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queryTables/queryTable1.xml" ContentType="application/vnd.openxmlformats-officedocument.spreadsheetml.query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queryTables/queryTable2.xml" ContentType="application/vnd.openxmlformats-officedocument.spreadsheetml.query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queryTables/queryTable3.xml" ContentType="application/vnd.openxmlformats-officedocument.spreadsheetml.queryTable+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showInkAnnotation="0" codeName="ThisWorkbook"/>
  <mc:AlternateContent xmlns:mc="http://schemas.openxmlformats.org/markup-compatibility/2006">
    <mc:Choice Requires="x15">
      <x15ac:absPath xmlns:x15ac="http://schemas.microsoft.com/office/spreadsheetml/2010/11/ac" url="D:\Documents\Project\BISDP\SBC\COA\SBC Final Coa with Zone &amp; RI_24012023\"/>
    </mc:Choice>
  </mc:AlternateContent>
  <xr:revisionPtr revIDLastSave="0" documentId="13_ncr:1_{949DBA12-3C61-4495-9DEF-7AB6FA9CADDC}" xr6:coauthVersionLast="47" xr6:coauthVersionMax="47" xr10:uidLastSave="{00000000-0000-0000-0000-000000000000}"/>
  <bookViews>
    <workbookView xWindow="-108" yWindow="-108" windowWidth="23256" windowHeight="13176" tabRatio="956" firstSheet="18" activeTab="20" xr2:uid="{00000000-000D-0000-FFFF-FFFF00000000}"/>
  </bookViews>
  <sheets>
    <sheet name="Con_Balance Sheet" sheetId="96" r:id="rId1"/>
    <sheet name="Con_CIS" sheetId="102" r:id="rId2"/>
    <sheet name="Con_St_Equity " sheetId="101" r:id="rId3"/>
    <sheet name="Con_CF21" sheetId="103" r:id="rId4"/>
    <sheet name="Balance Sheet-sbc" sheetId="24" r:id="rId5"/>
    <sheet name="CIS(sbc)" sheetId="100" r:id="rId6"/>
    <sheet name="St_Equity" sheetId="93" r:id="rId7"/>
    <sheet name="sbcCashFlow21" sheetId="21" r:id="rId8"/>
    <sheet name="Consoli21 " sheetId="34" r:id="rId9"/>
    <sheet name="Fire21" sheetId="31" r:id="rId10"/>
    <sheet name="Marine21" sheetId="32" r:id="rId11"/>
    <sheet name="Motor.21" sheetId="87" r:id="rId12"/>
    <sheet name="Misc.21" sheetId="86" r:id="rId13"/>
    <sheet name="Note 1-3" sheetId="209" r:id="rId14"/>
    <sheet name="Notes 4-33" sheetId="36" r:id="rId15"/>
    <sheet name="Notes 34-36" sheetId="88" r:id="rId16"/>
    <sheet name="Annexure-1 (Acc_Dep.)" sheetId="207" r:id="rId17"/>
    <sheet name="Annexure-2" sheetId="16" r:id="rId18"/>
    <sheet name="Annexure-3" sheetId="35" r:id="rId19"/>
    <sheet name="Annexure-4" sheetId="208" r:id="rId20"/>
    <sheet name="T-Balan21" sheetId="19" r:id="rId21"/>
    <sheet name="Liability 21" sheetId="28" r:id="rId22"/>
    <sheet name="Asset-21" sheetId="27" r:id="rId23"/>
    <sheet name="Other-Inc21" sheetId="30" r:id="rId24"/>
    <sheet name="xl-sbc comi" sheetId="91" r:id="rId25"/>
    <sheet name="Annexure (Acc basis)" sheetId="204" state="hidden" r:id="rId26"/>
    <sheet name="Annexure-1 Schedule" sheetId="66" r:id="rId27"/>
    <sheet name="W_Sheet" sheetId="205" state="hidden" r:id="rId28"/>
    <sheet name="Annexure-1(tax dept)" sheetId="201" state="hidden" r:id="rId29"/>
    <sheet name="P &amp; L Acct" sheetId="26" r:id="rId30"/>
    <sheet name="M_Exp" sheetId="113" r:id="rId31"/>
    <sheet name="Icome tax cal" sheetId="82" r:id="rId32"/>
    <sheet name="Sheet4" sheetId="203" state="hidden" r:id="rId33"/>
    <sheet name="ME Rule 2020" sheetId="109" r:id="rId34"/>
    <sheet name="M_Exp Ministry" sheetId="173" r:id="rId35"/>
    <sheet name="budget exp" sheetId="174" state="hidden" r:id="rId36"/>
    <sheet name="Asset-xx" sheetId="176" state="hidden" r:id="rId37"/>
    <sheet name="Liability xxx" sheetId="177" state="hidden" r:id="rId38"/>
    <sheet name="xl-sbc comi (20)" sheetId="199" state="hidden" r:id="rId39"/>
    <sheet name="Icome tax cal (2)" sheetId="168" state="hidden" r:id="rId40"/>
    <sheet name="M_Exp (19)01 (2)" sheetId="144" state="hidden" r:id="rId41"/>
    <sheet name="xl-sbc comi (2)" sheetId="141" state="hidden" r:id="rId42"/>
    <sheet name="M_Exp &amp; Bud (19)" sheetId="138" state="hidden" r:id="rId43"/>
    <sheet name="Differ tax" sheetId="136" state="hidden" r:id="rId44"/>
    <sheet name="ECG SSIL" sheetId="108" state="hidden" r:id="rId45"/>
    <sheet name="M_Exp(for Budget 17)" sheetId="106" state="hidden" r:id="rId46"/>
    <sheet name="M_Exp(19)2" sheetId="22" state="hidden" r:id="rId47"/>
    <sheet name="Bonus Cer" sheetId="9" state="hidden" r:id="rId48"/>
    <sheet name="Low07" sheetId="17" state="hidden" r:id="rId49"/>
    <sheet name="Underwriting Summary" sheetId="18" state="hidden" r:id="rId50"/>
    <sheet name="Reserve calculation" sheetId="59" state="hidden" r:id="rId51"/>
    <sheet name="T-Balan10 (2)" sheetId="89" state="hidden" r:id="rId52"/>
    <sheet name="expDEPRE" sheetId="39" state="hidden" r:id="rId53"/>
    <sheet name="Sheet1" sheetId="210" r:id="rId54"/>
  </sheets>
  <externalReferences>
    <externalReference r:id="rId55"/>
  </externalReferences>
  <definedNames>
    <definedName name="_xlnm.Print_Area" localSheetId="25">'Annexure (Acc basis)'!$A$1:$N$22</definedName>
    <definedName name="_xlnm.Print_Area" localSheetId="16">'Annexure-1 (Acc_Dep.)'!$A$1:$N$23</definedName>
    <definedName name="_xlnm.Print_Area" localSheetId="26">'Annexure-1 Schedule'!$A$1:$N$57</definedName>
    <definedName name="_xlnm.Print_Area" localSheetId="28">'Annexure-1(tax dept)'!$A$1:$N$23</definedName>
    <definedName name="_xlnm.Print_Area" localSheetId="17">'Annexure-2'!$A$1:$F$28</definedName>
    <definedName name="_xlnm.Print_Area" localSheetId="18">'Annexure-3'!$A$1:$S$19</definedName>
    <definedName name="_xlnm.Print_Area" localSheetId="19">'Annexure-4'!$A$1:$G$65</definedName>
    <definedName name="_xlnm.Print_Area" localSheetId="22">'Asset-21'!$A$1:$I$208</definedName>
    <definedName name="_xlnm.Print_Area" localSheetId="36">'Asset-xx'!$A$1:$I$207</definedName>
    <definedName name="_xlnm.Print_Area" localSheetId="4">'Balance Sheet-sbc'!$A$1:$H$101</definedName>
    <definedName name="_xlnm.Print_Area" localSheetId="5">'CIS(sbc)'!$A$1:$H$59</definedName>
    <definedName name="_xlnm.Print_Area" localSheetId="0">'Con_Balance Sheet'!$A$1:$H$99</definedName>
    <definedName name="_xlnm.Print_Area" localSheetId="3">Con_CF21!$A$1:$G$55</definedName>
    <definedName name="_xlnm.Print_Area" localSheetId="1">Con_CIS!$A$1:$G$64</definedName>
    <definedName name="_xlnm.Print_Area" localSheetId="2">'Con_St_Equity '!$A$1:$O$36</definedName>
    <definedName name="_xlnm.Print_Area" localSheetId="8">'Consoli21 '!$A$1:$F$51</definedName>
    <definedName name="_xlnm.Print_Area" localSheetId="43">'Differ tax'!$A$1:$L$56</definedName>
    <definedName name="_xlnm.Print_Area" localSheetId="9">Fire21!$A$1:$F$54</definedName>
    <definedName name="_xlnm.Print_Area" localSheetId="31">'Icome tax cal'!$A$27:$G$59</definedName>
    <definedName name="_xlnm.Print_Area" localSheetId="39">'Icome tax cal (2)'!$A$27:$G$59</definedName>
    <definedName name="_xlnm.Print_Area" localSheetId="21">'Liability 21'!$A$1:$H$127</definedName>
    <definedName name="_xlnm.Print_Area" localSheetId="37">'Liability xxx'!$A$1:$H$124</definedName>
    <definedName name="_xlnm.Print_Area" localSheetId="30">M_Exp!$B$1:$I$162</definedName>
    <definedName name="_xlnm.Print_Area" localSheetId="42">'M_Exp &amp; Bud (19)'!$B$1:$K$160</definedName>
    <definedName name="_xlnm.Print_Area" localSheetId="40">'M_Exp (19)01 (2)'!$B$1:$G$162</definedName>
    <definedName name="_xlnm.Print_Area" localSheetId="34">'M_Exp Ministry'!$B$1:$H$190</definedName>
    <definedName name="_xlnm.Print_Area" localSheetId="46">'M_Exp(19)2'!$B$1:$I$157</definedName>
    <definedName name="_xlnm.Print_Area" localSheetId="45">'M_Exp(for Budget 17)'!#REF!</definedName>
    <definedName name="_xlnm.Print_Area" localSheetId="10">Marine21!$A$1:$F$56</definedName>
    <definedName name="_xlnm.Print_Area" localSheetId="33">'ME Rule 2020'!$A$1:$I$33</definedName>
    <definedName name="_xlnm.Print_Area" localSheetId="12">Misc.21!$A$1:$F$56</definedName>
    <definedName name="_xlnm.Print_Area" localSheetId="11">Motor.21!$A$1:$F$49</definedName>
    <definedName name="_xlnm.Print_Area" localSheetId="13">'Note 1-3'!$A$1:$H$282</definedName>
    <definedName name="_xlnm.Print_Area" localSheetId="15">'Notes 34-36'!$A$1:$F$46</definedName>
    <definedName name="_xlnm.Print_Area" localSheetId="14">'Notes 4-33'!$A$1:$F$464</definedName>
    <definedName name="_xlnm.Print_Area" localSheetId="23">'Other-Inc21'!$A$1:$H$40</definedName>
    <definedName name="_xlnm.Print_Area" localSheetId="29">'P &amp; L Acct'!$A$74:$H$103</definedName>
    <definedName name="_xlnm.Print_Area" localSheetId="7">sbcCashFlow21!$A$1:$H$54</definedName>
    <definedName name="_xlnm.Print_Area" localSheetId="6">St_Equity!$A$1:$N$30</definedName>
    <definedName name="_xlnm.Print_Area" localSheetId="20">'T-Balan21'!$A$1:$F$573</definedName>
    <definedName name="_xlnm.Print_Area" localSheetId="27">W_Sheet!$A$1:$F$583</definedName>
    <definedName name="_xlnm.Print_Area" localSheetId="24">'xl-sbc comi'!$A$1:$O$36</definedName>
    <definedName name="_xlnm.Print_Area" localSheetId="41">'xl-sbc comi (2)'!$A$1:$O$36</definedName>
    <definedName name="_xlnm.Print_Area" localSheetId="38">'xl-sbc comi (20)'!$A$1:$O$36</definedName>
    <definedName name="_xlnm.Print_Titles" localSheetId="30">M_Exp!$6:$6</definedName>
    <definedName name="_xlnm.Print_Titles" localSheetId="42">'M_Exp &amp; Bud (19)'!$6:$6</definedName>
    <definedName name="_xlnm.Print_Titles" localSheetId="40">'M_Exp (19)01 (2)'!$6:$6</definedName>
    <definedName name="_xlnm.Print_Titles" localSheetId="34">'M_Exp Ministry'!$6:$6</definedName>
    <definedName name="_xlnm.Print_Titles" localSheetId="46">'M_Exp(19)2'!$6:$6</definedName>
    <definedName name="_xlnm.Print_Titles" localSheetId="45">'M_Exp(for Budget 17)'!$3:$3</definedName>
    <definedName name="_xlnm.Print_Titles" localSheetId="14">'Notes 4-33'!$1:$2</definedName>
    <definedName name="Query_from_MS_Access_Database" localSheetId="51">'T-Balan10 (2)'!$B$4:$T$489</definedName>
    <definedName name="Query_from_MS_Access_Database" localSheetId="20">'T-Balan21'!$C$4:$F$489</definedName>
    <definedName name="Query_from_MS_Access_Database" localSheetId="27">W_Sheet!$C$5:$F$490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57" i="205" l="1"/>
  <c r="K583" i="205" l="1"/>
  <c r="K2" i="205" s="1"/>
  <c r="E263" i="205"/>
  <c r="M583" i="205" l="1"/>
  <c r="N583" i="205"/>
  <c r="P583" i="205"/>
  <c r="E496" i="205"/>
  <c r="H496" i="205" s="1"/>
  <c r="F496" i="205"/>
  <c r="I496" i="205" s="1"/>
  <c r="E497" i="205"/>
  <c r="G497" i="205" s="1"/>
  <c r="F497" i="205"/>
  <c r="I497" i="205" s="1"/>
  <c r="E498" i="205"/>
  <c r="H498" i="205" s="1"/>
  <c r="F498" i="205"/>
  <c r="I498" i="205" s="1"/>
  <c r="E499" i="205"/>
  <c r="H499" i="205" s="1"/>
  <c r="F499" i="205"/>
  <c r="I499" i="205" s="1"/>
  <c r="E500" i="205"/>
  <c r="H500" i="205" s="1"/>
  <c r="F500" i="205"/>
  <c r="I500" i="205" s="1"/>
  <c r="E501" i="205"/>
  <c r="G501" i="205" s="1"/>
  <c r="F501" i="205"/>
  <c r="I501" i="205" s="1"/>
  <c r="E502" i="205"/>
  <c r="H502" i="205" s="1"/>
  <c r="F502" i="205"/>
  <c r="I502" i="205" s="1"/>
  <c r="E503" i="205"/>
  <c r="H503" i="205" s="1"/>
  <c r="F503" i="205"/>
  <c r="I503" i="205" s="1"/>
  <c r="E504" i="205"/>
  <c r="G504" i="205" s="1"/>
  <c r="F504" i="205"/>
  <c r="I504" i="205" s="1"/>
  <c r="E505" i="205"/>
  <c r="H505" i="205" s="1"/>
  <c r="F505" i="205"/>
  <c r="I505" i="205" s="1"/>
  <c r="E506" i="205"/>
  <c r="H506" i="205" s="1"/>
  <c r="F506" i="205"/>
  <c r="I506" i="205" s="1"/>
  <c r="E507" i="205"/>
  <c r="H507" i="205" s="1"/>
  <c r="F507" i="205"/>
  <c r="I507" i="205" s="1"/>
  <c r="E508" i="205"/>
  <c r="H508" i="205" s="1"/>
  <c r="F508" i="205"/>
  <c r="I508" i="205" s="1"/>
  <c r="E509" i="205"/>
  <c r="H509" i="205" s="1"/>
  <c r="F509" i="205"/>
  <c r="I509" i="205" s="1"/>
  <c r="E510" i="205"/>
  <c r="H510" i="205" s="1"/>
  <c r="F510" i="205"/>
  <c r="I510" i="205" s="1"/>
  <c r="E511" i="205"/>
  <c r="H511" i="205" s="1"/>
  <c r="F511" i="205"/>
  <c r="I511" i="205" s="1"/>
  <c r="E512" i="205"/>
  <c r="H512" i="205" s="1"/>
  <c r="F512" i="205"/>
  <c r="I512" i="205" s="1"/>
  <c r="E513" i="205"/>
  <c r="H513" i="205" s="1"/>
  <c r="F513" i="205"/>
  <c r="I513" i="205" s="1"/>
  <c r="E514" i="205"/>
  <c r="H514" i="205" s="1"/>
  <c r="F514" i="205"/>
  <c r="I514" i="205" s="1"/>
  <c r="E515" i="205"/>
  <c r="H515" i="205" s="1"/>
  <c r="F515" i="205"/>
  <c r="I515" i="205" s="1"/>
  <c r="E516" i="205"/>
  <c r="H516" i="205" s="1"/>
  <c r="F516" i="205"/>
  <c r="I516" i="205" s="1"/>
  <c r="E517" i="205"/>
  <c r="H517" i="205" s="1"/>
  <c r="F517" i="205"/>
  <c r="I517" i="205" s="1"/>
  <c r="E518" i="205"/>
  <c r="H518" i="205" s="1"/>
  <c r="F518" i="205"/>
  <c r="I518" i="205" s="1"/>
  <c r="E519" i="205"/>
  <c r="H519" i="205" s="1"/>
  <c r="F519" i="205"/>
  <c r="I519" i="205" s="1"/>
  <c r="E520" i="205"/>
  <c r="H520" i="205" s="1"/>
  <c r="F520" i="205"/>
  <c r="I520" i="205" s="1"/>
  <c r="E521" i="205"/>
  <c r="H521" i="205" s="1"/>
  <c r="F521" i="205"/>
  <c r="I521" i="205" s="1"/>
  <c r="E522" i="205"/>
  <c r="H522" i="205" s="1"/>
  <c r="F522" i="205"/>
  <c r="I522" i="205" s="1"/>
  <c r="E523" i="205"/>
  <c r="H523" i="205" s="1"/>
  <c r="F523" i="205"/>
  <c r="I523" i="205" s="1"/>
  <c r="E524" i="205"/>
  <c r="H524" i="205" s="1"/>
  <c r="F524" i="205"/>
  <c r="I524" i="205" s="1"/>
  <c r="E525" i="205"/>
  <c r="H525" i="205" s="1"/>
  <c r="F525" i="205"/>
  <c r="I525" i="205" s="1"/>
  <c r="E526" i="205"/>
  <c r="H526" i="205" s="1"/>
  <c r="F526" i="205"/>
  <c r="I526" i="205" s="1"/>
  <c r="E527" i="205"/>
  <c r="H527" i="205" s="1"/>
  <c r="F527" i="205"/>
  <c r="I527" i="205" s="1"/>
  <c r="E528" i="205"/>
  <c r="H528" i="205" s="1"/>
  <c r="F528" i="205"/>
  <c r="I528" i="205" s="1"/>
  <c r="E529" i="205"/>
  <c r="G529" i="205" s="1"/>
  <c r="F529" i="205"/>
  <c r="I529" i="205" s="1"/>
  <c r="E530" i="205"/>
  <c r="H530" i="205" s="1"/>
  <c r="F530" i="205"/>
  <c r="I530" i="205" s="1"/>
  <c r="E531" i="205"/>
  <c r="H531" i="205" s="1"/>
  <c r="F531" i="205"/>
  <c r="I531" i="205" s="1"/>
  <c r="E532" i="205"/>
  <c r="H532" i="205" s="1"/>
  <c r="F532" i="205"/>
  <c r="I532" i="205" s="1"/>
  <c r="E533" i="205"/>
  <c r="H533" i="205" s="1"/>
  <c r="F533" i="205"/>
  <c r="I533" i="205" s="1"/>
  <c r="E534" i="205"/>
  <c r="H534" i="205" s="1"/>
  <c r="F534" i="205"/>
  <c r="I534" i="205" s="1"/>
  <c r="E535" i="205"/>
  <c r="H535" i="205" s="1"/>
  <c r="F535" i="205"/>
  <c r="I535" i="205" s="1"/>
  <c r="E536" i="205"/>
  <c r="G536" i="205" s="1"/>
  <c r="F536" i="205"/>
  <c r="I536" i="205" s="1"/>
  <c r="E537" i="205"/>
  <c r="H537" i="205" s="1"/>
  <c r="F537" i="205"/>
  <c r="I537" i="205" s="1"/>
  <c r="E538" i="205"/>
  <c r="H538" i="205" s="1"/>
  <c r="F538" i="205"/>
  <c r="I538" i="205" s="1"/>
  <c r="E539" i="205"/>
  <c r="G539" i="205" s="1"/>
  <c r="F539" i="205"/>
  <c r="I539" i="205" s="1"/>
  <c r="E540" i="205"/>
  <c r="H540" i="205" s="1"/>
  <c r="F540" i="205"/>
  <c r="I540" i="205" s="1"/>
  <c r="E541" i="205"/>
  <c r="G541" i="205" s="1"/>
  <c r="F541" i="205"/>
  <c r="I541" i="205" s="1"/>
  <c r="E542" i="205"/>
  <c r="H542" i="205" s="1"/>
  <c r="F542" i="205"/>
  <c r="I542" i="205" s="1"/>
  <c r="E543" i="205"/>
  <c r="H543" i="205" s="1"/>
  <c r="F543" i="205"/>
  <c r="I543" i="205" s="1"/>
  <c r="E544" i="205"/>
  <c r="H544" i="205" s="1"/>
  <c r="F544" i="205"/>
  <c r="I544" i="205" s="1"/>
  <c r="E545" i="205"/>
  <c r="H545" i="205" s="1"/>
  <c r="F545" i="205"/>
  <c r="I545" i="205" s="1"/>
  <c r="E546" i="205"/>
  <c r="H546" i="205" s="1"/>
  <c r="F546" i="205"/>
  <c r="I546" i="205" s="1"/>
  <c r="E547" i="205"/>
  <c r="H547" i="205" s="1"/>
  <c r="F547" i="205"/>
  <c r="I547" i="205" s="1"/>
  <c r="E548" i="205"/>
  <c r="G548" i="205" s="1"/>
  <c r="H548" i="205" s="1"/>
  <c r="F548" i="205"/>
  <c r="I548" i="205" s="1"/>
  <c r="E549" i="205"/>
  <c r="H549" i="205" s="1"/>
  <c r="F549" i="205"/>
  <c r="I549" i="205" s="1"/>
  <c r="E550" i="205"/>
  <c r="H550" i="205" s="1"/>
  <c r="F550" i="205"/>
  <c r="I550" i="205" s="1"/>
  <c r="E551" i="205"/>
  <c r="H551" i="205" s="1"/>
  <c r="F551" i="205"/>
  <c r="I551" i="205" s="1"/>
  <c r="E552" i="205"/>
  <c r="H552" i="205" s="1"/>
  <c r="F552" i="205"/>
  <c r="I552" i="205" s="1"/>
  <c r="E553" i="205"/>
  <c r="H553" i="205" s="1"/>
  <c r="F553" i="205"/>
  <c r="I553" i="205" s="1"/>
  <c r="E554" i="205"/>
  <c r="H554" i="205" s="1"/>
  <c r="F554" i="205"/>
  <c r="I554" i="205" s="1"/>
  <c r="E555" i="205"/>
  <c r="G555" i="205" s="1"/>
  <c r="F555" i="205"/>
  <c r="I555" i="205" s="1"/>
  <c r="E556" i="205"/>
  <c r="G556" i="205" s="1"/>
  <c r="F556" i="205"/>
  <c r="I556" i="205" s="1"/>
  <c r="H557" i="205"/>
  <c r="F557" i="205"/>
  <c r="I557" i="205" s="1"/>
  <c r="E558" i="205"/>
  <c r="H558" i="205" s="1"/>
  <c r="F558" i="205"/>
  <c r="I558" i="205" s="1"/>
  <c r="E559" i="205"/>
  <c r="G559" i="205" s="1"/>
  <c r="F559" i="205"/>
  <c r="I559" i="205" s="1"/>
  <c r="E560" i="205"/>
  <c r="G560" i="205" s="1"/>
  <c r="F560" i="205"/>
  <c r="I560" i="205" s="1"/>
  <c r="E561" i="205"/>
  <c r="G561" i="205" s="1"/>
  <c r="F561" i="205"/>
  <c r="I561" i="205" s="1"/>
  <c r="E562" i="205"/>
  <c r="H562" i="205" s="1"/>
  <c r="F562" i="205"/>
  <c r="I562" i="205" s="1"/>
  <c r="E563" i="205"/>
  <c r="G563" i="205" s="1"/>
  <c r="F563" i="205"/>
  <c r="I563" i="205" s="1"/>
  <c r="E564" i="205"/>
  <c r="H564" i="205" s="1"/>
  <c r="F564" i="205"/>
  <c r="I564" i="205" s="1"/>
  <c r="E565" i="205"/>
  <c r="G565" i="205" s="1"/>
  <c r="F565" i="205"/>
  <c r="I565" i="205" s="1"/>
  <c r="E566" i="205"/>
  <c r="H566" i="205" s="1"/>
  <c r="F566" i="205"/>
  <c r="I566" i="205" s="1"/>
  <c r="E567" i="205"/>
  <c r="H567" i="205" s="1"/>
  <c r="F567" i="205"/>
  <c r="I567" i="205" s="1"/>
  <c r="E568" i="205"/>
  <c r="H568" i="205" s="1"/>
  <c r="F568" i="205"/>
  <c r="I568" i="205" s="1"/>
  <c r="E569" i="205"/>
  <c r="H569" i="205" s="1"/>
  <c r="F569" i="205"/>
  <c r="I569" i="205" s="1"/>
  <c r="E570" i="205"/>
  <c r="H570" i="205" s="1"/>
  <c r="F570" i="205"/>
  <c r="I570" i="205" s="1"/>
  <c r="E571" i="205"/>
  <c r="H571" i="205" s="1"/>
  <c r="F571" i="205"/>
  <c r="I571" i="205" s="1"/>
  <c r="E572" i="205"/>
  <c r="G572" i="205" s="1"/>
  <c r="F572" i="205"/>
  <c r="I572" i="205" s="1"/>
  <c r="E491" i="205"/>
  <c r="H491" i="205" s="1"/>
  <c r="F491" i="205"/>
  <c r="I491" i="205" s="1"/>
  <c r="E492" i="205"/>
  <c r="H492" i="205" s="1"/>
  <c r="F492" i="205"/>
  <c r="I492" i="205" s="1"/>
  <c r="E493" i="205"/>
  <c r="H493" i="205" s="1"/>
  <c r="F493" i="205"/>
  <c r="I493" i="205" s="1"/>
  <c r="E494" i="205"/>
  <c r="H494" i="205" s="1"/>
  <c r="F494" i="205"/>
  <c r="I494" i="205" s="1"/>
  <c r="E495" i="205"/>
  <c r="H495" i="205" s="1"/>
  <c r="F495" i="205"/>
  <c r="I495" i="205" s="1"/>
  <c r="E7" i="205"/>
  <c r="F7" i="205"/>
  <c r="I7" i="205" s="1"/>
  <c r="E8" i="205"/>
  <c r="F8" i="205"/>
  <c r="I8" i="205" s="1"/>
  <c r="E9" i="205"/>
  <c r="F9" i="205"/>
  <c r="I9" i="205" s="1"/>
  <c r="E10" i="205"/>
  <c r="F10" i="205"/>
  <c r="I10" i="205" s="1"/>
  <c r="E11" i="205"/>
  <c r="F11" i="205"/>
  <c r="I11" i="205" s="1"/>
  <c r="E12" i="205"/>
  <c r="G12" i="205" s="1"/>
  <c r="F12" i="205"/>
  <c r="I12" i="205" s="1"/>
  <c r="E13" i="205"/>
  <c r="F13" i="205"/>
  <c r="I13" i="205" s="1"/>
  <c r="E14" i="205"/>
  <c r="G14" i="205" s="1"/>
  <c r="F14" i="205"/>
  <c r="I14" i="205" s="1"/>
  <c r="E15" i="205"/>
  <c r="F15" i="205"/>
  <c r="I15" i="205" s="1"/>
  <c r="E16" i="205"/>
  <c r="G16" i="205" s="1"/>
  <c r="F16" i="205"/>
  <c r="I16" i="205" s="1"/>
  <c r="E17" i="205"/>
  <c r="F17" i="205"/>
  <c r="I17" i="205" s="1"/>
  <c r="E18" i="205"/>
  <c r="G18" i="205" s="1"/>
  <c r="F18" i="205"/>
  <c r="I18" i="205" s="1"/>
  <c r="E19" i="205"/>
  <c r="F19" i="205"/>
  <c r="I19" i="205" s="1"/>
  <c r="E20" i="205"/>
  <c r="G20" i="205" s="1"/>
  <c r="F20" i="205"/>
  <c r="I20" i="205" s="1"/>
  <c r="E21" i="205"/>
  <c r="F21" i="205"/>
  <c r="I21" i="205" s="1"/>
  <c r="E22" i="205"/>
  <c r="H22" i="205" s="1"/>
  <c r="F22" i="205"/>
  <c r="I22" i="205" s="1"/>
  <c r="E23" i="205"/>
  <c r="G23" i="205" s="1"/>
  <c r="F23" i="205"/>
  <c r="I23" i="205" s="1"/>
  <c r="E24" i="205"/>
  <c r="G24" i="205" s="1"/>
  <c r="F24" i="205"/>
  <c r="I24" i="205" s="1"/>
  <c r="E25" i="205"/>
  <c r="F25" i="205"/>
  <c r="I25" i="205" s="1"/>
  <c r="E26" i="205"/>
  <c r="G26" i="205" s="1"/>
  <c r="F26" i="205"/>
  <c r="I26" i="205" s="1"/>
  <c r="E27" i="205"/>
  <c r="F27" i="205"/>
  <c r="I27" i="205" s="1"/>
  <c r="E28" i="205"/>
  <c r="G28" i="205" s="1"/>
  <c r="F28" i="205"/>
  <c r="I28" i="205" s="1"/>
  <c r="E29" i="205"/>
  <c r="F29" i="205"/>
  <c r="I29" i="205" s="1"/>
  <c r="E30" i="205"/>
  <c r="G30" i="205" s="1"/>
  <c r="F30" i="205"/>
  <c r="I30" i="205" s="1"/>
  <c r="E31" i="205"/>
  <c r="G31" i="205" s="1"/>
  <c r="F31" i="205"/>
  <c r="I31" i="205" s="1"/>
  <c r="O31" i="205" s="1"/>
  <c r="E32" i="205"/>
  <c r="G32" i="205" s="1"/>
  <c r="F32" i="205"/>
  <c r="I32" i="205" s="1"/>
  <c r="E33" i="205"/>
  <c r="G33" i="205" s="1"/>
  <c r="F33" i="205"/>
  <c r="I33" i="205" s="1"/>
  <c r="E34" i="205"/>
  <c r="G34" i="205" s="1"/>
  <c r="F34" i="205"/>
  <c r="I34" i="205" s="1"/>
  <c r="E35" i="205"/>
  <c r="F35" i="205"/>
  <c r="I35" i="205" s="1"/>
  <c r="E36" i="205"/>
  <c r="G36" i="205" s="1"/>
  <c r="F36" i="205"/>
  <c r="I36" i="205" s="1"/>
  <c r="E37" i="205"/>
  <c r="F37" i="205"/>
  <c r="I37" i="205" s="1"/>
  <c r="E38" i="205"/>
  <c r="G38" i="205" s="1"/>
  <c r="F38" i="205"/>
  <c r="I38" i="205" s="1"/>
  <c r="E39" i="205"/>
  <c r="G39" i="205" s="1"/>
  <c r="F39" i="205"/>
  <c r="I39" i="205" s="1"/>
  <c r="E40" i="205"/>
  <c r="G40" i="205" s="1"/>
  <c r="F40" i="205"/>
  <c r="I40" i="205" s="1"/>
  <c r="E41" i="205"/>
  <c r="G41" i="205" s="1"/>
  <c r="F41" i="205"/>
  <c r="I41" i="205" s="1"/>
  <c r="E42" i="205"/>
  <c r="G42" i="205" s="1"/>
  <c r="F42" i="205"/>
  <c r="I42" i="205" s="1"/>
  <c r="E43" i="205"/>
  <c r="F43" i="205"/>
  <c r="I43" i="205" s="1"/>
  <c r="E44" i="205"/>
  <c r="G44" i="205" s="1"/>
  <c r="F44" i="205"/>
  <c r="I44" i="205" s="1"/>
  <c r="E45" i="205"/>
  <c r="F45" i="205"/>
  <c r="I45" i="205" s="1"/>
  <c r="E46" i="205"/>
  <c r="G46" i="205" s="1"/>
  <c r="F46" i="205"/>
  <c r="I46" i="205" s="1"/>
  <c r="E47" i="205"/>
  <c r="G47" i="205" s="1"/>
  <c r="F47" i="205"/>
  <c r="I47" i="205" s="1"/>
  <c r="E48" i="205"/>
  <c r="F48" i="205"/>
  <c r="E49" i="205"/>
  <c r="G49" i="205" s="1"/>
  <c r="F49" i="205"/>
  <c r="I49" i="205" s="1"/>
  <c r="E50" i="205"/>
  <c r="F50" i="205"/>
  <c r="I50" i="205" s="1"/>
  <c r="E51" i="205"/>
  <c r="G51" i="205" s="1"/>
  <c r="F51" i="205"/>
  <c r="I51" i="205" s="1"/>
  <c r="E52" i="205"/>
  <c r="F52" i="205"/>
  <c r="I52" i="205" s="1"/>
  <c r="E53" i="205"/>
  <c r="G53" i="205" s="1"/>
  <c r="F53" i="205"/>
  <c r="I53" i="205" s="1"/>
  <c r="E54" i="205"/>
  <c r="F54" i="205"/>
  <c r="E55" i="205"/>
  <c r="F55" i="205"/>
  <c r="I55" i="205" s="1"/>
  <c r="E56" i="205"/>
  <c r="G56" i="205" s="1"/>
  <c r="F56" i="205"/>
  <c r="I56" i="205" s="1"/>
  <c r="E57" i="205"/>
  <c r="G57" i="205" s="1"/>
  <c r="F57" i="205"/>
  <c r="I57" i="205" s="1"/>
  <c r="E58" i="205"/>
  <c r="G58" i="205" s="1"/>
  <c r="F58" i="205"/>
  <c r="I58" i="205" s="1"/>
  <c r="E59" i="205"/>
  <c r="G59" i="205" s="1"/>
  <c r="F59" i="205"/>
  <c r="I59" i="205" s="1"/>
  <c r="E60" i="205"/>
  <c r="G60" i="205" s="1"/>
  <c r="F60" i="205"/>
  <c r="I60" i="205" s="1"/>
  <c r="E61" i="205"/>
  <c r="F61" i="205"/>
  <c r="I61" i="205" s="1"/>
  <c r="E62" i="205"/>
  <c r="G62" i="205" s="1"/>
  <c r="F62" i="205"/>
  <c r="I62" i="205" s="1"/>
  <c r="E63" i="205"/>
  <c r="F63" i="205"/>
  <c r="I63" i="205" s="1"/>
  <c r="E64" i="205"/>
  <c r="G64" i="205" s="1"/>
  <c r="F64" i="205"/>
  <c r="I64" i="205" s="1"/>
  <c r="E65" i="205"/>
  <c r="G65" i="205" s="1"/>
  <c r="F65" i="205"/>
  <c r="I65" i="205" s="1"/>
  <c r="O65" i="205" s="1"/>
  <c r="E66" i="205"/>
  <c r="G66" i="205" s="1"/>
  <c r="F66" i="205"/>
  <c r="I66" i="205" s="1"/>
  <c r="O66" i="205" s="1"/>
  <c r="E67" i="205"/>
  <c r="G67" i="205" s="1"/>
  <c r="F67" i="205"/>
  <c r="I67" i="205" s="1"/>
  <c r="E68" i="205"/>
  <c r="G68" i="205" s="1"/>
  <c r="F68" i="205"/>
  <c r="I68" i="205" s="1"/>
  <c r="E69" i="205"/>
  <c r="F69" i="205"/>
  <c r="I69" i="205" s="1"/>
  <c r="E70" i="205"/>
  <c r="G70" i="205" s="1"/>
  <c r="F70" i="205"/>
  <c r="I70" i="205" s="1"/>
  <c r="E71" i="205"/>
  <c r="F71" i="205"/>
  <c r="I71" i="205" s="1"/>
  <c r="E72" i="205"/>
  <c r="G72" i="205" s="1"/>
  <c r="F72" i="205"/>
  <c r="I72" i="205" s="1"/>
  <c r="E73" i="205"/>
  <c r="G73" i="205" s="1"/>
  <c r="F73" i="205"/>
  <c r="I73" i="205" s="1"/>
  <c r="E74" i="205"/>
  <c r="G74" i="205" s="1"/>
  <c r="F74" i="205"/>
  <c r="I74" i="205" s="1"/>
  <c r="E75" i="205"/>
  <c r="G75" i="205" s="1"/>
  <c r="F75" i="205"/>
  <c r="I75" i="205" s="1"/>
  <c r="E76" i="205"/>
  <c r="G76" i="205" s="1"/>
  <c r="F76" i="205"/>
  <c r="I76" i="205" s="1"/>
  <c r="E77" i="205"/>
  <c r="F77" i="205"/>
  <c r="I77" i="205" s="1"/>
  <c r="E78" i="205"/>
  <c r="G78" i="205" s="1"/>
  <c r="F78" i="205"/>
  <c r="I78" i="205" s="1"/>
  <c r="E79" i="205"/>
  <c r="F79" i="205"/>
  <c r="I79" i="205" s="1"/>
  <c r="E80" i="205"/>
  <c r="G80" i="205" s="1"/>
  <c r="F80" i="205"/>
  <c r="I80" i="205" s="1"/>
  <c r="E81" i="205"/>
  <c r="G81" i="205" s="1"/>
  <c r="F81" i="205"/>
  <c r="I81" i="205" s="1"/>
  <c r="E82" i="205"/>
  <c r="G82" i="205" s="1"/>
  <c r="F82" i="205"/>
  <c r="I82" i="205" s="1"/>
  <c r="E83" i="205"/>
  <c r="F83" i="205"/>
  <c r="I83" i="205" s="1"/>
  <c r="E84" i="205"/>
  <c r="G84" i="205" s="1"/>
  <c r="F84" i="205"/>
  <c r="I84" i="205" s="1"/>
  <c r="E85" i="205"/>
  <c r="F85" i="205"/>
  <c r="I85" i="205" s="1"/>
  <c r="E86" i="205"/>
  <c r="G86" i="205" s="1"/>
  <c r="F86" i="205"/>
  <c r="I86" i="205" s="1"/>
  <c r="E87" i="205"/>
  <c r="H87" i="205" s="1"/>
  <c r="F87" i="205"/>
  <c r="I87" i="205" s="1"/>
  <c r="E88" i="205"/>
  <c r="H88" i="205" s="1"/>
  <c r="F88" i="205"/>
  <c r="I88" i="205" s="1"/>
  <c r="E89" i="205"/>
  <c r="H89" i="205" s="1"/>
  <c r="F89" i="205"/>
  <c r="I89" i="205" s="1"/>
  <c r="E90" i="205"/>
  <c r="L90" i="205" s="1"/>
  <c r="F90" i="205"/>
  <c r="I90" i="205" s="1"/>
  <c r="E91" i="205"/>
  <c r="L91" i="205" s="1"/>
  <c r="F91" i="205"/>
  <c r="I91" i="205" s="1"/>
  <c r="E92" i="205"/>
  <c r="G92" i="205" s="1"/>
  <c r="F92" i="205"/>
  <c r="I92" i="205" s="1"/>
  <c r="E93" i="205"/>
  <c r="H93" i="205" s="1"/>
  <c r="F93" i="205"/>
  <c r="I93" i="205" s="1"/>
  <c r="E94" i="205"/>
  <c r="H94" i="205" s="1"/>
  <c r="F94" i="205"/>
  <c r="I94" i="205" s="1"/>
  <c r="E95" i="205"/>
  <c r="F95" i="205"/>
  <c r="I95" i="205" s="1"/>
  <c r="E96" i="205"/>
  <c r="G96" i="205" s="1"/>
  <c r="F96" i="205"/>
  <c r="I96" i="205" s="1"/>
  <c r="E97" i="205"/>
  <c r="G97" i="205" s="1"/>
  <c r="F97" i="205"/>
  <c r="I97" i="205" s="1"/>
  <c r="E98" i="205"/>
  <c r="F98" i="205"/>
  <c r="I98" i="205" s="1"/>
  <c r="E99" i="205"/>
  <c r="G99" i="205" s="1"/>
  <c r="F99" i="205"/>
  <c r="I99" i="205" s="1"/>
  <c r="E100" i="205"/>
  <c r="L100" i="205" s="1"/>
  <c r="F100" i="205"/>
  <c r="I100" i="205" s="1"/>
  <c r="E101" i="205"/>
  <c r="F101" i="205"/>
  <c r="I101" i="205" s="1"/>
  <c r="E102" i="205"/>
  <c r="H102" i="205" s="1"/>
  <c r="F102" i="205"/>
  <c r="I102" i="205" s="1"/>
  <c r="E103" i="205"/>
  <c r="F103" i="205"/>
  <c r="I103" i="205" s="1"/>
  <c r="E104" i="205"/>
  <c r="G104" i="205" s="1"/>
  <c r="F104" i="205"/>
  <c r="I104" i="205" s="1"/>
  <c r="E105" i="205"/>
  <c r="G105" i="205" s="1"/>
  <c r="F105" i="205"/>
  <c r="I105" i="205" s="1"/>
  <c r="E106" i="205"/>
  <c r="G106" i="205" s="1"/>
  <c r="F106" i="205"/>
  <c r="I106" i="205" s="1"/>
  <c r="E107" i="205"/>
  <c r="F107" i="205"/>
  <c r="I107" i="205" s="1"/>
  <c r="E108" i="205"/>
  <c r="G108" i="205" s="1"/>
  <c r="F108" i="205"/>
  <c r="I108" i="205" s="1"/>
  <c r="E109" i="205"/>
  <c r="F109" i="205"/>
  <c r="I109" i="205" s="1"/>
  <c r="E110" i="205"/>
  <c r="G110" i="205" s="1"/>
  <c r="F110" i="205"/>
  <c r="I110" i="205" s="1"/>
  <c r="E111" i="205"/>
  <c r="F111" i="205"/>
  <c r="I111" i="205" s="1"/>
  <c r="E112" i="205"/>
  <c r="H112" i="205" s="1"/>
  <c r="F112" i="205"/>
  <c r="I112" i="205" s="1"/>
  <c r="E113" i="205"/>
  <c r="H113" i="205" s="1"/>
  <c r="F113" i="205"/>
  <c r="I113" i="205" s="1"/>
  <c r="E114" i="205"/>
  <c r="H114" i="205" s="1"/>
  <c r="F114" i="205"/>
  <c r="I114" i="205" s="1"/>
  <c r="E115" i="205"/>
  <c r="H115" i="205" s="1"/>
  <c r="F115" i="205"/>
  <c r="I115" i="205" s="1"/>
  <c r="E116" i="205"/>
  <c r="H116" i="205" s="1"/>
  <c r="F116" i="205"/>
  <c r="I116" i="205" s="1"/>
  <c r="E117" i="205"/>
  <c r="H117" i="205" s="1"/>
  <c r="F117" i="205"/>
  <c r="I117" i="205" s="1"/>
  <c r="E118" i="205"/>
  <c r="H118" i="205" s="1"/>
  <c r="F118" i="205"/>
  <c r="I118" i="205" s="1"/>
  <c r="E119" i="205"/>
  <c r="H119" i="205" s="1"/>
  <c r="F119" i="205"/>
  <c r="I119" i="205" s="1"/>
  <c r="E120" i="205"/>
  <c r="H120" i="205" s="1"/>
  <c r="F120" i="205"/>
  <c r="I120" i="205" s="1"/>
  <c r="E121" i="205"/>
  <c r="H121" i="205" s="1"/>
  <c r="F121" i="205"/>
  <c r="I121" i="205" s="1"/>
  <c r="E122" i="205"/>
  <c r="H122" i="205" s="1"/>
  <c r="F122" i="205"/>
  <c r="I122" i="205" s="1"/>
  <c r="E123" i="205"/>
  <c r="H123" i="205" s="1"/>
  <c r="F123" i="205"/>
  <c r="I123" i="205" s="1"/>
  <c r="E124" i="205"/>
  <c r="H124" i="205" s="1"/>
  <c r="F124" i="205"/>
  <c r="I124" i="205" s="1"/>
  <c r="E125" i="205"/>
  <c r="H125" i="205" s="1"/>
  <c r="F125" i="205"/>
  <c r="I125" i="205" s="1"/>
  <c r="E126" i="205"/>
  <c r="H126" i="205" s="1"/>
  <c r="F126" i="205"/>
  <c r="I126" i="205" s="1"/>
  <c r="E127" i="205"/>
  <c r="H127" i="205" s="1"/>
  <c r="F127" i="205"/>
  <c r="I127" i="205" s="1"/>
  <c r="E128" i="205"/>
  <c r="H128" i="205" s="1"/>
  <c r="F128" i="205"/>
  <c r="I128" i="205" s="1"/>
  <c r="E129" i="205"/>
  <c r="H129" i="205" s="1"/>
  <c r="F129" i="205"/>
  <c r="I129" i="205" s="1"/>
  <c r="E130" i="205"/>
  <c r="H130" i="205" s="1"/>
  <c r="F130" i="205"/>
  <c r="I130" i="205" s="1"/>
  <c r="E131" i="205"/>
  <c r="H131" i="205" s="1"/>
  <c r="F131" i="205"/>
  <c r="I131" i="205" s="1"/>
  <c r="E132" i="205"/>
  <c r="H132" i="205" s="1"/>
  <c r="F132" i="205"/>
  <c r="I132" i="205" s="1"/>
  <c r="E133" i="205"/>
  <c r="H133" i="205" s="1"/>
  <c r="F133" i="205"/>
  <c r="I133" i="205" s="1"/>
  <c r="E134" i="205"/>
  <c r="H134" i="205" s="1"/>
  <c r="F134" i="205"/>
  <c r="I134" i="205" s="1"/>
  <c r="E135" i="205"/>
  <c r="H135" i="205" s="1"/>
  <c r="F135" i="205"/>
  <c r="I135" i="205" s="1"/>
  <c r="E136" i="205"/>
  <c r="H136" i="205" s="1"/>
  <c r="F136" i="205"/>
  <c r="I136" i="205" s="1"/>
  <c r="E137" i="205"/>
  <c r="H137" i="205" s="1"/>
  <c r="F137" i="205"/>
  <c r="I137" i="205" s="1"/>
  <c r="E138" i="205"/>
  <c r="H138" i="205" s="1"/>
  <c r="F138" i="205"/>
  <c r="I138" i="205" s="1"/>
  <c r="E139" i="205"/>
  <c r="H139" i="205" s="1"/>
  <c r="F139" i="205"/>
  <c r="I139" i="205" s="1"/>
  <c r="E140" i="205"/>
  <c r="H140" i="205" s="1"/>
  <c r="F140" i="205"/>
  <c r="I140" i="205" s="1"/>
  <c r="E141" i="205"/>
  <c r="H141" i="205" s="1"/>
  <c r="F141" i="205"/>
  <c r="I141" i="205" s="1"/>
  <c r="E142" i="205"/>
  <c r="H142" i="205" s="1"/>
  <c r="F142" i="205"/>
  <c r="I142" i="205" s="1"/>
  <c r="E143" i="205"/>
  <c r="H143" i="205" s="1"/>
  <c r="F143" i="205"/>
  <c r="I143" i="205" s="1"/>
  <c r="E144" i="205"/>
  <c r="H144" i="205" s="1"/>
  <c r="F144" i="205"/>
  <c r="I144" i="205" s="1"/>
  <c r="E145" i="205"/>
  <c r="H145" i="205" s="1"/>
  <c r="F145" i="205"/>
  <c r="I145" i="205" s="1"/>
  <c r="E146" i="205"/>
  <c r="H146" i="205" s="1"/>
  <c r="F146" i="205"/>
  <c r="I146" i="205" s="1"/>
  <c r="E147" i="205"/>
  <c r="H147" i="205" s="1"/>
  <c r="F147" i="205"/>
  <c r="I147" i="205" s="1"/>
  <c r="E148" i="205"/>
  <c r="H148" i="205" s="1"/>
  <c r="F148" i="205"/>
  <c r="I148" i="205" s="1"/>
  <c r="E149" i="205"/>
  <c r="H149" i="205" s="1"/>
  <c r="F149" i="205"/>
  <c r="I149" i="205" s="1"/>
  <c r="E150" i="205"/>
  <c r="H150" i="205" s="1"/>
  <c r="F150" i="205"/>
  <c r="I150" i="205" s="1"/>
  <c r="E151" i="205"/>
  <c r="H151" i="205" s="1"/>
  <c r="F151" i="205"/>
  <c r="I151" i="205" s="1"/>
  <c r="E152" i="205"/>
  <c r="H152" i="205" s="1"/>
  <c r="F152" i="205"/>
  <c r="I152" i="205" s="1"/>
  <c r="E153" i="205"/>
  <c r="H153" i="205" s="1"/>
  <c r="F153" i="205"/>
  <c r="I153" i="205" s="1"/>
  <c r="E154" i="205"/>
  <c r="H154" i="205" s="1"/>
  <c r="F154" i="205"/>
  <c r="I154" i="205" s="1"/>
  <c r="E155" i="205"/>
  <c r="H155" i="205" s="1"/>
  <c r="F155" i="205"/>
  <c r="I155" i="205" s="1"/>
  <c r="E156" i="205"/>
  <c r="H156" i="205" s="1"/>
  <c r="F156" i="205"/>
  <c r="I156" i="205" s="1"/>
  <c r="E157" i="205"/>
  <c r="H157" i="205" s="1"/>
  <c r="F157" i="205"/>
  <c r="I157" i="205" s="1"/>
  <c r="E158" i="205"/>
  <c r="H158" i="205" s="1"/>
  <c r="F158" i="205"/>
  <c r="I158" i="205" s="1"/>
  <c r="E159" i="205"/>
  <c r="H159" i="205" s="1"/>
  <c r="F159" i="205"/>
  <c r="I159" i="205" s="1"/>
  <c r="E160" i="205"/>
  <c r="H160" i="205" s="1"/>
  <c r="F160" i="205"/>
  <c r="I160" i="205" s="1"/>
  <c r="E161" i="205"/>
  <c r="H161" i="205" s="1"/>
  <c r="F161" i="205"/>
  <c r="I161" i="205" s="1"/>
  <c r="E162" i="205"/>
  <c r="H162" i="205" s="1"/>
  <c r="F162" i="205"/>
  <c r="I162" i="205" s="1"/>
  <c r="E163" i="205"/>
  <c r="H163" i="205" s="1"/>
  <c r="F163" i="205"/>
  <c r="I163" i="205" s="1"/>
  <c r="E164" i="205"/>
  <c r="H164" i="205" s="1"/>
  <c r="F164" i="205"/>
  <c r="I164" i="205" s="1"/>
  <c r="E165" i="205"/>
  <c r="H165" i="205" s="1"/>
  <c r="F165" i="205"/>
  <c r="I165" i="205" s="1"/>
  <c r="E166" i="205"/>
  <c r="H166" i="205" s="1"/>
  <c r="F166" i="205"/>
  <c r="I166" i="205" s="1"/>
  <c r="E167" i="205"/>
  <c r="H167" i="205" s="1"/>
  <c r="F167" i="205"/>
  <c r="I167" i="205" s="1"/>
  <c r="E168" i="205"/>
  <c r="H168" i="205" s="1"/>
  <c r="F168" i="205"/>
  <c r="I168" i="205" s="1"/>
  <c r="E169" i="205"/>
  <c r="H169" i="205" s="1"/>
  <c r="F169" i="205"/>
  <c r="I169" i="205" s="1"/>
  <c r="E170" i="205"/>
  <c r="H170" i="205" s="1"/>
  <c r="F170" i="205"/>
  <c r="I170" i="205" s="1"/>
  <c r="E171" i="205"/>
  <c r="H171" i="205" s="1"/>
  <c r="F171" i="205"/>
  <c r="I171" i="205" s="1"/>
  <c r="E172" i="205"/>
  <c r="H172" i="205" s="1"/>
  <c r="F172" i="205"/>
  <c r="I172" i="205" s="1"/>
  <c r="E173" i="205"/>
  <c r="H173" i="205" s="1"/>
  <c r="F173" i="205"/>
  <c r="I173" i="205" s="1"/>
  <c r="E174" i="205"/>
  <c r="H174" i="205" s="1"/>
  <c r="F174" i="205"/>
  <c r="I174" i="205" s="1"/>
  <c r="E175" i="205"/>
  <c r="H175" i="205" s="1"/>
  <c r="F175" i="205"/>
  <c r="I175" i="205" s="1"/>
  <c r="E176" i="205"/>
  <c r="H176" i="205" s="1"/>
  <c r="F176" i="205"/>
  <c r="I176" i="205" s="1"/>
  <c r="E177" i="205"/>
  <c r="H177" i="205" s="1"/>
  <c r="F177" i="205"/>
  <c r="I177" i="205" s="1"/>
  <c r="E178" i="205"/>
  <c r="H178" i="205" s="1"/>
  <c r="F178" i="205"/>
  <c r="I178" i="205" s="1"/>
  <c r="E179" i="205"/>
  <c r="H179" i="205" s="1"/>
  <c r="F179" i="205"/>
  <c r="I179" i="205" s="1"/>
  <c r="E180" i="205"/>
  <c r="H180" i="205" s="1"/>
  <c r="F180" i="205"/>
  <c r="I180" i="205" s="1"/>
  <c r="E181" i="205"/>
  <c r="H181" i="205" s="1"/>
  <c r="F181" i="205"/>
  <c r="I181" i="205" s="1"/>
  <c r="E182" i="205"/>
  <c r="H182" i="205" s="1"/>
  <c r="F182" i="205"/>
  <c r="I182" i="205" s="1"/>
  <c r="E183" i="205"/>
  <c r="H183" i="205" s="1"/>
  <c r="F183" i="205"/>
  <c r="I183" i="205" s="1"/>
  <c r="E184" i="205"/>
  <c r="H184" i="205" s="1"/>
  <c r="F184" i="205"/>
  <c r="I184" i="205" s="1"/>
  <c r="E185" i="205"/>
  <c r="H185" i="205" s="1"/>
  <c r="F185" i="205"/>
  <c r="I185" i="205" s="1"/>
  <c r="E186" i="205"/>
  <c r="H186" i="205" s="1"/>
  <c r="F186" i="205"/>
  <c r="I186" i="205" s="1"/>
  <c r="E187" i="205"/>
  <c r="H187" i="205" s="1"/>
  <c r="F187" i="205"/>
  <c r="I187" i="205" s="1"/>
  <c r="E188" i="205"/>
  <c r="H188" i="205" s="1"/>
  <c r="F188" i="205"/>
  <c r="I188" i="205" s="1"/>
  <c r="E189" i="205"/>
  <c r="H189" i="205" s="1"/>
  <c r="F189" i="205"/>
  <c r="I189" i="205" s="1"/>
  <c r="E190" i="205"/>
  <c r="H190" i="205" s="1"/>
  <c r="F190" i="205"/>
  <c r="I190" i="205" s="1"/>
  <c r="E191" i="205"/>
  <c r="H191" i="205" s="1"/>
  <c r="F191" i="205"/>
  <c r="I191" i="205" s="1"/>
  <c r="E192" i="205"/>
  <c r="H192" i="205" s="1"/>
  <c r="F192" i="205"/>
  <c r="I192" i="205" s="1"/>
  <c r="E193" i="205"/>
  <c r="H193" i="205" s="1"/>
  <c r="F193" i="205"/>
  <c r="I193" i="205" s="1"/>
  <c r="E194" i="205"/>
  <c r="H194" i="205" s="1"/>
  <c r="F194" i="205"/>
  <c r="I194" i="205" s="1"/>
  <c r="E195" i="205"/>
  <c r="H195" i="205" s="1"/>
  <c r="F195" i="205"/>
  <c r="I195" i="205" s="1"/>
  <c r="E196" i="205"/>
  <c r="H196" i="205" s="1"/>
  <c r="F196" i="205"/>
  <c r="I196" i="205" s="1"/>
  <c r="E197" i="205"/>
  <c r="H197" i="205" s="1"/>
  <c r="F197" i="205"/>
  <c r="I197" i="205" s="1"/>
  <c r="E198" i="205"/>
  <c r="H198" i="205" s="1"/>
  <c r="F198" i="205"/>
  <c r="I198" i="205" s="1"/>
  <c r="E199" i="205"/>
  <c r="H199" i="205" s="1"/>
  <c r="F199" i="205"/>
  <c r="I199" i="205" s="1"/>
  <c r="E200" i="205"/>
  <c r="H200" i="205" s="1"/>
  <c r="F200" i="205"/>
  <c r="I200" i="205" s="1"/>
  <c r="E201" i="205"/>
  <c r="H201" i="205" s="1"/>
  <c r="F201" i="205"/>
  <c r="I201" i="205" s="1"/>
  <c r="E202" i="205"/>
  <c r="H202" i="205" s="1"/>
  <c r="F202" i="205"/>
  <c r="I202" i="205" s="1"/>
  <c r="E203" i="205"/>
  <c r="H203" i="205" s="1"/>
  <c r="F203" i="205"/>
  <c r="I203" i="205" s="1"/>
  <c r="E204" i="205"/>
  <c r="H204" i="205" s="1"/>
  <c r="F204" i="205"/>
  <c r="I204" i="205" s="1"/>
  <c r="E205" i="205"/>
  <c r="H205" i="205" s="1"/>
  <c r="F205" i="205"/>
  <c r="I205" i="205" s="1"/>
  <c r="E206" i="205"/>
  <c r="H206" i="205" s="1"/>
  <c r="F206" i="205"/>
  <c r="I206" i="205" s="1"/>
  <c r="E207" i="205"/>
  <c r="H207" i="205" s="1"/>
  <c r="F207" i="205"/>
  <c r="I207" i="205" s="1"/>
  <c r="E208" i="205"/>
  <c r="H208" i="205" s="1"/>
  <c r="F208" i="205"/>
  <c r="I208" i="205" s="1"/>
  <c r="E209" i="205"/>
  <c r="H209" i="205" s="1"/>
  <c r="F209" i="205"/>
  <c r="I209" i="205" s="1"/>
  <c r="E210" i="205"/>
  <c r="H210" i="205" s="1"/>
  <c r="F210" i="205"/>
  <c r="I210" i="205" s="1"/>
  <c r="E211" i="205"/>
  <c r="H211" i="205" s="1"/>
  <c r="F211" i="205"/>
  <c r="I211" i="205" s="1"/>
  <c r="E212" i="205"/>
  <c r="H212" i="205" s="1"/>
  <c r="F212" i="205"/>
  <c r="I212" i="205" s="1"/>
  <c r="E213" i="205"/>
  <c r="H213" i="205" s="1"/>
  <c r="F213" i="205"/>
  <c r="I213" i="205" s="1"/>
  <c r="E214" i="205"/>
  <c r="H214" i="205" s="1"/>
  <c r="F214" i="205"/>
  <c r="I214" i="205" s="1"/>
  <c r="E215" i="205"/>
  <c r="H215" i="205" s="1"/>
  <c r="F215" i="205"/>
  <c r="I215" i="205" s="1"/>
  <c r="E216" i="205"/>
  <c r="H216" i="205" s="1"/>
  <c r="F216" i="205"/>
  <c r="I216" i="205" s="1"/>
  <c r="E217" i="205"/>
  <c r="H217" i="205" s="1"/>
  <c r="F217" i="205"/>
  <c r="I217" i="205" s="1"/>
  <c r="E218" i="205"/>
  <c r="H218" i="205" s="1"/>
  <c r="F218" i="205"/>
  <c r="I218" i="205" s="1"/>
  <c r="E219" i="205"/>
  <c r="H219" i="205" s="1"/>
  <c r="F219" i="205"/>
  <c r="I219" i="205" s="1"/>
  <c r="E220" i="205"/>
  <c r="H220" i="205" s="1"/>
  <c r="F220" i="205"/>
  <c r="I220" i="205" s="1"/>
  <c r="E221" i="205"/>
  <c r="H221" i="205" s="1"/>
  <c r="F221" i="205"/>
  <c r="I221" i="205" s="1"/>
  <c r="E222" i="205"/>
  <c r="H222" i="205" s="1"/>
  <c r="F222" i="205"/>
  <c r="I222" i="205" s="1"/>
  <c r="E223" i="205"/>
  <c r="H223" i="205" s="1"/>
  <c r="F223" i="205"/>
  <c r="I223" i="205" s="1"/>
  <c r="E224" i="205"/>
  <c r="H224" i="205" s="1"/>
  <c r="F224" i="205"/>
  <c r="I224" i="205" s="1"/>
  <c r="E225" i="205"/>
  <c r="H225" i="205" s="1"/>
  <c r="F225" i="205"/>
  <c r="I225" i="205" s="1"/>
  <c r="E226" i="205"/>
  <c r="G226" i="205" s="1"/>
  <c r="F226" i="205"/>
  <c r="I226" i="205" s="1"/>
  <c r="E227" i="205"/>
  <c r="H227" i="205" s="1"/>
  <c r="F227" i="205"/>
  <c r="I227" i="205" s="1"/>
  <c r="E228" i="205"/>
  <c r="H228" i="205" s="1"/>
  <c r="F228" i="205"/>
  <c r="I228" i="205" s="1"/>
  <c r="E229" i="205"/>
  <c r="H229" i="205" s="1"/>
  <c r="F229" i="205"/>
  <c r="I229" i="205" s="1"/>
  <c r="E230" i="205"/>
  <c r="H230" i="205" s="1"/>
  <c r="F230" i="205"/>
  <c r="I230" i="205" s="1"/>
  <c r="E231" i="205"/>
  <c r="H231" i="205" s="1"/>
  <c r="F231" i="205"/>
  <c r="I231" i="205" s="1"/>
  <c r="E232" i="205"/>
  <c r="H232" i="205" s="1"/>
  <c r="F232" i="205"/>
  <c r="I232" i="205" s="1"/>
  <c r="E233" i="205"/>
  <c r="H233" i="205" s="1"/>
  <c r="F233" i="205"/>
  <c r="I233" i="205" s="1"/>
  <c r="E234" i="205"/>
  <c r="H234" i="205" s="1"/>
  <c r="F234" i="205"/>
  <c r="I234" i="205" s="1"/>
  <c r="E235" i="205"/>
  <c r="H235" i="205" s="1"/>
  <c r="F235" i="205"/>
  <c r="I235" i="205" s="1"/>
  <c r="E236" i="205"/>
  <c r="H236" i="205" s="1"/>
  <c r="F236" i="205"/>
  <c r="I236" i="205" s="1"/>
  <c r="E237" i="205"/>
  <c r="H237" i="205" s="1"/>
  <c r="F237" i="205"/>
  <c r="I237" i="205" s="1"/>
  <c r="E238" i="205"/>
  <c r="H238" i="205" s="1"/>
  <c r="F238" i="205"/>
  <c r="I238" i="205" s="1"/>
  <c r="E239" i="205"/>
  <c r="H239" i="205" s="1"/>
  <c r="F239" i="205"/>
  <c r="I239" i="205" s="1"/>
  <c r="E240" i="205"/>
  <c r="H240" i="205" s="1"/>
  <c r="F240" i="205"/>
  <c r="I240" i="205" s="1"/>
  <c r="E241" i="205"/>
  <c r="H241" i="205" s="1"/>
  <c r="F241" i="205"/>
  <c r="I241" i="205" s="1"/>
  <c r="E242" i="205"/>
  <c r="H242" i="205" s="1"/>
  <c r="F242" i="205"/>
  <c r="I242" i="205" s="1"/>
  <c r="E243" i="205"/>
  <c r="H243" i="205" s="1"/>
  <c r="F243" i="205"/>
  <c r="I243" i="205" s="1"/>
  <c r="E244" i="205"/>
  <c r="H244" i="205" s="1"/>
  <c r="F244" i="205"/>
  <c r="I244" i="205" s="1"/>
  <c r="E245" i="205"/>
  <c r="H245" i="205" s="1"/>
  <c r="F245" i="205"/>
  <c r="I245" i="205" s="1"/>
  <c r="E246" i="205"/>
  <c r="H246" i="205" s="1"/>
  <c r="F246" i="205"/>
  <c r="I246" i="205" s="1"/>
  <c r="E247" i="205"/>
  <c r="H247" i="205" s="1"/>
  <c r="F247" i="205"/>
  <c r="I247" i="205" s="1"/>
  <c r="E248" i="205"/>
  <c r="H248" i="205" s="1"/>
  <c r="F248" i="205"/>
  <c r="I248" i="205" s="1"/>
  <c r="E249" i="205"/>
  <c r="H249" i="205" s="1"/>
  <c r="F249" i="205"/>
  <c r="I249" i="205" s="1"/>
  <c r="E250" i="205"/>
  <c r="H250" i="205" s="1"/>
  <c r="F250" i="205"/>
  <c r="I250" i="205" s="1"/>
  <c r="E251" i="205"/>
  <c r="H251" i="205" s="1"/>
  <c r="F251" i="205"/>
  <c r="I251" i="205" s="1"/>
  <c r="E252" i="205"/>
  <c r="H252" i="205" s="1"/>
  <c r="F252" i="205"/>
  <c r="I252" i="205" s="1"/>
  <c r="E253" i="205"/>
  <c r="H253" i="205" s="1"/>
  <c r="F253" i="205"/>
  <c r="I253" i="205" s="1"/>
  <c r="E254" i="205"/>
  <c r="H254" i="205" s="1"/>
  <c r="F254" i="205"/>
  <c r="I254" i="205" s="1"/>
  <c r="E255" i="205"/>
  <c r="H255" i="205" s="1"/>
  <c r="F255" i="205"/>
  <c r="I255" i="205" s="1"/>
  <c r="E256" i="205"/>
  <c r="H256" i="205" s="1"/>
  <c r="F256" i="205"/>
  <c r="I256" i="205" s="1"/>
  <c r="E257" i="205"/>
  <c r="H257" i="205" s="1"/>
  <c r="F257" i="205"/>
  <c r="I257" i="205" s="1"/>
  <c r="E258" i="205"/>
  <c r="H258" i="205" s="1"/>
  <c r="F258" i="205"/>
  <c r="I258" i="205" s="1"/>
  <c r="E259" i="205"/>
  <c r="H259" i="205" s="1"/>
  <c r="F259" i="205"/>
  <c r="I259" i="205" s="1"/>
  <c r="E260" i="205"/>
  <c r="H260" i="205" s="1"/>
  <c r="F260" i="205"/>
  <c r="I260" i="205" s="1"/>
  <c r="E261" i="205"/>
  <c r="H261" i="205" s="1"/>
  <c r="F261" i="205"/>
  <c r="I261" i="205" s="1"/>
  <c r="E262" i="205"/>
  <c r="H262" i="205" s="1"/>
  <c r="F262" i="205"/>
  <c r="I262" i="205" s="1"/>
  <c r="H263" i="205"/>
  <c r="F263" i="205"/>
  <c r="I263" i="205" s="1"/>
  <c r="E264" i="205"/>
  <c r="H264" i="205" s="1"/>
  <c r="F264" i="205"/>
  <c r="I264" i="205" s="1"/>
  <c r="E265" i="205"/>
  <c r="H265" i="205" s="1"/>
  <c r="F265" i="205"/>
  <c r="I265" i="205" s="1"/>
  <c r="E266" i="205"/>
  <c r="H266" i="205" s="1"/>
  <c r="F266" i="205"/>
  <c r="I266" i="205" s="1"/>
  <c r="E267" i="205"/>
  <c r="H267" i="205" s="1"/>
  <c r="F267" i="205"/>
  <c r="I267" i="205" s="1"/>
  <c r="E268" i="205"/>
  <c r="H268" i="205" s="1"/>
  <c r="F268" i="205"/>
  <c r="I268" i="205" s="1"/>
  <c r="E269" i="205"/>
  <c r="H269" i="205" s="1"/>
  <c r="F269" i="205"/>
  <c r="I269" i="205" s="1"/>
  <c r="E270" i="205"/>
  <c r="H270" i="205" s="1"/>
  <c r="F270" i="205"/>
  <c r="I270" i="205" s="1"/>
  <c r="E271" i="205"/>
  <c r="H271" i="205" s="1"/>
  <c r="F271" i="205"/>
  <c r="I271" i="205" s="1"/>
  <c r="E272" i="205"/>
  <c r="H272" i="205" s="1"/>
  <c r="F272" i="205"/>
  <c r="I272" i="205" s="1"/>
  <c r="E273" i="205"/>
  <c r="H273" i="205" s="1"/>
  <c r="F273" i="205"/>
  <c r="I273" i="205" s="1"/>
  <c r="E274" i="205"/>
  <c r="H274" i="205" s="1"/>
  <c r="F274" i="205"/>
  <c r="I274" i="205" s="1"/>
  <c r="E275" i="205"/>
  <c r="H275" i="205" s="1"/>
  <c r="F275" i="205"/>
  <c r="I275" i="205" s="1"/>
  <c r="E276" i="205"/>
  <c r="H276" i="205" s="1"/>
  <c r="F276" i="205"/>
  <c r="I276" i="205" s="1"/>
  <c r="E277" i="205"/>
  <c r="H277" i="205" s="1"/>
  <c r="F277" i="205"/>
  <c r="I277" i="205" s="1"/>
  <c r="E278" i="205"/>
  <c r="H278" i="205" s="1"/>
  <c r="F278" i="205"/>
  <c r="I278" i="205" s="1"/>
  <c r="E279" i="205"/>
  <c r="H279" i="205" s="1"/>
  <c r="F279" i="205"/>
  <c r="I279" i="205" s="1"/>
  <c r="E280" i="205"/>
  <c r="H280" i="205" s="1"/>
  <c r="F280" i="205"/>
  <c r="I280" i="205" s="1"/>
  <c r="E281" i="205"/>
  <c r="H281" i="205" s="1"/>
  <c r="F281" i="205"/>
  <c r="I281" i="205" s="1"/>
  <c r="E282" i="205"/>
  <c r="H282" i="205" s="1"/>
  <c r="F282" i="205"/>
  <c r="I282" i="205" s="1"/>
  <c r="E283" i="205"/>
  <c r="H283" i="205" s="1"/>
  <c r="F283" i="205"/>
  <c r="I283" i="205" s="1"/>
  <c r="E284" i="205"/>
  <c r="H284" i="205" s="1"/>
  <c r="F284" i="205"/>
  <c r="I284" i="205" s="1"/>
  <c r="E285" i="205"/>
  <c r="H285" i="205" s="1"/>
  <c r="F285" i="205"/>
  <c r="I285" i="205" s="1"/>
  <c r="E286" i="205"/>
  <c r="H286" i="205" s="1"/>
  <c r="F286" i="205"/>
  <c r="I286" i="205" s="1"/>
  <c r="E287" i="205"/>
  <c r="H287" i="205" s="1"/>
  <c r="F287" i="205"/>
  <c r="I287" i="205" s="1"/>
  <c r="E288" i="205"/>
  <c r="H288" i="205" s="1"/>
  <c r="F288" i="205"/>
  <c r="I288" i="205" s="1"/>
  <c r="E289" i="205"/>
  <c r="H289" i="205" s="1"/>
  <c r="F289" i="205"/>
  <c r="I289" i="205" s="1"/>
  <c r="E290" i="205"/>
  <c r="H290" i="205" s="1"/>
  <c r="F290" i="205"/>
  <c r="I290" i="205" s="1"/>
  <c r="E291" i="205"/>
  <c r="H291" i="205" s="1"/>
  <c r="F291" i="205"/>
  <c r="I291" i="205" s="1"/>
  <c r="E292" i="205"/>
  <c r="H292" i="205" s="1"/>
  <c r="F292" i="205"/>
  <c r="I292" i="205" s="1"/>
  <c r="E293" i="205"/>
  <c r="H293" i="205" s="1"/>
  <c r="F293" i="205"/>
  <c r="I293" i="205" s="1"/>
  <c r="E294" i="205"/>
  <c r="H294" i="205" s="1"/>
  <c r="F294" i="205"/>
  <c r="I294" i="205" s="1"/>
  <c r="E295" i="205"/>
  <c r="H295" i="205" s="1"/>
  <c r="F295" i="205"/>
  <c r="I295" i="205" s="1"/>
  <c r="E296" i="205"/>
  <c r="H296" i="205" s="1"/>
  <c r="F296" i="205"/>
  <c r="I296" i="205" s="1"/>
  <c r="E297" i="205"/>
  <c r="H297" i="205" s="1"/>
  <c r="F297" i="205"/>
  <c r="I297" i="205" s="1"/>
  <c r="E298" i="205"/>
  <c r="H298" i="205" s="1"/>
  <c r="F298" i="205"/>
  <c r="I298" i="205" s="1"/>
  <c r="E299" i="205"/>
  <c r="H299" i="205" s="1"/>
  <c r="F299" i="205"/>
  <c r="I299" i="205" s="1"/>
  <c r="E300" i="205"/>
  <c r="H300" i="205" s="1"/>
  <c r="F300" i="205"/>
  <c r="I300" i="205" s="1"/>
  <c r="E301" i="205"/>
  <c r="H301" i="205" s="1"/>
  <c r="F301" i="205"/>
  <c r="I301" i="205" s="1"/>
  <c r="E302" i="205"/>
  <c r="H302" i="205" s="1"/>
  <c r="F302" i="205"/>
  <c r="I302" i="205" s="1"/>
  <c r="E303" i="205"/>
  <c r="H303" i="205" s="1"/>
  <c r="F303" i="205"/>
  <c r="I303" i="205" s="1"/>
  <c r="E304" i="205"/>
  <c r="H304" i="205" s="1"/>
  <c r="F304" i="205"/>
  <c r="I304" i="205" s="1"/>
  <c r="E305" i="205"/>
  <c r="H305" i="205" s="1"/>
  <c r="F305" i="205"/>
  <c r="I305" i="205" s="1"/>
  <c r="E306" i="205"/>
  <c r="H306" i="205" s="1"/>
  <c r="F306" i="205"/>
  <c r="I306" i="205" s="1"/>
  <c r="E307" i="205"/>
  <c r="H307" i="205" s="1"/>
  <c r="F307" i="205"/>
  <c r="I307" i="205" s="1"/>
  <c r="E308" i="205"/>
  <c r="H308" i="205" s="1"/>
  <c r="F308" i="205"/>
  <c r="I308" i="205" s="1"/>
  <c r="E309" i="205"/>
  <c r="H309" i="205" s="1"/>
  <c r="F309" i="205"/>
  <c r="I309" i="205" s="1"/>
  <c r="E310" i="205"/>
  <c r="H310" i="205" s="1"/>
  <c r="F310" i="205"/>
  <c r="I310" i="205" s="1"/>
  <c r="E311" i="205"/>
  <c r="H311" i="205" s="1"/>
  <c r="F311" i="205"/>
  <c r="I311" i="205" s="1"/>
  <c r="E312" i="205"/>
  <c r="H312" i="205" s="1"/>
  <c r="F312" i="205"/>
  <c r="I312" i="205" s="1"/>
  <c r="E313" i="205"/>
  <c r="H313" i="205" s="1"/>
  <c r="F313" i="205"/>
  <c r="I313" i="205" s="1"/>
  <c r="E314" i="205"/>
  <c r="H314" i="205" s="1"/>
  <c r="F314" i="205"/>
  <c r="I314" i="205" s="1"/>
  <c r="E315" i="205"/>
  <c r="H315" i="205" s="1"/>
  <c r="F315" i="205"/>
  <c r="I315" i="205" s="1"/>
  <c r="E316" i="205"/>
  <c r="H316" i="205" s="1"/>
  <c r="F316" i="205"/>
  <c r="I316" i="205" s="1"/>
  <c r="E317" i="205"/>
  <c r="H317" i="205" s="1"/>
  <c r="F317" i="205"/>
  <c r="I317" i="205" s="1"/>
  <c r="E318" i="205"/>
  <c r="H318" i="205" s="1"/>
  <c r="F318" i="205"/>
  <c r="I318" i="205" s="1"/>
  <c r="E319" i="205"/>
  <c r="H319" i="205" s="1"/>
  <c r="F319" i="205"/>
  <c r="I319" i="205" s="1"/>
  <c r="E320" i="205"/>
  <c r="H320" i="205" s="1"/>
  <c r="F320" i="205"/>
  <c r="I320" i="205" s="1"/>
  <c r="E321" i="205"/>
  <c r="H321" i="205" s="1"/>
  <c r="F321" i="205"/>
  <c r="I321" i="205" s="1"/>
  <c r="E322" i="205"/>
  <c r="H322" i="205" s="1"/>
  <c r="F322" i="205"/>
  <c r="I322" i="205" s="1"/>
  <c r="E323" i="205"/>
  <c r="H323" i="205" s="1"/>
  <c r="F323" i="205"/>
  <c r="I323" i="205" s="1"/>
  <c r="E324" i="205"/>
  <c r="G324" i="205" s="1"/>
  <c r="F324" i="205"/>
  <c r="I324" i="205" s="1"/>
  <c r="E325" i="205"/>
  <c r="H325" i="205" s="1"/>
  <c r="F325" i="205"/>
  <c r="I325" i="205" s="1"/>
  <c r="E326" i="205"/>
  <c r="H326" i="205" s="1"/>
  <c r="F326" i="205"/>
  <c r="I326" i="205" s="1"/>
  <c r="E327" i="205"/>
  <c r="H327" i="205" s="1"/>
  <c r="F327" i="205"/>
  <c r="I327" i="205" s="1"/>
  <c r="E328" i="205"/>
  <c r="H328" i="205" s="1"/>
  <c r="F328" i="205"/>
  <c r="I328" i="205" s="1"/>
  <c r="E329" i="205"/>
  <c r="H329" i="205" s="1"/>
  <c r="F329" i="205"/>
  <c r="I329" i="205" s="1"/>
  <c r="E330" i="205"/>
  <c r="H330" i="205" s="1"/>
  <c r="F330" i="205"/>
  <c r="I330" i="205" s="1"/>
  <c r="E331" i="205"/>
  <c r="H331" i="205" s="1"/>
  <c r="F331" i="205"/>
  <c r="I331" i="205" s="1"/>
  <c r="E332" i="205"/>
  <c r="H332" i="205" s="1"/>
  <c r="F332" i="205"/>
  <c r="I332" i="205" s="1"/>
  <c r="E333" i="205"/>
  <c r="H333" i="205" s="1"/>
  <c r="F333" i="205"/>
  <c r="I333" i="205" s="1"/>
  <c r="E334" i="205"/>
  <c r="H334" i="205" s="1"/>
  <c r="F334" i="205"/>
  <c r="I334" i="205" s="1"/>
  <c r="E335" i="205"/>
  <c r="H335" i="205" s="1"/>
  <c r="F335" i="205"/>
  <c r="I335" i="205" s="1"/>
  <c r="E336" i="205"/>
  <c r="H336" i="205" s="1"/>
  <c r="F336" i="205"/>
  <c r="I336" i="205" s="1"/>
  <c r="E337" i="205"/>
  <c r="G337" i="205" s="1"/>
  <c r="H337" i="205" s="1"/>
  <c r="F337" i="205"/>
  <c r="I337" i="205" s="1"/>
  <c r="E338" i="205"/>
  <c r="H338" i="205" s="1"/>
  <c r="F338" i="205"/>
  <c r="I338" i="205" s="1"/>
  <c r="E339" i="205"/>
  <c r="H339" i="205" s="1"/>
  <c r="F339" i="205"/>
  <c r="I339" i="205" s="1"/>
  <c r="E340" i="205"/>
  <c r="H340" i="205" s="1"/>
  <c r="F340" i="205"/>
  <c r="I340" i="205" s="1"/>
  <c r="E341" i="205"/>
  <c r="H341" i="205" s="1"/>
  <c r="F341" i="205"/>
  <c r="I341" i="205" s="1"/>
  <c r="E342" i="205"/>
  <c r="H342" i="205" s="1"/>
  <c r="F342" i="205"/>
  <c r="I342" i="205" s="1"/>
  <c r="E343" i="205"/>
  <c r="H343" i="205" s="1"/>
  <c r="F343" i="205"/>
  <c r="I343" i="205" s="1"/>
  <c r="E344" i="205"/>
  <c r="H344" i="205" s="1"/>
  <c r="F344" i="205"/>
  <c r="I344" i="205" s="1"/>
  <c r="E345" i="205"/>
  <c r="H345" i="205" s="1"/>
  <c r="F345" i="205"/>
  <c r="I345" i="205" s="1"/>
  <c r="E346" i="205"/>
  <c r="H346" i="205" s="1"/>
  <c r="F346" i="205"/>
  <c r="I346" i="205" s="1"/>
  <c r="E347" i="205"/>
  <c r="H347" i="205" s="1"/>
  <c r="F347" i="205"/>
  <c r="I347" i="205" s="1"/>
  <c r="E348" i="205"/>
  <c r="H348" i="205" s="1"/>
  <c r="F348" i="205"/>
  <c r="I348" i="205" s="1"/>
  <c r="E349" i="205"/>
  <c r="H349" i="205" s="1"/>
  <c r="F349" i="205"/>
  <c r="I349" i="205" s="1"/>
  <c r="E350" i="205"/>
  <c r="H350" i="205" s="1"/>
  <c r="F350" i="205"/>
  <c r="I350" i="205" s="1"/>
  <c r="E351" i="205"/>
  <c r="H351" i="205" s="1"/>
  <c r="F351" i="205"/>
  <c r="I351" i="205" s="1"/>
  <c r="E352" i="205"/>
  <c r="H352" i="205" s="1"/>
  <c r="F352" i="205"/>
  <c r="I352" i="205" s="1"/>
  <c r="E353" i="205"/>
  <c r="G353" i="205" s="1"/>
  <c r="F353" i="205"/>
  <c r="I353" i="205" s="1"/>
  <c r="E354" i="205"/>
  <c r="H354" i="205" s="1"/>
  <c r="F354" i="205"/>
  <c r="I354" i="205" s="1"/>
  <c r="E355" i="205"/>
  <c r="H355" i="205" s="1"/>
  <c r="F355" i="205"/>
  <c r="I355" i="205" s="1"/>
  <c r="E356" i="205"/>
  <c r="H356" i="205" s="1"/>
  <c r="F356" i="205"/>
  <c r="I356" i="205" s="1"/>
  <c r="E357" i="205"/>
  <c r="H357" i="205" s="1"/>
  <c r="F357" i="205"/>
  <c r="I357" i="205" s="1"/>
  <c r="E358" i="205"/>
  <c r="H358" i="205" s="1"/>
  <c r="F358" i="205"/>
  <c r="I358" i="205" s="1"/>
  <c r="E359" i="205"/>
  <c r="H359" i="205" s="1"/>
  <c r="F359" i="205"/>
  <c r="I359" i="205" s="1"/>
  <c r="E360" i="205"/>
  <c r="H360" i="205" s="1"/>
  <c r="F360" i="205"/>
  <c r="I360" i="205" s="1"/>
  <c r="E361" i="205"/>
  <c r="H361" i="205" s="1"/>
  <c r="F361" i="205"/>
  <c r="I361" i="205" s="1"/>
  <c r="E362" i="205"/>
  <c r="H362" i="205" s="1"/>
  <c r="F362" i="205"/>
  <c r="I362" i="205" s="1"/>
  <c r="E363" i="205"/>
  <c r="H363" i="205" s="1"/>
  <c r="F363" i="205"/>
  <c r="I363" i="205" s="1"/>
  <c r="E364" i="205"/>
  <c r="H364" i="205" s="1"/>
  <c r="F364" i="205"/>
  <c r="I364" i="205" s="1"/>
  <c r="E365" i="205"/>
  <c r="H365" i="205" s="1"/>
  <c r="F365" i="205"/>
  <c r="I365" i="205" s="1"/>
  <c r="E366" i="205"/>
  <c r="H366" i="205" s="1"/>
  <c r="F366" i="205"/>
  <c r="I366" i="205" s="1"/>
  <c r="E367" i="205"/>
  <c r="H367" i="205" s="1"/>
  <c r="F367" i="205"/>
  <c r="I367" i="205" s="1"/>
  <c r="E368" i="205"/>
  <c r="H368" i="205" s="1"/>
  <c r="F368" i="205"/>
  <c r="I368" i="205" s="1"/>
  <c r="E369" i="205"/>
  <c r="H369" i="205" s="1"/>
  <c r="F369" i="205"/>
  <c r="I369" i="205" s="1"/>
  <c r="E370" i="205"/>
  <c r="H370" i="205" s="1"/>
  <c r="F370" i="205"/>
  <c r="I370" i="205" s="1"/>
  <c r="E371" i="205"/>
  <c r="H371" i="205" s="1"/>
  <c r="F371" i="205"/>
  <c r="I371" i="205" s="1"/>
  <c r="E372" i="205"/>
  <c r="H372" i="205" s="1"/>
  <c r="F372" i="205"/>
  <c r="I372" i="205" s="1"/>
  <c r="E373" i="205"/>
  <c r="H373" i="205" s="1"/>
  <c r="F373" i="205"/>
  <c r="I373" i="205" s="1"/>
  <c r="E374" i="205"/>
  <c r="H374" i="205" s="1"/>
  <c r="F374" i="205"/>
  <c r="I374" i="205" s="1"/>
  <c r="E375" i="205"/>
  <c r="H375" i="205" s="1"/>
  <c r="F375" i="205"/>
  <c r="I375" i="205" s="1"/>
  <c r="E376" i="205"/>
  <c r="H376" i="205" s="1"/>
  <c r="F376" i="205"/>
  <c r="I376" i="205" s="1"/>
  <c r="E377" i="205"/>
  <c r="H377" i="205" s="1"/>
  <c r="F377" i="205"/>
  <c r="I377" i="205" s="1"/>
  <c r="E378" i="205"/>
  <c r="H378" i="205" s="1"/>
  <c r="F378" i="205"/>
  <c r="I378" i="205" s="1"/>
  <c r="E379" i="205"/>
  <c r="H379" i="205" s="1"/>
  <c r="F379" i="205"/>
  <c r="I379" i="205" s="1"/>
  <c r="E380" i="205"/>
  <c r="H380" i="205" s="1"/>
  <c r="F380" i="205"/>
  <c r="I380" i="205" s="1"/>
  <c r="E381" i="205"/>
  <c r="H381" i="205" s="1"/>
  <c r="F381" i="205"/>
  <c r="I381" i="205" s="1"/>
  <c r="E382" i="205"/>
  <c r="H382" i="205" s="1"/>
  <c r="F382" i="205"/>
  <c r="I382" i="205" s="1"/>
  <c r="E383" i="205"/>
  <c r="H383" i="205" s="1"/>
  <c r="F383" i="205"/>
  <c r="I383" i="205" s="1"/>
  <c r="E384" i="205"/>
  <c r="H384" i="205" s="1"/>
  <c r="F384" i="205"/>
  <c r="I384" i="205" s="1"/>
  <c r="E385" i="205"/>
  <c r="H385" i="205" s="1"/>
  <c r="F385" i="205"/>
  <c r="I385" i="205" s="1"/>
  <c r="E386" i="205"/>
  <c r="H386" i="205" s="1"/>
  <c r="F386" i="205"/>
  <c r="I386" i="205" s="1"/>
  <c r="E387" i="205"/>
  <c r="H387" i="205" s="1"/>
  <c r="F387" i="205"/>
  <c r="I387" i="205" s="1"/>
  <c r="E388" i="205"/>
  <c r="H388" i="205" s="1"/>
  <c r="F388" i="205"/>
  <c r="I388" i="205" s="1"/>
  <c r="E389" i="205"/>
  <c r="H389" i="205" s="1"/>
  <c r="F389" i="205"/>
  <c r="I389" i="205" s="1"/>
  <c r="E390" i="205"/>
  <c r="H390" i="205" s="1"/>
  <c r="F390" i="205"/>
  <c r="I390" i="205" s="1"/>
  <c r="E391" i="205"/>
  <c r="H391" i="205" s="1"/>
  <c r="F391" i="205"/>
  <c r="I391" i="205" s="1"/>
  <c r="E392" i="205"/>
  <c r="H392" i="205" s="1"/>
  <c r="F392" i="205"/>
  <c r="I392" i="205" s="1"/>
  <c r="E393" i="205"/>
  <c r="H393" i="205" s="1"/>
  <c r="F393" i="205"/>
  <c r="I393" i="205" s="1"/>
  <c r="E394" i="205"/>
  <c r="H394" i="205" s="1"/>
  <c r="F394" i="205"/>
  <c r="I394" i="205" s="1"/>
  <c r="E395" i="205"/>
  <c r="H395" i="205" s="1"/>
  <c r="F395" i="205"/>
  <c r="I395" i="205" s="1"/>
  <c r="E396" i="205"/>
  <c r="H396" i="205" s="1"/>
  <c r="F396" i="205"/>
  <c r="I396" i="205" s="1"/>
  <c r="E397" i="205"/>
  <c r="H397" i="205" s="1"/>
  <c r="F397" i="205"/>
  <c r="I397" i="205" s="1"/>
  <c r="E398" i="205"/>
  <c r="H398" i="205" s="1"/>
  <c r="F398" i="205"/>
  <c r="I398" i="205" s="1"/>
  <c r="E399" i="205"/>
  <c r="H399" i="205" s="1"/>
  <c r="F399" i="205"/>
  <c r="I399" i="205" s="1"/>
  <c r="E400" i="205"/>
  <c r="H400" i="205" s="1"/>
  <c r="F400" i="205"/>
  <c r="I400" i="205" s="1"/>
  <c r="E401" i="205"/>
  <c r="H401" i="205" s="1"/>
  <c r="F401" i="205"/>
  <c r="I401" i="205" s="1"/>
  <c r="E402" i="205"/>
  <c r="H402" i="205" s="1"/>
  <c r="F402" i="205"/>
  <c r="I402" i="205" s="1"/>
  <c r="E403" i="205"/>
  <c r="H403" i="205" s="1"/>
  <c r="F403" i="205"/>
  <c r="I403" i="205" s="1"/>
  <c r="E404" i="205"/>
  <c r="H404" i="205" s="1"/>
  <c r="F404" i="205"/>
  <c r="I404" i="205" s="1"/>
  <c r="E405" i="205"/>
  <c r="H405" i="205" s="1"/>
  <c r="F405" i="205"/>
  <c r="I405" i="205" s="1"/>
  <c r="E406" i="205"/>
  <c r="H406" i="205" s="1"/>
  <c r="F406" i="205"/>
  <c r="I406" i="205" s="1"/>
  <c r="E407" i="205"/>
  <c r="H407" i="205" s="1"/>
  <c r="F407" i="205"/>
  <c r="I407" i="205" s="1"/>
  <c r="E408" i="205"/>
  <c r="H408" i="205" s="1"/>
  <c r="F408" i="205"/>
  <c r="I408" i="205" s="1"/>
  <c r="E409" i="205"/>
  <c r="H409" i="205" s="1"/>
  <c r="F409" i="205"/>
  <c r="I409" i="205" s="1"/>
  <c r="E410" i="205"/>
  <c r="H410" i="205" s="1"/>
  <c r="F410" i="205"/>
  <c r="I410" i="205" s="1"/>
  <c r="E411" i="205"/>
  <c r="H411" i="205" s="1"/>
  <c r="F411" i="205"/>
  <c r="I411" i="205" s="1"/>
  <c r="E412" i="205"/>
  <c r="H412" i="205" s="1"/>
  <c r="F412" i="205"/>
  <c r="I412" i="205" s="1"/>
  <c r="E413" i="205"/>
  <c r="H413" i="205" s="1"/>
  <c r="F413" i="205"/>
  <c r="I413" i="205" s="1"/>
  <c r="E414" i="205"/>
  <c r="H414" i="205" s="1"/>
  <c r="F414" i="205"/>
  <c r="I414" i="205" s="1"/>
  <c r="E415" i="205"/>
  <c r="H415" i="205" s="1"/>
  <c r="F415" i="205"/>
  <c r="I415" i="205" s="1"/>
  <c r="E416" i="205"/>
  <c r="H416" i="205" s="1"/>
  <c r="F416" i="205"/>
  <c r="I416" i="205" s="1"/>
  <c r="E417" i="205"/>
  <c r="H417" i="205" s="1"/>
  <c r="F417" i="205"/>
  <c r="I417" i="205" s="1"/>
  <c r="E418" i="205"/>
  <c r="H418" i="205" s="1"/>
  <c r="F418" i="205"/>
  <c r="I418" i="205" s="1"/>
  <c r="E419" i="205"/>
  <c r="H419" i="205" s="1"/>
  <c r="F419" i="205"/>
  <c r="I419" i="205" s="1"/>
  <c r="E420" i="205"/>
  <c r="H420" i="205" s="1"/>
  <c r="F420" i="205"/>
  <c r="I420" i="205" s="1"/>
  <c r="E421" i="205"/>
  <c r="H421" i="205" s="1"/>
  <c r="F421" i="205"/>
  <c r="I421" i="205" s="1"/>
  <c r="E422" i="205"/>
  <c r="H422" i="205" s="1"/>
  <c r="F422" i="205"/>
  <c r="I422" i="205" s="1"/>
  <c r="E423" i="205"/>
  <c r="H423" i="205" s="1"/>
  <c r="F423" i="205"/>
  <c r="I423" i="205" s="1"/>
  <c r="E424" i="205"/>
  <c r="H424" i="205" s="1"/>
  <c r="F424" i="205"/>
  <c r="I424" i="205" s="1"/>
  <c r="E425" i="205"/>
  <c r="H425" i="205" s="1"/>
  <c r="F425" i="205"/>
  <c r="I425" i="205" s="1"/>
  <c r="E426" i="205"/>
  <c r="H426" i="205" s="1"/>
  <c r="F426" i="205"/>
  <c r="I426" i="205" s="1"/>
  <c r="E427" i="205"/>
  <c r="H427" i="205" s="1"/>
  <c r="F427" i="205"/>
  <c r="I427" i="205" s="1"/>
  <c r="E428" i="205"/>
  <c r="H428" i="205" s="1"/>
  <c r="F428" i="205"/>
  <c r="I428" i="205" s="1"/>
  <c r="E429" i="205"/>
  <c r="H429" i="205" s="1"/>
  <c r="F429" i="205"/>
  <c r="I429" i="205" s="1"/>
  <c r="E430" i="205"/>
  <c r="H430" i="205" s="1"/>
  <c r="F430" i="205"/>
  <c r="I430" i="205" s="1"/>
  <c r="E431" i="205"/>
  <c r="H431" i="205" s="1"/>
  <c r="F431" i="205"/>
  <c r="I431" i="205" s="1"/>
  <c r="E432" i="205"/>
  <c r="H432" i="205" s="1"/>
  <c r="F432" i="205"/>
  <c r="I432" i="205" s="1"/>
  <c r="E433" i="205"/>
  <c r="H433" i="205" s="1"/>
  <c r="F433" i="205"/>
  <c r="I433" i="205" s="1"/>
  <c r="E434" i="205"/>
  <c r="H434" i="205" s="1"/>
  <c r="F434" i="205"/>
  <c r="I434" i="205" s="1"/>
  <c r="E435" i="205"/>
  <c r="H435" i="205" s="1"/>
  <c r="F435" i="205"/>
  <c r="I435" i="205" s="1"/>
  <c r="E436" i="205"/>
  <c r="H436" i="205" s="1"/>
  <c r="F436" i="205"/>
  <c r="I436" i="205" s="1"/>
  <c r="E437" i="205"/>
  <c r="H437" i="205" s="1"/>
  <c r="F437" i="205"/>
  <c r="I437" i="205" s="1"/>
  <c r="E438" i="205"/>
  <c r="H438" i="205" s="1"/>
  <c r="F438" i="205"/>
  <c r="I438" i="205" s="1"/>
  <c r="E439" i="205"/>
  <c r="H439" i="205" s="1"/>
  <c r="F439" i="205"/>
  <c r="I439" i="205" s="1"/>
  <c r="E440" i="205"/>
  <c r="H440" i="205" s="1"/>
  <c r="F440" i="205"/>
  <c r="I440" i="205" s="1"/>
  <c r="E441" i="205"/>
  <c r="H441" i="205" s="1"/>
  <c r="F441" i="205"/>
  <c r="I441" i="205" s="1"/>
  <c r="E442" i="205"/>
  <c r="H442" i="205" s="1"/>
  <c r="F442" i="205"/>
  <c r="I442" i="205" s="1"/>
  <c r="E443" i="205"/>
  <c r="H443" i="205" s="1"/>
  <c r="F443" i="205"/>
  <c r="I443" i="205" s="1"/>
  <c r="E444" i="205"/>
  <c r="H444" i="205" s="1"/>
  <c r="F444" i="205"/>
  <c r="I444" i="205" s="1"/>
  <c r="E445" i="205"/>
  <c r="H445" i="205" s="1"/>
  <c r="F445" i="205"/>
  <c r="I445" i="205" s="1"/>
  <c r="E446" i="205"/>
  <c r="H446" i="205" s="1"/>
  <c r="F446" i="205"/>
  <c r="I446" i="205" s="1"/>
  <c r="E447" i="205"/>
  <c r="H447" i="205" s="1"/>
  <c r="F447" i="205"/>
  <c r="I447" i="205" s="1"/>
  <c r="E448" i="205"/>
  <c r="H448" i="205" s="1"/>
  <c r="F448" i="205"/>
  <c r="I448" i="205" s="1"/>
  <c r="E449" i="205"/>
  <c r="H449" i="205" s="1"/>
  <c r="F449" i="205"/>
  <c r="I449" i="205" s="1"/>
  <c r="E450" i="205"/>
  <c r="H450" i="205" s="1"/>
  <c r="F450" i="205"/>
  <c r="I450" i="205" s="1"/>
  <c r="E451" i="205"/>
  <c r="H451" i="205" s="1"/>
  <c r="F451" i="205"/>
  <c r="I451" i="205" s="1"/>
  <c r="E452" i="205"/>
  <c r="H452" i="205" s="1"/>
  <c r="F452" i="205"/>
  <c r="I452" i="205" s="1"/>
  <c r="E453" i="205"/>
  <c r="H453" i="205" s="1"/>
  <c r="F453" i="205"/>
  <c r="I453" i="205" s="1"/>
  <c r="E454" i="205"/>
  <c r="H454" i="205" s="1"/>
  <c r="F454" i="205"/>
  <c r="I454" i="205" s="1"/>
  <c r="E455" i="205"/>
  <c r="H455" i="205" s="1"/>
  <c r="F455" i="205"/>
  <c r="I455" i="205" s="1"/>
  <c r="E456" i="205"/>
  <c r="H456" i="205" s="1"/>
  <c r="F456" i="205"/>
  <c r="I456" i="205" s="1"/>
  <c r="E457" i="205"/>
  <c r="H457" i="205" s="1"/>
  <c r="F457" i="205"/>
  <c r="I457" i="205" s="1"/>
  <c r="E458" i="205"/>
  <c r="H458" i="205" s="1"/>
  <c r="F458" i="205"/>
  <c r="I458" i="205" s="1"/>
  <c r="E459" i="205"/>
  <c r="H459" i="205" s="1"/>
  <c r="F459" i="205"/>
  <c r="I459" i="205" s="1"/>
  <c r="E460" i="205"/>
  <c r="H460" i="205" s="1"/>
  <c r="F460" i="205"/>
  <c r="I460" i="205" s="1"/>
  <c r="E461" i="205"/>
  <c r="H461" i="205" s="1"/>
  <c r="F461" i="205"/>
  <c r="I461" i="205" s="1"/>
  <c r="E462" i="205"/>
  <c r="H462" i="205" s="1"/>
  <c r="F462" i="205"/>
  <c r="I462" i="205" s="1"/>
  <c r="E463" i="205"/>
  <c r="H463" i="205" s="1"/>
  <c r="F463" i="205"/>
  <c r="I463" i="205" s="1"/>
  <c r="E464" i="205"/>
  <c r="H464" i="205" s="1"/>
  <c r="F464" i="205"/>
  <c r="I464" i="205" s="1"/>
  <c r="E465" i="205"/>
  <c r="H465" i="205" s="1"/>
  <c r="F465" i="205"/>
  <c r="I465" i="205" s="1"/>
  <c r="E466" i="205"/>
  <c r="H466" i="205" s="1"/>
  <c r="F466" i="205"/>
  <c r="I466" i="205" s="1"/>
  <c r="E467" i="205"/>
  <c r="H467" i="205" s="1"/>
  <c r="F467" i="205"/>
  <c r="I467" i="205" s="1"/>
  <c r="E468" i="205"/>
  <c r="H468" i="205" s="1"/>
  <c r="F468" i="205"/>
  <c r="I468" i="205" s="1"/>
  <c r="E469" i="205"/>
  <c r="H469" i="205" s="1"/>
  <c r="F469" i="205"/>
  <c r="I469" i="205" s="1"/>
  <c r="E470" i="205"/>
  <c r="H470" i="205" s="1"/>
  <c r="F470" i="205"/>
  <c r="I470" i="205" s="1"/>
  <c r="E471" i="205"/>
  <c r="H471" i="205" s="1"/>
  <c r="F471" i="205"/>
  <c r="I471" i="205" s="1"/>
  <c r="E472" i="205"/>
  <c r="H472" i="205" s="1"/>
  <c r="F472" i="205"/>
  <c r="I472" i="205" s="1"/>
  <c r="E473" i="205"/>
  <c r="H473" i="205" s="1"/>
  <c r="F473" i="205"/>
  <c r="I473" i="205" s="1"/>
  <c r="E474" i="205"/>
  <c r="H474" i="205" s="1"/>
  <c r="F474" i="205"/>
  <c r="I474" i="205" s="1"/>
  <c r="E475" i="205"/>
  <c r="H475" i="205" s="1"/>
  <c r="F475" i="205"/>
  <c r="I475" i="205" s="1"/>
  <c r="E476" i="205"/>
  <c r="H476" i="205" s="1"/>
  <c r="F476" i="205"/>
  <c r="I476" i="205" s="1"/>
  <c r="E477" i="205"/>
  <c r="H477" i="205" s="1"/>
  <c r="F477" i="205"/>
  <c r="I477" i="205" s="1"/>
  <c r="E478" i="205"/>
  <c r="H478" i="205" s="1"/>
  <c r="F478" i="205"/>
  <c r="I478" i="205" s="1"/>
  <c r="E479" i="205"/>
  <c r="H479" i="205" s="1"/>
  <c r="F479" i="205"/>
  <c r="I479" i="205" s="1"/>
  <c r="E480" i="205"/>
  <c r="H480" i="205" s="1"/>
  <c r="F480" i="205"/>
  <c r="I480" i="205" s="1"/>
  <c r="E481" i="205"/>
  <c r="H481" i="205" s="1"/>
  <c r="F481" i="205"/>
  <c r="I481" i="205" s="1"/>
  <c r="E482" i="205"/>
  <c r="H482" i="205" s="1"/>
  <c r="F482" i="205"/>
  <c r="I482" i="205" s="1"/>
  <c r="E483" i="205"/>
  <c r="H483" i="205" s="1"/>
  <c r="F483" i="205"/>
  <c r="I483" i="205" s="1"/>
  <c r="E484" i="205"/>
  <c r="H484" i="205" s="1"/>
  <c r="F484" i="205"/>
  <c r="I484" i="205" s="1"/>
  <c r="E485" i="205"/>
  <c r="H485" i="205" s="1"/>
  <c r="F485" i="205"/>
  <c r="I485" i="205" s="1"/>
  <c r="E486" i="205"/>
  <c r="G486" i="205" s="1"/>
  <c r="F486" i="205"/>
  <c r="I486" i="205" s="1"/>
  <c r="E487" i="205"/>
  <c r="G487" i="205" s="1"/>
  <c r="F487" i="205"/>
  <c r="I487" i="205" s="1"/>
  <c r="E488" i="205"/>
  <c r="G488" i="205" s="1"/>
  <c r="F488" i="205"/>
  <c r="I488" i="205" s="1"/>
  <c r="E489" i="205"/>
  <c r="H489" i="205" s="1"/>
  <c r="F489" i="205"/>
  <c r="I489" i="205" s="1"/>
  <c r="E490" i="205"/>
  <c r="H490" i="205" s="1"/>
  <c r="F490" i="205"/>
  <c r="I490" i="205" s="1"/>
  <c r="F6" i="205"/>
  <c r="I6" i="205" s="1"/>
  <c r="E6" i="205"/>
  <c r="G6" i="205" s="1"/>
  <c r="N585" i="205" l="1"/>
  <c r="N590" i="205" s="1"/>
  <c r="N593" i="205" s="1"/>
  <c r="H73" i="205"/>
  <c r="H504" i="205"/>
  <c r="O583" i="205"/>
  <c r="H536" i="205"/>
  <c r="H65" i="205"/>
  <c r="L93" i="205"/>
  <c r="H560" i="205"/>
  <c r="H57" i="205"/>
  <c r="L89" i="205"/>
  <c r="H556" i="205"/>
  <c r="H353" i="205"/>
  <c r="H53" i="205"/>
  <c r="L88" i="205"/>
  <c r="H49" i="205"/>
  <c r="H105" i="205"/>
  <c r="H41" i="205"/>
  <c r="H59" i="205"/>
  <c r="H97" i="205"/>
  <c r="H33" i="205"/>
  <c r="H572" i="205"/>
  <c r="H324" i="205"/>
  <c r="H104" i="205"/>
  <c r="H92" i="205"/>
  <c r="H82" i="205"/>
  <c r="H72" i="205"/>
  <c r="H60" i="205"/>
  <c r="H38" i="205"/>
  <c r="H26" i="205"/>
  <c r="G109" i="205"/>
  <c r="H109" i="205" s="1"/>
  <c r="G101" i="205"/>
  <c r="H101" i="205" s="1"/>
  <c r="G85" i="205"/>
  <c r="H85" i="205" s="1"/>
  <c r="G77" i="205"/>
  <c r="H77" i="205" s="1"/>
  <c r="G69" i="205"/>
  <c r="H69" i="205" s="1"/>
  <c r="G61" i="205"/>
  <c r="H61" i="205" s="1"/>
  <c r="G45" i="205"/>
  <c r="H45" i="205" s="1"/>
  <c r="G37" i="205"/>
  <c r="H37" i="205" s="1"/>
  <c r="G29" i="205"/>
  <c r="H29" i="205" s="1"/>
  <c r="G25" i="205"/>
  <c r="H25" i="205" s="1"/>
  <c r="G21" i="205"/>
  <c r="H21" i="205" s="1"/>
  <c r="G17" i="205"/>
  <c r="H17" i="205" s="1"/>
  <c r="G13" i="205"/>
  <c r="H13" i="205" s="1"/>
  <c r="G9" i="205"/>
  <c r="H9" i="205" s="1"/>
  <c r="G50" i="205"/>
  <c r="H50" i="205" s="1"/>
  <c r="L526" i="205"/>
  <c r="H563" i="205"/>
  <c r="H555" i="205"/>
  <c r="H539" i="205"/>
  <c r="H91" i="205"/>
  <c r="H81" i="205"/>
  <c r="H70" i="205"/>
  <c r="H47" i="205"/>
  <c r="H36" i="205"/>
  <c r="H24" i="205"/>
  <c r="G48" i="205"/>
  <c r="H48" i="205" s="1"/>
  <c r="L87" i="205"/>
  <c r="L22" i="205"/>
  <c r="H226" i="205"/>
  <c r="H100" i="205"/>
  <c r="H90" i="205"/>
  <c r="H80" i="205"/>
  <c r="H68" i="205"/>
  <c r="H58" i="205"/>
  <c r="H46" i="205"/>
  <c r="H34" i="205"/>
  <c r="H23" i="205"/>
  <c r="G52" i="205"/>
  <c r="H52" i="205" s="1"/>
  <c r="H16" i="205"/>
  <c r="G107" i="205"/>
  <c r="H107" i="205" s="1"/>
  <c r="G8" i="205"/>
  <c r="H8" i="205" s="1"/>
  <c r="L94" i="205"/>
  <c r="H561" i="205"/>
  <c r="H529" i="205"/>
  <c r="H497" i="205"/>
  <c r="H110" i="205"/>
  <c r="H99" i="205"/>
  <c r="H78" i="205"/>
  <c r="H67" i="205"/>
  <c r="H44" i="205"/>
  <c r="G98" i="205"/>
  <c r="H98" i="205" s="1"/>
  <c r="H488" i="205"/>
  <c r="H108" i="205"/>
  <c r="H76" i="205"/>
  <c r="H66" i="205"/>
  <c r="H56" i="205"/>
  <c r="H42" i="205"/>
  <c r="H32" i="205"/>
  <c r="H20" i="205"/>
  <c r="G111" i="205"/>
  <c r="H111" i="205" s="1"/>
  <c r="G103" i="205"/>
  <c r="H103" i="205" s="1"/>
  <c r="G95" i="205"/>
  <c r="H95" i="205" s="1"/>
  <c r="G79" i="205"/>
  <c r="H79" i="205" s="1"/>
  <c r="G71" i="205"/>
  <c r="H71" i="205" s="1"/>
  <c r="G63" i="205"/>
  <c r="H63" i="205" s="1"/>
  <c r="G55" i="205"/>
  <c r="H55" i="205" s="1"/>
  <c r="G43" i="205"/>
  <c r="H43" i="205" s="1"/>
  <c r="G35" i="205"/>
  <c r="H35" i="205" s="1"/>
  <c r="G27" i="205"/>
  <c r="H27" i="205" s="1"/>
  <c r="G19" i="205"/>
  <c r="H19" i="205" s="1"/>
  <c r="G15" i="205"/>
  <c r="H15" i="205" s="1"/>
  <c r="G11" i="205"/>
  <c r="H11" i="205" s="1"/>
  <c r="G7" i="205"/>
  <c r="H7" i="205" s="1"/>
  <c r="G83" i="205"/>
  <c r="H83" i="205" s="1"/>
  <c r="H559" i="205"/>
  <c r="H487" i="205"/>
  <c r="H86" i="205"/>
  <c r="H75" i="205"/>
  <c r="H31" i="205"/>
  <c r="H18" i="205"/>
  <c r="G54" i="205"/>
  <c r="I54" i="205" s="1"/>
  <c r="I583" i="205" s="1"/>
  <c r="I2" i="205" s="1"/>
  <c r="H486" i="205"/>
  <c r="H106" i="205"/>
  <c r="H96" i="205"/>
  <c r="H84" i="205"/>
  <c r="H74" i="205"/>
  <c r="H64" i="205"/>
  <c r="H51" i="205"/>
  <c r="H40" i="205"/>
  <c r="H30" i="205"/>
  <c r="H14" i="205"/>
  <c r="G10" i="205"/>
  <c r="H10" i="205" s="1"/>
  <c r="H6" i="205"/>
  <c r="H565" i="205"/>
  <c r="H541" i="205"/>
  <c r="H501" i="205"/>
  <c r="H62" i="205"/>
  <c r="H39" i="205"/>
  <c r="H28" i="205"/>
  <c r="H12" i="205"/>
  <c r="E583" i="205"/>
  <c r="F583" i="205"/>
  <c r="L583" i="205" l="1"/>
  <c r="L2" i="205" s="1"/>
  <c r="G583" i="205"/>
  <c r="F585" i="205"/>
  <c r="F590" i="205" s="1"/>
  <c r="F593" i="205" s="1"/>
  <c r="G2" i="205" l="1"/>
  <c r="H54" i="205"/>
  <c r="H583" i="205" l="1"/>
  <c r="H2" i="205" s="1"/>
  <c r="I3" i="205" s="1"/>
  <c r="J54" i="205"/>
  <c r="J583" i="205" s="1"/>
  <c r="J2" i="205" s="1"/>
  <c r="D10" i="204" l="1"/>
  <c r="Q6" i="204" l="1"/>
  <c r="P10" i="201"/>
  <c r="P11" i="201"/>
  <c r="P12" i="201"/>
  <c r="P13" i="201"/>
  <c r="P14" i="201"/>
  <c r="P15" i="201"/>
  <c r="P16" i="201"/>
  <c r="P17" i="201"/>
  <c r="P18" i="201"/>
  <c r="P19" i="201"/>
  <c r="P20" i="201"/>
  <c r="P9" i="201"/>
  <c r="H21" i="204"/>
  <c r="Q20" i="204"/>
  <c r="Q21" i="204" s="1"/>
  <c r="N20" i="204"/>
  <c r="J20" i="204"/>
  <c r="F20" i="204"/>
  <c r="G19" i="204"/>
  <c r="I18" i="204"/>
  <c r="D18" i="204"/>
  <c r="I17" i="204"/>
  <c r="D17" i="204"/>
  <c r="I16" i="204"/>
  <c r="D16" i="204"/>
  <c r="I15" i="204"/>
  <c r="D15" i="204"/>
  <c r="Q16" i="204" s="1"/>
  <c r="I14" i="204"/>
  <c r="D14" i="204"/>
  <c r="Q14" i="204" s="1"/>
  <c r="I13" i="204"/>
  <c r="D13" i="204"/>
  <c r="N11" i="204"/>
  <c r="J11" i="204"/>
  <c r="I11" i="204"/>
  <c r="F11" i="204"/>
  <c r="Q9" i="204"/>
  <c r="D9" i="204"/>
  <c r="D11" i="204" s="1"/>
  <c r="I18" i="201"/>
  <c r="I17" i="201"/>
  <c r="I16" i="201"/>
  <c r="I15" i="201"/>
  <c r="I14" i="201"/>
  <c r="I13" i="201"/>
  <c r="R9" i="201"/>
  <c r="F21" i="204" l="1"/>
  <c r="N21" i="204"/>
  <c r="J21" i="204"/>
  <c r="D20" i="204"/>
  <c r="D21" i="204" s="1"/>
  <c r="I20" i="204"/>
  <c r="I21" i="204" s="1"/>
  <c r="G19" i="201" l="1"/>
  <c r="R20" i="201" l="1"/>
  <c r="R21" i="201" s="1"/>
  <c r="D16" i="201"/>
  <c r="D18" i="201"/>
  <c r="D17" i="201"/>
  <c r="D15" i="201"/>
  <c r="R16" i="201" l="1"/>
  <c r="D14" i="201"/>
  <c r="Q196" i="203"/>
  <c r="Q198" i="203" s="1"/>
  <c r="G192" i="203"/>
  <c r="F192" i="203"/>
  <c r="E192" i="203"/>
  <c r="H191" i="203"/>
  <c r="P191" i="203" s="1"/>
  <c r="R191" i="203" s="1"/>
  <c r="H190" i="203"/>
  <c r="P190" i="203" s="1"/>
  <c r="R190" i="203" s="1"/>
  <c r="P189" i="203"/>
  <c r="H189" i="203"/>
  <c r="P188" i="203"/>
  <c r="O188" i="203"/>
  <c r="H188" i="203"/>
  <c r="P187" i="203"/>
  <c r="O187" i="203"/>
  <c r="H187" i="203"/>
  <c r="P186" i="203"/>
  <c r="H186" i="203"/>
  <c r="H185" i="203"/>
  <c r="P185" i="203" s="1"/>
  <c r="R185" i="203" s="1"/>
  <c r="H184" i="203"/>
  <c r="P184" i="203" s="1"/>
  <c r="R184" i="203" s="1"/>
  <c r="P183" i="203"/>
  <c r="O183" i="203"/>
  <c r="H183" i="203"/>
  <c r="P182" i="203"/>
  <c r="O182" i="203"/>
  <c r="H182" i="203"/>
  <c r="P181" i="203"/>
  <c r="H181" i="203"/>
  <c r="H180" i="203"/>
  <c r="P180" i="203" s="1"/>
  <c r="R180" i="203" s="1"/>
  <c r="H179" i="203"/>
  <c r="P179" i="203" s="1"/>
  <c r="R179" i="203" s="1"/>
  <c r="H178" i="203"/>
  <c r="P178" i="203" s="1"/>
  <c r="R178" i="203" s="1"/>
  <c r="H177" i="203"/>
  <c r="P177" i="203" s="1"/>
  <c r="R177" i="203" s="1"/>
  <c r="H176" i="203"/>
  <c r="P176" i="203" s="1"/>
  <c r="R176" i="203" s="1"/>
  <c r="H175" i="203"/>
  <c r="P175" i="203" s="1"/>
  <c r="R175" i="203" s="1"/>
  <c r="H174" i="203"/>
  <c r="P174" i="203" s="1"/>
  <c r="R174" i="203" s="1"/>
  <c r="H173" i="203"/>
  <c r="P173" i="203" s="1"/>
  <c r="R173" i="203" s="1"/>
  <c r="H172" i="203"/>
  <c r="P172" i="203" s="1"/>
  <c r="R172" i="203" s="1"/>
  <c r="H171" i="203"/>
  <c r="P171" i="203" s="1"/>
  <c r="R171" i="203" s="1"/>
  <c r="H170" i="203"/>
  <c r="P170" i="203" s="1"/>
  <c r="R170" i="203" s="1"/>
  <c r="H169" i="203"/>
  <c r="P169" i="203" s="1"/>
  <c r="R169" i="203" s="1"/>
  <c r="H168" i="203"/>
  <c r="P168" i="203" s="1"/>
  <c r="R168" i="203" s="1"/>
  <c r="H167" i="203"/>
  <c r="P167" i="203" s="1"/>
  <c r="R167" i="203" s="1"/>
  <c r="H166" i="203"/>
  <c r="P166" i="203" s="1"/>
  <c r="R166" i="203" s="1"/>
  <c r="H165" i="203"/>
  <c r="P165" i="203" s="1"/>
  <c r="R165" i="203" s="1"/>
  <c r="H164" i="203"/>
  <c r="P164" i="203" s="1"/>
  <c r="R164" i="203" s="1"/>
  <c r="H163" i="203"/>
  <c r="P163" i="203" s="1"/>
  <c r="R163" i="203" s="1"/>
  <c r="H162" i="203"/>
  <c r="P162" i="203" s="1"/>
  <c r="R162" i="203" s="1"/>
  <c r="H161" i="203"/>
  <c r="P161" i="203" s="1"/>
  <c r="R161" i="203" s="1"/>
  <c r="H160" i="203"/>
  <c r="P160" i="203" s="1"/>
  <c r="R160" i="203" s="1"/>
  <c r="H159" i="203"/>
  <c r="P159" i="203" s="1"/>
  <c r="R159" i="203" s="1"/>
  <c r="H158" i="203"/>
  <c r="P158" i="203" s="1"/>
  <c r="R158" i="203" s="1"/>
  <c r="H157" i="203"/>
  <c r="P157" i="203" s="1"/>
  <c r="R157" i="203" s="1"/>
  <c r="H156" i="203"/>
  <c r="P156" i="203" s="1"/>
  <c r="R156" i="203" s="1"/>
  <c r="P155" i="203"/>
  <c r="O155" i="203"/>
  <c r="H155" i="203"/>
  <c r="P154" i="203"/>
  <c r="O154" i="203"/>
  <c r="H154" i="203"/>
  <c r="P153" i="203"/>
  <c r="H153" i="203"/>
  <c r="P152" i="203"/>
  <c r="O152" i="203"/>
  <c r="H152" i="203"/>
  <c r="P151" i="203"/>
  <c r="O151" i="203"/>
  <c r="H151" i="203"/>
  <c r="H150" i="203"/>
  <c r="P150" i="203" s="1"/>
  <c r="R150" i="203" s="1"/>
  <c r="P149" i="203"/>
  <c r="O149" i="203"/>
  <c r="H149" i="203"/>
  <c r="P148" i="203"/>
  <c r="O148" i="203"/>
  <c r="H148" i="203"/>
  <c r="H147" i="203"/>
  <c r="P147" i="203" s="1"/>
  <c r="R147" i="203" s="1"/>
  <c r="P146" i="203"/>
  <c r="O146" i="203"/>
  <c r="H146" i="203"/>
  <c r="P145" i="203"/>
  <c r="O145" i="203"/>
  <c r="H145" i="203"/>
  <c r="H144" i="203"/>
  <c r="P144" i="203" s="1"/>
  <c r="R144" i="203" s="1"/>
  <c r="H143" i="203"/>
  <c r="P143" i="203" s="1"/>
  <c r="R143" i="203" s="1"/>
  <c r="H142" i="203"/>
  <c r="P142" i="203" s="1"/>
  <c r="R142" i="203" s="1"/>
  <c r="H141" i="203"/>
  <c r="P141" i="203" s="1"/>
  <c r="R141" i="203" s="1"/>
  <c r="P140" i="203"/>
  <c r="O140" i="203"/>
  <c r="H140" i="203"/>
  <c r="P139" i="203"/>
  <c r="O139" i="203"/>
  <c r="H139" i="203"/>
  <c r="P138" i="203"/>
  <c r="O138" i="203"/>
  <c r="H138" i="203"/>
  <c r="H137" i="203"/>
  <c r="P137" i="203" s="1"/>
  <c r="R137" i="203" s="1"/>
  <c r="H136" i="203"/>
  <c r="P136" i="203" s="1"/>
  <c r="R136" i="203" s="1"/>
  <c r="H135" i="203"/>
  <c r="P135" i="203" s="1"/>
  <c r="R135" i="203" s="1"/>
  <c r="H134" i="203"/>
  <c r="P134" i="203" s="1"/>
  <c r="R134" i="203" s="1"/>
  <c r="H133" i="203"/>
  <c r="P133" i="203" s="1"/>
  <c r="R133" i="203" s="1"/>
  <c r="H132" i="203"/>
  <c r="P132" i="203" s="1"/>
  <c r="R132" i="203" s="1"/>
  <c r="H131" i="203"/>
  <c r="P131" i="203" s="1"/>
  <c r="R131" i="203" s="1"/>
  <c r="H130" i="203"/>
  <c r="P130" i="203" s="1"/>
  <c r="R130" i="203" s="1"/>
  <c r="H129" i="203"/>
  <c r="P129" i="203" s="1"/>
  <c r="R129" i="203" s="1"/>
  <c r="H128" i="203"/>
  <c r="P128" i="203" s="1"/>
  <c r="R128" i="203" s="1"/>
  <c r="H127" i="203"/>
  <c r="P127" i="203" s="1"/>
  <c r="R127" i="203" s="1"/>
  <c r="H126" i="203"/>
  <c r="P126" i="203" s="1"/>
  <c r="R126" i="203" s="1"/>
  <c r="H125" i="203"/>
  <c r="P125" i="203" s="1"/>
  <c r="R125" i="203" s="1"/>
  <c r="H124" i="203"/>
  <c r="P124" i="203" s="1"/>
  <c r="R124" i="203" s="1"/>
  <c r="H123" i="203"/>
  <c r="P123" i="203" s="1"/>
  <c r="R123" i="203" s="1"/>
  <c r="H122" i="203"/>
  <c r="P122" i="203" s="1"/>
  <c r="R122" i="203" s="1"/>
  <c r="H121" i="203"/>
  <c r="P121" i="203" s="1"/>
  <c r="R121" i="203" s="1"/>
  <c r="H120" i="203"/>
  <c r="P120" i="203" s="1"/>
  <c r="R120" i="203" s="1"/>
  <c r="H119" i="203"/>
  <c r="P119" i="203" s="1"/>
  <c r="R119" i="203" s="1"/>
  <c r="H118" i="203"/>
  <c r="P118" i="203" s="1"/>
  <c r="R118" i="203" s="1"/>
  <c r="H117" i="203"/>
  <c r="P117" i="203" s="1"/>
  <c r="R117" i="203" s="1"/>
  <c r="H116" i="203"/>
  <c r="P116" i="203" s="1"/>
  <c r="R116" i="203" s="1"/>
  <c r="H115" i="203"/>
  <c r="P115" i="203" s="1"/>
  <c r="R115" i="203" s="1"/>
  <c r="H114" i="203"/>
  <c r="P114" i="203" s="1"/>
  <c r="R114" i="203" s="1"/>
  <c r="P113" i="203"/>
  <c r="O113" i="203"/>
  <c r="H113" i="203"/>
  <c r="P112" i="203"/>
  <c r="H112" i="203"/>
  <c r="P111" i="203"/>
  <c r="O111" i="203"/>
  <c r="H111" i="203"/>
  <c r="P110" i="203"/>
  <c r="O110" i="203"/>
  <c r="H110" i="203"/>
  <c r="P109" i="203"/>
  <c r="O109" i="203"/>
  <c r="H109" i="203"/>
  <c r="P108" i="203"/>
  <c r="O108" i="203"/>
  <c r="H108" i="203"/>
  <c r="P107" i="203"/>
  <c r="O107" i="203"/>
  <c r="H107" i="203"/>
  <c r="P106" i="203"/>
  <c r="O106" i="203"/>
  <c r="H106" i="203"/>
  <c r="P105" i="203"/>
  <c r="O105" i="203"/>
  <c r="H105" i="203"/>
  <c r="P104" i="203"/>
  <c r="O104" i="203"/>
  <c r="H104" i="203"/>
  <c r="P103" i="203"/>
  <c r="O103" i="203"/>
  <c r="H103" i="203"/>
  <c r="P102" i="203"/>
  <c r="O102" i="203"/>
  <c r="H102" i="203"/>
  <c r="P101" i="203"/>
  <c r="O101" i="203"/>
  <c r="H101" i="203"/>
  <c r="P100" i="203"/>
  <c r="O100" i="203"/>
  <c r="H100" i="203"/>
  <c r="P99" i="203"/>
  <c r="O99" i="203"/>
  <c r="H99" i="203"/>
  <c r="P98" i="203"/>
  <c r="O98" i="203"/>
  <c r="H98" i="203"/>
  <c r="H97" i="203"/>
  <c r="P97" i="203" s="1"/>
  <c r="R97" i="203" s="1"/>
  <c r="P96" i="203"/>
  <c r="O96" i="203"/>
  <c r="H96" i="203"/>
  <c r="P95" i="203"/>
  <c r="O95" i="203"/>
  <c r="H95" i="203"/>
  <c r="H94" i="203"/>
  <c r="P94" i="203" s="1"/>
  <c r="R94" i="203" s="1"/>
  <c r="P93" i="203"/>
  <c r="O93" i="203"/>
  <c r="H93" i="203"/>
  <c r="P92" i="203"/>
  <c r="O92" i="203"/>
  <c r="H92" i="203"/>
  <c r="H91" i="203"/>
  <c r="P91" i="203" s="1"/>
  <c r="R91" i="203" s="1"/>
  <c r="P90" i="203"/>
  <c r="O90" i="203"/>
  <c r="H90" i="203"/>
  <c r="P89" i="203"/>
  <c r="O89" i="203"/>
  <c r="H89" i="203"/>
  <c r="H88" i="203"/>
  <c r="P88" i="203" s="1"/>
  <c r="R88" i="203" s="1"/>
  <c r="H87" i="203"/>
  <c r="P87" i="203" s="1"/>
  <c r="R87" i="203" s="1"/>
  <c r="P86" i="203"/>
  <c r="O86" i="203"/>
  <c r="H86" i="203"/>
  <c r="P85" i="203"/>
  <c r="O85" i="203"/>
  <c r="H85" i="203"/>
  <c r="H84" i="203"/>
  <c r="P84" i="203" s="1"/>
  <c r="R84" i="203" s="1"/>
  <c r="H83" i="203"/>
  <c r="P83" i="203" s="1"/>
  <c r="R83" i="203" s="1"/>
  <c r="P82" i="203"/>
  <c r="O82" i="203"/>
  <c r="H82" i="203"/>
  <c r="P81" i="203"/>
  <c r="O81" i="203"/>
  <c r="H81" i="203"/>
  <c r="H80" i="203"/>
  <c r="P80" i="203" s="1"/>
  <c r="R80" i="203" s="1"/>
  <c r="P79" i="203"/>
  <c r="O79" i="203"/>
  <c r="H79" i="203"/>
  <c r="P78" i="203"/>
  <c r="O78" i="203"/>
  <c r="H78" i="203"/>
  <c r="H77" i="203"/>
  <c r="P77" i="203" s="1"/>
  <c r="R77" i="203" s="1"/>
  <c r="H76" i="203"/>
  <c r="P76" i="203" s="1"/>
  <c r="R76" i="203" s="1"/>
  <c r="H75" i="203"/>
  <c r="P75" i="203" s="1"/>
  <c r="R75" i="203" s="1"/>
  <c r="H74" i="203"/>
  <c r="P74" i="203" s="1"/>
  <c r="R74" i="203" s="1"/>
  <c r="H73" i="203"/>
  <c r="P73" i="203" s="1"/>
  <c r="R73" i="203" s="1"/>
  <c r="H72" i="203"/>
  <c r="P72" i="203" s="1"/>
  <c r="R72" i="203" s="1"/>
  <c r="H71" i="203"/>
  <c r="P71" i="203" s="1"/>
  <c r="R71" i="203" s="1"/>
  <c r="P70" i="203"/>
  <c r="O70" i="203"/>
  <c r="H70" i="203"/>
  <c r="P69" i="203"/>
  <c r="O69" i="203"/>
  <c r="H69" i="203"/>
  <c r="H68" i="203"/>
  <c r="P68" i="203" s="1"/>
  <c r="R68" i="203" s="1"/>
  <c r="H67" i="203"/>
  <c r="P67" i="203" s="1"/>
  <c r="R67" i="203" s="1"/>
  <c r="H66" i="203"/>
  <c r="P66" i="203" s="1"/>
  <c r="R66" i="203" s="1"/>
  <c r="H65" i="203"/>
  <c r="P65" i="203" s="1"/>
  <c r="R65" i="203" s="1"/>
  <c r="H64" i="203"/>
  <c r="P64" i="203" s="1"/>
  <c r="R64" i="203" s="1"/>
  <c r="H63" i="203"/>
  <c r="P63" i="203" s="1"/>
  <c r="R63" i="203" s="1"/>
  <c r="H62" i="203"/>
  <c r="P62" i="203" s="1"/>
  <c r="R62" i="203" s="1"/>
  <c r="H61" i="203"/>
  <c r="P61" i="203" s="1"/>
  <c r="R61" i="203" s="1"/>
  <c r="H60" i="203"/>
  <c r="P60" i="203" s="1"/>
  <c r="R60" i="203" s="1"/>
  <c r="H59" i="203"/>
  <c r="P59" i="203" s="1"/>
  <c r="R59" i="203" s="1"/>
  <c r="H58" i="203"/>
  <c r="P58" i="203" s="1"/>
  <c r="R58" i="203" s="1"/>
  <c r="H57" i="203"/>
  <c r="P57" i="203" s="1"/>
  <c r="R57" i="203" s="1"/>
  <c r="P56" i="203"/>
  <c r="O56" i="203"/>
  <c r="H56" i="203"/>
  <c r="P55" i="203"/>
  <c r="O55" i="203"/>
  <c r="H55" i="203"/>
  <c r="H54" i="203"/>
  <c r="P54" i="203" s="1"/>
  <c r="R54" i="203" s="1"/>
  <c r="P53" i="203"/>
  <c r="O53" i="203"/>
  <c r="H53" i="203"/>
  <c r="P52" i="203"/>
  <c r="O52" i="203"/>
  <c r="H52" i="203"/>
  <c r="P51" i="203"/>
  <c r="H51" i="203"/>
  <c r="H50" i="203"/>
  <c r="P50" i="203" s="1"/>
  <c r="R50" i="203" s="1"/>
  <c r="H49" i="203"/>
  <c r="P49" i="203" s="1"/>
  <c r="R49" i="203" s="1"/>
  <c r="P48" i="203"/>
  <c r="O48" i="203"/>
  <c r="H48" i="203"/>
  <c r="P47" i="203"/>
  <c r="O47" i="203"/>
  <c r="H47" i="203"/>
  <c r="I46" i="203"/>
  <c r="H46" i="203"/>
  <c r="P46" i="203" s="1"/>
  <c r="P45" i="203"/>
  <c r="O45" i="203"/>
  <c r="H45" i="203"/>
  <c r="P44" i="203"/>
  <c r="O44" i="203"/>
  <c r="H44" i="203"/>
  <c r="H43" i="203"/>
  <c r="P43" i="203" s="1"/>
  <c r="R43" i="203" s="1"/>
  <c r="H42" i="203"/>
  <c r="P42" i="203" s="1"/>
  <c r="R42" i="203" s="1"/>
  <c r="I41" i="203"/>
  <c r="H41" i="203"/>
  <c r="P41" i="203" s="1"/>
  <c r="P40" i="203"/>
  <c r="O40" i="203"/>
  <c r="H40" i="203"/>
  <c r="P39" i="203"/>
  <c r="O39" i="203"/>
  <c r="H39" i="203"/>
  <c r="H38" i="203"/>
  <c r="P38" i="203" s="1"/>
  <c r="R38" i="203" s="1"/>
  <c r="H37" i="203"/>
  <c r="P37" i="203" s="1"/>
  <c r="R37" i="203" s="1"/>
  <c r="H36" i="203"/>
  <c r="P36" i="203" s="1"/>
  <c r="R36" i="203" s="1"/>
  <c r="H35" i="203"/>
  <c r="P35" i="203" s="1"/>
  <c r="R35" i="203" s="1"/>
  <c r="P34" i="203"/>
  <c r="O34" i="203"/>
  <c r="H34" i="203"/>
  <c r="P33" i="203"/>
  <c r="O33" i="203"/>
  <c r="H33" i="203"/>
  <c r="P32" i="203"/>
  <c r="O32" i="203"/>
  <c r="H32" i="203"/>
  <c r="H31" i="203"/>
  <c r="P30" i="203"/>
  <c r="O30" i="203"/>
  <c r="H30" i="203"/>
  <c r="P29" i="203"/>
  <c r="O29" i="203"/>
  <c r="H29" i="203"/>
  <c r="H28" i="203"/>
  <c r="P28" i="203" s="1"/>
  <c r="R28" i="203" s="1"/>
  <c r="H27" i="203"/>
  <c r="P27" i="203" s="1"/>
  <c r="R27" i="203" s="1"/>
  <c r="H26" i="203"/>
  <c r="P26" i="203" s="1"/>
  <c r="R26" i="203" s="1"/>
  <c r="H25" i="203"/>
  <c r="P25" i="203" s="1"/>
  <c r="R25" i="203" s="1"/>
  <c r="P24" i="203"/>
  <c r="O24" i="203"/>
  <c r="H24" i="203"/>
  <c r="P23" i="203"/>
  <c r="O23" i="203"/>
  <c r="H23" i="203"/>
  <c r="H22" i="203"/>
  <c r="P22" i="203" s="1"/>
  <c r="R22" i="203" s="1"/>
  <c r="H21" i="203"/>
  <c r="P21" i="203" s="1"/>
  <c r="R21" i="203" s="1"/>
  <c r="H20" i="203"/>
  <c r="P20" i="203" s="1"/>
  <c r="R20" i="203" s="1"/>
  <c r="H19" i="203"/>
  <c r="P19" i="203" s="1"/>
  <c r="R19" i="203" s="1"/>
  <c r="H18" i="203"/>
  <c r="P18" i="203" s="1"/>
  <c r="R18" i="203" s="1"/>
  <c r="H17" i="203"/>
  <c r="P17" i="203" s="1"/>
  <c r="R17" i="203" s="1"/>
  <c r="H16" i="203"/>
  <c r="P16" i="203" s="1"/>
  <c r="R16" i="203" s="1"/>
  <c r="H15" i="203"/>
  <c r="P15" i="203" s="1"/>
  <c r="R15" i="203" s="1"/>
  <c r="H14" i="203"/>
  <c r="P14" i="203" s="1"/>
  <c r="R14" i="203" s="1"/>
  <c r="H13" i="203"/>
  <c r="P13" i="203" s="1"/>
  <c r="R13" i="203" s="1"/>
  <c r="H12" i="203"/>
  <c r="P12" i="203" s="1"/>
  <c r="R12" i="203" s="1"/>
  <c r="H11" i="203"/>
  <c r="P11" i="203" s="1"/>
  <c r="R11" i="203" s="1"/>
  <c r="H8" i="203"/>
  <c r="P8" i="203" s="1"/>
  <c r="L60" i="203"/>
  <c r="L38" i="203"/>
  <c r="L179" i="203"/>
  <c r="L16" i="203"/>
  <c r="L58" i="203"/>
  <c r="L71" i="203"/>
  <c r="L28" i="203"/>
  <c r="L141" i="203"/>
  <c r="L158" i="203"/>
  <c r="L15" i="203"/>
  <c r="L64" i="203"/>
  <c r="L97" i="203"/>
  <c r="L74" i="203"/>
  <c r="L171" i="203"/>
  <c r="L134" i="203"/>
  <c r="L129" i="203"/>
  <c r="L22" i="203"/>
  <c r="L121" i="203"/>
  <c r="L120" i="203"/>
  <c r="L59" i="203"/>
  <c r="L14" i="203"/>
  <c r="L117" i="203"/>
  <c r="L177" i="203"/>
  <c r="L11" i="203"/>
  <c r="L180" i="203"/>
  <c r="L178" i="203"/>
  <c r="L36" i="203"/>
  <c r="L115" i="203"/>
  <c r="L114" i="203"/>
  <c r="L77" i="203"/>
  <c r="L169" i="203"/>
  <c r="L131" i="203"/>
  <c r="L43" i="203"/>
  <c r="L63" i="203"/>
  <c r="L185" i="203"/>
  <c r="L13" i="203"/>
  <c r="L156" i="203"/>
  <c r="L73" i="203"/>
  <c r="L135" i="203"/>
  <c r="L168" i="203"/>
  <c r="L21" i="203"/>
  <c r="L27" i="203"/>
  <c r="L88" i="203"/>
  <c r="L190" i="203"/>
  <c r="L54" i="203"/>
  <c r="L163" i="203"/>
  <c r="L147" i="203"/>
  <c r="L57" i="203"/>
  <c r="L116" i="203"/>
  <c r="L35" i="203"/>
  <c r="L157" i="203"/>
  <c r="L130" i="203"/>
  <c r="L87" i="203"/>
  <c r="L18" i="203"/>
  <c r="L50" i="203"/>
  <c r="L20" i="203"/>
  <c r="L80" i="203"/>
  <c r="L144" i="203"/>
  <c r="L119" i="203"/>
  <c r="L76" i="203"/>
  <c r="L8" i="203"/>
  <c r="L176" i="203"/>
  <c r="L66" i="203"/>
  <c r="L67" i="203"/>
  <c r="L166" i="203"/>
  <c r="L128" i="203"/>
  <c r="L184" i="203"/>
  <c r="L167" i="203"/>
  <c r="L49" i="203"/>
  <c r="L31" i="203"/>
  <c r="L175" i="203"/>
  <c r="L46" i="203"/>
  <c r="L41" i="203"/>
  <c r="L127" i="203"/>
  <c r="L124" i="203"/>
  <c r="L72" i="203"/>
  <c r="L62" i="203"/>
  <c r="L126" i="203"/>
  <c r="L161" i="203"/>
  <c r="L94" i="203"/>
  <c r="L143" i="203"/>
  <c r="L150" i="203"/>
  <c r="L170" i="203"/>
  <c r="L159" i="203"/>
  <c r="L118" i="203"/>
  <c r="L83" i="203"/>
  <c r="L65" i="203"/>
  <c r="L174" i="203"/>
  <c r="L160" i="203"/>
  <c r="L165" i="203"/>
  <c r="L61" i="203"/>
  <c r="L173" i="203"/>
  <c r="L164" i="203"/>
  <c r="L136" i="203"/>
  <c r="L75" i="203"/>
  <c r="L25" i="203"/>
  <c r="L17" i="203"/>
  <c r="L133" i="203"/>
  <c r="L84" i="203"/>
  <c r="L68" i="203"/>
  <c r="L142" i="203"/>
  <c r="L162" i="203"/>
  <c r="L26" i="203"/>
  <c r="L37" i="203"/>
  <c r="L172" i="203"/>
  <c r="L125" i="203"/>
  <c r="L19" i="203"/>
  <c r="L122" i="203"/>
  <c r="L123" i="203"/>
  <c r="L12" i="203"/>
  <c r="L42" i="203"/>
  <c r="L91" i="203"/>
  <c r="L132" i="203"/>
  <c r="L137" i="203"/>
  <c r="L191" i="203"/>
  <c r="R46" i="203" l="1"/>
  <c r="H192" i="203"/>
  <c r="O49" i="203"/>
  <c r="Q49" i="203" s="1"/>
  <c r="O157" i="203"/>
  <c r="Q157" i="203" s="1"/>
  <c r="O171" i="203"/>
  <c r="Q171" i="203" s="1"/>
  <c r="O178" i="203"/>
  <c r="Q178" i="203" s="1"/>
  <c r="O161" i="203"/>
  <c r="Q161" i="203" s="1"/>
  <c r="O50" i="203"/>
  <c r="Q50" i="203" s="1"/>
  <c r="O158" i="203"/>
  <c r="Q158" i="203" s="1"/>
  <c r="O175" i="203"/>
  <c r="Q175" i="203" s="1"/>
  <c r="O165" i="203"/>
  <c r="Q165" i="203" s="1"/>
  <c r="O172" i="203"/>
  <c r="Q172" i="203" s="1"/>
  <c r="O162" i="203"/>
  <c r="Q162" i="203" s="1"/>
  <c r="O179" i="203"/>
  <c r="Q179" i="203" s="1"/>
  <c r="O159" i="203"/>
  <c r="Q159" i="203" s="1"/>
  <c r="O166" i="203"/>
  <c r="Q166" i="203" s="1"/>
  <c r="O156" i="203"/>
  <c r="Q156" i="203" s="1"/>
  <c r="O169" i="203"/>
  <c r="Q169" i="203" s="1"/>
  <c r="O176" i="203"/>
  <c r="Q176" i="203" s="1"/>
  <c r="O173" i="203"/>
  <c r="Q173" i="203" s="1"/>
  <c r="O180" i="203"/>
  <c r="Q180" i="203" s="1"/>
  <c r="O163" i="203"/>
  <c r="Q163" i="203" s="1"/>
  <c r="O170" i="203"/>
  <c r="Q170" i="203" s="1"/>
  <c r="O41" i="203"/>
  <c r="Q41" i="203" s="1"/>
  <c r="O160" i="203"/>
  <c r="Q160" i="203" s="1"/>
  <c r="O177" i="203"/>
  <c r="Q177" i="203" s="1"/>
  <c r="O167" i="203"/>
  <c r="Q167" i="203" s="1"/>
  <c r="O174" i="203"/>
  <c r="Q174" i="203" s="1"/>
  <c r="O164" i="203"/>
  <c r="Q164" i="203" s="1"/>
  <c r="O168" i="203"/>
  <c r="Q168" i="203" s="1"/>
  <c r="O46" i="203"/>
  <c r="Q46" i="203" s="1"/>
  <c r="O115" i="203"/>
  <c r="Q115" i="203" s="1"/>
  <c r="O117" i="203"/>
  <c r="Q117" i="203" s="1"/>
  <c r="O119" i="203"/>
  <c r="Q119" i="203" s="1"/>
  <c r="O121" i="203"/>
  <c r="Q121" i="203" s="1"/>
  <c r="O123" i="203"/>
  <c r="Q123" i="203" s="1"/>
  <c r="O125" i="203"/>
  <c r="Q125" i="203" s="1"/>
  <c r="O127" i="203"/>
  <c r="Q127" i="203" s="1"/>
  <c r="O129" i="203"/>
  <c r="Q129" i="203" s="1"/>
  <c r="O131" i="203"/>
  <c r="Q131" i="203" s="1"/>
  <c r="O133" i="203"/>
  <c r="Q133" i="203" s="1"/>
  <c r="O135" i="203"/>
  <c r="Q135" i="203" s="1"/>
  <c r="O58" i="203"/>
  <c r="Q58" i="203" s="1"/>
  <c r="O60" i="203"/>
  <c r="Q60" i="203" s="1"/>
  <c r="O62" i="203"/>
  <c r="Q62" i="203" s="1"/>
  <c r="O64" i="203"/>
  <c r="Q64" i="203" s="1"/>
  <c r="O66" i="203"/>
  <c r="Q66" i="203" s="1"/>
  <c r="O68" i="203"/>
  <c r="Q68" i="203" s="1"/>
  <c r="O71" i="203"/>
  <c r="Q71" i="203" s="1"/>
  <c r="O73" i="203"/>
  <c r="Q73" i="203" s="1"/>
  <c r="O75" i="203"/>
  <c r="Q75" i="203" s="1"/>
  <c r="O77" i="203"/>
  <c r="Q77" i="203" s="1"/>
  <c r="O80" i="203"/>
  <c r="Q80" i="203" s="1"/>
  <c r="O83" i="203"/>
  <c r="Q83" i="203" s="1"/>
  <c r="O88" i="203"/>
  <c r="Q88" i="203" s="1"/>
  <c r="O91" i="203"/>
  <c r="Q91" i="203" s="1"/>
  <c r="O94" i="203"/>
  <c r="Q94" i="203" s="1"/>
  <c r="O11" i="203"/>
  <c r="Q11" i="203" s="1"/>
  <c r="O13" i="203"/>
  <c r="Q13" i="203" s="1"/>
  <c r="O15" i="203"/>
  <c r="Q15" i="203" s="1"/>
  <c r="O17" i="203"/>
  <c r="Q17" i="203" s="1"/>
  <c r="O19" i="203"/>
  <c r="Q19" i="203" s="1"/>
  <c r="O21" i="203"/>
  <c r="Q21" i="203" s="1"/>
  <c r="O26" i="203"/>
  <c r="Q26" i="203" s="1"/>
  <c r="O28" i="203"/>
  <c r="Q28" i="203" s="1"/>
  <c r="P31" i="203"/>
  <c r="P192" i="203" s="1"/>
  <c r="O35" i="203"/>
  <c r="Q35" i="203" s="1"/>
  <c r="O37" i="203"/>
  <c r="Q37" i="203" s="1"/>
  <c r="O141" i="203"/>
  <c r="Q141" i="203" s="1"/>
  <c r="O143" i="203"/>
  <c r="Q143" i="203" s="1"/>
  <c r="O42" i="203"/>
  <c r="Q42" i="203" s="1"/>
  <c r="O190" i="203"/>
  <c r="Q190" i="203" s="1"/>
  <c r="O136" i="203"/>
  <c r="Q136" i="203" s="1"/>
  <c r="O87" i="203"/>
  <c r="Q87" i="203" s="1"/>
  <c r="O184" i="203"/>
  <c r="Q184" i="203" s="1"/>
  <c r="O114" i="203"/>
  <c r="Q114" i="203" s="1"/>
  <c r="O116" i="203"/>
  <c r="Q116" i="203" s="1"/>
  <c r="O118" i="203"/>
  <c r="Q118" i="203" s="1"/>
  <c r="O120" i="203"/>
  <c r="Q120" i="203" s="1"/>
  <c r="O122" i="203"/>
  <c r="Q122" i="203" s="1"/>
  <c r="O124" i="203"/>
  <c r="Q124" i="203" s="1"/>
  <c r="O126" i="203"/>
  <c r="Q126" i="203" s="1"/>
  <c r="O128" i="203"/>
  <c r="Q128" i="203" s="1"/>
  <c r="O130" i="203"/>
  <c r="Q130" i="203" s="1"/>
  <c r="O132" i="203"/>
  <c r="Q132" i="203" s="1"/>
  <c r="O134" i="203"/>
  <c r="Q134" i="203" s="1"/>
  <c r="O54" i="203"/>
  <c r="Q54" i="203" s="1"/>
  <c r="O57" i="203"/>
  <c r="Q57" i="203" s="1"/>
  <c r="O59" i="203"/>
  <c r="Q59" i="203" s="1"/>
  <c r="O61" i="203"/>
  <c r="Q61" i="203" s="1"/>
  <c r="O63" i="203"/>
  <c r="Q63" i="203" s="1"/>
  <c r="O65" i="203"/>
  <c r="Q65" i="203" s="1"/>
  <c r="O67" i="203"/>
  <c r="Q67" i="203" s="1"/>
  <c r="O72" i="203"/>
  <c r="Q72" i="203" s="1"/>
  <c r="O74" i="203"/>
  <c r="Q74" i="203" s="1"/>
  <c r="O76" i="203"/>
  <c r="Q76" i="203" s="1"/>
  <c r="O84" i="203"/>
  <c r="Q84" i="203" s="1"/>
  <c r="O8" i="203"/>
  <c r="O12" i="203"/>
  <c r="Q12" i="203" s="1"/>
  <c r="O14" i="203"/>
  <c r="Q14" i="203" s="1"/>
  <c r="O16" i="203"/>
  <c r="Q16" i="203" s="1"/>
  <c r="O18" i="203"/>
  <c r="Q18" i="203" s="1"/>
  <c r="O20" i="203"/>
  <c r="Q20" i="203" s="1"/>
  <c r="O22" i="203"/>
  <c r="Q22" i="203" s="1"/>
  <c r="O25" i="203"/>
  <c r="Q25" i="203" s="1"/>
  <c r="O27" i="203"/>
  <c r="Q27" i="203" s="1"/>
  <c r="O36" i="203"/>
  <c r="Q36" i="203" s="1"/>
  <c r="O38" i="203"/>
  <c r="Q38" i="203" s="1"/>
  <c r="O142" i="203"/>
  <c r="Q142" i="203" s="1"/>
  <c r="O144" i="203"/>
  <c r="Q144" i="203" s="1"/>
  <c r="O147" i="203"/>
  <c r="Q147" i="203" s="1"/>
  <c r="O150" i="203"/>
  <c r="Q150" i="203" s="1"/>
  <c r="O43" i="203"/>
  <c r="Q43" i="203" s="1"/>
  <c r="O191" i="203"/>
  <c r="Q191" i="203" s="1"/>
  <c r="O137" i="203"/>
  <c r="Q137" i="203" s="1"/>
  <c r="O97" i="203"/>
  <c r="Q97" i="203" s="1"/>
  <c r="O185" i="203"/>
  <c r="Q185" i="203" s="1"/>
  <c r="R8" i="203"/>
  <c r="R41" i="203"/>
  <c r="I192" i="203"/>
  <c r="R192" i="203" l="1"/>
  <c r="O192" i="203"/>
  <c r="Q8" i="203"/>
  <c r="Q192" i="203" s="1"/>
  <c r="R14" i="201" l="1"/>
  <c r="D25" i="201" l="1"/>
  <c r="D25" i="204"/>
  <c r="D26" i="204" s="1"/>
  <c r="D13" i="201"/>
  <c r="D10" i="201"/>
  <c r="D9" i="201"/>
  <c r="H21" i="201"/>
  <c r="P21" i="201" s="1"/>
  <c r="N20" i="201"/>
  <c r="J20" i="201"/>
  <c r="I20" i="201"/>
  <c r="F20" i="201"/>
  <c r="K19" i="201"/>
  <c r="N11" i="201"/>
  <c r="J11" i="201"/>
  <c r="I11" i="201"/>
  <c r="F11" i="201"/>
  <c r="J21" i="201" l="1"/>
  <c r="N21" i="201"/>
  <c r="L19" i="201"/>
  <c r="M19" i="201" s="1"/>
  <c r="K19" i="204"/>
  <c r="L19" i="204" s="1"/>
  <c r="M19" i="204" s="1"/>
  <c r="F21" i="201"/>
  <c r="G25" i="201"/>
  <c r="G25" i="204"/>
  <c r="I21" i="201"/>
  <c r="D20" i="201"/>
  <c r="D11" i="201"/>
  <c r="D21" i="201" l="1"/>
  <c r="D26" i="201" s="1"/>
  <c r="K231" i="176" l="1"/>
  <c r="L226" i="176"/>
  <c r="K226" i="176"/>
  <c r="K214" i="176"/>
  <c r="H212" i="176"/>
  <c r="M209" i="176"/>
  <c r="M212" i="176" s="1"/>
  <c r="H201" i="176"/>
  <c r="H200" i="176"/>
  <c r="H199" i="176"/>
  <c r="H198" i="176"/>
  <c r="H197" i="176"/>
  <c r="H196" i="176"/>
  <c r="H195" i="176"/>
  <c r="H194" i="176"/>
  <c r="H193" i="176"/>
  <c r="H192" i="176"/>
  <c r="H191" i="176"/>
  <c r="H190" i="176"/>
  <c r="H189" i="176"/>
  <c r="H188" i="176"/>
  <c r="H187" i="176"/>
  <c r="H186" i="176"/>
  <c r="H185" i="176"/>
  <c r="H184" i="176"/>
  <c r="H183" i="176"/>
  <c r="H182" i="176"/>
  <c r="H181" i="176"/>
  <c r="H180" i="176"/>
  <c r="H179" i="176"/>
  <c r="H178" i="176"/>
  <c r="H177" i="176"/>
  <c r="H176" i="176"/>
  <c r="H175" i="176"/>
  <c r="H174" i="176"/>
  <c r="H173" i="176"/>
  <c r="H172" i="176"/>
  <c r="H171" i="176"/>
  <c r="H170" i="176"/>
  <c r="H169" i="176"/>
  <c r="H168" i="176"/>
  <c r="H167" i="176"/>
  <c r="L165" i="176"/>
  <c r="H162" i="176"/>
  <c r="I162" i="176" s="1"/>
  <c r="H160" i="176"/>
  <c r="I160" i="176" s="1"/>
  <c r="H157" i="176"/>
  <c r="H156" i="176"/>
  <c r="H155" i="176"/>
  <c r="H154" i="176"/>
  <c r="H153" i="176"/>
  <c r="H152" i="176"/>
  <c r="H151" i="176"/>
  <c r="H150" i="176"/>
  <c r="H149" i="176"/>
  <c r="H146" i="176"/>
  <c r="K145" i="176"/>
  <c r="K153" i="176" s="1"/>
  <c r="H145" i="176"/>
  <c r="H144" i="176"/>
  <c r="H143" i="176"/>
  <c r="H142" i="176"/>
  <c r="H141" i="176"/>
  <c r="H140" i="176"/>
  <c r="H139" i="176"/>
  <c r="H138" i="176"/>
  <c r="H137" i="176"/>
  <c r="H135" i="176"/>
  <c r="I135" i="176" s="1"/>
  <c r="H132" i="176"/>
  <c r="H131" i="176"/>
  <c r="H130" i="176"/>
  <c r="H129" i="176"/>
  <c r="H128" i="176"/>
  <c r="H127" i="176"/>
  <c r="H126" i="176"/>
  <c r="H125" i="176"/>
  <c r="H124" i="176"/>
  <c r="H123" i="176"/>
  <c r="H122" i="176"/>
  <c r="H121" i="176"/>
  <c r="H119" i="176"/>
  <c r="H118" i="176"/>
  <c r="H117" i="176"/>
  <c r="H116" i="176"/>
  <c r="H115" i="176"/>
  <c r="H114" i="176"/>
  <c r="H113" i="176"/>
  <c r="K93" i="176"/>
  <c r="L94" i="176" s="1"/>
  <c r="L97" i="176" s="1"/>
  <c r="H91" i="176"/>
  <c r="H90" i="176"/>
  <c r="L90" i="176" s="1"/>
  <c r="H87" i="176"/>
  <c r="H86" i="176"/>
  <c r="H85" i="176"/>
  <c r="H82" i="176"/>
  <c r="H81" i="176"/>
  <c r="H79" i="176"/>
  <c r="H78" i="176"/>
  <c r="H77" i="176"/>
  <c r="H76" i="176"/>
  <c r="H75" i="176"/>
  <c r="H74" i="176"/>
  <c r="H73" i="176"/>
  <c r="H72" i="176"/>
  <c r="H71" i="176"/>
  <c r="H69" i="176"/>
  <c r="H68" i="176"/>
  <c r="H67" i="176"/>
  <c r="H66" i="176"/>
  <c r="H65" i="176"/>
  <c r="H64" i="176"/>
  <c r="H63" i="176"/>
  <c r="H62" i="176"/>
  <c r="H61" i="176"/>
  <c r="H60" i="176"/>
  <c r="H59" i="176"/>
  <c r="H58" i="176"/>
  <c r="H57" i="176"/>
  <c r="H56" i="176"/>
  <c r="H55" i="176"/>
  <c r="H54" i="176"/>
  <c r="H53" i="176"/>
  <c r="H52" i="176"/>
  <c r="H51" i="176"/>
  <c r="L50" i="176"/>
  <c r="L55" i="176" s="1"/>
  <c r="H50" i="176"/>
  <c r="H49" i="176"/>
  <c r="H46" i="176"/>
  <c r="I46" i="176" s="1"/>
  <c r="H43" i="176"/>
  <c r="K41" i="176"/>
  <c r="H41" i="176"/>
  <c r="H40" i="176"/>
  <c r="H39" i="176"/>
  <c r="H37" i="176"/>
  <c r="H36" i="176"/>
  <c r="H35" i="176"/>
  <c r="H34" i="176"/>
  <c r="H33" i="176"/>
  <c r="K36" i="176" s="1"/>
  <c r="H32" i="176"/>
  <c r="H31" i="176"/>
  <c r="H30" i="176"/>
  <c r="H29" i="176"/>
  <c r="M28" i="176"/>
  <c r="H28" i="176"/>
  <c r="M24" i="176"/>
  <c r="H24" i="176"/>
  <c r="H23" i="176"/>
  <c r="H22" i="176"/>
  <c r="M27" i="176" s="1"/>
  <c r="H21" i="176"/>
  <c r="H19" i="176"/>
  <c r="H18" i="176"/>
  <c r="H17" i="176"/>
  <c r="H16" i="176"/>
  <c r="H15" i="176"/>
  <c r="H14" i="176"/>
  <c r="H13" i="176"/>
  <c r="H12" i="176"/>
  <c r="H11" i="176"/>
  <c r="H9" i="176"/>
  <c r="H8" i="176"/>
  <c r="K148" i="176" l="1"/>
  <c r="L51" i="176"/>
  <c r="K86" i="176"/>
  <c r="I10" i="176"/>
  <c r="H202" i="176"/>
  <c r="M199" i="176" s="1"/>
  <c r="I133" i="176"/>
  <c r="I157" i="176"/>
  <c r="I38" i="176"/>
  <c r="I44" i="176"/>
  <c r="M44" i="176" s="1"/>
  <c r="I146" i="176"/>
  <c r="I88" i="176"/>
  <c r="I20" i="176"/>
  <c r="I82" i="176"/>
  <c r="H25" i="176"/>
  <c r="K82" i="176" l="1"/>
  <c r="G140" i="144" l="1"/>
  <c r="F573" i="19"/>
  <c r="E573" i="19"/>
  <c r="I45" i="168" l="1"/>
  <c r="D11" i="168"/>
  <c r="D16" i="168"/>
  <c r="F11" i="168" l="1"/>
  <c r="I44" i="168"/>
  <c r="I46" i="168" s="1"/>
  <c r="D12" i="168"/>
  <c r="F12" i="168" s="1"/>
  <c r="D13" i="168"/>
  <c r="F13" i="168" s="1"/>
  <c r="D14" i="168" l="1"/>
  <c r="G156" i="144"/>
  <c r="G14" i="144"/>
  <c r="G8" i="144"/>
  <c r="G15" i="144"/>
  <c r="G75" i="144" l="1"/>
  <c r="G160" i="144"/>
  <c r="G9" i="144"/>
  <c r="G10" i="144"/>
  <c r="G11" i="144"/>
  <c r="G12" i="144"/>
  <c r="G13" i="144"/>
  <c r="G16" i="144"/>
  <c r="G17" i="144"/>
  <c r="G20" i="144"/>
  <c r="G21" i="144"/>
  <c r="G24" i="144"/>
  <c r="G25" i="144"/>
  <c r="G26" i="144"/>
  <c r="G27" i="144"/>
  <c r="G28" i="144"/>
  <c r="G29" i="144"/>
  <c r="G30" i="144"/>
  <c r="G31" i="144"/>
  <c r="G32" i="144"/>
  <c r="G33" i="144"/>
  <c r="G34" i="144"/>
  <c r="G35" i="144"/>
  <c r="G36" i="144"/>
  <c r="G37" i="144"/>
  <c r="G38" i="144"/>
  <c r="G39" i="144"/>
  <c r="G41" i="144"/>
  <c r="G42" i="144"/>
  <c r="G43" i="144"/>
  <c r="G44" i="144"/>
  <c r="G45" i="144"/>
  <c r="G46" i="144"/>
  <c r="G47" i="144"/>
  <c r="G48" i="144"/>
  <c r="G49" i="144"/>
  <c r="G50" i="144"/>
  <c r="G51" i="144"/>
  <c r="G52" i="144"/>
  <c r="G53" i="144"/>
  <c r="G55" i="144"/>
  <c r="G57" i="144"/>
  <c r="G58" i="144"/>
  <c r="G59" i="144"/>
  <c r="G60" i="144"/>
  <c r="G61" i="144"/>
  <c r="G62" i="144"/>
  <c r="G63" i="144"/>
  <c r="G64" i="144"/>
  <c r="G65" i="144"/>
  <c r="G66" i="144"/>
  <c r="G67" i="144"/>
  <c r="G68" i="144"/>
  <c r="G69" i="144"/>
  <c r="G70" i="144"/>
  <c r="G71" i="144"/>
  <c r="G72" i="144"/>
  <c r="G73" i="144"/>
  <c r="G74" i="144"/>
  <c r="G76" i="144"/>
  <c r="G77" i="144"/>
  <c r="G78" i="144"/>
  <c r="G79" i="144"/>
  <c r="G80" i="144"/>
  <c r="G81" i="144"/>
  <c r="G82" i="144"/>
  <c r="G83" i="144"/>
  <c r="G84" i="144"/>
  <c r="G85" i="144"/>
  <c r="G86" i="144"/>
  <c r="G87" i="144"/>
  <c r="G88" i="144"/>
  <c r="G89" i="144"/>
  <c r="G90" i="144"/>
  <c r="G91" i="144"/>
  <c r="G92" i="144"/>
  <c r="G93" i="144"/>
  <c r="G94" i="144"/>
  <c r="G95" i="144"/>
  <c r="G96" i="144"/>
  <c r="G97" i="144"/>
  <c r="G98" i="144"/>
  <c r="G99" i="144"/>
  <c r="G100" i="144"/>
  <c r="G101" i="144"/>
  <c r="G102" i="144"/>
  <c r="G103" i="144"/>
  <c r="G106" i="144"/>
  <c r="G107" i="144"/>
  <c r="G108" i="144"/>
  <c r="G109" i="144"/>
  <c r="G110" i="144"/>
  <c r="G111" i="144"/>
  <c r="G112" i="144"/>
  <c r="G113" i="144"/>
  <c r="G114" i="144"/>
  <c r="G115" i="144"/>
  <c r="G116" i="144"/>
  <c r="G117" i="144"/>
  <c r="G118" i="144"/>
  <c r="G119" i="144"/>
  <c r="G120" i="144"/>
  <c r="G121" i="144"/>
  <c r="G122" i="144"/>
  <c r="G124" i="144"/>
  <c r="G125" i="144"/>
  <c r="G126" i="144"/>
  <c r="G127" i="144"/>
  <c r="G128" i="144"/>
  <c r="G129" i="144"/>
  <c r="G130" i="144"/>
  <c r="G131" i="144"/>
  <c r="G132" i="144"/>
  <c r="G134" i="144"/>
  <c r="G135" i="144"/>
  <c r="G136" i="144"/>
  <c r="G137" i="144"/>
  <c r="G138" i="144"/>
  <c r="G139" i="144"/>
  <c r="G141" i="144"/>
  <c r="G143" i="144"/>
  <c r="G147" i="144"/>
  <c r="G148" i="144"/>
  <c r="G149" i="144"/>
  <c r="G150" i="144"/>
  <c r="G151" i="144"/>
  <c r="G152" i="144"/>
  <c r="G153" i="144"/>
  <c r="G154" i="144"/>
  <c r="G155" i="144"/>
  <c r="G142" i="144" l="1"/>
  <c r="G159" i="144"/>
  <c r="G40" i="144"/>
  <c r="G123" i="144"/>
  <c r="G104" i="144"/>
  <c r="G54" i="144"/>
  <c r="G105" i="144" l="1"/>
  <c r="G161" i="144" s="1"/>
  <c r="I157" i="144"/>
  <c r="I119" i="144"/>
  <c r="O144" i="144"/>
  <c r="O147" i="144" s="1"/>
  <c r="O149" i="144" s="1"/>
  <c r="O151" i="144" s="1"/>
  <c r="K143" i="144"/>
  <c r="I142" i="144"/>
  <c r="I123" i="144"/>
  <c r="I102" i="144"/>
  <c r="K101" i="144"/>
  <c r="O101" i="144" s="1"/>
  <c r="I100" i="144"/>
  <c r="O96" i="144"/>
  <c r="I84" i="144"/>
  <c r="I63" i="144"/>
  <c r="R58" i="144"/>
  <c r="I56" i="144"/>
  <c r="R44" i="144"/>
  <c r="I38" i="144"/>
  <c r="I33" i="144"/>
  <c r="R31" i="144"/>
  <c r="I27" i="144"/>
  <c r="I22" i="144"/>
  <c r="R21" i="144"/>
  <c r="I18" i="144"/>
  <c r="K9" i="144"/>
  <c r="M5" i="144"/>
  <c r="R60" i="144" l="1"/>
  <c r="I40" i="144"/>
  <c r="I104" i="144"/>
  <c r="I54" i="144"/>
  <c r="K10" i="144"/>
  <c r="K12" i="144" s="1"/>
  <c r="M8" i="144"/>
  <c r="K40" i="144" l="1"/>
  <c r="K145" i="144" s="1"/>
  <c r="I144" i="144"/>
  <c r="M147" i="144" l="1"/>
  <c r="U99" i="141" l="1"/>
  <c r="U98" i="141"/>
  <c r="U97" i="141"/>
  <c r="U96" i="141"/>
  <c r="U95" i="141"/>
  <c r="U94" i="141"/>
  <c r="U93" i="141"/>
  <c r="U86" i="141"/>
  <c r="U85" i="141"/>
  <c r="U84" i="141"/>
  <c r="U83" i="141"/>
  <c r="U82" i="141"/>
  <c r="U81" i="141"/>
  <c r="U80" i="141"/>
  <c r="U71" i="141"/>
  <c r="U70" i="141"/>
  <c r="U69" i="141"/>
  <c r="U68" i="141"/>
  <c r="G49" i="141"/>
  <c r="E48" i="141"/>
  <c r="G47" i="141"/>
  <c r="G46" i="141"/>
  <c r="G45" i="141"/>
  <c r="G44" i="141"/>
  <c r="G43" i="141"/>
  <c r="G42" i="141"/>
  <c r="G41" i="141"/>
  <c r="U38" i="141"/>
  <c r="U37" i="141"/>
  <c r="M36" i="141"/>
  <c r="L36" i="141"/>
  <c r="I36" i="141"/>
  <c r="H36" i="141"/>
  <c r="F36" i="141"/>
  <c r="E36" i="141"/>
  <c r="D36" i="141"/>
  <c r="M34" i="141"/>
  <c r="D120" i="141" s="1"/>
  <c r="L34" i="141"/>
  <c r="D119" i="141" s="1"/>
  <c r="I34" i="141"/>
  <c r="D118" i="141" s="1"/>
  <c r="H34" i="141"/>
  <c r="D117" i="141" s="1"/>
  <c r="F34" i="141"/>
  <c r="D116" i="141" s="1"/>
  <c r="E34" i="141"/>
  <c r="D34" i="141"/>
  <c r="I43" i="141" s="1"/>
  <c r="K33" i="141"/>
  <c r="K35" i="141" s="1"/>
  <c r="J33" i="141"/>
  <c r="J35" i="141" s="1"/>
  <c r="M32" i="141"/>
  <c r="L32" i="141"/>
  <c r="I32" i="141"/>
  <c r="H32" i="141"/>
  <c r="F32" i="141"/>
  <c r="E32" i="141"/>
  <c r="D32" i="141"/>
  <c r="D114" i="141" s="1"/>
  <c r="M31" i="141"/>
  <c r="I31" i="141"/>
  <c r="F31" i="141"/>
  <c r="E31" i="141"/>
  <c r="D31" i="141"/>
  <c r="U30" i="141"/>
  <c r="M30" i="141"/>
  <c r="L30" i="141"/>
  <c r="I30" i="141"/>
  <c r="H30" i="141"/>
  <c r="F30" i="141"/>
  <c r="E30" i="141"/>
  <c r="D30" i="141"/>
  <c r="U29" i="141"/>
  <c r="U28" i="141"/>
  <c r="M28" i="141"/>
  <c r="L28" i="141"/>
  <c r="I28" i="141"/>
  <c r="H28" i="141"/>
  <c r="F28" i="141"/>
  <c r="E28" i="141"/>
  <c r="D28" i="141"/>
  <c r="U27" i="141"/>
  <c r="U26" i="141"/>
  <c r="M26" i="141"/>
  <c r="L26" i="141"/>
  <c r="I26" i="141"/>
  <c r="F26" i="141"/>
  <c r="E26" i="141"/>
  <c r="D26" i="141"/>
  <c r="U25" i="141"/>
  <c r="M25" i="141"/>
  <c r="L25" i="141"/>
  <c r="I25" i="141"/>
  <c r="F25" i="141"/>
  <c r="E25" i="141"/>
  <c r="D25" i="141"/>
  <c r="U24" i="141"/>
  <c r="M24" i="141"/>
  <c r="L24" i="141"/>
  <c r="K24" i="141"/>
  <c r="K27" i="141" s="1"/>
  <c r="K29" i="141" s="1"/>
  <c r="J24" i="141"/>
  <c r="J27" i="141" s="1"/>
  <c r="J29" i="141" s="1"/>
  <c r="I24" i="141"/>
  <c r="H24" i="141"/>
  <c r="H27" i="141" s="1"/>
  <c r="F24" i="141"/>
  <c r="E24" i="141"/>
  <c r="D24" i="141"/>
  <c r="K22" i="141"/>
  <c r="K23" i="141" s="1"/>
  <c r="H22" i="141"/>
  <c r="H23" i="141" s="1"/>
  <c r="M21" i="141"/>
  <c r="L21" i="141"/>
  <c r="L22" i="141" s="1"/>
  <c r="I21" i="141"/>
  <c r="I22" i="141" s="1"/>
  <c r="F21" i="141"/>
  <c r="E21" i="141"/>
  <c r="D21" i="141"/>
  <c r="M20" i="141"/>
  <c r="N20" i="141" s="1"/>
  <c r="F20" i="141"/>
  <c r="E20" i="141"/>
  <c r="D20" i="141"/>
  <c r="S19" i="141"/>
  <c r="J19" i="141"/>
  <c r="N19" i="141" s="1"/>
  <c r="G19" i="141"/>
  <c r="U18" i="141"/>
  <c r="M18" i="141"/>
  <c r="L18" i="141"/>
  <c r="I18" i="141"/>
  <c r="F18" i="141"/>
  <c r="E18" i="141"/>
  <c r="D18" i="141"/>
  <c r="U17" i="141"/>
  <c r="U16" i="141"/>
  <c r="U15" i="141"/>
  <c r="U14" i="141"/>
  <c r="U13" i="141"/>
  <c r="M13" i="141"/>
  <c r="L13" i="141"/>
  <c r="I13" i="141"/>
  <c r="F13" i="141"/>
  <c r="E13" i="141"/>
  <c r="D13" i="141"/>
  <c r="U12" i="141"/>
  <c r="M11" i="141"/>
  <c r="L11" i="141"/>
  <c r="I11" i="141"/>
  <c r="H11" i="141"/>
  <c r="F11" i="141"/>
  <c r="E11" i="141"/>
  <c r="D11" i="141"/>
  <c r="M10" i="141"/>
  <c r="I10" i="141"/>
  <c r="F10" i="141"/>
  <c r="E10" i="141"/>
  <c r="D10" i="141"/>
  <c r="M8" i="141"/>
  <c r="L8" i="141"/>
  <c r="K8" i="141"/>
  <c r="J8" i="141"/>
  <c r="I8" i="141"/>
  <c r="H8" i="141"/>
  <c r="F8" i="141"/>
  <c r="E8" i="141"/>
  <c r="D8" i="141"/>
  <c r="M7" i="141"/>
  <c r="L7" i="141"/>
  <c r="K7" i="141"/>
  <c r="J7" i="141"/>
  <c r="I7" i="141"/>
  <c r="H7" i="141"/>
  <c r="F7" i="141"/>
  <c r="E7" i="141"/>
  <c r="D7" i="141"/>
  <c r="G48" i="141" l="1"/>
  <c r="N28" i="141"/>
  <c r="N13" i="141"/>
  <c r="G21" i="141"/>
  <c r="G36" i="141"/>
  <c r="K9" i="141"/>
  <c r="K12" i="141" s="1"/>
  <c r="K14" i="141" s="1"/>
  <c r="K16" i="141" s="1"/>
  <c r="H9" i="141"/>
  <c r="H12" i="141" s="1"/>
  <c r="H14" i="141" s="1"/>
  <c r="R36" i="141" s="1"/>
  <c r="J9" i="141"/>
  <c r="J12" i="141" s="1"/>
  <c r="J14" i="141" s="1"/>
  <c r="J16" i="141" s="1"/>
  <c r="G26" i="141"/>
  <c r="G31" i="141"/>
  <c r="N36" i="141"/>
  <c r="M22" i="141"/>
  <c r="M23" i="141" s="1"/>
  <c r="N11" i="141"/>
  <c r="G24" i="141"/>
  <c r="H33" i="141"/>
  <c r="C78" i="141" s="1"/>
  <c r="H29" i="141"/>
  <c r="D9" i="141"/>
  <c r="D12" i="141" s="1"/>
  <c r="D14" i="141" s="1"/>
  <c r="I95" i="141" s="1"/>
  <c r="N8" i="141"/>
  <c r="G34" i="141"/>
  <c r="M27" i="141"/>
  <c r="M29" i="141" s="1"/>
  <c r="N26" i="141"/>
  <c r="O19" i="141"/>
  <c r="D22" i="141"/>
  <c r="D23" i="141" s="1"/>
  <c r="G30" i="141"/>
  <c r="L9" i="141"/>
  <c r="L12" i="141" s="1"/>
  <c r="L14" i="141" s="1"/>
  <c r="L16" i="141" s="1"/>
  <c r="M9" i="141"/>
  <c r="M12" i="141" s="1"/>
  <c r="M14" i="141" s="1"/>
  <c r="M16" i="141" s="1"/>
  <c r="F33" i="141"/>
  <c r="F35" i="141" s="1"/>
  <c r="G32" i="141"/>
  <c r="G10" i="141"/>
  <c r="I27" i="141"/>
  <c r="I29" i="141" s="1"/>
  <c r="E9" i="141"/>
  <c r="E12" i="141" s="1"/>
  <c r="E14" i="141" s="1"/>
  <c r="E16" i="141" s="1"/>
  <c r="G13" i="141"/>
  <c r="G18" i="141"/>
  <c r="F27" i="141"/>
  <c r="F29" i="141" s="1"/>
  <c r="G28" i="141"/>
  <c r="N30" i="141"/>
  <c r="E22" i="141"/>
  <c r="E23" i="141" s="1"/>
  <c r="L27" i="141"/>
  <c r="L29" i="141" s="1"/>
  <c r="M33" i="141"/>
  <c r="P77" i="141" s="1"/>
  <c r="N32" i="141"/>
  <c r="F9" i="141"/>
  <c r="F12" i="141" s="1"/>
  <c r="F14" i="141" s="1"/>
  <c r="F16" i="141" s="1"/>
  <c r="N10" i="141"/>
  <c r="G20" i="141"/>
  <c r="E33" i="141"/>
  <c r="D115" i="141" s="1"/>
  <c r="I9" i="141"/>
  <c r="I12" i="141" s="1"/>
  <c r="I14" i="141" s="1"/>
  <c r="I16" i="141" s="1"/>
  <c r="N7" i="141"/>
  <c r="G11" i="141"/>
  <c r="I23" i="141"/>
  <c r="G25" i="141"/>
  <c r="F22" i="141"/>
  <c r="F23" i="141" s="1"/>
  <c r="J22" i="141"/>
  <c r="J23" i="141" s="1"/>
  <c r="L23" i="141"/>
  <c r="D27" i="141"/>
  <c r="D29" i="141" s="1"/>
  <c r="D33" i="141"/>
  <c r="D35" i="141" s="1"/>
  <c r="I33" i="141"/>
  <c r="C79" i="141" s="1"/>
  <c r="G7" i="141"/>
  <c r="N34" i="141"/>
  <c r="G8" i="141"/>
  <c r="N31" i="141"/>
  <c r="N18" i="141"/>
  <c r="N25" i="141"/>
  <c r="N24" i="141"/>
  <c r="N21" i="141"/>
  <c r="E27" i="141"/>
  <c r="E29" i="141" s="1"/>
  <c r="L33" i="141"/>
  <c r="G22" i="141" l="1"/>
  <c r="O36" i="141"/>
  <c r="O21" i="141"/>
  <c r="O28" i="141"/>
  <c r="H16" i="141"/>
  <c r="I74" i="141"/>
  <c r="L73" i="141" s="1"/>
  <c r="I100" i="141"/>
  <c r="O13" i="141"/>
  <c r="G29" i="141"/>
  <c r="I35" i="141"/>
  <c r="O18" i="141"/>
  <c r="O31" i="141"/>
  <c r="O32" i="141"/>
  <c r="H35" i="141"/>
  <c r="O11" i="141"/>
  <c r="O26" i="141"/>
  <c r="N22" i="141"/>
  <c r="G16" i="141"/>
  <c r="O8" i="141"/>
  <c r="R79" i="141"/>
  <c r="S87" i="141" s="1"/>
  <c r="U87" i="141" s="1"/>
  <c r="U88" i="141" s="1"/>
  <c r="D16" i="141"/>
  <c r="N23" i="141"/>
  <c r="N16" i="141"/>
  <c r="G27" i="141"/>
  <c r="I78" i="141"/>
  <c r="M77" i="141" s="1"/>
  <c r="G33" i="141"/>
  <c r="G35" i="141" s="1"/>
  <c r="O30" i="141"/>
  <c r="N9" i="141"/>
  <c r="N12" i="141" s="1"/>
  <c r="N14" i="141" s="1"/>
  <c r="I75" i="141" s="1"/>
  <c r="L74" i="141" s="1"/>
  <c r="N33" i="141"/>
  <c r="N35" i="141" s="1"/>
  <c r="O10" i="141"/>
  <c r="O34" i="141"/>
  <c r="O7" i="141"/>
  <c r="O25" i="141"/>
  <c r="G23" i="141"/>
  <c r="O20" i="141"/>
  <c r="O22" i="141" s="1"/>
  <c r="C77" i="141"/>
  <c r="E35" i="141"/>
  <c r="M35" i="141"/>
  <c r="C76" i="141"/>
  <c r="N27" i="141"/>
  <c r="N29" i="141" s="1"/>
  <c r="S39" i="141"/>
  <c r="U39" i="141" s="1"/>
  <c r="O24" i="141"/>
  <c r="G9" i="141"/>
  <c r="G12" i="141" s="1"/>
  <c r="G14" i="141" s="1"/>
  <c r="L35" i="141"/>
  <c r="P76" i="141"/>
  <c r="O29" i="141" l="1"/>
  <c r="O16" i="141"/>
  <c r="Q16" i="141" s="1"/>
  <c r="O9" i="141"/>
  <c r="W10" i="141" s="1"/>
  <c r="W12" i="141" s="1"/>
  <c r="Q25" i="141"/>
  <c r="Q27" i="141" s="1"/>
  <c r="L78" i="141"/>
  <c r="O23" i="141"/>
  <c r="R23" i="141"/>
  <c r="S31" i="141" s="1"/>
  <c r="U31" i="141" s="1"/>
  <c r="U32" i="141" s="1"/>
  <c r="I103" i="141"/>
  <c r="O33" i="141"/>
  <c r="O35" i="141" s="1"/>
  <c r="P72" i="141"/>
  <c r="P73" i="141" s="1"/>
  <c r="Q21" i="141"/>
  <c r="Q23" i="141" s="1"/>
  <c r="P21" i="141"/>
  <c r="O27" i="141"/>
  <c r="S72" i="141"/>
  <c r="U72" i="141" s="1"/>
  <c r="U73" i="141" s="1"/>
  <c r="Q11" i="141"/>
  <c r="S20" i="141" s="1"/>
  <c r="I98" i="141"/>
  <c r="G73" i="141"/>
  <c r="Q9" i="141" l="1"/>
  <c r="O12" i="141"/>
  <c r="O14" i="141" s="1"/>
  <c r="Q14" i="141" s="1"/>
  <c r="G75" i="141"/>
  <c r="G79" i="141" s="1"/>
  <c r="G80" i="141" s="1"/>
  <c r="L72" i="141"/>
  <c r="L75" i="141" s="1"/>
  <c r="I73" i="141"/>
  <c r="U20" i="141"/>
  <c r="U21" i="141" s="1"/>
  <c r="Z19" i="141"/>
  <c r="G87" i="141" l="1"/>
  <c r="U22" i="141"/>
  <c r="R92" i="141"/>
  <c r="S100" i="141" s="1"/>
  <c r="U100" i="141" s="1"/>
  <c r="U101" i="141" s="1"/>
  <c r="G17" i="141"/>
  <c r="G83" i="141"/>
  <c r="I80" i="141"/>
  <c r="I99" i="141" l="1"/>
  <c r="J137" i="138" l="1"/>
  <c r="K41" i="138" l="1"/>
  <c r="K43" i="138"/>
  <c r="K47" i="138"/>
  <c r="K55" i="138"/>
  <c r="K72" i="138"/>
  <c r="K73" i="138"/>
  <c r="K74" i="138"/>
  <c r="K76" i="138"/>
  <c r="K77" i="138"/>
  <c r="K78" i="138"/>
  <c r="K79" i="138"/>
  <c r="K80" i="138"/>
  <c r="K81" i="138"/>
  <c r="K89" i="138"/>
  <c r="K106" i="138"/>
  <c r="K107" i="138"/>
  <c r="K123" i="138"/>
  <c r="K124" i="138"/>
  <c r="K140" i="138"/>
  <c r="K144" i="138"/>
  <c r="K145" i="138"/>
  <c r="K148" i="138"/>
  <c r="K157" i="138"/>
  <c r="J116" i="138" l="1"/>
  <c r="K116" i="138" s="1"/>
  <c r="I113" i="22"/>
  <c r="J155" i="138" l="1"/>
  <c r="K155" i="138" s="1"/>
  <c r="J154" i="138"/>
  <c r="K154" i="138" s="1"/>
  <c r="J153" i="138"/>
  <c r="K153" i="138" s="1"/>
  <c r="J152" i="138"/>
  <c r="K152" i="138" s="1"/>
  <c r="J151" i="138"/>
  <c r="K151" i="138" s="1"/>
  <c r="J150" i="138"/>
  <c r="K150" i="138" s="1"/>
  <c r="J149" i="138"/>
  <c r="K149" i="138" s="1"/>
  <c r="J147" i="138"/>
  <c r="K147" i="138" s="1"/>
  <c r="J146" i="138"/>
  <c r="K146" i="138" s="1"/>
  <c r="J142" i="138"/>
  <c r="K142" i="138" s="1"/>
  <c r="N140" i="138"/>
  <c r="J138" i="138"/>
  <c r="K138" i="138" s="1"/>
  <c r="J136" i="138"/>
  <c r="K136" i="138" s="1"/>
  <c r="J135" i="138"/>
  <c r="K135" i="138" s="1"/>
  <c r="J134" i="138"/>
  <c r="K134" i="138" s="1"/>
  <c r="J133" i="138"/>
  <c r="K133" i="138" s="1"/>
  <c r="J132" i="138"/>
  <c r="K132" i="138" s="1"/>
  <c r="J131" i="138"/>
  <c r="K131" i="138" s="1"/>
  <c r="J130" i="138"/>
  <c r="K130" i="138" s="1"/>
  <c r="J129" i="138"/>
  <c r="K129" i="138" s="1"/>
  <c r="J128" i="138"/>
  <c r="K128" i="138" s="1"/>
  <c r="J127" i="138"/>
  <c r="K127" i="138" s="1"/>
  <c r="J126" i="138"/>
  <c r="K126" i="138" s="1"/>
  <c r="J125" i="138"/>
  <c r="K125" i="138" s="1"/>
  <c r="J121" i="138"/>
  <c r="K121" i="138" s="1"/>
  <c r="J120" i="138"/>
  <c r="K120" i="138" s="1"/>
  <c r="J119" i="138"/>
  <c r="K119" i="138" s="1"/>
  <c r="J118" i="138"/>
  <c r="K118" i="138" s="1"/>
  <c r="J117" i="138"/>
  <c r="K117" i="138" s="1"/>
  <c r="J115" i="138"/>
  <c r="K115" i="138" s="1"/>
  <c r="J114" i="138"/>
  <c r="K114" i="138" s="1"/>
  <c r="J113" i="138"/>
  <c r="K113" i="138" s="1"/>
  <c r="J112" i="138"/>
  <c r="K112" i="138" s="1"/>
  <c r="J111" i="138"/>
  <c r="K111" i="138" s="1"/>
  <c r="E111" i="138"/>
  <c r="J110" i="138"/>
  <c r="K110" i="138" s="1"/>
  <c r="J109" i="138"/>
  <c r="K109" i="138" s="1"/>
  <c r="J108" i="138"/>
  <c r="K108" i="138" s="1"/>
  <c r="J103" i="138"/>
  <c r="K103" i="138" s="1"/>
  <c r="J102" i="138"/>
  <c r="K102" i="138" s="1"/>
  <c r="J101" i="138"/>
  <c r="J100" i="138"/>
  <c r="K100" i="138" s="1"/>
  <c r="J99" i="138"/>
  <c r="K99" i="138" s="1"/>
  <c r="J98" i="138"/>
  <c r="K98" i="138" s="1"/>
  <c r="J97" i="138"/>
  <c r="K97" i="138" s="1"/>
  <c r="J96" i="138"/>
  <c r="J95" i="138"/>
  <c r="K95" i="138" s="1"/>
  <c r="J94" i="138"/>
  <c r="K94" i="138" s="1"/>
  <c r="J93" i="138"/>
  <c r="K93" i="138" s="1"/>
  <c r="J92" i="138"/>
  <c r="K92" i="138" s="1"/>
  <c r="J91" i="138"/>
  <c r="K91" i="138" s="1"/>
  <c r="J90" i="138"/>
  <c r="K90" i="138" s="1"/>
  <c r="J88" i="138"/>
  <c r="K88" i="138" s="1"/>
  <c r="J87" i="138"/>
  <c r="K87" i="138" s="1"/>
  <c r="J86" i="138"/>
  <c r="K86" i="138" s="1"/>
  <c r="J85" i="138"/>
  <c r="K85" i="138" s="1"/>
  <c r="J84" i="138"/>
  <c r="K84" i="138" s="1"/>
  <c r="J83" i="138"/>
  <c r="K83" i="138" s="1"/>
  <c r="J82" i="138"/>
  <c r="K82" i="138" s="1"/>
  <c r="G79" i="138"/>
  <c r="G78" i="138"/>
  <c r="G77" i="138"/>
  <c r="G76" i="138"/>
  <c r="G75" i="138"/>
  <c r="G74" i="138"/>
  <c r="G73" i="138"/>
  <c r="J71" i="138"/>
  <c r="K71" i="138" s="1"/>
  <c r="J70" i="138"/>
  <c r="K70" i="138" s="1"/>
  <c r="J69" i="138"/>
  <c r="K69" i="138" s="1"/>
  <c r="J68" i="138"/>
  <c r="K68" i="138" s="1"/>
  <c r="J67" i="138"/>
  <c r="K67" i="138" s="1"/>
  <c r="J66" i="138"/>
  <c r="K66" i="138" s="1"/>
  <c r="J65" i="138"/>
  <c r="K65" i="138" s="1"/>
  <c r="J64" i="138"/>
  <c r="K64" i="138" s="1"/>
  <c r="J63" i="138"/>
  <c r="K63" i="138" s="1"/>
  <c r="J62" i="138"/>
  <c r="K62" i="138" s="1"/>
  <c r="J61" i="138"/>
  <c r="K61" i="138" s="1"/>
  <c r="J60" i="138"/>
  <c r="K60" i="138" s="1"/>
  <c r="J59" i="138"/>
  <c r="K59" i="138" s="1"/>
  <c r="U58" i="138"/>
  <c r="J58" i="138"/>
  <c r="K58" i="138" s="1"/>
  <c r="J57" i="138"/>
  <c r="K57" i="138" s="1"/>
  <c r="E57" i="138"/>
  <c r="J56" i="138"/>
  <c r="K56" i="138" s="1"/>
  <c r="J53" i="138"/>
  <c r="K53" i="138" s="1"/>
  <c r="J52" i="138"/>
  <c r="K52" i="138" s="1"/>
  <c r="J51" i="138"/>
  <c r="K51" i="138" s="1"/>
  <c r="J50" i="138"/>
  <c r="K50" i="138" s="1"/>
  <c r="J49" i="138"/>
  <c r="K49" i="138" s="1"/>
  <c r="J48" i="138"/>
  <c r="K48" i="138" s="1"/>
  <c r="J46" i="138"/>
  <c r="K46" i="138" s="1"/>
  <c r="J45" i="138"/>
  <c r="K45" i="138" s="1"/>
  <c r="U44" i="138"/>
  <c r="J44" i="138"/>
  <c r="K44" i="138" s="1"/>
  <c r="G43" i="138"/>
  <c r="J42" i="138"/>
  <c r="K42" i="138" s="1"/>
  <c r="G42" i="138"/>
  <c r="J39" i="138"/>
  <c r="J38" i="138"/>
  <c r="J37" i="138"/>
  <c r="K37" i="138" s="1"/>
  <c r="J36" i="138"/>
  <c r="K36" i="138" s="1"/>
  <c r="J35" i="138"/>
  <c r="K35" i="138" s="1"/>
  <c r="J34" i="138"/>
  <c r="J33" i="138"/>
  <c r="J32" i="138"/>
  <c r="K32" i="138" s="1"/>
  <c r="U31" i="138"/>
  <c r="J31" i="138"/>
  <c r="K31" i="138" s="1"/>
  <c r="J30" i="138"/>
  <c r="K30" i="138" s="1"/>
  <c r="J29" i="138"/>
  <c r="K29" i="138" s="1"/>
  <c r="J28" i="138"/>
  <c r="J27" i="138"/>
  <c r="J26" i="138"/>
  <c r="K26" i="138" s="1"/>
  <c r="J25" i="138"/>
  <c r="K25" i="138" s="1"/>
  <c r="E25" i="138"/>
  <c r="J24" i="138"/>
  <c r="K24" i="138" s="1"/>
  <c r="J23" i="138"/>
  <c r="J22" i="138"/>
  <c r="U21" i="138"/>
  <c r="J21" i="138"/>
  <c r="K21" i="138" s="1"/>
  <c r="J20" i="138"/>
  <c r="K20" i="138" s="1"/>
  <c r="J19" i="138"/>
  <c r="J18" i="138"/>
  <c r="G16" i="138"/>
  <c r="F16" i="138"/>
  <c r="G15" i="138"/>
  <c r="J14" i="138"/>
  <c r="K14" i="138" s="1"/>
  <c r="G14" i="138"/>
  <c r="G12" i="138"/>
  <c r="F12" i="138"/>
  <c r="G11" i="138"/>
  <c r="G10" i="138"/>
  <c r="F10" i="138"/>
  <c r="G9" i="138"/>
  <c r="F9" i="138"/>
  <c r="J8" i="138"/>
  <c r="K8" i="138" s="1"/>
  <c r="G8" i="138"/>
  <c r="P5" i="138"/>
  <c r="U60" i="138" l="1"/>
  <c r="K18" i="138"/>
  <c r="K22" i="138"/>
  <c r="K27" i="138"/>
  <c r="K38" i="138"/>
  <c r="N101" i="138"/>
  <c r="R101" i="138" s="1"/>
  <c r="K101" i="138"/>
  <c r="R96" i="138"/>
  <c r="K96" i="138"/>
  <c r="K33" i="138"/>
  <c r="L33" i="138"/>
  <c r="L63" i="138"/>
  <c r="L100" i="138"/>
  <c r="L118" i="138"/>
  <c r="G44" i="138"/>
  <c r="L22" i="138"/>
  <c r="L84" i="138"/>
  <c r="P8" i="138"/>
  <c r="L18" i="138"/>
  <c r="J139" i="138"/>
  <c r="N9" i="138"/>
  <c r="N10" i="138" s="1"/>
  <c r="N12" i="138" s="1"/>
  <c r="G17" i="138"/>
  <c r="J156" i="138"/>
  <c r="K156" i="138" s="1"/>
  <c r="L27" i="138"/>
  <c r="L38" i="138"/>
  <c r="G80" i="138"/>
  <c r="J75" i="138" s="1"/>
  <c r="K75" i="138" s="1"/>
  <c r="G13" i="138"/>
  <c r="L102" i="138"/>
  <c r="J54" i="138"/>
  <c r="J122" i="138"/>
  <c r="L56" i="138"/>
  <c r="L154" i="138"/>
  <c r="J40" i="138"/>
  <c r="K40" i="138" s="1"/>
  <c r="J75" i="136"/>
  <c r="F53" i="136"/>
  <c r="I53" i="136" s="1"/>
  <c r="J53" i="136" s="1"/>
  <c r="F52" i="136"/>
  <c r="E52" i="136" s="1"/>
  <c r="F51" i="136"/>
  <c r="E51" i="136" s="1"/>
  <c r="F50" i="136"/>
  <c r="I50" i="136" s="1"/>
  <c r="F47" i="136"/>
  <c r="F46" i="136"/>
  <c r="E46" i="136" s="1"/>
  <c r="F45" i="136"/>
  <c r="F42" i="136"/>
  <c r="E42" i="136" s="1"/>
  <c r="F41" i="136"/>
  <c r="E41" i="136" s="1"/>
  <c r="F40" i="136"/>
  <c r="I40" i="136" s="1"/>
  <c r="J40" i="136" s="1"/>
  <c r="F39" i="136"/>
  <c r="E39" i="136" s="1"/>
  <c r="F38" i="136"/>
  <c r="I38" i="136" s="1"/>
  <c r="J38" i="136" s="1"/>
  <c r="F37" i="136"/>
  <c r="E37" i="136" s="1"/>
  <c r="F36" i="136"/>
  <c r="E36" i="136" s="1"/>
  <c r="F35" i="136"/>
  <c r="I35" i="136" s="1"/>
  <c r="J35" i="136" s="1"/>
  <c r="F34" i="136"/>
  <c r="E34" i="136" s="1"/>
  <c r="F33" i="136"/>
  <c r="E33" i="136" s="1"/>
  <c r="F32" i="136"/>
  <c r="I32" i="136" s="1"/>
  <c r="J32" i="136" s="1"/>
  <c r="F31" i="136"/>
  <c r="E31" i="136" s="1"/>
  <c r="F30" i="136"/>
  <c r="F29" i="136"/>
  <c r="I29" i="136" s="1"/>
  <c r="J29" i="136" s="1"/>
  <c r="F28" i="136"/>
  <c r="E28" i="136" s="1"/>
  <c r="F27" i="136"/>
  <c r="I27" i="136" s="1"/>
  <c r="J27" i="136" s="1"/>
  <c r="F26" i="136"/>
  <c r="E26" i="136" s="1"/>
  <c r="F25" i="136"/>
  <c r="E25" i="136" s="1"/>
  <c r="F24" i="136"/>
  <c r="I24" i="136" s="1"/>
  <c r="J24" i="136" s="1"/>
  <c r="F23" i="136"/>
  <c r="E23" i="136" s="1"/>
  <c r="F22" i="136"/>
  <c r="F21" i="136"/>
  <c r="E21" i="136" s="1"/>
  <c r="F20" i="136"/>
  <c r="I20" i="136" s="1"/>
  <c r="J20" i="136" s="1"/>
  <c r="K20" i="136" s="1"/>
  <c r="F19" i="136"/>
  <c r="I19" i="136" s="1"/>
  <c r="J19" i="136" s="1"/>
  <c r="F18" i="136"/>
  <c r="E18" i="136" s="1"/>
  <c r="F17" i="136"/>
  <c r="E17" i="136" s="1"/>
  <c r="F16" i="136"/>
  <c r="I16" i="136" s="1"/>
  <c r="J16" i="136" s="1"/>
  <c r="F15" i="136"/>
  <c r="E15" i="136" s="1"/>
  <c r="F12" i="136"/>
  <c r="I12" i="136" s="1"/>
  <c r="J12" i="136" s="1"/>
  <c r="F11" i="136"/>
  <c r="I11" i="136" s="1"/>
  <c r="J11" i="136" s="1"/>
  <c r="P10" i="136"/>
  <c r="P11" i="136" s="1"/>
  <c r="F10" i="136"/>
  <c r="E10" i="136" s="1"/>
  <c r="F9" i="136"/>
  <c r="L139" i="138" l="1"/>
  <c r="K139" i="138"/>
  <c r="L122" i="138"/>
  <c r="K122" i="138"/>
  <c r="L54" i="138"/>
  <c r="K54" i="138"/>
  <c r="F48" i="136"/>
  <c r="E20" i="136"/>
  <c r="E29" i="136"/>
  <c r="I28" i="136"/>
  <c r="J28" i="136" s="1"/>
  <c r="K28" i="136" s="1"/>
  <c r="I17" i="136"/>
  <c r="J17" i="136" s="1"/>
  <c r="K17" i="136" s="1"/>
  <c r="I34" i="136"/>
  <c r="J34" i="136" s="1"/>
  <c r="K34" i="136" s="1"/>
  <c r="I45" i="136"/>
  <c r="J45" i="136" s="1"/>
  <c r="K45" i="136" s="1"/>
  <c r="N40" i="138"/>
  <c r="N142" i="138" s="1"/>
  <c r="L40" i="138"/>
  <c r="I25" i="136"/>
  <c r="J25" i="136" s="1"/>
  <c r="K25" i="136" s="1"/>
  <c r="I37" i="136"/>
  <c r="J37" i="136" s="1"/>
  <c r="K37" i="136" s="1"/>
  <c r="K38" i="136"/>
  <c r="I51" i="136"/>
  <c r="J51" i="136" s="1"/>
  <c r="K51" i="136" s="1"/>
  <c r="I26" i="136"/>
  <c r="J26" i="136" s="1"/>
  <c r="K26" i="136" s="1"/>
  <c r="I22" i="136"/>
  <c r="J22" i="136" s="1"/>
  <c r="K22" i="136" s="1"/>
  <c r="I36" i="136"/>
  <c r="J36" i="136" s="1"/>
  <c r="K36" i="136" s="1"/>
  <c r="K11" i="136"/>
  <c r="I41" i="136"/>
  <c r="J41" i="136" s="1"/>
  <c r="K41" i="136" s="1"/>
  <c r="I46" i="136"/>
  <c r="J46" i="136" s="1"/>
  <c r="K46" i="136" s="1"/>
  <c r="I52" i="136"/>
  <c r="J52" i="136" s="1"/>
  <c r="K52" i="136" s="1"/>
  <c r="E11" i="136"/>
  <c r="I21" i="136"/>
  <c r="J21" i="136" s="1"/>
  <c r="K21" i="136" s="1"/>
  <c r="I30" i="136"/>
  <c r="J30" i="136" s="1"/>
  <c r="K30" i="136" s="1"/>
  <c r="I18" i="136"/>
  <c r="J18" i="136" s="1"/>
  <c r="K18" i="136" s="1"/>
  <c r="I33" i="136"/>
  <c r="J33" i="136" s="1"/>
  <c r="K33" i="136" s="1"/>
  <c r="I47" i="136"/>
  <c r="J47" i="136" s="1"/>
  <c r="K47" i="136" s="1"/>
  <c r="I42" i="136"/>
  <c r="J42" i="136" s="1"/>
  <c r="K42" i="136" s="1"/>
  <c r="I9" i="136"/>
  <c r="J9" i="136" s="1"/>
  <c r="K9" i="136" s="1"/>
  <c r="K29" i="136"/>
  <c r="E45" i="136"/>
  <c r="J50" i="136"/>
  <c r="K19" i="136"/>
  <c r="K12" i="136"/>
  <c r="K53" i="136"/>
  <c r="K27" i="136"/>
  <c r="K35" i="136"/>
  <c r="E16" i="136"/>
  <c r="E32" i="136"/>
  <c r="E40" i="136"/>
  <c r="E24" i="136"/>
  <c r="F43" i="136"/>
  <c r="E50" i="136"/>
  <c r="E12" i="136"/>
  <c r="E19" i="136"/>
  <c r="E27" i="136"/>
  <c r="E35" i="136"/>
  <c r="E53" i="136"/>
  <c r="E9" i="136"/>
  <c r="F13" i="136"/>
  <c r="E22" i="136"/>
  <c r="E30" i="136"/>
  <c r="E38" i="136"/>
  <c r="E47" i="136"/>
  <c r="I10" i="136"/>
  <c r="J10" i="136" s="1"/>
  <c r="K10" i="136" s="1"/>
  <c r="I15" i="136"/>
  <c r="I23" i="136"/>
  <c r="J23" i="136" s="1"/>
  <c r="K23" i="136" s="1"/>
  <c r="I31" i="136"/>
  <c r="J31" i="136" s="1"/>
  <c r="K31" i="136" s="1"/>
  <c r="I39" i="136"/>
  <c r="J39" i="136" s="1"/>
  <c r="K39" i="136" s="1"/>
  <c r="F54" i="136"/>
  <c r="K32" i="136"/>
  <c r="K40" i="136"/>
  <c r="K16" i="136"/>
  <c r="K24" i="136"/>
  <c r="E48" i="136" l="1"/>
  <c r="I54" i="136"/>
  <c r="I48" i="136"/>
  <c r="J54" i="136"/>
  <c r="J48" i="136"/>
  <c r="K48" i="136"/>
  <c r="E43" i="136"/>
  <c r="P12" i="136"/>
  <c r="P13" i="136" s="1"/>
  <c r="K13" i="136"/>
  <c r="E54" i="136"/>
  <c r="J13" i="136"/>
  <c r="I13" i="136"/>
  <c r="J15" i="136"/>
  <c r="I43" i="136"/>
  <c r="K50" i="136"/>
  <c r="K54" i="136" s="1"/>
  <c r="F55" i="136"/>
  <c r="F56" i="136" s="1"/>
  <c r="E13" i="136"/>
  <c r="I55" i="136" l="1"/>
  <c r="I56" i="136" s="1"/>
  <c r="H67" i="136" s="1"/>
  <c r="E55" i="136"/>
  <c r="E56" i="136" s="1"/>
  <c r="J43" i="136"/>
  <c r="J55" i="136" s="1"/>
  <c r="K15" i="136"/>
  <c r="K43" i="136" s="1"/>
  <c r="K55" i="136" s="1"/>
  <c r="K56" i="136" s="1"/>
  <c r="J66" i="136"/>
  <c r="J77" i="136"/>
  <c r="I62" i="136" l="1"/>
  <c r="I64" i="136" s="1"/>
  <c r="L66" i="136"/>
  <c r="L67" i="136" s="1"/>
  <c r="J67" i="136"/>
  <c r="J68" i="136" s="1"/>
  <c r="J76" i="136"/>
  <c r="J78" i="136" s="1"/>
  <c r="J56" i="136"/>
  <c r="K75" i="136" l="1"/>
  <c r="K77" i="136" s="1"/>
  <c r="C63" i="136"/>
  <c r="G12" i="17" l="1"/>
  <c r="L1" i="205" l="1"/>
  <c r="L3" i="205" s="1"/>
  <c r="I127" i="22"/>
  <c r="I145" i="22"/>
  <c r="I8" i="22"/>
  <c r="G11" i="22"/>
  <c r="I93" i="22"/>
  <c r="I92" i="22"/>
  <c r="G78" i="22"/>
  <c r="I107" i="22" l="1"/>
  <c r="E107" i="22"/>
  <c r="I36" i="22"/>
  <c r="I57" i="22"/>
  <c r="I60" i="22"/>
  <c r="E56" i="22" l="1"/>
  <c r="I56" i="22"/>
  <c r="I25" i="22"/>
  <c r="E25" i="22"/>
  <c r="I130" i="22"/>
  <c r="I122" i="22"/>
  <c r="I129" i="22"/>
  <c r="I98" i="22"/>
  <c r="G73" i="22"/>
  <c r="G74" i="22"/>
  <c r="G75" i="22"/>
  <c r="G76" i="22"/>
  <c r="G77" i="22"/>
  <c r="G72" i="22"/>
  <c r="G43" i="22"/>
  <c r="G42" i="22"/>
  <c r="G130" i="22"/>
  <c r="G129" i="22"/>
  <c r="G142" i="22"/>
  <c r="I139" i="22"/>
  <c r="G141" i="22"/>
  <c r="G140" i="22"/>
  <c r="G139" i="22"/>
  <c r="J104" i="138" l="1"/>
  <c r="K104" i="138" s="1"/>
  <c r="G79" i="22"/>
  <c r="G44" i="22"/>
  <c r="G143" i="22"/>
  <c r="I21" i="22"/>
  <c r="I14" i="22"/>
  <c r="G16" i="22"/>
  <c r="G15" i="22"/>
  <c r="G14" i="22"/>
  <c r="F16" i="22"/>
  <c r="G12" i="22"/>
  <c r="G10" i="22"/>
  <c r="G9" i="22"/>
  <c r="G8" i="22"/>
  <c r="F12" i="22"/>
  <c r="F10" i="22"/>
  <c r="F9" i="22"/>
  <c r="F575" i="19"/>
  <c r="F580" i="19" s="1"/>
  <c r="F583" i="19" s="1"/>
  <c r="L104" i="138" l="1"/>
  <c r="L141" i="138" s="1"/>
  <c r="J105" i="138"/>
  <c r="G13" i="22"/>
  <c r="G17" i="22"/>
  <c r="G1" i="205" l="1"/>
  <c r="G3" i="205" s="1"/>
  <c r="O17" i="141"/>
  <c r="I76" i="141" s="1"/>
  <c r="M75" i="141" s="1"/>
  <c r="J141" i="138"/>
  <c r="K105" i="138"/>
  <c r="I85" i="22"/>
  <c r="I147" i="22"/>
  <c r="G84" i="141" l="1"/>
  <c r="G90" i="141" s="1"/>
  <c r="I90" i="141" s="1"/>
  <c r="U74" i="141"/>
  <c r="W20" i="141"/>
  <c r="W22" i="141" s="1"/>
  <c r="H17" i="141" s="1"/>
  <c r="I91" i="141"/>
  <c r="K81" i="141" s="1"/>
  <c r="J143" i="138"/>
  <c r="K141" i="138"/>
  <c r="W24" i="141" l="1"/>
  <c r="W26" i="141"/>
  <c r="W21" i="141"/>
  <c r="W25" i="141" s="1"/>
  <c r="G91" i="141"/>
  <c r="I101" i="141" s="1"/>
  <c r="K91" i="141"/>
  <c r="I97" i="141"/>
  <c r="K143" i="138"/>
  <c r="J158" i="138"/>
  <c r="K158" i="138" s="1"/>
  <c r="P144" i="138"/>
  <c r="W23" i="141" l="1"/>
  <c r="N17" i="141" s="1"/>
  <c r="I104" i="141" s="1"/>
  <c r="I105" i="141" s="1"/>
  <c r="K93" i="141"/>
  <c r="D17" i="141" l="1"/>
  <c r="E69" i="141" s="1"/>
  <c r="Q18" i="141"/>
  <c r="Q20" i="141" s="1"/>
  <c r="S8" i="141"/>
  <c r="S7" i="141" s="1"/>
  <c r="I84" i="22" l="1"/>
  <c r="I144" i="22"/>
  <c r="I108" i="22"/>
  <c r="I148" i="22" l="1"/>
  <c r="I110" i="22"/>
  <c r="I69" i="22"/>
  <c r="I55" i="22"/>
  <c r="I116" i="22"/>
  <c r="I124" i="22"/>
  <c r="I67" i="22"/>
  <c r="I125" i="22"/>
  <c r="J55" i="22" l="1"/>
  <c r="I70" i="22"/>
  <c r="I87" i="22" l="1"/>
  <c r="I99" i="22" l="1"/>
  <c r="N5" i="22" l="1"/>
  <c r="I94" i="22" l="1"/>
  <c r="I91" i="22"/>
  <c r="I66" i="22"/>
  <c r="I65" i="22"/>
  <c r="C42" i="9" l="1"/>
  <c r="G42" i="9"/>
  <c r="E27" i="108"/>
  <c r="D27" i="108"/>
  <c r="E28" i="108" l="1"/>
  <c r="H120" i="106" l="1"/>
  <c r="F50" i="106"/>
  <c r="D118" i="106"/>
  <c r="D115" i="106"/>
  <c r="D114" i="106"/>
  <c r="D113" i="106"/>
  <c r="D108" i="106"/>
  <c r="D107" i="106"/>
  <c r="D105" i="106"/>
  <c r="D104" i="106"/>
  <c r="D103" i="106"/>
  <c r="D102" i="106"/>
  <c r="D101" i="106"/>
  <c r="D99" i="106"/>
  <c r="D98" i="106"/>
  <c r="D97" i="106"/>
  <c r="D91" i="106"/>
  <c r="D90" i="106"/>
  <c r="D89" i="106"/>
  <c r="D88" i="106"/>
  <c r="D87" i="106"/>
  <c r="D86" i="106"/>
  <c r="D85" i="106"/>
  <c r="D81" i="106"/>
  <c r="D82" i="106"/>
  <c r="D83" i="106"/>
  <c r="D84" i="106"/>
  <c r="D80" i="106"/>
  <c r="D78" i="106"/>
  <c r="D76" i="106"/>
  <c r="D75" i="106"/>
  <c r="D74" i="106"/>
  <c r="D72" i="106"/>
  <c r="D71" i="106"/>
  <c r="D69" i="106"/>
  <c r="D68" i="106"/>
  <c r="D67" i="106"/>
  <c r="D65" i="106"/>
  <c r="D64" i="106"/>
  <c r="D63" i="106"/>
  <c r="D62" i="106"/>
  <c r="D61" i="106"/>
  <c r="D59" i="106"/>
  <c r="D58" i="106"/>
  <c r="D57" i="106"/>
  <c r="D52" i="106"/>
  <c r="D43" i="106"/>
  <c r="D42" i="106"/>
  <c r="D41" i="106"/>
  <c r="D39" i="106"/>
  <c r="D38" i="106"/>
  <c r="D37" i="106"/>
  <c r="D36" i="106"/>
  <c r="D35" i="106"/>
  <c r="D34" i="106"/>
  <c r="D33" i="106"/>
  <c r="D32" i="106"/>
  <c r="D31" i="106"/>
  <c r="D27" i="106"/>
  <c r="D26" i="106"/>
  <c r="D25" i="106"/>
  <c r="D24" i="106"/>
  <c r="D22" i="106"/>
  <c r="D21" i="106"/>
  <c r="D20" i="106"/>
  <c r="D19" i="106"/>
  <c r="D18" i="106"/>
  <c r="D17" i="106"/>
  <c r="D16" i="106"/>
  <c r="D15" i="106"/>
  <c r="D14" i="106"/>
  <c r="D13" i="106"/>
  <c r="D12" i="106"/>
  <c r="D11" i="106"/>
  <c r="D10" i="106"/>
  <c r="D9" i="106"/>
  <c r="D8" i="106"/>
  <c r="D7" i="106"/>
  <c r="D6" i="106"/>
  <c r="D5" i="106"/>
  <c r="I100" i="22"/>
  <c r="E42" i="106" s="1"/>
  <c r="F42" i="106" s="1"/>
  <c r="L99" i="22"/>
  <c r="P99" i="22" s="1"/>
  <c r="E35" i="106"/>
  <c r="E44" i="106"/>
  <c r="F44" i="106" s="1"/>
  <c r="P94" i="22"/>
  <c r="I74" i="22" l="1"/>
  <c r="E49" i="106" s="1"/>
  <c r="F49" i="106" s="1"/>
  <c r="E36" i="106"/>
  <c r="F36" i="106" s="1"/>
  <c r="J98" i="22"/>
  <c r="I151" i="22" l="1"/>
  <c r="I126" i="22"/>
  <c r="E108" i="106" s="1"/>
  <c r="F108" i="106" s="1"/>
  <c r="E98" i="106"/>
  <c r="F98" i="106" s="1"/>
  <c r="I49" i="22"/>
  <c r="E72" i="106" s="1"/>
  <c r="F72" i="106" s="1"/>
  <c r="I48" i="22"/>
  <c r="E67" i="106" s="1"/>
  <c r="F67" i="106" s="1"/>
  <c r="I26" i="22"/>
  <c r="E13" i="106" s="1"/>
  <c r="F13" i="106" s="1"/>
  <c r="E6" i="106"/>
  <c r="F6" i="106" s="1"/>
  <c r="E89" i="106" l="1"/>
  <c r="E54" i="106"/>
  <c r="F54" i="106" s="1"/>
  <c r="I20" i="22"/>
  <c r="I68" i="22" l="1"/>
  <c r="E97" i="106" s="1"/>
  <c r="F97" i="106" s="1"/>
  <c r="E78" i="106" l="1"/>
  <c r="F78" i="106" s="1"/>
  <c r="L131" i="22"/>
  <c r="E85" i="106" l="1"/>
  <c r="F85" i="106" s="1"/>
  <c r="R8" i="39" l="1"/>
  <c r="U8" i="39" s="1"/>
  <c r="G9" i="39"/>
  <c r="AC9" i="39"/>
  <c r="G10" i="39"/>
  <c r="J10" i="39" s="1"/>
  <c r="AC10" i="39"/>
  <c r="G11" i="39"/>
  <c r="F11" i="39" s="1"/>
  <c r="W11" i="39"/>
  <c r="Z11" i="39" s="1"/>
  <c r="AC11" i="39"/>
  <c r="G12" i="39"/>
  <c r="J12" i="39" s="1"/>
  <c r="L12" i="39" s="1"/>
  <c r="M12" i="39" s="1"/>
  <c r="Z12" i="39"/>
  <c r="AC12" i="39"/>
  <c r="W13" i="39"/>
  <c r="Z13" i="39" s="1"/>
  <c r="AA13" i="39"/>
  <c r="AB13" i="39"/>
  <c r="O14" i="39"/>
  <c r="R14" i="39"/>
  <c r="U14" i="39" s="1"/>
  <c r="W14" i="39"/>
  <c r="W15" i="39" s="1"/>
  <c r="AC14" i="39"/>
  <c r="G15" i="39"/>
  <c r="J15" i="39" s="1"/>
  <c r="L15" i="39" s="1"/>
  <c r="M15" i="39" s="1"/>
  <c r="AC15" i="39"/>
  <c r="G16" i="39"/>
  <c r="F16" i="39" s="1"/>
  <c r="AC16" i="39"/>
  <c r="G17" i="39"/>
  <c r="F17" i="39" s="1"/>
  <c r="AC17" i="39"/>
  <c r="G18" i="39"/>
  <c r="J18" i="39" s="1"/>
  <c r="L18" i="39" s="1"/>
  <c r="O18" i="39" s="1"/>
  <c r="AC18" i="39"/>
  <c r="G19" i="39"/>
  <c r="F19" i="39" s="1"/>
  <c r="AC19" i="39"/>
  <c r="G20" i="39"/>
  <c r="F20" i="39" s="1"/>
  <c r="AC20" i="39"/>
  <c r="G21" i="39"/>
  <c r="F21" i="39" s="1"/>
  <c r="U21" i="39"/>
  <c r="AC21" i="39"/>
  <c r="G22" i="39"/>
  <c r="F22" i="39" s="1"/>
  <c r="AC22" i="39"/>
  <c r="G23" i="39"/>
  <c r="J23" i="39" s="1"/>
  <c r="L23" i="39" s="1"/>
  <c r="O23" i="39" s="1"/>
  <c r="AC23" i="39"/>
  <c r="G24" i="39"/>
  <c r="J24" i="39" s="1"/>
  <c r="AC24" i="39"/>
  <c r="G25" i="39"/>
  <c r="J25" i="39" s="1"/>
  <c r="L25" i="39" s="1"/>
  <c r="O25" i="39" s="1"/>
  <c r="R25" i="39"/>
  <c r="R26" i="39" s="1"/>
  <c r="AC25" i="39"/>
  <c r="G26" i="39"/>
  <c r="J26" i="39" s="1"/>
  <c r="AC26" i="39"/>
  <c r="G27" i="39"/>
  <c r="F27" i="39" s="1"/>
  <c r="AC27" i="39"/>
  <c r="G28" i="39"/>
  <c r="F28" i="39" s="1"/>
  <c r="AC28" i="39"/>
  <c r="G29" i="39"/>
  <c r="J29" i="39" s="1"/>
  <c r="AC29" i="39"/>
  <c r="G30" i="39"/>
  <c r="F30" i="39" s="1"/>
  <c r="AC30" i="39"/>
  <c r="G31" i="39"/>
  <c r="F31" i="39" s="1"/>
  <c r="AC31" i="39"/>
  <c r="G32" i="39"/>
  <c r="F32" i="39" s="1"/>
  <c r="AC32" i="39"/>
  <c r="G33" i="39"/>
  <c r="J33" i="39" s="1"/>
  <c r="AC33" i="39"/>
  <c r="G34" i="39"/>
  <c r="J34" i="39" s="1"/>
  <c r="AC34" i="39"/>
  <c r="G35" i="39"/>
  <c r="J35" i="39" s="1"/>
  <c r="L35" i="39" s="1"/>
  <c r="AC35" i="39"/>
  <c r="G36" i="39"/>
  <c r="F36" i="39" s="1"/>
  <c r="AC36" i="39"/>
  <c r="G37" i="39"/>
  <c r="J37" i="39" s="1"/>
  <c r="L37" i="39" s="1"/>
  <c r="U37" i="39"/>
  <c r="AC37" i="39"/>
  <c r="G38" i="39"/>
  <c r="J38" i="39" s="1"/>
  <c r="AC38" i="39"/>
  <c r="G39" i="39"/>
  <c r="F39" i="39" s="1"/>
  <c r="AC39" i="39"/>
  <c r="G40" i="39"/>
  <c r="J40" i="39" s="1"/>
  <c r="AC40" i="39"/>
  <c r="G41" i="39"/>
  <c r="AC41" i="39"/>
  <c r="G42" i="39"/>
  <c r="J42" i="39" s="1"/>
  <c r="AC42" i="39"/>
  <c r="I43" i="39"/>
  <c r="AA43" i="39"/>
  <c r="AC43" i="39" s="1"/>
  <c r="O44" i="39"/>
  <c r="AC44" i="39"/>
  <c r="G45" i="39"/>
  <c r="AC45" i="39"/>
  <c r="G46" i="39"/>
  <c r="J46" i="39" s="1"/>
  <c r="AC46" i="39"/>
  <c r="G47" i="39"/>
  <c r="J47" i="39" s="1"/>
  <c r="AC47" i="39"/>
  <c r="I48" i="39"/>
  <c r="AA48" i="39"/>
  <c r="AC48" i="39" s="1"/>
  <c r="O49" i="39"/>
  <c r="AC49" i="39"/>
  <c r="G50" i="39"/>
  <c r="J50" i="39" s="1"/>
  <c r="L50" i="39" s="1"/>
  <c r="M50" i="39" s="1"/>
  <c r="AC50" i="39"/>
  <c r="G51" i="39"/>
  <c r="AC51" i="39"/>
  <c r="G52" i="39"/>
  <c r="J52" i="39" s="1"/>
  <c r="AC52" i="39"/>
  <c r="G53" i="39"/>
  <c r="F53" i="39" s="1"/>
  <c r="AC53" i="39"/>
  <c r="E54" i="39"/>
  <c r="E55" i="39" s="1"/>
  <c r="E56" i="39" s="1"/>
  <c r="I54" i="39"/>
  <c r="AA54" i="39"/>
  <c r="K55" i="39"/>
  <c r="N55" i="39"/>
  <c r="AA57" i="39"/>
  <c r="AA58" i="39"/>
  <c r="AA59" i="39"/>
  <c r="J45" i="89"/>
  <c r="J73" i="89"/>
  <c r="I100" i="89"/>
  <c r="I101" i="89" s="1"/>
  <c r="I107" i="89"/>
  <c r="I115" i="89"/>
  <c r="H143" i="89"/>
  <c r="H204" i="89" s="1"/>
  <c r="H150" i="89"/>
  <c r="I150" i="89"/>
  <c r="J150" i="89" s="1"/>
  <c r="H151" i="89"/>
  <c r="H152" i="89"/>
  <c r="I152" i="89"/>
  <c r="J152" i="89" s="1"/>
  <c r="H153" i="89"/>
  <c r="I153" i="89"/>
  <c r="J153" i="89" s="1"/>
  <c r="H154" i="89"/>
  <c r="H155" i="89"/>
  <c r="H156" i="89"/>
  <c r="H157" i="89"/>
  <c r="H158" i="89"/>
  <c r="H159" i="89"/>
  <c r="I159" i="89"/>
  <c r="J159" i="89" s="1"/>
  <c r="I162" i="89"/>
  <c r="I171" i="89"/>
  <c r="I194" i="89"/>
  <c r="G195" i="89"/>
  <c r="G196" i="89"/>
  <c r="G197" i="89"/>
  <c r="I197" i="89"/>
  <c r="G198" i="89"/>
  <c r="G199" i="89"/>
  <c r="G200" i="89"/>
  <c r="G201" i="89"/>
  <c r="I202" i="89"/>
  <c r="J207" i="89"/>
  <c r="I209" i="89"/>
  <c r="I212" i="89"/>
  <c r="I221" i="89"/>
  <c r="K221" i="89"/>
  <c r="I224" i="89"/>
  <c r="J225" i="89"/>
  <c r="J226" i="89"/>
  <c r="I228" i="89"/>
  <c r="I230" i="89"/>
  <c r="I231" i="89"/>
  <c r="I238" i="89"/>
  <c r="I267" i="89"/>
  <c r="J267" i="89" s="1"/>
  <c r="I268" i="89"/>
  <c r="I269" i="89"/>
  <c r="I270" i="89"/>
  <c r="I271" i="89"/>
  <c r="I272" i="89"/>
  <c r="I280" i="89"/>
  <c r="I282" i="89"/>
  <c r="I284" i="89"/>
  <c r="I297" i="89"/>
  <c r="I298" i="89"/>
  <c r="I299" i="89"/>
  <c r="I339" i="89"/>
  <c r="I351" i="89"/>
  <c r="I355" i="89"/>
  <c r="I360" i="89"/>
  <c r="I370" i="89"/>
  <c r="I392" i="89"/>
  <c r="I393" i="89"/>
  <c r="I394" i="89"/>
  <c r="I395" i="89"/>
  <c r="I396" i="89"/>
  <c r="I397" i="89"/>
  <c r="I398" i="89"/>
  <c r="I399" i="89"/>
  <c r="I400" i="89"/>
  <c r="I401" i="89"/>
  <c r="I402" i="89"/>
  <c r="I403" i="89"/>
  <c r="I404" i="89"/>
  <c r="I405" i="89"/>
  <c r="I406" i="89"/>
  <c r="I407" i="89"/>
  <c r="I408" i="89"/>
  <c r="I409" i="89"/>
  <c r="I410" i="89"/>
  <c r="I411" i="89"/>
  <c r="I412" i="89"/>
  <c r="I413" i="89"/>
  <c r="I414" i="89"/>
  <c r="I415" i="89"/>
  <c r="I416" i="89"/>
  <c r="I417" i="89"/>
  <c r="I418" i="89"/>
  <c r="I419" i="89"/>
  <c r="I420" i="89"/>
  <c r="I421" i="89"/>
  <c r="I422" i="89"/>
  <c r="I423" i="89"/>
  <c r="I424" i="89"/>
  <c r="I425" i="89"/>
  <c r="I426" i="89"/>
  <c r="I427" i="89"/>
  <c r="I428" i="89"/>
  <c r="I432" i="89"/>
  <c r="I433" i="89"/>
  <c r="I437" i="89"/>
  <c r="I439" i="89"/>
  <c r="I442" i="89"/>
  <c r="I443" i="89"/>
  <c r="J443" i="89" s="1"/>
  <c r="I445" i="89"/>
  <c r="J445" i="89" s="1"/>
  <c r="I446" i="89"/>
  <c r="J446" i="89" s="1"/>
  <c r="H451" i="89"/>
  <c r="I452" i="89"/>
  <c r="I453" i="89"/>
  <c r="J453" i="89"/>
  <c r="I455" i="89"/>
  <c r="I457" i="89"/>
  <c r="I458" i="89"/>
  <c r="I460" i="89"/>
  <c r="J460" i="89"/>
  <c r="I461" i="89"/>
  <c r="I462" i="89"/>
  <c r="I463" i="89"/>
  <c r="I464" i="89"/>
  <c r="I465" i="89"/>
  <c r="I466" i="89"/>
  <c r="H467" i="89"/>
  <c r="H468" i="89" s="1"/>
  <c r="I467" i="89"/>
  <c r="I468" i="89"/>
  <c r="I469" i="89"/>
  <c r="I471" i="89"/>
  <c r="I474" i="89"/>
  <c r="I475" i="89"/>
  <c r="I477" i="89"/>
  <c r="I480" i="89"/>
  <c r="E539" i="89"/>
  <c r="F539" i="89"/>
  <c r="Q539" i="89"/>
  <c r="L9" i="22"/>
  <c r="I18" i="22"/>
  <c r="I19" i="22"/>
  <c r="E15" i="106" s="1"/>
  <c r="S21" i="22"/>
  <c r="I22" i="22"/>
  <c r="I23" i="22"/>
  <c r="I24" i="22"/>
  <c r="I27" i="22"/>
  <c r="I28" i="22"/>
  <c r="E12" i="106" s="1"/>
  <c r="I29" i="22"/>
  <c r="I30" i="22"/>
  <c r="I31" i="22"/>
  <c r="S31" i="22"/>
  <c r="I32" i="22"/>
  <c r="E20" i="106" s="1"/>
  <c r="F20" i="106" s="1"/>
  <c r="I33" i="22"/>
  <c r="I34" i="22"/>
  <c r="E10" i="106" s="1"/>
  <c r="I35" i="22"/>
  <c r="E22" i="106" s="1"/>
  <c r="F22" i="106" s="1"/>
  <c r="I37" i="22"/>
  <c r="E18" i="106" s="1"/>
  <c r="F18" i="106" s="1"/>
  <c r="I38" i="22"/>
  <c r="I39" i="22"/>
  <c r="E17" i="106" s="1"/>
  <c r="I42" i="22"/>
  <c r="E19" i="106" s="1"/>
  <c r="F19" i="106" s="1"/>
  <c r="I44" i="22"/>
  <c r="E21" i="106" s="1"/>
  <c r="F21" i="106" s="1"/>
  <c r="S44" i="22"/>
  <c r="I45" i="22"/>
  <c r="I46" i="22"/>
  <c r="I50" i="22"/>
  <c r="E71" i="106" s="1"/>
  <c r="F71" i="106" s="1"/>
  <c r="I51" i="22"/>
  <c r="E68" i="106" s="1"/>
  <c r="F68" i="106" s="1"/>
  <c r="I52" i="22"/>
  <c r="E69" i="106" s="1"/>
  <c r="F69" i="106" s="1"/>
  <c r="I53" i="22"/>
  <c r="E46" i="106"/>
  <c r="F46" i="106" s="1"/>
  <c r="E48" i="106"/>
  <c r="F48" i="106" s="1"/>
  <c r="G50" i="106" s="1"/>
  <c r="S57" i="22"/>
  <c r="I58" i="22"/>
  <c r="E33" i="106" s="1"/>
  <c r="F33" i="106" s="1"/>
  <c r="I59" i="22"/>
  <c r="E41" i="106" s="1"/>
  <c r="F41" i="106" s="1"/>
  <c r="E105" i="106"/>
  <c r="F105" i="106" s="1"/>
  <c r="I61" i="22"/>
  <c r="E57" i="106" s="1"/>
  <c r="F57" i="106" s="1"/>
  <c r="I62" i="22"/>
  <c r="I63" i="22"/>
  <c r="E39" i="106" s="1"/>
  <c r="I64" i="22"/>
  <c r="E104" i="106" s="1"/>
  <c r="F104" i="106" s="1"/>
  <c r="E37" i="106"/>
  <c r="F37" i="106" s="1"/>
  <c r="E64" i="106"/>
  <c r="F64" i="106" s="1"/>
  <c r="E99" i="106"/>
  <c r="F99" i="106" s="1"/>
  <c r="I81" i="22"/>
  <c r="E61" i="106" s="1"/>
  <c r="F61" i="106" s="1"/>
  <c r="I82" i="22"/>
  <c r="E62" i="106" s="1"/>
  <c r="F62" i="106" s="1"/>
  <c r="I83" i="22"/>
  <c r="I86" i="22"/>
  <c r="E86" i="106" s="1"/>
  <c r="F86" i="106" s="1"/>
  <c r="I89" i="22"/>
  <c r="E31" i="106" s="1"/>
  <c r="F31" i="106" s="1"/>
  <c r="I90" i="22"/>
  <c r="E87" i="106" s="1"/>
  <c r="F87" i="106" s="1"/>
  <c r="E32" i="106"/>
  <c r="F32" i="106" s="1"/>
  <c r="I95" i="22"/>
  <c r="E103" i="106" s="1"/>
  <c r="F103" i="106" s="1"/>
  <c r="I96" i="22"/>
  <c r="E102" i="106" s="1"/>
  <c r="F102" i="106" s="1"/>
  <c r="I97" i="22"/>
  <c r="E34" i="106" s="1"/>
  <c r="F34" i="106" s="1"/>
  <c r="I101" i="22"/>
  <c r="E107" i="106" s="1"/>
  <c r="F107" i="106" s="1"/>
  <c r="I104" i="22"/>
  <c r="I105" i="22"/>
  <c r="E52" i="106" s="1"/>
  <c r="F52" i="106" s="1"/>
  <c r="I106" i="22"/>
  <c r="E80" i="106" s="1"/>
  <c r="F80" i="106" s="1"/>
  <c r="I109" i="22"/>
  <c r="E81" i="106" s="1"/>
  <c r="F81" i="106" s="1"/>
  <c r="E82" i="106"/>
  <c r="F82" i="106" s="1"/>
  <c r="I111" i="22"/>
  <c r="E83" i="106" s="1"/>
  <c r="F83" i="106" s="1"/>
  <c r="I112" i="22"/>
  <c r="E84" i="106" s="1"/>
  <c r="F84" i="106" s="1"/>
  <c r="I114" i="22"/>
  <c r="I115" i="22"/>
  <c r="E101" i="106" s="1"/>
  <c r="F101" i="106" s="1"/>
  <c r="E91" i="106"/>
  <c r="I117" i="22"/>
  <c r="E65" i="106" s="1"/>
  <c r="F65" i="106" s="1"/>
  <c r="I121" i="22"/>
  <c r="E115" i="106"/>
  <c r="F115" i="106" s="1"/>
  <c r="I123" i="22"/>
  <c r="E25" i="106" s="1"/>
  <c r="F25" i="106" s="1"/>
  <c r="E24" i="106"/>
  <c r="F24" i="106" s="1"/>
  <c r="I128" i="22"/>
  <c r="E113" i="106" s="1"/>
  <c r="F113" i="106" s="1"/>
  <c r="E114" i="106"/>
  <c r="F114" i="106" s="1"/>
  <c r="I134" i="22"/>
  <c r="F131" i="106" s="1"/>
  <c r="E75" i="106"/>
  <c r="I146" i="22"/>
  <c r="E74" i="106"/>
  <c r="F74" i="106" s="1"/>
  <c r="I149" i="22"/>
  <c r="I150" i="22"/>
  <c r="I152" i="22"/>
  <c r="I13" i="168"/>
  <c r="G9" i="17"/>
  <c r="A42" i="9"/>
  <c r="J269" i="89" l="1"/>
  <c r="Z15" i="39"/>
  <c r="W16" i="39"/>
  <c r="Z16" i="39" s="1"/>
  <c r="Z14" i="39"/>
  <c r="R10" i="39"/>
  <c r="U10" i="39" s="1"/>
  <c r="E17" i="201"/>
  <c r="G17" i="201" s="1"/>
  <c r="E17" i="204"/>
  <c r="G17" i="204" s="1"/>
  <c r="H94" i="176"/>
  <c r="H101" i="176"/>
  <c r="H110" i="176"/>
  <c r="H99" i="176"/>
  <c r="K101" i="176" s="1"/>
  <c r="H98" i="176"/>
  <c r="H109" i="176"/>
  <c r="H97" i="176"/>
  <c r="H105" i="176"/>
  <c r="H108" i="176"/>
  <c r="H104" i="176"/>
  <c r="H107" i="176"/>
  <c r="H95" i="176"/>
  <c r="H106" i="176"/>
  <c r="H96" i="176"/>
  <c r="H93" i="176"/>
  <c r="H102" i="176"/>
  <c r="H103" i="176"/>
  <c r="H92" i="176"/>
  <c r="H100" i="176"/>
  <c r="M21" i="176"/>
  <c r="D8" i="168"/>
  <c r="F8" i="168" s="1"/>
  <c r="I6" i="168"/>
  <c r="E27" i="106"/>
  <c r="F27" i="106" s="1"/>
  <c r="F541" i="89"/>
  <c r="F546" i="89" s="1"/>
  <c r="F549" i="89" s="1"/>
  <c r="I283" i="89"/>
  <c r="I55" i="39"/>
  <c r="E59" i="106"/>
  <c r="E118" i="106"/>
  <c r="F118" i="106" s="1"/>
  <c r="E26" i="106"/>
  <c r="F26" i="106" s="1"/>
  <c r="I131" i="22"/>
  <c r="E8" i="106"/>
  <c r="L10" i="22"/>
  <c r="L12" i="22" s="1"/>
  <c r="I153" i="22"/>
  <c r="E63" i="106"/>
  <c r="F63" i="106" s="1"/>
  <c r="I118" i="22"/>
  <c r="J150" i="22"/>
  <c r="H161" i="89"/>
  <c r="AC13" i="39"/>
  <c r="J272" i="89"/>
  <c r="I56" i="39"/>
  <c r="AA56" i="39"/>
  <c r="AC56" i="39" s="1"/>
  <c r="F110" i="106"/>
  <c r="E14" i="106"/>
  <c r="F15" i="106" s="1"/>
  <c r="J18" i="22"/>
  <c r="E58" i="106"/>
  <c r="J83" i="22"/>
  <c r="J114" i="22"/>
  <c r="E76" i="106"/>
  <c r="F76" i="106" s="1"/>
  <c r="E9" i="106"/>
  <c r="F10" i="106" s="1"/>
  <c r="J33" i="22"/>
  <c r="E16" i="106"/>
  <c r="F17" i="106" s="1"/>
  <c r="J38" i="22"/>
  <c r="E88" i="106"/>
  <c r="E7" i="106"/>
  <c r="J22" i="22"/>
  <c r="J27" i="22"/>
  <c r="E11" i="106"/>
  <c r="F12" i="106" s="1"/>
  <c r="E38" i="106"/>
  <c r="F39" i="106" s="1"/>
  <c r="J62" i="22"/>
  <c r="E90" i="106"/>
  <c r="E43" i="106"/>
  <c r="F43" i="106" s="1"/>
  <c r="J100" i="22"/>
  <c r="F116" i="106"/>
  <c r="N8" i="22"/>
  <c r="E5" i="106"/>
  <c r="F5" i="106" s="1"/>
  <c r="C6" i="18"/>
  <c r="J27" i="39"/>
  <c r="L27" i="39" s="1"/>
  <c r="O27" i="39" s="1"/>
  <c r="F12" i="39"/>
  <c r="J17" i="39"/>
  <c r="L17" i="39" s="1"/>
  <c r="O17" i="39" s="1"/>
  <c r="J39" i="39"/>
  <c r="L39" i="39" s="1"/>
  <c r="O39" i="39" s="1"/>
  <c r="F38" i="39"/>
  <c r="J31" i="39"/>
  <c r="L31" i="39" s="1"/>
  <c r="M31" i="39" s="1"/>
  <c r="J28" i="39"/>
  <c r="L28" i="39" s="1"/>
  <c r="O28" i="39" s="1"/>
  <c r="M25" i="39"/>
  <c r="I54" i="22"/>
  <c r="S59" i="22"/>
  <c r="F25" i="39"/>
  <c r="J22" i="39"/>
  <c r="L22" i="39" s="1"/>
  <c r="O22" i="39" s="1"/>
  <c r="F29" i="39"/>
  <c r="J36" i="39"/>
  <c r="L36" i="39" s="1"/>
  <c r="O36" i="39" s="1"/>
  <c r="J19" i="39"/>
  <c r="L19" i="39" s="1"/>
  <c r="O19" i="39" s="1"/>
  <c r="F15" i="39"/>
  <c r="J32" i="39"/>
  <c r="L32" i="39" s="1"/>
  <c r="O32" i="39" s="1"/>
  <c r="F34" i="39"/>
  <c r="J53" i="39"/>
  <c r="L53" i="39" s="1"/>
  <c r="O53" i="39" s="1"/>
  <c r="F50" i="39"/>
  <c r="F10" i="39"/>
  <c r="F46" i="39"/>
  <c r="L34" i="39"/>
  <c r="O34" i="39" s="1"/>
  <c r="M37" i="39"/>
  <c r="O37" i="39"/>
  <c r="G13" i="39"/>
  <c r="F37" i="39"/>
  <c r="O12" i="39"/>
  <c r="J16" i="39"/>
  <c r="L16" i="39" s="1"/>
  <c r="O16" i="39" s="1"/>
  <c r="F40" i="39"/>
  <c r="F52" i="39"/>
  <c r="F42" i="39"/>
  <c r="R27" i="39"/>
  <c r="U26" i="39"/>
  <c r="L46" i="39"/>
  <c r="O46" i="39" s="1"/>
  <c r="H449" i="89"/>
  <c r="L42" i="39"/>
  <c r="O42" i="39" s="1"/>
  <c r="L24" i="39"/>
  <c r="O24" i="39" s="1"/>
  <c r="L10" i="39"/>
  <c r="O10" i="39" s="1"/>
  <c r="I40" i="22"/>
  <c r="U25" i="39"/>
  <c r="J20" i="39"/>
  <c r="G54" i="39"/>
  <c r="F35" i="39"/>
  <c r="E13" i="18"/>
  <c r="AC54" i="39"/>
  <c r="I539" i="89"/>
  <c r="F24" i="39"/>
  <c r="R15" i="39"/>
  <c r="W18" i="39"/>
  <c r="O35" i="39"/>
  <c r="M35" i="39"/>
  <c r="L38" i="39"/>
  <c r="O38" i="39" s="1"/>
  <c r="L47" i="39"/>
  <c r="O47" i="39" s="1"/>
  <c r="L52" i="39"/>
  <c r="O52" i="39" s="1"/>
  <c r="O15" i="39"/>
  <c r="J51" i="39"/>
  <c r="F51" i="39"/>
  <c r="F41" i="39"/>
  <c r="J41" i="39"/>
  <c r="F45" i="39"/>
  <c r="J45" i="39"/>
  <c r="J11" i="39"/>
  <c r="G48" i="39"/>
  <c r="F47" i="39"/>
  <c r="L33" i="39"/>
  <c r="O33" i="39" s="1"/>
  <c r="O50" i="39"/>
  <c r="M18" i="39"/>
  <c r="L26" i="39"/>
  <c r="O26" i="39" s="1"/>
  <c r="F26" i="39"/>
  <c r="C9" i="18"/>
  <c r="C13" i="18"/>
  <c r="L29" i="39"/>
  <c r="O29" i="39" s="1"/>
  <c r="F9" i="39"/>
  <c r="J9" i="39"/>
  <c r="C14" i="18"/>
  <c r="F33" i="39"/>
  <c r="J30" i="39"/>
  <c r="E18" i="204"/>
  <c r="G18" i="204" s="1"/>
  <c r="F18" i="39"/>
  <c r="G43" i="39"/>
  <c r="L40" i="39"/>
  <c r="O40" i="39" s="1"/>
  <c r="M23" i="39"/>
  <c r="F23" i="39"/>
  <c r="J21" i="39"/>
  <c r="R11" i="39" l="1"/>
  <c r="E10" i="204"/>
  <c r="G10" i="204" s="1"/>
  <c r="K16" i="204"/>
  <c r="K15" i="204"/>
  <c r="I111" i="176"/>
  <c r="K133" i="176" s="1"/>
  <c r="K134" i="176" s="1"/>
  <c r="K18" i="204"/>
  <c r="L18" i="204" s="1"/>
  <c r="M18" i="204" s="1"/>
  <c r="K13" i="204"/>
  <c r="K14" i="204"/>
  <c r="K17" i="204"/>
  <c r="L17" i="204" s="1"/>
  <c r="M17" i="204" s="1"/>
  <c r="E15" i="204"/>
  <c r="G15" i="204" s="1"/>
  <c r="E13" i="204"/>
  <c r="G13" i="204" s="1"/>
  <c r="E14" i="204"/>
  <c r="G14" i="204" s="1"/>
  <c r="Q10" i="204"/>
  <c r="Q11" i="204" s="1"/>
  <c r="R10" i="201"/>
  <c r="R11" i="201" s="1"/>
  <c r="E9" i="201"/>
  <c r="G9" i="201" s="1"/>
  <c r="E9" i="204"/>
  <c r="G9" i="204" s="1"/>
  <c r="E16" i="201"/>
  <c r="G16" i="201" s="1"/>
  <c r="E16" i="204"/>
  <c r="G16" i="204" s="1"/>
  <c r="K10" i="204"/>
  <c r="L10" i="204" s="1"/>
  <c r="K17" i="201"/>
  <c r="L17" i="201" s="1"/>
  <c r="M17" i="201" s="1"/>
  <c r="K161" i="176"/>
  <c r="E15" i="201"/>
  <c r="G15" i="201" s="1"/>
  <c r="E14" i="201"/>
  <c r="G14" i="201" s="1"/>
  <c r="E18" i="201"/>
  <c r="G18" i="201" s="1"/>
  <c r="K18" i="201" s="1"/>
  <c r="E13" i="201"/>
  <c r="L9" i="201"/>
  <c r="E10" i="201"/>
  <c r="G10" i="201" s="1"/>
  <c r="K10" i="201" s="1"/>
  <c r="M22" i="176"/>
  <c r="M23" i="176"/>
  <c r="I7" i="168"/>
  <c r="I8" i="168" s="1"/>
  <c r="F18" i="168"/>
  <c r="I12" i="168"/>
  <c r="I15" i="168" s="1"/>
  <c r="F59" i="106"/>
  <c r="R12" i="39"/>
  <c r="U11" i="39"/>
  <c r="G8" i="17"/>
  <c r="F8" i="106"/>
  <c r="F28" i="106" s="1"/>
  <c r="L40" i="22"/>
  <c r="L133" i="22" s="1"/>
  <c r="D12" i="17"/>
  <c r="F91" i="106"/>
  <c r="F93" i="106" s="1"/>
  <c r="E9" i="18"/>
  <c r="D9" i="18"/>
  <c r="C17" i="59"/>
  <c r="E17" i="59" s="1"/>
  <c r="C18" i="59"/>
  <c r="E18" i="59" s="1"/>
  <c r="C19" i="59"/>
  <c r="D10" i="17"/>
  <c r="C11" i="59"/>
  <c r="E11" i="59" s="1"/>
  <c r="E14" i="18"/>
  <c r="D9" i="17"/>
  <c r="C10" i="59"/>
  <c r="C16" i="59"/>
  <c r="E16" i="59" s="1"/>
  <c r="C15" i="59"/>
  <c r="E15" i="59" s="1"/>
  <c r="I102" i="22"/>
  <c r="M27" i="39"/>
  <c r="G17" i="17"/>
  <c r="O31" i="39"/>
  <c r="M17" i="39"/>
  <c r="M39" i="39"/>
  <c r="D13" i="18"/>
  <c r="M32" i="39"/>
  <c r="M28" i="39"/>
  <c r="F13" i="39"/>
  <c r="M16" i="39"/>
  <c r="G13" i="17"/>
  <c r="M47" i="39"/>
  <c r="M40" i="39"/>
  <c r="F54" i="39"/>
  <c r="G7" i="17"/>
  <c r="G55" i="39"/>
  <c r="G56" i="39" s="1"/>
  <c r="M34" i="39"/>
  <c r="M42" i="39"/>
  <c r="F43" i="39"/>
  <c r="M19" i="39"/>
  <c r="E6" i="18"/>
  <c r="M46" i="39"/>
  <c r="L20" i="39"/>
  <c r="O20" i="39" s="1"/>
  <c r="G16" i="17"/>
  <c r="M24" i="39"/>
  <c r="M10" i="39"/>
  <c r="W19" i="39"/>
  <c r="Z18" i="39"/>
  <c r="U15" i="39"/>
  <c r="R16" i="39"/>
  <c r="M26" i="39"/>
  <c r="R28" i="39"/>
  <c r="U27" i="39"/>
  <c r="L21" i="39"/>
  <c r="D14" i="17"/>
  <c r="L51" i="39"/>
  <c r="M51" i="39" s="1"/>
  <c r="J54" i="39"/>
  <c r="J43" i="39"/>
  <c r="M22" i="39"/>
  <c r="M53" i="39"/>
  <c r="M38" i="39"/>
  <c r="M29" i="39"/>
  <c r="L30" i="39"/>
  <c r="O30" i="39" s="1"/>
  <c r="J13" i="39"/>
  <c r="L9" i="39"/>
  <c r="L11" i="39"/>
  <c r="O11" i="39" s="1"/>
  <c r="L45" i="39"/>
  <c r="J48" i="39"/>
  <c r="G6" i="17"/>
  <c r="F48" i="39"/>
  <c r="M36" i="39"/>
  <c r="L41" i="39"/>
  <c r="O41" i="39" s="1"/>
  <c r="M33" i="39"/>
  <c r="M52" i="39"/>
  <c r="L16" i="204" l="1"/>
  <c r="M16" i="204" s="1"/>
  <c r="L15" i="204"/>
  <c r="M15" i="204" s="1"/>
  <c r="L14" i="204"/>
  <c r="M14" i="204" s="1"/>
  <c r="M10" i="204"/>
  <c r="K14" i="201"/>
  <c r="L14" i="201" s="1"/>
  <c r="M14" i="201" s="1"/>
  <c r="K16" i="201"/>
  <c r="L16" i="201" s="1"/>
  <c r="M16" i="201" s="1"/>
  <c r="K9" i="204"/>
  <c r="G11" i="204"/>
  <c r="E20" i="204"/>
  <c r="F25" i="204" s="1"/>
  <c r="K15" i="201"/>
  <c r="L15" i="201" s="1"/>
  <c r="M15" i="201" s="1"/>
  <c r="G20" i="204"/>
  <c r="M9" i="201"/>
  <c r="E11" i="204"/>
  <c r="E11" i="201"/>
  <c r="E20" i="201"/>
  <c r="F25" i="201" s="1"/>
  <c r="L18" i="201"/>
  <c r="M18" i="201" s="1"/>
  <c r="G13" i="201"/>
  <c r="K13" i="201" s="1"/>
  <c r="G11" i="201"/>
  <c r="R13" i="39"/>
  <c r="U13" i="39" s="1"/>
  <c r="U12" i="39"/>
  <c r="F111" i="106"/>
  <c r="F121" i="106" s="1"/>
  <c r="F133" i="106" s="1"/>
  <c r="G14" i="17"/>
  <c r="F9" i="18"/>
  <c r="C13" i="59"/>
  <c r="E13" i="59" s="1"/>
  <c r="E19" i="59"/>
  <c r="E20" i="59" s="1"/>
  <c r="C8" i="59"/>
  <c r="G11" i="17"/>
  <c r="G15" i="17"/>
  <c r="F13" i="18"/>
  <c r="C15" i="18"/>
  <c r="F55" i="39"/>
  <c r="F56" i="39"/>
  <c r="C20" i="59"/>
  <c r="W20" i="39"/>
  <c r="Z20" i="39" s="1"/>
  <c r="Z19" i="39"/>
  <c r="U28" i="39"/>
  <c r="R29" i="39"/>
  <c r="R18" i="39"/>
  <c r="U16" i="39"/>
  <c r="M30" i="39"/>
  <c r="M20" i="39"/>
  <c r="M11" i="39"/>
  <c r="C5" i="18"/>
  <c r="O51" i="39"/>
  <c r="L54" i="39"/>
  <c r="J55" i="39"/>
  <c r="J56" i="39" s="1"/>
  <c r="L48" i="39"/>
  <c r="O48" i="39" s="1"/>
  <c r="O45" i="39"/>
  <c r="D6" i="18"/>
  <c r="F6" i="18" s="1"/>
  <c r="O21" i="39"/>
  <c r="L43" i="39"/>
  <c r="O43" i="39" s="1"/>
  <c r="M54" i="39"/>
  <c r="L13" i="39"/>
  <c r="O13" i="39" s="1"/>
  <c r="O9" i="39"/>
  <c r="E10" i="59"/>
  <c r="C12" i="59"/>
  <c r="D14" i="18"/>
  <c r="M41" i="39"/>
  <c r="M45" i="39"/>
  <c r="M48" i="39" s="1"/>
  <c r="M9" i="39"/>
  <c r="M21" i="39"/>
  <c r="K20" i="201" l="1"/>
  <c r="E21" i="201"/>
  <c r="D28" i="201" s="1"/>
  <c r="L13" i="204"/>
  <c r="K20" i="204"/>
  <c r="G21" i="204"/>
  <c r="G27" i="204" s="1"/>
  <c r="L9" i="204"/>
  <c r="K11" i="204"/>
  <c r="E21" i="204"/>
  <c r="D28" i="204" s="1"/>
  <c r="G20" i="201"/>
  <c r="G21" i="201" s="1"/>
  <c r="G27" i="201" s="1"/>
  <c r="K206" i="176"/>
  <c r="L13" i="201"/>
  <c r="L10" i="201"/>
  <c r="K11" i="201"/>
  <c r="K26" i="176"/>
  <c r="H26" i="176"/>
  <c r="H203" i="176"/>
  <c r="M20" i="9"/>
  <c r="M23" i="9" s="1"/>
  <c r="I133" i="22"/>
  <c r="I135" i="22" s="1"/>
  <c r="N135" i="22" s="1"/>
  <c r="D8" i="17"/>
  <c r="D5" i="18"/>
  <c r="D7" i="18" s="1"/>
  <c r="D11" i="18" s="1"/>
  <c r="M13" i="39"/>
  <c r="E5" i="18"/>
  <c r="E7" i="18" s="1"/>
  <c r="E11" i="18" s="1"/>
  <c r="C21" i="59"/>
  <c r="C23" i="59" s="1"/>
  <c r="R19" i="39"/>
  <c r="U18" i="39"/>
  <c r="R30" i="39"/>
  <c r="U29" i="39"/>
  <c r="E21" i="59"/>
  <c r="M43" i="39"/>
  <c r="M55" i="39" s="1"/>
  <c r="C7" i="18"/>
  <c r="E12" i="59"/>
  <c r="E15" i="18"/>
  <c r="O54" i="39"/>
  <c r="O55" i="39" s="1"/>
  <c r="O56" i="39" s="1"/>
  <c r="O66" i="39" s="1"/>
  <c r="L55" i="39"/>
  <c r="L56" i="39" s="1"/>
  <c r="L67" i="39" s="1"/>
  <c r="F14" i="18"/>
  <c r="D15" i="18"/>
  <c r="E8" i="59"/>
  <c r="F171" i="144" l="1"/>
  <c r="I167" i="22"/>
  <c r="H92" i="89"/>
  <c r="J170" i="138"/>
  <c r="K21" i="204"/>
  <c r="K27" i="204"/>
  <c r="L11" i="204"/>
  <c r="M9" i="204"/>
  <c r="M11" i="204" s="1"/>
  <c r="L20" i="204"/>
  <c r="M13" i="204"/>
  <c r="M20" i="204" s="1"/>
  <c r="K21" i="201"/>
  <c r="K83" i="176"/>
  <c r="K84" i="176" s="1"/>
  <c r="L20" i="201"/>
  <c r="M13" i="201"/>
  <c r="M20" i="201" s="1"/>
  <c r="L11" i="201"/>
  <c r="M10" i="201"/>
  <c r="M11" i="201" s="1"/>
  <c r="L206" i="176"/>
  <c r="H204" i="176"/>
  <c r="I204" i="176" s="1"/>
  <c r="L207" i="176"/>
  <c r="I26" i="176"/>
  <c r="L26" i="176"/>
  <c r="D7" i="17"/>
  <c r="F134" i="106"/>
  <c r="F135" i="106" s="1"/>
  <c r="F5" i="18"/>
  <c r="M56" i="39"/>
  <c r="I155" i="22"/>
  <c r="E23" i="59"/>
  <c r="U19" i="39"/>
  <c r="R20" i="39"/>
  <c r="U20" i="39" s="1"/>
  <c r="R31" i="39"/>
  <c r="U30" i="39"/>
  <c r="I95" i="89"/>
  <c r="C11" i="18"/>
  <c r="F7" i="18"/>
  <c r="F15" i="18"/>
  <c r="K29" i="204" l="1"/>
  <c r="M21" i="204"/>
  <c r="L21" i="204"/>
  <c r="J203" i="176"/>
  <c r="J210" i="176" s="1"/>
  <c r="M21" i="201"/>
  <c r="L21" i="201"/>
  <c r="K207" i="176"/>
  <c r="M201" i="176"/>
  <c r="D5" i="168"/>
  <c r="G19" i="17"/>
  <c r="G20" i="17" s="1"/>
  <c r="H354" i="89"/>
  <c r="U31" i="39"/>
  <c r="R32" i="39"/>
  <c r="F11" i="18"/>
  <c r="J204" i="176" l="1"/>
  <c r="R33" i="39"/>
  <c r="U32" i="39"/>
  <c r="D6" i="17"/>
  <c r="D16" i="18" l="1"/>
  <c r="D17" i="18" s="1"/>
  <c r="R34" i="39"/>
  <c r="U33" i="39"/>
  <c r="R35" i="39" l="1"/>
  <c r="U34" i="39"/>
  <c r="U35" i="39" l="1"/>
  <c r="R36" i="39"/>
  <c r="U36" i="39" s="1"/>
  <c r="E16" i="18" l="1"/>
  <c r="C16" i="18" l="1"/>
  <c r="C17" i="18" s="1"/>
  <c r="E17" i="18"/>
  <c r="F17" i="18" l="1"/>
  <c r="F16" i="18"/>
  <c r="J21" i="168" l="1"/>
  <c r="D4" i="168" l="1"/>
  <c r="D6" i="168" s="1"/>
  <c r="I10" i="168" s="1"/>
  <c r="I16" i="168" s="1"/>
  <c r="I18" i="168" s="1"/>
  <c r="D9" i="168" l="1"/>
  <c r="D15" i="168" s="1"/>
  <c r="D21" i="168" s="1"/>
  <c r="F15" i="168" l="1"/>
  <c r="F16" i="168" s="1"/>
  <c r="I51" i="168" s="1"/>
  <c r="I53" i="168" s="1"/>
  <c r="F20" i="168" l="1"/>
  <c r="J22" i="168" s="1"/>
  <c r="J24" i="168" s="1"/>
  <c r="I55" i="168" l="1"/>
  <c r="I57" i="168" s="1"/>
  <c r="H164" i="176" l="1"/>
  <c r="I164" i="176" s="1"/>
  <c r="I205" i="176" s="1"/>
  <c r="I216" i="176" s="1"/>
  <c r="D13" i="17" l="1"/>
  <c r="D20" i="17" s="1"/>
  <c r="I210" i="176" l="1"/>
  <c r="K211" i="176" s="1"/>
  <c r="I208" i="17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 refreshedVersion="0" savePassword="1" background="1" saveData="1">
    <dbPr connection="DSN=MS Access Database;DBQ=D:\SBCHisab\Ledger\HOSBC 2004.mdb;DefaultDir=D:\SBCHisab\Ledger;DriverId=25;FIL=MS Access;MaxBufferSize=2048;PageTimeout=5;PWD=ledger1;UID=admin;" command="SELECT `Ledger Payments query`.Sub_Code, `Ledger Payments query`.Sub_code1, `Ledger Payments query`.`Sub Accounts Index`, `Ledger Payments query`.SumOfDebit, `Ledger Payments query`.SumOfCredit, `Ledger Payments query`.Balance, `Ledger Payments query`.expr1, `Ledger Payments query`.expr2, `Ledger Payments query`.Debit1, `Ledger Payments query`.Credit1, `Ledger Payments query`.Hi_ID, `Ledger Payments query`.HisabHead, `Ledger Payments query`.En_x000d__x000a_FROM `D:\SBCHisab\Ledger\HOSBC 2004`.`Ledger Payments query` `Ledger Payments query`_x000d__x000a_ORDER BY `Ledger Payments query`.Sub_Code"/>
  </connection>
  <connection id="2" xr16:uid="{00000000-0015-0000-FFFF-FFFF01000000}" name="Connection1" type="1" refreshedVersion="0" savePassword="1" background="1" saveData="1">
    <dbPr connection="DSN=MS Access Database;DBQ=D:\SBCHisab\Ledger\HOSBC 2004.mdb;DefaultDir=D:\SBCHisab\Ledger;DriverId=25;FIL=MS Access;MaxBufferSize=2048;PageTimeout=5;PWD=ledger1;UID=admin;" command="SELECT `Ledger Payments query`.Sub_Code, `Ledger Payments query`.Sub_code1, `Ledger Payments query`.`Sub Accounts Index`, `Ledger Payments query`.SumOfDebit, `Ledger Payments query`.SumOfCredit, `Ledger Payments query`.Balance, `Ledger Payments query`.expr1, `Ledger Payments query`.expr2, `Ledger Payments query`.Debit1, `Ledger Payments query`.Credit1, `Ledger Payments query`.Hi_ID, `Ledger Payments query`.HisabHead, `Ledger Payments query`.En_x000d__x000a_FROM `D:\SBCHisab\Ledger\HOSBC 2004`.`Ledger Payments query` `Ledger Payments query`_x000d__x000a_ORDER BY `Ledger Payments query`.Sub_Code"/>
  </connection>
  <connection id="3" xr16:uid="{00000000-0015-0000-FFFF-FFFF02000000}" name="Connection2" type="1" refreshedVersion="0" savePassword="1" background="1" saveData="1">
    <dbPr connection="DSN=MS Access Database;DBQ=D:\SBCHisab\Ledger\HOSBC 2004.mdb;DefaultDir=D:\SBCHisab\Ledger;DriverId=25;FIL=MS Access;MaxBufferSize=2048;PageTimeout=5;PWD=ledger1;UID=admin;" command="SELECT `Ledger Payments query`.Sub_Code, `Ledger Payments query`.Sub_code1, `Ledger Payments query`.`Sub Accounts Index`, `Ledger Payments query`.SumOfDebit, `Ledger Payments query`.SumOfCredit, `Ledger Payments query`.Balance, `Ledger Payments query`.expr1, `Ledger Payments query`.expr2, `Ledger Payments query`.Debit1, `Ledger Payments query`.Credit1, `Ledger Payments query`.Hi_ID, `Ledger Payments query`.HisabHead, `Ledger Payments query`.En_x000d__x000a_FROM `D:\SBCHisab\Ledger\HOSBC 2004`.`Ledger Payments query` `Ledger Payments query`_x000d__x000a_ORDER BY `Ledger Payments query`.Sub_Code"/>
  </connection>
</connections>
</file>

<file path=xl/sharedStrings.xml><?xml version="1.0" encoding="utf-8"?>
<sst xmlns="http://schemas.openxmlformats.org/spreadsheetml/2006/main" count="10219" uniqueCount="2690">
  <si>
    <t>Surplus Payable To Government</t>
  </si>
  <si>
    <t>Dhaka Zone</t>
  </si>
  <si>
    <t>Chittagong Zone</t>
  </si>
  <si>
    <t>Security Deposit From Gas Sylender</t>
  </si>
  <si>
    <t>Priminister Relif fund</t>
  </si>
  <si>
    <t>Cost</t>
  </si>
  <si>
    <t>Addition for the year</t>
  </si>
  <si>
    <t xml:space="preserve">Rate </t>
  </si>
  <si>
    <t>Statement Showing Premium Income, Commission Re-Insurance</t>
  </si>
  <si>
    <t>FIRE</t>
  </si>
  <si>
    <t>M   A   R   I   N  E</t>
  </si>
  <si>
    <t>MOTOR</t>
  </si>
  <si>
    <t>d) Driver on Hire</t>
  </si>
  <si>
    <t>e) Lift Man on Hire</t>
  </si>
  <si>
    <t>Contingency &amp; Genarel Expenses</t>
  </si>
  <si>
    <t>Management Expenses</t>
  </si>
  <si>
    <t>Washing Expenses</t>
  </si>
  <si>
    <t>Recreation Leave Officer</t>
  </si>
  <si>
    <t>Recreation Leave Staff</t>
  </si>
  <si>
    <t>Bank Charge</t>
  </si>
  <si>
    <t>Travelling Expenses</t>
  </si>
  <si>
    <t>Conveyance Expenses</t>
  </si>
  <si>
    <t>Over Time Expenses</t>
  </si>
  <si>
    <t>Lift Maintenance</t>
  </si>
  <si>
    <t>Venetion Blind</t>
  </si>
  <si>
    <t>Income Tax (Officer)</t>
  </si>
  <si>
    <t>Income Tax (Staff)</t>
  </si>
  <si>
    <t>Rates And Taxes</t>
  </si>
  <si>
    <t>Adv Pension and Gratuity Fund</t>
  </si>
  <si>
    <t>Land A/C</t>
  </si>
  <si>
    <t>Air Coller</t>
  </si>
  <si>
    <t>8 =(5-7)*6</t>
  </si>
  <si>
    <t>10 =(5-9)</t>
  </si>
  <si>
    <t>O/S Refund Premium Marine Gargo</t>
  </si>
  <si>
    <t>O/S Refund Premium Marine Hull</t>
  </si>
  <si>
    <t>O/S Refund Premium Motor</t>
  </si>
  <si>
    <t>Advance Income Tax Corporation</t>
  </si>
  <si>
    <t>Advance Insurance Stamp</t>
  </si>
  <si>
    <t>Motor Cycle</t>
  </si>
  <si>
    <t>Books</t>
  </si>
  <si>
    <t>Neon Sign</t>
  </si>
  <si>
    <t>Refregerator</t>
  </si>
  <si>
    <t>Sonali Bank C/D. 33002573</t>
  </si>
  <si>
    <t>Sonali Bank C/D.33002607</t>
  </si>
  <si>
    <t>Deposit Premium Fire</t>
  </si>
  <si>
    <t>Income Tax On Bills</t>
  </si>
  <si>
    <t>Advance Motor Cycle</t>
  </si>
  <si>
    <t>Advance Bi-Cycle</t>
  </si>
  <si>
    <t>Brokerage on R/I</t>
  </si>
  <si>
    <t>STOCK OF MATERIALS</t>
  </si>
  <si>
    <t>a)</t>
  </si>
  <si>
    <t>b)</t>
  </si>
  <si>
    <t>Head of accounts</t>
  </si>
  <si>
    <t>Basic  - 04000030</t>
  </si>
  <si>
    <t>Bangladesh Shilpa Bank - 05</t>
  </si>
  <si>
    <t>STD With Bank Branches</t>
  </si>
  <si>
    <t>Fix Deposit With  Bank</t>
  </si>
  <si>
    <t>Cash Defalcation &amp; Insurance Stmp.</t>
  </si>
  <si>
    <t>Cash and stamps in hand</t>
  </si>
  <si>
    <t>Interest, dividend and rent accruing but not yet received</t>
  </si>
  <si>
    <t>Amount due from other persons or bodies carrying on insurance business</t>
  </si>
  <si>
    <t>Stock of stationery in hand (at cost)</t>
  </si>
  <si>
    <t>Stock of materials in hand (at cost)</t>
  </si>
  <si>
    <t>Sundry fixed assets</t>
  </si>
  <si>
    <t>Other assets (Security deposit)</t>
  </si>
  <si>
    <t>Advance income tax</t>
  </si>
  <si>
    <t>A</t>
  </si>
  <si>
    <t>Land</t>
  </si>
  <si>
    <t>B</t>
  </si>
  <si>
    <t>Lift</t>
  </si>
  <si>
    <t>Total (a+b+c+d)</t>
  </si>
  <si>
    <t>Furniture</t>
  </si>
  <si>
    <t>Cabin</t>
  </si>
  <si>
    <t>Fan</t>
  </si>
  <si>
    <t>Television</t>
  </si>
  <si>
    <t>Camera</t>
  </si>
  <si>
    <t>Water Charge Recoverable</t>
  </si>
  <si>
    <t>Premium deposits</t>
  </si>
  <si>
    <t>Outstanding claims</t>
  </si>
  <si>
    <t>depreciation up 2005</t>
  </si>
  <si>
    <t>Misc Insurance Business</t>
  </si>
  <si>
    <t>Motor Insurance Business</t>
  </si>
  <si>
    <t>PREMIUM DEPOSIT</t>
  </si>
  <si>
    <t>Premium Deposit Fire</t>
  </si>
  <si>
    <t>‡bŠ-nvj I D‡ovRvnvR nvj exgvi bxU wcÖwgqv‡gi 100%</t>
  </si>
  <si>
    <t>e‡Kqv wcÖwgqvg (cieZx© eQ‡ii 31†k gvP© ch©š— Av`vqK…Z)</t>
  </si>
  <si>
    <t>Acwi‡kvwaZ wWwf‡WÛ Gi cwigvb</t>
  </si>
  <si>
    <t>wbivc` F‡Yi cwigvb (FY MÖnxZvi bvg, F‡Yi cwigvb I wmwKDwiwU AsK Avjv`v kx‡U †`Lv‡bv nj)</t>
  </si>
  <si>
    <t>Net Value for Depreciation as at 01-01-2008</t>
  </si>
  <si>
    <t>Depreciation for 2008</t>
  </si>
  <si>
    <t>Depreciation Charge</t>
  </si>
  <si>
    <t>Contribution To BIA</t>
  </si>
  <si>
    <t>R/I Local Commission Marine Cargo</t>
  </si>
  <si>
    <t>cash flow</t>
  </si>
  <si>
    <t>Interest Received</t>
  </si>
  <si>
    <t>Book Value of Assets 01-01-2008</t>
  </si>
  <si>
    <t>Total Depr. Up to 2008</t>
  </si>
  <si>
    <t>Statement of Depreciation of Investment House property and Sundry Fixed Assets as at 31-12-2008</t>
  </si>
  <si>
    <t>Rest House Expense</t>
  </si>
  <si>
    <t>Eid-E-Miladun Nabi</t>
  </si>
  <si>
    <t>Victory Day Observation</t>
  </si>
  <si>
    <t>Expert Fee/ Computer Prog. Charge</t>
  </si>
  <si>
    <t>Profit / Loss on Sale Of Share</t>
  </si>
  <si>
    <t>Interest Suspense's</t>
  </si>
  <si>
    <t>Pension And Gratuity Fund</t>
  </si>
  <si>
    <t>Employees Provident Fund Cont</t>
  </si>
  <si>
    <t>O/S Refund Premium Cargo</t>
  </si>
  <si>
    <t>Eastern Bank Ltd. 3659</t>
  </si>
  <si>
    <t>Prime Bank  11018815</t>
  </si>
  <si>
    <t>Head Office Central Accounts Petty Cash</t>
  </si>
  <si>
    <t>Zonal Office Petty Cash</t>
  </si>
  <si>
    <t>Miscellaneous Insurance Fund</t>
  </si>
  <si>
    <t>Share Capital</t>
  </si>
  <si>
    <t>On short term deposits</t>
  </si>
  <si>
    <t>On current accounts</t>
  </si>
  <si>
    <t>Opening balance</t>
  </si>
  <si>
    <t>Inward R/I Premium Miscellaneous</t>
  </si>
  <si>
    <t>O/S Refund Premium Misc.</t>
  </si>
  <si>
    <t>O/S Refund Premium Cyclone</t>
  </si>
  <si>
    <t>Deposit Premium Misc.</t>
  </si>
  <si>
    <t>Rent Earned/Accrued</t>
  </si>
  <si>
    <t>II.</t>
  </si>
  <si>
    <t>Profit on sale of Share</t>
  </si>
  <si>
    <t>Advance Uniform and Liverise</t>
  </si>
  <si>
    <t>Engr, R/I Departments</t>
  </si>
  <si>
    <t xml:space="preserve">      Less : Accumulated depreciation</t>
  </si>
  <si>
    <t>Marine Hull</t>
  </si>
  <si>
    <t>Aviation</t>
  </si>
  <si>
    <t>Deposit Premium Marine Hull</t>
  </si>
  <si>
    <t>Deposit Premium Motor</t>
  </si>
  <si>
    <t>Deposit Premium Genarel</t>
  </si>
  <si>
    <t>Excess/Short Collection</t>
  </si>
  <si>
    <t>Co- Insurance A/C</t>
  </si>
  <si>
    <t>Co- Insurance Scheme</t>
  </si>
  <si>
    <t>Interest Earned / Accrued</t>
  </si>
  <si>
    <t>Interest Receivable on F.D.R.</t>
  </si>
  <si>
    <t>Interest Receivable Bridge Loan</t>
  </si>
  <si>
    <t>Interest Receivable Debenture</t>
  </si>
  <si>
    <t>Rent Earned /Accrued</t>
  </si>
  <si>
    <t>Rent Receivable</t>
  </si>
  <si>
    <t>Income Tax on Office Rent</t>
  </si>
  <si>
    <t>Car /Bus Rent Received</t>
  </si>
  <si>
    <t>Service Charge</t>
  </si>
  <si>
    <t>Stationery Exp.</t>
  </si>
  <si>
    <t>Telephone Charge(Office)</t>
  </si>
  <si>
    <t>Ab¨vb¨ exgvKvixi wKU cvIbv (bvg I As‡Ki cwigvb Avjv`v kx‡U †`Lv‡bv nj)</t>
  </si>
  <si>
    <t>V.A.T.</t>
  </si>
  <si>
    <t>Electric Charge Recoverable</t>
  </si>
  <si>
    <t>Stock of Stationery &amp; Printing</t>
  </si>
  <si>
    <t>Stock of Materials</t>
  </si>
  <si>
    <t>Employees P.F. 10%</t>
  </si>
  <si>
    <t>Employees B. Fund</t>
  </si>
  <si>
    <t>SBC Karmachari Union</t>
  </si>
  <si>
    <t>Advance Salary</t>
  </si>
  <si>
    <t xml:space="preserve">Fire </t>
  </si>
  <si>
    <t>Gross premium</t>
  </si>
  <si>
    <t>Reinsurance accepted</t>
  </si>
  <si>
    <t>Reinsurance ceded</t>
  </si>
  <si>
    <t>Net premium</t>
  </si>
  <si>
    <t>Commission accepted</t>
  </si>
  <si>
    <t>Depreciation Fund</t>
  </si>
  <si>
    <t>Commission provided</t>
  </si>
  <si>
    <t>Net claim</t>
  </si>
  <si>
    <t xml:space="preserve"> </t>
  </si>
  <si>
    <t>Expenses of mangement</t>
  </si>
  <si>
    <t>Games &amp; Sports</t>
  </si>
  <si>
    <t>Premium Less Re-Insurance</t>
  </si>
  <si>
    <t>Commission on Re-Insurance Ceded</t>
  </si>
  <si>
    <t>Closssing as at 31/12/2009</t>
  </si>
  <si>
    <t>MISCELLENEOUS</t>
  </si>
  <si>
    <t xml:space="preserve">SADHARAN BIMA CORPORATION </t>
  </si>
  <si>
    <t>RE-INSURANCE DEPTT.</t>
  </si>
  <si>
    <t>O/S CLAIM R/I ACCEPTED LOCAL</t>
  </si>
  <si>
    <t>Motor Car/Bus</t>
  </si>
  <si>
    <t>Type Writter</t>
  </si>
  <si>
    <t>Income Tax on Rent Earned</t>
  </si>
  <si>
    <t>Last Year O/S Fire Claim</t>
  </si>
  <si>
    <t>Last Year O/S Marine Cargo Claim</t>
  </si>
  <si>
    <t>Last Year O/S  Marine Hull Claim</t>
  </si>
  <si>
    <t>Last Year O/S Motor Claim</t>
  </si>
  <si>
    <t>Last Year O/S Misc. Claim</t>
  </si>
  <si>
    <t>O/S P.P.A Claim</t>
  </si>
  <si>
    <t>East. Liab. For O/S Claim Fire</t>
  </si>
  <si>
    <t>‡Kv¤úvbxi wbKU Lwi`K…Z ó¨v‡¤úi cwigvb</t>
  </si>
  <si>
    <t>wejw¤^Z I AwMÖg LiP (exgv wbqš¿K c~e© wba©vwiZ AsK)</t>
  </si>
  <si>
    <t>Ab¨vb¨ m¤ú` t ¯’vei m¤úwË (we¯—vwiZ weeiY Avjv`v kx‡U †`Lv‡bv nj)</t>
  </si>
  <si>
    <t>‡gvU As‡Ki cwigvb</t>
  </si>
  <si>
    <t>†gvU As‡Ki cwigvb</t>
  </si>
  <si>
    <t>‡Rbv‡ij g¨v‡bRvi (A_© I wnmve)</t>
  </si>
  <si>
    <t>e¨e¯’vcbv cwiPvjK</t>
  </si>
  <si>
    <t>PvUvW© GKvD›U¨v›Um</t>
  </si>
  <si>
    <t>Amount Due to Other person Carry. On Ins. Busin.</t>
  </si>
  <si>
    <t>Inward R/I Accounts Deptt Overseas</t>
  </si>
  <si>
    <t>Statement of Cash flows</t>
  </si>
  <si>
    <t>Note</t>
  </si>
  <si>
    <t>Dividend received</t>
  </si>
  <si>
    <t>Computer Maintenance</t>
  </si>
  <si>
    <t>Medical Exp. (Hospital),</t>
  </si>
  <si>
    <t>Acwi‡kvwaZ †gvU `vexi cwigvb</t>
  </si>
  <si>
    <t>miKvix wmwKDwiwU (bvg I As‡Ki cwigvb Avjv`v kx‡U †`Lv‡bv nj)</t>
  </si>
  <si>
    <t>Security Deposit From Electricity</t>
  </si>
  <si>
    <t>Security Deposit From Titas Gas</t>
  </si>
  <si>
    <t>Security Deposit From Telephone</t>
  </si>
  <si>
    <t>Security Deposit From Club</t>
  </si>
  <si>
    <t>Marine m/e fpr P/I</t>
  </si>
  <si>
    <t>2008 m/e</t>
  </si>
  <si>
    <t>Motor m/e fpr P/I</t>
  </si>
  <si>
    <t>ADVANCE INCOME TAX CORPORATION</t>
  </si>
  <si>
    <t>SUNDRY FIXED ASSETS</t>
  </si>
  <si>
    <t>Reserve For Employees Residential Complex</t>
  </si>
  <si>
    <t>Reserve For Exceptional Losses</t>
  </si>
  <si>
    <t>Other sums owing</t>
  </si>
  <si>
    <t>Stamps in hand</t>
  </si>
  <si>
    <t>Stock of stationery and printing</t>
  </si>
  <si>
    <t>Stock of consumable materials</t>
  </si>
  <si>
    <t>CASH IN HAND AND AT BANK</t>
  </si>
  <si>
    <t>Provision for B.Fund</t>
  </si>
  <si>
    <t>d</t>
  </si>
  <si>
    <t>Notes to the Financial Statements</t>
  </si>
  <si>
    <t>Water charge recoverable from tenants</t>
  </si>
  <si>
    <t>Sundry creditors (including outstanding and accruing expenses and taxes).</t>
  </si>
  <si>
    <t>Land and buildings</t>
  </si>
  <si>
    <t>Fixed deposits and STD accounts with banks</t>
  </si>
  <si>
    <t>Current accounts with banks</t>
  </si>
  <si>
    <t>Interest on Debenture of Joint Stock</t>
  </si>
  <si>
    <t>Corporation House Building Loan</t>
  </si>
  <si>
    <t>Fire Insurance Fund</t>
  </si>
  <si>
    <t>Marine Insurance Fund</t>
  </si>
  <si>
    <t>RESERVE EXCEPTIONAL LOSSES</t>
  </si>
  <si>
    <t>Income tax on Interest</t>
  </si>
  <si>
    <t>Ins. Stamp Expenses Fire</t>
  </si>
  <si>
    <t>Ins. Stamp Expenses M. Cargo</t>
  </si>
  <si>
    <t>Employees Provident Fund Loan</t>
  </si>
  <si>
    <t>Bank Balance Branches(CD)</t>
  </si>
  <si>
    <t>5% tax on G.T House B.Deduction</t>
  </si>
  <si>
    <t>Municipal Tax</t>
  </si>
  <si>
    <t>Water Charge</t>
  </si>
  <si>
    <t>Gas Charge</t>
  </si>
  <si>
    <t>Building Maintenance</t>
  </si>
  <si>
    <t>Sundry Debtors</t>
  </si>
  <si>
    <t>Liability Total</t>
  </si>
  <si>
    <t>Asset Total</t>
  </si>
  <si>
    <t>Different</t>
  </si>
  <si>
    <t>In Bangladesh</t>
  </si>
  <si>
    <t>Outside Bangladesh</t>
  </si>
  <si>
    <t>Ins. Stamp Expenses M. Hull</t>
  </si>
  <si>
    <t>Ins. Stamp Expenses Motor</t>
  </si>
  <si>
    <t>Ins. Stamp Expenses Engg.</t>
  </si>
  <si>
    <t>Computer Machine</t>
  </si>
  <si>
    <t>Fax Machine</t>
  </si>
  <si>
    <t>Building Office</t>
  </si>
  <si>
    <t>Building Resident</t>
  </si>
  <si>
    <t>Electrical Plant</t>
  </si>
  <si>
    <t>Lift A/C</t>
  </si>
  <si>
    <t>Air Condition Plant</t>
  </si>
  <si>
    <t>Air Cooler</t>
  </si>
  <si>
    <t>Fire Extinguisher</t>
  </si>
  <si>
    <t>Telex Machine</t>
  </si>
  <si>
    <t>Furniture And Fixture</t>
  </si>
  <si>
    <t>Cabin A/C</t>
  </si>
  <si>
    <t>Carpet A/C</t>
  </si>
  <si>
    <t>Motor / Car /Bus</t>
  </si>
  <si>
    <t>Motor Cycle A/C</t>
  </si>
  <si>
    <t>Bi-Cycle A/C</t>
  </si>
  <si>
    <t>Type Writer</t>
  </si>
  <si>
    <t>Fan A/C</t>
  </si>
  <si>
    <t>V.C.R.</t>
  </si>
  <si>
    <t>Tape Recoder</t>
  </si>
  <si>
    <t>Accounting Machine</t>
  </si>
  <si>
    <t>Calculator Machine</t>
  </si>
  <si>
    <t>Carpet Cleaner</t>
  </si>
  <si>
    <t>Office Equipment</t>
  </si>
  <si>
    <t>Rest House Equipment</t>
  </si>
  <si>
    <t>Premium Income Fire</t>
  </si>
  <si>
    <t>Premium Income Marine Cargo</t>
  </si>
  <si>
    <t>Premium Income Marine Hull</t>
  </si>
  <si>
    <t>Premium Income Motor</t>
  </si>
  <si>
    <t>Premium Income Cattle</t>
  </si>
  <si>
    <t>Premium Income P.P.A</t>
  </si>
  <si>
    <t>Premium Income Aviation</t>
  </si>
  <si>
    <t>Deposit Premium Engg.</t>
  </si>
  <si>
    <t>Interest on National Bond</t>
  </si>
  <si>
    <t>Commitment Charge</t>
  </si>
  <si>
    <t>Underwriting Comission</t>
  </si>
  <si>
    <t>B/L</t>
  </si>
  <si>
    <t>Net Claims Paid</t>
  </si>
  <si>
    <t>Claims Outstanding at The End of The Year</t>
  </si>
  <si>
    <t>Entertainment Allowance Officer</t>
  </si>
  <si>
    <t>Entertainment Allowance Staff</t>
  </si>
  <si>
    <t>Festival Allowance Officer</t>
  </si>
  <si>
    <t>Festival Allowance Staff</t>
  </si>
  <si>
    <t>Tiffin Allowance Staff</t>
  </si>
  <si>
    <t>Employees Income Tax Officer</t>
  </si>
  <si>
    <t>Employees Income Tax Staff</t>
  </si>
  <si>
    <t>Conveyance Allowance</t>
  </si>
  <si>
    <t>Education Allowance</t>
  </si>
  <si>
    <t>Washing Allowance</t>
  </si>
  <si>
    <t>Night Guard Allowance</t>
  </si>
  <si>
    <t>Unit Incharge Conceyance Allowance</t>
  </si>
  <si>
    <t>R/I Premium Ceded Engn.</t>
  </si>
  <si>
    <t>Unit Cleaning &amp; Conveyance For Post Office</t>
  </si>
  <si>
    <t>Income tax on Bank Interest</t>
  </si>
  <si>
    <t>O/S Refund Premium M. Hull</t>
  </si>
  <si>
    <t>O/S Refund Premium Misc</t>
  </si>
  <si>
    <t>Co-Insurance A/C</t>
  </si>
  <si>
    <t xml:space="preserve">Net profit for the year carried down to Profit and Loss </t>
  </si>
  <si>
    <t>Capital and Liabilities</t>
  </si>
  <si>
    <t>Property and Assets</t>
  </si>
  <si>
    <t>Share Capital:</t>
  </si>
  <si>
    <t>Advance purchase</t>
  </si>
  <si>
    <t>All expenses of management incurred directly or indirectly in respect of Fire, Marine, Motor and Miscellaneous Insurance business transacted in Bangladesh have been apportioned in the rates of gross premium earned by each class of business.</t>
  </si>
  <si>
    <t>Marine Cargo</t>
  </si>
  <si>
    <t>Interest Suspense</t>
  </si>
  <si>
    <t>Sub_ Code</t>
  </si>
  <si>
    <t>Sub_ Code1</t>
  </si>
  <si>
    <t xml:space="preserve"> Amount (Tk.) </t>
  </si>
  <si>
    <t>SHARE CAPITAL</t>
  </si>
  <si>
    <t>Paid Up</t>
  </si>
  <si>
    <t>Electricity</t>
  </si>
  <si>
    <t>Reserve for shrimp insurance (crops)</t>
  </si>
  <si>
    <t>2005 depreciation</t>
  </si>
  <si>
    <t>Dep Upto 2005 (7)</t>
  </si>
  <si>
    <t>Inward R/I Claim Marine Cargo</t>
  </si>
  <si>
    <t>R/I Local Commission Engn.</t>
  </si>
  <si>
    <t>On fixed deposits</t>
  </si>
  <si>
    <t>2.5 Profit bonus</t>
  </si>
  <si>
    <t>Titas gas</t>
  </si>
  <si>
    <t>RESERVE OR CONTINGENCY</t>
  </si>
  <si>
    <t xml:space="preserve"> -   </t>
  </si>
  <si>
    <t>Current Year</t>
  </si>
  <si>
    <t>Balance of account at beginning of the year</t>
  </si>
  <si>
    <t>Motor Insurance Revenue Account</t>
  </si>
  <si>
    <t>Commission on Re-Insurance accepted</t>
  </si>
  <si>
    <t xml:space="preserve">Expenses of management </t>
  </si>
  <si>
    <t xml:space="preserve">i. </t>
  </si>
  <si>
    <t xml:space="preserve">ii. </t>
  </si>
  <si>
    <t xml:space="preserve">iii. </t>
  </si>
  <si>
    <t>Profit &amp; Loss Appropriation Account</t>
  </si>
  <si>
    <t xml:space="preserve">iv. </t>
  </si>
  <si>
    <t xml:space="preserve">v. </t>
  </si>
  <si>
    <t xml:space="preserve">vi. </t>
  </si>
  <si>
    <t xml:space="preserve">vii. </t>
  </si>
  <si>
    <t xml:space="preserve">viii. </t>
  </si>
  <si>
    <t xml:space="preserve">ix. </t>
  </si>
  <si>
    <t xml:space="preserve">x. </t>
  </si>
  <si>
    <t xml:space="preserve">xi. </t>
  </si>
  <si>
    <t>2.01</t>
  </si>
  <si>
    <t>The Financial Statements have been prepared on the historical cost basis and therefore, do not take into consideration of the effect of inflation. The following underlying laws, rules, regulations and accounting pronouncements have been considered in preparing and presenting the Financial Statements:</t>
  </si>
  <si>
    <t>i)</t>
  </si>
  <si>
    <t>The Insurance Act 1938;</t>
  </si>
  <si>
    <t>ii)</t>
  </si>
  <si>
    <t>The Insurance Rule 1958;</t>
  </si>
  <si>
    <t>iii)</t>
  </si>
  <si>
    <t>The Income Tax Ordinance 1984;</t>
  </si>
  <si>
    <t>iv)</t>
  </si>
  <si>
    <t>v)</t>
  </si>
  <si>
    <t>Any other applicable legislation.</t>
  </si>
  <si>
    <t>2.02</t>
  </si>
  <si>
    <t>2.03</t>
  </si>
  <si>
    <t>Branch Accounting</t>
  </si>
  <si>
    <t>Interview Account</t>
  </si>
  <si>
    <t>Source tax</t>
  </si>
  <si>
    <t>Add: Adjustment</t>
  </si>
  <si>
    <t>SBC Securities &amp; Investment Ltd</t>
  </si>
  <si>
    <t>Listed (Including First Bangladesh Fixed Income Fund-RACE of tk100,000,000.00)</t>
  </si>
  <si>
    <t>Investment in Shares</t>
  </si>
  <si>
    <t>Short/Excess Collection</t>
  </si>
  <si>
    <t>miscellaneous premium income and @100% of aviation hull</t>
  </si>
  <si>
    <t>5% Govt Tax on Insurance Premium</t>
  </si>
  <si>
    <t>Entertainment Allowance (Staff)</t>
  </si>
  <si>
    <t>Hill Allowance (Staff)</t>
  </si>
  <si>
    <t>Adv Insurance Premium Other than Buildig</t>
  </si>
  <si>
    <t>Contract Night Guard</t>
  </si>
  <si>
    <t>I.C.B Share A/C</t>
  </si>
  <si>
    <t>I.C.B. Security Trading Co. Ltd</t>
  </si>
  <si>
    <t>Honarium Chairman</t>
  </si>
  <si>
    <t>Ministry</t>
  </si>
  <si>
    <t>Interview Exp.</t>
  </si>
  <si>
    <t>Inward R/I Claim O/S Fire (Abroad)</t>
  </si>
  <si>
    <t>R/I Local Claim O/S Motor</t>
  </si>
  <si>
    <t>R/I Local Claim O/S Engg</t>
  </si>
  <si>
    <t>Employee B.Fund Provision</t>
  </si>
  <si>
    <t>Inward R/I Commission Misc.</t>
  </si>
  <si>
    <t>R/I Premium Ceded Engn</t>
  </si>
  <si>
    <t>Last Year O/S Aviation Claim</t>
  </si>
  <si>
    <t>Last Year O/S Eng Claim</t>
  </si>
  <si>
    <t xml:space="preserve">Subscription and Donation </t>
  </si>
  <si>
    <t>Bridging Advance to Co`s Registered in Bangladesh</t>
  </si>
  <si>
    <t xml:space="preserve">Class of </t>
  </si>
  <si>
    <t xml:space="preserve">Rate of Reserve </t>
  </si>
  <si>
    <t xml:space="preserve">Cash Allowance </t>
  </si>
  <si>
    <t>Refund Premium Marine Cargo</t>
  </si>
  <si>
    <t>Refund Premium Motor</t>
  </si>
  <si>
    <t>Refund Premium Engg.</t>
  </si>
  <si>
    <t>Refund Premium Misc.</t>
  </si>
  <si>
    <t>O/S Premium Fire</t>
  </si>
  <si>
    <t>O/S Premium Marine Cargo</t>
  </si>
  <si>
    <t>O/S Premium Marine Hull</t>
  </si>
  <si>
    <t>O/S Premium Motor</t>
  </si>
  <si>
    <t>Foreign currency</t>
  </si>
  <si>
    <t>Profit and Loss Appropriation Account</t>
  </si>
  <si>
    <t>Commission Earned on Re-Insurance Ceded</t>
  </si>
  <si>
    <t>Commission Paid on P.P.A</t>
  </si>
  <si>
    <t>exgv AvB‡bi 27 G avivq Abv`vqx `v‡qi wnmve</t>
  </si>
  <si>
    <t>exgv Kvixi bvg t mvaviY exgv K‡c©v‡ikb</t>
  </si>
  <si>
    <t>(AsK UvKvq)</t>
  </si>
  <si>
    <t>bs</t>
  </si>
  <si>
    <t>`vq</t>
  </si>
  <si>
    <t>UvKv</t>
  </si>
  <si>
    <t>m¤ú`</t>
  </si>
  <si>
    <t>Losses  Recovered on Re-Insurance Ceded</t>
  </si>
  <si>
    <t>Losses Paid on Re-Insurance Accepted Abroad</t>
  </si>
  <si>
    <t>Losses Paid on Re-Insurance Accepted Local</t>
  </si>
  <si>
    <t>Losses Recoverable on Re-Insurance Ceded</t>
  </si>
  <si>
    <t>Estimated liability in respect of outstanding claims whether due or intimated</t>
  </si>
  <si>
    <t xml:space="preserve">Bridge Loan </t>
  </si>
  <si>
    <t>Motor Insurance Fund</t>
  </si>
  <si>
    <t>Depre</t>
  </si>
  <si>
    <t>R/I Local Premium Marine Hull</t>
  </si>
  <si>
    <t>R/I Local Premium Aviation</t>
  </si>
  <si>
    <t>R/I Local Commission Fire</t>
  </si>
  <si>
    <t>Openning Balance as at 01-01-2009</t>
  </si>
  <si>
    <t>Addition during 2009</t>
  </si>
  <si>
    <t>deduction</t>
  </si>
  <si>
    <t>Less : Accumulated depreciation</t>
  </si>
  <si>
    <t>Car/Bus rent received</t>
  </si>
  <si>
    <t>Service charge</t>
  </si>
  <si>
    <t>Miscellaneous receipts</t>
  </si>
  <si>
    <t>Exchange gain (Net)</t>
  </si>
  <si>
    <t>Salary and Allowances</t>
  </si>
  <si>
    <t>Office Operating Expenses</t>
  </si>
  <si>
    <t>Chairman</t>
  </si>
  <si>
    <t>Chartered Accountants</t>
  </si>
  <si>
    <t>Line will be Omitted</t>
  </si>
  <si>
    <t>Line Will be Omitted</t>
  </si>
  <si>
    <t>R/I Local Commission Marine Hull</t>
  </si>
  <si>
    <t>R/I Local Commission Aviation</t>
  </si>
  <si>
    <t>Tax on Reinsurance</t>
  </si>
  <si>
    <t>Khulna Zone</t>
  </si>
  <si>
    <t>Razshahi Zone</t>
  </si>
  <si>
    <t>Comilla Zone</t>
  </si>
  <si>
    <t>Rupali Bank Ltd.  19460</t>
  </si>
  <si>
    <t>Rupali Bank Ltd. 29817</t>
  </si>
  <si>
    <t>Rupali Bank Ltd. 39904</t>
  </si>
  <si>
    <t>Rupali Bank Ltd. F.C 2942</t>
  </si>
  <si>
    <t>Agrani Bank Ltd. 3339 -1</t>
  </si>
  <si>
    <t>Rupali Bank Foreign Ex 14971</t>
  </si>
  <si>
    <t>Bangladesh Krishi Bank 1342</t>
  </si>
  <si>
    <t>fire</t>
  </si>
  <si>
    <t>Advance motor cycle loan</t>
  </si>
  <si>
    <t>Advance medical</t>
  </si>
  <si>
    <t>Inward R/I Premium Marine Cargo</t>
  </si>
  <si>
    <t>Inward R/I Premium Marine Hull</t>
  </si>
  <si>
    <t>Inward R/I Premium Aviation</t>
  </si>
  <si>
    <t>R/I Local Head Office Accounts</t>
  </si>
  <si>
    <t>R/I Local Premium Fire</t>
  </si>
  <si>
    <t>R/I Local Premium Marine Cargo</t>
  </si>
  <si>
    <t xml:space="preserve"> Suspense A/C</t>
  </si>
  <si>
    <t>Re-Ins Claim Recoverable Marine Hull</t>
  </si>
  <si>
    <t>Re-Ins Claim Recoverable Aviation</t>
  </si>
  <si>
    <t>Re-Ins Claim Recoverable Engg.</t>
  </si>
  <si>
    <t>Re-Ins Claim Recoverable Motor</t>
  </si>
  <si>
    <t>Re-Ins Claim Recoverable Misc.</t>
  </si>
  <si>
    <t>Re-Ins Claim Recovered Fire</t>
  </si>
  <si>
    <t>Re-Ins Claim Recovered Marine Cargo</t>
  </si>
  <si>
    <t>Re-Ins Claim Recovered Marine Hull</t>
  </si>
  <si>
    <t>Re-Ins Claim Recovered Aviation</t>
  </si>
  <si>
    <t>Re-Ins Claim Recovered Engg.</t>
  </si>
  <si>
    <t>Marine Insurance Revenue Account</t>
  </si>
  <si>
    <t>Sign Board</t>
  </si>
  <si>
    <t>Franking Machine</t>
  </si>
  <si>
    <t>Duplicating Machine</t>
  </si>
  <si>
    <t>N.C.R. Machine</t>
  </si>
  <si>
    <t>Photostate Machine</t>
  </si>
  <si>
    <t>Amount(Tk)</t>
  </si>
  <si>
    <t>Less: Accumulated Depreciation</t>
  </si>
  <si>
    <t>Cash in Hand</t>
  </si>
  <si>
    <t>33, Dilkusha C/A, Dhaka- 1000</t>
  </si>
  <si>
    <t>SL No</t>
  </si>
  <si>
    <t>Adjustment of Depreciation</t>
  </si>
  <si>
    <t>Rate of Depreciation</t>
  </si>
  <si>
    <t>Remarks</t>
  </si>
  <si>
    <t>A.</t>
  </si>
  <si>
    <t>Sadharan Bima Corporation</t>
  </si>
  <si>
    <t>Paid during the year</t>
  </si>
  <si>
    <t xml:space="preserve">In Bangladesh </t>
  </si>
  <si>
    <t>Less: Outstanding claims at beginning of the year</t>
  </si>
  <si>
    <t>TO WHOME IT MAY CONCERN</t>
  </si>
  <si>
    <t xml:space="preserve">    Chartered Accountants</t>
  </si>
  <si>
    <t>Net Underwriting profit</t>
  </si>
  <si>
    <t>Provision For Bonus</t>
  </si>
  <si>
    <t>Reserve for Shirimp Insurance</t>
  </si>
  <si>
    <t>Provision for Taxation</t>
  </si>
  <si>
    <t>Genarel Reserve</t>
  </si>
  <si>
    <t>SALARY &amp; ALLOWANCES</t>
  </si>
  <si>
    <t>Bridge Lone Recovery</t>
  </si>
  <si>
    <t>Expenses Charged To P&amp;L A/C &amp; (Not Applicable to any fund of Account)</t>
  </si>
  <si>
    <t>D</t>
  </si>
  <si>
    <t>MISCELLENEOUS EXP</t>
  </si>
  <si>
    <t>E</t>
  </si>
  <si>
    <t>LOAN</t>
  </si>
  <si>
    <t>INVESTMENT</t>
  </si>
  <si>
    <t>HOUSE PROPERTIES</t>
  </si>
  <si>
    <t>OUTSTANDING PREMIUM</t>
  </si>
  <si>
    <t>INTERESTS AND RENTS O/S</t>
  </si>
  <si>
    <t>AMOUNT DUE FROM OTHERS PERSONS</t>
  </si>
  <si>
    <t>SUNDRY DEBTORS</t>
  </si>
  <si>
    <t>ON CURRENT DEPOSITS</t>
  </si>
  <si>
    <t>ON SHORT TERM DEPOSIT</t>
  </si>
  <si>
    <t>ON FIXED DEPOSITS</t>
  </si>
  <si>
    <t>OTHER ACCOUNTS</t>
  </si>
  <si>
    <t>STAMPS IN HAND</t>
  </si>
  <si>
    <t>STOCK OF STATIONERY AND PRINTING</t>
  </si>
  <si>
    <t>Total Income (A+B+C+D)</t>
  </si>
  <si>
    <t>R/I Cmmission Ceded Fire</t>
  </si>
  <si>
    <t>National Bonds</t>
  </si>
  <si>
    <t>Share A/c</t>
  </si>
  <si>
    <t>R/I Premium Ceded Fire</t>
  </si>
  <si>
    <t>R/I Premium Ceded Marine Cargo</t>
  </si>
  <si>
    <t>R/I Premium Ceded Marine Hull</t>
  </si>
  <si>
    <t>R/I Premium Ceded Aviation</t>
  </si>
  <si>
    <t>Unlisted</t>
  </si>
  <si>
    <t>Contribution to B. Fund</t>
  </si>
  <si>
    <t>Miscellaneous insurance business</t>
  </si>
  <si>
    <t>Interest and rent outstanding</t>
  </si>
  <si>
    <t>Engr R/I Department</t>
  </si>
  <si>
    <t>Advance Games &amp; Sports</t>
  </si>
  <si>
    <t>Reserve for Shrimp</t>
  </si>
  <si>
    <t>Consolidated Revenue Account</t>
  </si>
  <si>
    <t>premium income for the year</t>
  </si>
  <si>
    <t>Calculation of reserve for unexpired risks 2011</t>
  </si>
  <si>
    <t>Trial Balance as at 31.12.2011</t>
  </si>
  <si>
    <t>Motor</t>
  </si>
  <si>
    <t>Misc.</t>
  </si>
  <si>
    <t>Total</t>
  </si>
  <si>
    <t>Class of</t>
  </si>
  <si>
    <t>Balance=</t>
  </si>
  <si>
    <t>PREMIUM</t>
  </si>
  <si>
    <t>COMMISSION</t>
  </si>
  <si>
    <t>CLAIMS</t>
  </si>
  <si>
    <t>business</t>
  </si>
  <si>
    <t>Received on</t>
  </si>
  <si>
    <t>Paid on</t>
  </si>
  <si>
    <t>Net</t>
  </si>
  <si>
    <t xml:space="preserve">Direct </t>
  </si>
  <si>
    <t>Reinsurance</t>
  </si>
  <si>
    <t>accepted</t>
  </si>
  <si>
    <t>Business</t>
  </si>
  <si>
    <t>In</t>
  </si>
  <si>
    <t>Outside</t>
  </si>
  <si>
    <t>Bangladesh</t>
  </si>
  <si>
    <t>Fire</t>
  </si>
  <si>
    <t>Marine</t>
  </si>
  <si>
    <t>SL. #</t>
  </si>
  <si>
    <t>Tax On Re-Insurance</t>
  </si>
  <si>
    <t>Interest on Premium Reserve O/W</t>
  </si>
  <si>
    <t>Interest on Premium Reserve I/W Local</t>
  </si>
  <si>
    <t>Advertiesment And Publicity</t>
  </si>
  <si>
    <t>Audit Fee</t>
  </si>
  <si>
    <t>Electric Charge ( with Bogura)</t>
  </si>
  <si>
    <t>Cahi in Transit</t>
  </si>
  <si>
    <t>Agrani Bank   10351 -9</t>
  </si>
  <si>
    <t>Janata Bank A/C 44 R/I</t>
  </si>
  <si>
    <t>Income tax Provision</t>
  </si>
  <si>
    <t xml:space="preserve">Interest Accrued </t>
  </si>
  <si>
    <t>Government securities</t>
  </si>
  <si>
    <t>Taxes on R/I Payable</t>
  </si>
  <si>
    <t>at end of the year whether due or intimated</t>
  </si>
  <si>
    <t>Reserve for unexpired risks @ 50% of marine cargo premium</t>
  </si>
  <si>
    <t>Depreciation</t>
  </si>
  <si>
    <t>Rental income</t>
  </si>
  <si>
    <t>Miscellenious Receipt Income</t>
  </si>
  <si>
    <t>Dividend A/C</t>
  </si>
  <si>
    <t>Profit / Loss on Sale Of Assets</t>
  </si>
  <si>
    <t>Income Tax on Dividend</t>
  </si>
  <si>
    <t>Claim Suspense</t>
  </si>
  <si>
    <t>Suspense A/C</t>
  </si>
  <si>
    <t>Claim Paid Fire</t>
  </si>
  <si>
    <t>Refund Premium Crops</t>
  </si>
  <si>
    <t>Refund Premium Cattle</t>
  </si>
  <si>
    <t>Refund Premium P.P.A.</t>
  </si>
  <si>
    <t>Refund Premium Aviation</t>
  </si>
  <si>
    <t>INVESTMENT FLUCTUATION</t>
  </si>
  <si>
    <t>D.</t>
  </si>
  <si>
    <t>E.</t>
  </si>
  <si>
    <t>F.</t>
  </si>
  <si>
    <t>EMPLOYEES RESIDENTIAL COMPLEX</t>
  </si>
  <si>
    <t>Legal Expenses</t>
  </si>
  <si>
    <t>Vat Payable</t>
  </si>
  <si>
    <t>Advance retirement</t>
  </si>
  <si>
    <t>Share in Asian R/I Corporation</t>
  </si>
  <si>
    <t>Amount Due From Other person Carry. On Ins. Busin.</t>
  </si>
  <si>
    <t>Advance Legal Fee</t>
  </si>
  <si>
    <t>Advance Group Insurance Premium</t>
  </si>
  <si>
    <t>BALANCE OF FUND AND ACCOUNTS</t>
  </si>
  <si>
    <t>Fire Insurance Business</t>
  </si>
  <si>
    <t>Marine Insurance Business</t>
  </si>
  <si>
    <t>Islami Bank (B.D) Pls DA - 04072</t>
  </si>
  <si>
    <t>N.C.C Bank  - 0010919002</t>
  </si>
  <si>
    <t>Govt. Security(Statutory Deposit)</t>
  </si>
  <si>
    <t>Total Expenses</t>
  </si>
  <si>
    <t>(B) Office Building-at cost</t>
  </si>
  <si>
    <t>(A)SBC, 37/A BUILDING</t>
  </si>
  <si>
    <t>Re-Ins Claim Recovered Misc.</t>
  </si>
  <si>
    <t>Subscription and donation</t>
  </si>
  <si>
    <t>Bonus</t>
  </si>
  <si>
    <t>Contribution to Bangladesh Insurance Academy</t>
  </si>
  <si>
    <t>Audit fees</t>
  </si>
  <si>
    <t>Legal expenses</t>
  </si>
  <si>
    <t>Appropriation Account</t>
  </si>
  <si>
    <t>Accrued interest on Fixed Deposit</t>
  </si>
  <si>
    <t xml:space="preserve">Sundry Debtors (including Advances and Deposits) : </t>
  </si>
  <si>
    <t>Current account with SBC Securities &amp; Investment Ltd</t>
  </si>
  <si>
    <t>Current account with Export Credit guarantee (ECG)</t>
  </si>
  <si>
    <t>** Deposited into the Court against disputed claim cases pending in Appeal.</t>
  </si>
  <si>
    <t>Advance Claims**</t>
  </si>
  <si>
    <t>Deposits:</t>
  </si>
  <si>
    <t>Cash and Bank Balances:</t>
  </si>
  <si>
    <t>Advance Income Tax:</t>
  </si>
  <si>
    <t xml:space="preserve">Sundry Fixed Assets : </t>
  </si>
  <si>
    <t>Add: Addition during the year</t>
  </si>
  <si>
    <t>Interest Income:</t>
  </si>
  <si>
    <t>FDR</t>
  </si>
  <si>
    <t>Saving accounts</t>
  </si>
  <si>
    <t>Motor cycle loans</t>
  </si>
  <si>
    <t>House Building loans</t>
  </si>
  <si>
    <t xml:space="preserve">Other Income : </t>
  </si>
  <si>
    <t xml:space="preserve">Management Expenses : </t>
  </si>
  <si>
    <t>Market Value of listed shares at 31 December 2012: **</t>
  </si>
  <si>
    <t>Claims under Policies less Re-insurance Paid during the year</t>
  </si>
  <si>
    <t>Diff of unexpired to cash</t>
  </si>
  <si>
    <t>Depreciation is charged @ 2.5% p.a. on reducing balance method and Para 3.10 below equally applies here.</t>
  </si>
  <si>
    <t>Risk and Uncertainties for use of Estimates in Preparation of Financial Statements:</t>
  </si>
  <si>
    <t>Sadharan Bima Corporation has 88 (Eighty Eight) branches under 8 (Eight) Zonal offices. The accounts of the branches are maintained at the head office level. Petty cash book are maintained at the branch office for meeting day to day expenses. Trial balance, bank book and general ledger also prepared in the branch level &amp; zonal offices. Financial Statements of the corporation prepared by the consolidation of those trial balances.</t>
  </si>
  <si>
    <t>Deferred tax:</t>
  </si>
  <si>
    <t>Gas cylender</t>
  </si>
  <si>
    <t>Less: Expenses recovered from Co-insurers</t>
  </si>
  <si>
    <t>Add: security deposits from party (Zonal office)</t>
  </si>
  <si>
    <t>Less: security deposits refund  (Zonal office)</t>
  </si>
  <si>
    <t>Charged          during the year</t>
  </si>
  <si>
    <t>Signed as per our report of same date.</t>
  </si>
  <si>
    <t>for the year 31 December 2013</t>
  </si>
  <si>
    <t>Profit/ (Loss) transferred from:</t>
  </si>
  <si>
    <t>Signed as per our report of same date</t>
  </si>
  <si>
    <t>Profit paid to the Govt During the year</t>
  </si>
  <si>
    <t>A. Matin &amp; Co.</t>
  </si>
  <si>
    <t>Janata Bank A/C 44 R/I 36000075</t>
  </si>
  <si>
    <t>Hill Allowance Officer</t>
  </si>
  <si>
    <t>Printing A/C</t>
  </si>
  <si>
    <t>Office Rent A/C</t>
  </si>
  <si>
    <t>Electric Charge</t>
  </si>
  <si>
    <t>Inward R/I Claim O/S Marine Cargo (Abroad)</t>
  </si>
  <si>
    <t>Commission Paid on Re-Insurance Accepted Local</t>
  </si>
  <si>
    <t>Net Commission</t>
  </si>
  <si>
    <t>Claims Paid During The Year</t>
  </si>
  <si>
    <t>Genarel Entertainment</t>
  </si>
  <si>
    <t>Fire Insurance Revenue Account</t>
  </si>
  <si>
    <t>Taka</t>
  </si>
  <si>
    <t xml:space="preserve">At cost </t>
  </si>
  <si>
    <t>Provision for doubtful debts and exceptional losses:</t>
  </si>
  <si>
    <t>Presentation of Assets:</t>
  </si>
  <si>
    <t>AMœx exgvi bxU wcÖwgqv‡gi 50%</t>
  </si>
  <si>
    <t>‡Kv¤úvbx †kqvi I wW‡eÂvi wewb‡qvM (†Kv¤úvbxi bvg I †kqvi AsK Avjv`v kx‡U †`Lv‡bv nj)</t>
  </si>
  <si>
    <t>wewea exgvi bxU wcÖwgqv‡gi 50%</t>
  </si>
  <si>
    <t>‡gqv` wnmv‡e e¨vs‡K Rgv(e¨vs‡Ki bvg I wVKvbv Avjv`v kx‡U †`Lv‡bv nj)</t>
  </si>
  <si>
    <t>‡bŠ-Kv‡M©v exgvi bxU wcÖwgqv‡gi 50%</t>
  </si>
  <si>
    <t>e¨vs‡K Ab¨vb¨ wnmv‡e Rgv</t>
  </si>
  <si>
    <t>EXPENSES OF MANAGEMENT</t>
  </si>
  <si>
    <t xml:space="preserve">Total estimated liability in respect of outstanding claims </t>
  </si>
  <si>
    <t xml:space="preserve">Reserve for unexpired risks @ 50% </t>
  </si>
  <si>
    <t>of the premium income for the year</t>
  </si>
  <si>
    <t>TOTAL</t>
  </si>
  <si>
    <t>Dhaka club</t>
  </si>
  <si>
    <t>S.D Civil Aviation Authority</t>
  </si>
  <si>
    <t>Statement of Cash Flows</t>
  </si>
  <si>
    <t>Salary &amp; Allowance</t>
  </si>
  <si>
    <t>Stationery</t>
  </si>
  <si>
    <t>Office Rent</t>
  </si>
  <si>
    <t>Electrical Maintenance</t>
  </si>
  <si>
    <t>Uniform And Liveries</t>
  </si>
  <si>
    <t>This includes stock of stamps, stationery and printing materials in hand and these are valued at cost.</t>
  </si>
  <si>
    <t>Current Tax:</t>
  </si>
  <si>
    <t>Motor Revenue Account</t>
  </si>
  <si>
    <t>The Export Credit Guarantee Department (ECGD) was established by the order No. 1E-15/ 76-EII(PT) dated 2 April 1977 of the Ministry of Commerce. The division is conducting its activities independently and submitting report on overall activities and audited financial statements to the concerned Ministry through Sadharan Bima Corporation (SBC). Sadharan Bima Corporation (SBC) maintaining a current account with the Division for day to day transactions. The balance on current account is disclosed on the financial statements of Sadharan Bima Corporation (SBC).</t>
  </si>
  <si>
    <t>Events after Reporting Period:</t>
  </si>
  <si>
    <t>Sub Accounts Index</t>
  </si>
  <si>
    <t>Debit1</t>
  </si>
  <si>
    <t>Credit1</t>
  </si>
  <si>
    <t>Hi_ID</t>
  </si>
  <si>
    <t>HisabHead</t>
  </si>
  <si>
    <t>En</t>
  </si>
  <si>
    <t>M/E</t>
  </si>
  <si>
    <t>Dearness Allowance Officer</t>
  </si>
  <si>
    <t>Dearness Allowance Staff</t>
  </si>
  <si>
    <t>Domestic Allowance</t>
  </si>
  <si>
    <t>Incentive Bonus Accounts</t>
  </si>
  <si>
    <t>Local East. Liab. For O/S Claim Marine Hull</t>
  </si>
  <si>
    <t>Pre Paid Expenses</t>
  </si>
  <si>
    <t>Income Tax Payable on Office Rent</t>
  </si>
  <si>
    <t>Advance Electrical Maintanance</t>
  </si>
  <si>
    <t>Advance Stationery</t>
  </si>
  <si>
    <t>NO</t>
  </si>
  <si>
    <t>Interest Earned/Accrude</t>
  </si>
  <si>
    <t>Interest on Motor Cycle</t>
  </si>
  <si>
    <t>Interest on Bi-Cycle</t>
  </si>
  <si>
    <t>Interest on H.B. Loan</t>
  </si>
  <si>
    <t>I.</t>
  </si>
  <si>
    <t>OTHER INCOME</t>
  </si>
  <si>
    <t>Car/Bus Rent Received</t>
  </si>
  <si>
    <t>Cattle Insurance Department</t>
  </si>
  <si>
    <t>E.C.G.S Insurance Department</t>
  </si>
  <si>
    <t>L.I.C.I.</t>
  </si>
  <si>
    <t>Co-Insurance Scheme</t>
  </si>
  <si>
    <t>Provision For Income Tax</t>
  </si>
  <si>
    <t>OTHER SOME OWNING</t>
  </si>
  <si>
    <t>Brokerage House Expenses</t>
  </si>
  <si>
    <t>Cash at Banks :</t>
  </si>
  <si>
    <t>Rest house equipment</t>
  </si>
  <si>
    <t>Basic Salary (Officer)</t>
  </si>
  <si>
    <t>SADHARAN BIMA CORPORATION</t>
  </si>
  <si>
    <t>Sub_Code</t>
  </si>
  <si>
    <t>Basic Salary Officer</t>
  </si>
  <si>
    <t>Basic Salary Staff</t>
  </si>
  <si>
    <t>Medical Allowance Officer</t>
  </si>
  <si>
    <t>Medical Allowance Staff</t>
  </si>
  <si>
    <t>House Rent Allowance Officer</t>
  </si>
  <si>
    <t>House Rent Allowance Staff</t>
  </si>
  <si>
    <t>Entertainment Allowance M.D.</t>
  </si>
  <si>
    <t>Basis of recognition of income</t>
  </si>
  <si>
    <t>At cost less accumulated depreciation.</t>
  </si>
  <si>
    <t>Other Accounts:</t>
  </si>
  <si>
    <t>Amount due to other persons or bodies carrying on insurance business.</t>
  </si>
  <si>
    <t>Income is accounted for on accrual basis including interest income on fixed deposits except in the cases of other income, dividend and interests on debenture, bridge loan, house building loan, motor cycle / bi-cycle loan, National Investment Bond as well as short term deposits which are accounted for on cash receipt basis.</t>
  </si>
  <si>
    <t>Basis of accounting in respect of expenses</t>
  </si>
  <si>
    <t>Claim Paid Crops</t>
  </si>
  <si>
    <t>Claim Paid Prown</t>
  </si>
  <si>
    <t>Claim Paid Engg.</t>
  </si>
  <si>
    <t>Claim Paid Misc.</t>
  </si>
  <si>
    <t>SL NO</t>
  </si>
  <si>
    <t>Adv. Pension and Gratuity</t>
  </si>
  <si>
    <t>5% Tax on G.T House B.Deduction</t>
  </si>
  <si>
    <t xml:space="preserve">         P. P. A</t>
  </si>
  <si>
    <t xml:space="preserve">    Engineering</t>
  </si>
  <si>
    <t xml:space="preserve">         Cattle</t>
  </si>
  <si>
    <t xml:space="preserve">         Others</t>
  </si>
  <si>
    <t>(2+3+4)-(5+6)</t>
  </si>
  <si>
    <t>Particulars</t>
  </si>
  <si>
    <t>Advance Miscellaneous</t>
  </si>
  <si>
    <t>Advance Medical</t>
  </si>
  <si>
    <t>Advance Retirement</t>
  </si>
  <si>
    <t>Advance Office Rent</t>
  </si>
  <si>
    <t>Advance Loss Recovery</t>
  </si>
  <si>
    <t>Advance Purchase</t>
  </si>
  <si>
    <t>Other accounts :</t>
  </si>
  <si>
    <t>Stamp in hand</t>
  </si>
  <si>
    <t>Stock of stationary</t>
  </si>
  <si>
    <t>Stock of materials</t>
  </si>
  <si>
    <t>Premium deposit</t>
  </si>
  <si>
    <t>Electricity charge recoverable from tenants</t>
  </si>
  <si>
    <t>Other Charges</t>
  </si>
  <si>
    <t>Contingencies</t>
  </si>
  <si>
    <t>(14+15+16)-(17+18)</t>
  </si>
  <si>
    <t>a</t>
  </si>
  <si>
    <t>b</t>
  </si>
  <si>
    <t>c</t>
  </si>
  <si>
    <t>e</t>
  </si>
  <si>
    <t>a+b</t>
  </si>
  <si>
    <t>(a+b+c+d+e)</t>
  </si>
  <si>
    <t>f</t>
  </si>
  <si>
    <t>[3+4(f)]</t>
  </si>
  <si>
    <t>g</t>
  </si>
  <si>
    <t>[1+2+4(g)]</t>
  </si>
  <si>
    <t xml:space="preserve">Reserve for unexpired risks @ 50%/100% of </t>
  </si>
  <si>
    <t>Profit and Loss Account</t>
  </si>
  <si>
    <t>(not applicable to any fund or account)</t>
  </si>
  <si>
    <t>Advertisement and publicity</t>
  </si>
  <si>
    <t>Directors' fees</t>
  </si>
  <si>
    <t xml:space="preserve"> ACCOMULATED DEPRECIATION</t>
  </si>
  <si>
    <t>Re-Ins. Claim Recoveries Fire</t>
  </si>
  <si>
    <t>Re-Ins. Claim Recoveries Marine Gargo</t>
  </si>
  <si>
    <t>Re-Ins. Claim Recoveries Marine Hull</t>
  </si>
  <si>
    <t>MARINE</t>
  </si>
  <si>
    <t>ENGN</t>
  </si>
  <si>
    <t>CROPS</t>
  </si>
  <si>
    <t>GROSS</t>
  </si>
  <si>
    <t>Re-Ins. Claim Recoveries Aviation</t>
  </si>
  <si>
    <t>Re-Ins. Claim Recoveries Engg.</t>
  </si>
  <si>
    <t>Re-Ins. Claim Recoveries Misc.</t>
  </si>
  <si>
    <t>Re-Ins. Claim Recoveries Motor</t>
  </si>
  <si>
    <t>I.F.I.C  Bank - 0136000096</t>
  </si>
  <si>
    <t>U.C.B.L Bank  - 000236000145</t>
  </si>
  <si>
    <t>Capital Gain</t>
  </si>
  <si>
    <t>sub total</t>
  </si>
  <si>
    <t>Actual Tax</t>
  </si>
  <si>
    <t>37/A, SBC Building</t>
  </si>
  <si>
    <t>Fire Extinguishere</t>
  </si>
  <si>
    <t>Advance Fire Claim</t>
  </si>
  <si>
    <t>Sonali Bank Std - 36000401</t>
  </si>
  <si>
    <t>Sonali Bank A/C C.P.F.C. - 1</t>
  </si>
  <si>
    <t>Arab Bangladesh Bank - 430</t>
  </si>
  <si>
    <t>National Bank - 0236000178</t>
  </si>
  <si>
    <t>City Bank Ltd. 33000033</t>
  </si>
  <si>
    <t>Cash in hand</t>
  </si>
  <si>
    <t>Authorized</t>
  </si>
  <si>
    <t>(1+2)</t>
  </si>
  <si>
    <t>Net premium (3-4)</t>
  </si>
  <si>
    <t>(Amount in crore taka)</t>
  </si>
  <si>
    <t>AvmevecÎ, mvR-miÂv, g‡bvnvix I A‡K‡Rv `ªe¨ mvgMÖx m¤ú` wnmv‡e †`Lv‡bv nq bvB|</t>
  </si>
  <si>
    <t>K‡c©v‡ik‡bi wbKU bM` A‡_©i cwigvb</t>
  </si>
  <si>
    <t>Classified Summary of Assets in Bangladesh (Form - AA)</t>
  </si>
  <si>
    <t>Premium Income Engg.</t>
  </si>
  <si>
    <t>Premium Income Misc.</t>
  </si>
  <si>
    <t>Sonali Bank C/D. 23012325</t>
  </si>
  <si>
    <t>Janata Bank C/D  01023302548</t>
  </si>
  <si>
    <t>2nd Depreciation</t>
  </si>
  <si>
    <t>Janata Bank C/D 33002622</t>
  </si>
  <si>
    <t>(C) Residential Building-at cost</t>
  </si>
  <si>
    <t>Bridging Loan (Bridging Finance)</t>
  </si>
  <si>
    <t>R/I Premium Ceded Misc.</t>
  </si>
  <si>
    <t>R/I Cmmission Marine Cargo</t>
  </si>
  <si>
    <t>R/I Cmmission Marine Hull</t>
  </si>
  <si>
    <t>R/I Cmmission Miscellaneous</t>
  </si>
  <si>
    <t>R/I Cmmission Engn.</t>
  </si>
  <si>
    <t>R/I Cmmission Aviation</t>
  </si>
  <si>
    <t>R/I Accounts Dept. Outward</t>
  </si>
  <si>
    <t>Inward R/I Premium  Fire</t>
  </si>
  <si>
    <t>Inward R/I Commission Fire</t>
  </si>
  <si>
    <t>Inward R/I Commission Marine Cargo</t>
  </si>
  <si>
    <t>Less: Reserve for Exceptional Losess</t>
  </si>
  <si>
    <t>House Property (Rent) Income</t>
  </si>
  <si>
    <t>total Tax</t>
  </si>
  <si>
    <t>Provision for tax</t>
  </si>
  <si>
    <t>Inward R/I Claim Fire</t>
  </si>
  <si>
    <t>R/I Local Claim Fire</t>
  </si>
  <si>
    <t>R/I Local Claim Marine Cargo</t>
  </si>
  <si>
    <t>R/I Local Claim Marine Hull</t>
  </si>
  <si>
    <t>R/I Local Claim Miscellaneous</t>
  </si>
  <si>
    <t>R/I Local Claim Aviation</t>
  </si>
  <si>
    <t>R/I Local Claim Engg</t>
  </si>
  <si>
    <t>Sundry Debitors Vested Co`s</t>
  </si>
  <si>
    <t>Consolidated Interest Income</t>
  </si>
  <si>
    <t>Consolidated Dividend Income</t>
  </si>
  <si>
    <t>Consolidated Other Income</t>
  </si>
  <si>
    <t>Consolidated Other Expenses</t>
  </si>
  <si>
    <t>Consolidated Statement of Comprehensive  Income</t>
  </si>
  <si>
    <t>Administrative Expenses</t>
  </si>
  <si>
    <t>Net Income After Tax</t>
  </si>
  <si>
    <t>Government Contribution In ECGD</t>
  </si>
  <si>
    <t>Consolidated Statement of Cash flows</t>
  </si>
  <si>
    <t>Cash &amp; Cash Equivalent at beginning of the year</t>
  </si>
  <si>
    <t>Cash &amp; Cash Equivalent at end of the year</t>
  </si>
  <si>
    <t>Dr</t>
  </si>
  <si>
    <t>Cr</t>
  </si>
  <si>
    <t>Paid by Subsidiaries</t>
  </si>
  <si>
    <t>Adv</t>
  </si>
  <si>
    <t>Prov</t>
  </si>
  <si>
    <t>Net Increase in Cash &amp; Cash Equivalent (a+b+c)</t>
  </si>
  <si>
    <t>Consolidated Statement of Changes in Equity</t>
  </si>
  <si>
    <t>Sadharan Bima Corporation (Note:19.01)</t>
  </si>
  <si>
    <t>5000 Crore</t>
  </si>
  <si>
    <t>Non Term</t>
  </si>
  <si>
    <t>Primarily Ten Years, subsequently may be extended.</t>
  </si>
  <si>
    <t>Tk. 100.</t>
  </si>
  <si>
    <t>50 Crore.</t>
  </si>
  <si>
    <t>1000 Certificates.</t>
  </si>
  <si>
    <t>Money Market and Capital Market.</t>
  </si>
  <si>
    <t>Investment Corporation of Bangladesh (ICB) Investment:
10% of 5000 Crore (Equivalent 500 Crore).</t>
  </si>
  <si>
    <t>Sonali Bank Limited, Janata Bank Limited, Agrani Bank Limited, Rupali Bank Limited, Bangladesh Development Bank Limited, Sadharan Bima Corporation, Jiban Bima Corporation.</t>
  </si>
  <si>
    <t>All the co-sponsors organizations.</t>
  </si>
  <si>
    <t>ICB Capital Management Limited.</t>
  </si>
  <si>
    <t>At least 65% or as per approved principles of ICB.</t>
  </si>
  <si>
    <t>Cash &amp; Cash Equivalent</t>
  </si>
  <si>
    <t>Intangible Assets</t>
  </si>
  <si>
    <t>Financial Instruments: Recognition and Measurement</t>
  </si>
  <si>
    <t>Investment Property</t>
  </si>
  <si>
    <t>Agriculture</t>
  </si>
  <si>
    <t>Share Base Payments</t>
  </si>
  <si>
    <t>Business Combinations</t>
  </si>
  <si>
    <t>Insurance contract</t>
  </si>
  <si>
    <t>Exploration for and Evaluation of Mineral Resources</t>
  </si>
  <si>
    <t>Financial Instruments: Disclosures</t>
  </si>
  <si>
    <t>Operating Segments</t>
  </si>
  <si>
    <t>Book value 
Taka</t>
  </si>
  <si>
    <t>Market value 
Taka</t>
  </si>
  <si>
    <t>Provision for Income Tax</t>
  </si>
  <si>
    <t>Add: security deposits from party (Head office)</t>
  </si>
  <si>
    <t>Less: security deposits refund  (Head office)</t>
  </si>
  <si>
    <t>Shares of companies incorporated outside Bangladesh:</t>
  </si>
  <si>
    <t>Unlisted Asian Reinsurance Company, Thailand</t>
  </si>
  <si>
    <t>Total Book value</t>
  </si>
  <si>
    <t>Advance Income Taxes on Salary</t>
  </si>
  <si>
    <t>Telephone Charge (Resi)</t>
  </si>
  <si>
    <t>Telephone Maintenance</t>
  </si>
  <si>
    <t>Postage And Telegram Exp.</t>
  </si>
  <si>
    <t>Revenue Stamp Expenses</t>
  </si>
  <si>
    <t>Fuel Expenses</t>
  </si>
  <si>
    <t>Car Maintenance</t>
  </si>
  <si>
    <t>Staff Transportation</t>
  </si>
  <si>
    <t>Repairs And Renewal (Other Than Building)</t>
  </si>
  <si>
    <t>ClaimsOutstanding on Re-Insurance Accepted Abroad</t>
  </si>
  <si>
    <t>Audit Fee Payable</t>
  </si>
  <si>
    <t>Advance Rent Received</t>
  </si>
  <si>
    <t>Provision for Bonus</t>
  </si>
  <si>
    <t>Marine Hull Department</t>
  </si>
  <si>
    <t>Represents security deposits of suppliers/contractors against various works performed.</t>
  </si>
  <si>
    <t>‡gmvm© Lvb Inve kwdK ingvb GÛ †Kvs</t>
  </si>
  <si>
    <t>‡gmvm© ‡Rvnv Rvgvb Kwei iwk` GÛ †Kvs</t>
  </si>
  <si>
    <t>Security Deposit From Parties</t>
  </si>
  <si>
    <t>Security Deposit From Dhaka Stock Exchange</t>
  </si>
  <si>
    <t>Security Deposit From Dhaka Petrol</t>
  </si>
  <si>
    <t>Miscellaneous Insurance Revenue Account</t>
  </si>
  <si>
    <t>Retirement benefit scheme</t>
  </si>
  <si>
    <t>a) Amounts in these financial statements have been rounded off to the nearest Taka.</t>
  </si>
  <si>
    <t>Local R/I Claim O/S Engg</t>
  </si>
  <si>
    <t>Local East. Liab. For O/S Claim Motor</t>
  </si>
  <si>
    <t>Local East. Liab. For O/S Claim Engg</t>
  </si>
  <si>
    <t>At cost (not revalued since inception).</t>
  </si>
  <si>
    <t xml:space="preserve">     b) House building</t>
  </si>
  <si>
    <t>HEAD OF ACCOUNTS</t>
  </si>
  <si>
    <t>TOTAL A</t>
  </si>
  <si>
    <t>OFFICE OPERATING EXP.</t>
  </si>
  <si>
    <t>CASUAL WORKERS:</t>
  </si>
  <si>
    <t>c) Contract Security</t>
  </si>
  <si>
    <t>House Building Loan Disbursed</t>
  </si>
  <si>
    <t>Bridge Loan Disbursement</t>
  </si>
  <si>
    <t>HB Loan disburse</t>
  </si>
  <si>
    <t>Loan recovery</t>
  </si>
  <si>
    <t>TOTAL CASUAL WORKERS</t>
  </si>
  <si>
    <t>Head Office Petty Cash</t>
  </si>
  <si>
    <t>Fire R/I Department</t>
  </si>
  <si>
    <t>Marine Hull R/I Department</t>
  </si>
  <si>
    <t>Misce. R/I Department</t>
  </si>
  <si>
    <t>Crops Insurance Department</t>
  </si>
  <si>
    <t>Prown Insurance Department</t>
  </si>
  <si>
    <t>Add: Provision during the year</t>
  </si>
  <si>
    <t>Add: Provision for the year</t>
  </si>
  <si>
    <t>Add: Tax deducted at source during the year</t>
  </si>
  <si>
    <t>Class of Assets</t>
  </si>
  <si>
    <t>Govt. Securities and cash deposits with Bangladesh Bank</t>
  </si>
  <si>
    <t>Mortgage loan (house building loan)</t>
  </si>
  <si>
    <t>Shares</t>
  </si>
  <si>
    <t>Debenture</t>
  </si>
  <si>
    <t>Bridge loan</t>
  </si>
  <si>
    <t>Security Deposit From Printing</t>
  </si>
  <si>
    <t>Premium Deposit Aviation</t>
  </si>
  <si>
    <t>O/S Premium P.P.A.</t>
  </si>
  <si>
    <t>O/S Premium Misc.</t>
  </si>
  <si>
    <t>O/S Miscelleneous Claim</t>
  </si>
  <si>
    <t>Claims Outstanding on Re-Insurance Accepted Local</t>
  </si>
  <si>
    <t>Net Claims Outstanding</t>
  </si>
  <si>
    <t>Claims Outstanding at The Beginning of the Year</t>
  </si>
  <si>
    <t>iii.</t>
  </si>
  <si>
    <t>Add:</t>
  </si>
  <si>
    <t>Add: Paid during the year</t>
  </si>
  <si>
    <t>Less: Adjustment made during the year</t>
  </si>
  <si>
    <t>Local R/I Claim O/S Miscellaneous</t>
  </si>
  <si>
    <t>Local East. Liab. For O/S Claim Misc.</t>
  </si>
  <si>
    <t>Microphone</t>
  </si>
  <si>
    <t>Calculator</t>
  </si>
  <si>
    <t>Basic Salary (Staff)</t>
  </si>
  <si>
    <t>Medical Allowance (Officer)</t>
  </si>
  <si>
    <t>Medical Allowance (Staff)</t>
  </si>
  <si>
    <t>Dearness Allowance (Officer)</t>
  </si>
  <si>
    <t>Dearness Allowance (Staff)</t>
  </si>
  <si>
    <t>House Rent Allowance (Officer)</t>
  </si>
  <si>
    <t>House Rent Allowance (Staff)</t>
  </si>
  <si>
    <t>Entertainment Allowance (Officer)</t>
  </si>
  <si>
    <t>Festival Allowance (Officer)</t>
  </si>
  <si>
    <t>Festival Allowance (Staff)</t>
  </si>
  <si>
    <t>Tiffin Allowance (Staff)</t>
  </si>
  <si>
    <t>Bonus (Incentive)</t>
  </si>
  <si>
    <t>Hill Allowance (Officer)</t>
  </si>
  <si>
    <t>Unit Cleaning &amp; Conveyance For Post Officer</t>
  </si>
  <si>
    <t>Casual Staff Wages &amp; Salary</t>
  </si>
  <si>
    <t>Printing Exp</t>
  </si>
  <si>
    <t>Contract Driver</t>
  </si>
  <si>
    <t>Contract Lift Man</t>
  </si>
  <si>
    <t>Training and Deligation</t>
  </si>
  <si>
    <t>Recreation Leave (Officer)</t>
  </si>
  <si>
    <t>Recreation Leave (Staff)</t>
  </si>
  <si>
    <t>Cash Handling O.T</t>
  </si>
  <si>
    <t>Air Condition &amp; Room Air Cooler Maintenance</t>
  </si>
  <si>
    <t>Person &amp; Gratuety Fund (Officer &amp; Staff)</t>
  </si>
  <si>
    <t>Group Ins. Premium</t>
  </si>
  <si>
    <t>P.P.A. Insurance Premium</t>
  </si>
  <si>
    <t>Security on Hire</t>
  </si>
  <si>
    <t>Tax on Re-Insurance Payable</t>
  </si>
  <si>
    <t>Management Exp. On R/I, Survey fee Ins fee</t>
  </si>
  <si>
    <t>Donation  and Subscription</t>
  </si>
  <si>
    <t>Cash in Transit Premium</t>
  </si>
  <si>
    <t>Income and expenditure recognition</t>
  </si>
  <si>
    <t>Investments</t>
  </si>
  <si>
    <t>Reserve for exceptional losses</t>
  </si>
  <si>
    <t>Provision for income tax</t>
  </si>
  <si>
    <t>Residential complex</t>
  </si>
  <si>
    <t>Investment fluctuation reserve</t>
  </si>
  <si>
    <t>Advance Stationary</t>
  </si>
  <si>
    <t>Advance Electric Charge</t>
  </si>
  <si>
    <t xml:space="preserve">b) Previous year’s figures have been rearranged, wherever considered necessary, to conform to the current year's presentation.           </t>
  </si>
  <si>
    <t>Reserve For Un-Expired Risk On Premium Of The Year</t>
  </si>
  <si>
    <t>Expenses of Management</t>
  </si>
  <si>
    <t>Engineering</t>
  </si>
  <si>
    <t>Lossess Paid on Re-Insurance Accepted Abroad Fire</t>
  </si>
  <si>
    <t>Total Tax (I+II+III)</t>
  </si>
  <si>
    <t>NET INCOME</t>
  </si>
  <si>
    <t>Advance Car Fuel</t>
  </si>
  <si>
    <t>(A+B+C+D)</t>
  </si>
  <si>
    <t>Less 10% Service Charge Recovered</t>
  </si>
  <si>
    <t>Interest</t>
  </si>
  <si>
    <t>Less: Income tax thereon</t>
  </si>
  <si>
    <t>Fire Revenue Account</t>
  </si>
  <si>
    <t>Marine Revenue Account</t>
  </si>
  <si>
    <t>Miscellaneous Revenue Account</t>
  </si>
  <si>
    <t>Other income</t>
  </si>
  <si>
    <t>Bank Balance C.D</t>
  </si>
  <si>
    <t>Advance Fuel</t>
  </si>
  <si>
    <t>Advance Uniform and Liveries</t>
  </si>
  <si>
    <t>Advance Publicity</t>
  </si>
  <si>
    <t>P.P.A Bonus</t>
  </si>
  <si>
    <t>Sitting Fee</t>
  </si>
  <si>
    <t>Inward R/I Claim O/S Miscellaneous(Abroad)</t>
  </si>
  <si>
    <t>Inward East. Liab. for O/S Claim Fire (Abroad)</t>
  </si>
  <si>
    <t>Inward East. Liab. for O/S Marine Gargo(Abroad)</t>
  </si>
  <si>
    <t>Inward East.Liab.forO/SClaim Marine Hull (Abroad)</t>
  </si>
  <si>
    <t>Inward East. Liab. for O/S Claim Misc.(Abroad)</t>
  </si>
  <si>
    <t>O/S Motor Claim</t>
  </si>
  <si>
    <t>O/S Aviation Claim</t>
  </si>
  <si>
    <t>O/S Engineering Claim</t>
  </si>
  <si>
    <t>SBC Brokerage House</t>
  </si>
  <si>
    <t>Less:</t>
  </si>
  <si>
    <t>Items</t>
  </si>
  <si>
    <t>Basis of valuation</t>
  </si>
  <si>
    <t>ii. Debentures</t>
  </si>
  <si>
    <t>iii. Shares</t>
  </si>
  <si>
    <t>iv. House Properties</t>
  </si>
  <si>
    <t>Provision for Bad &amp; Doutful Debts.</t>
  </si>
  <si>
    <t>Security Deposit From D.S.E</t>
  </si>
  <si>
    <t>Employees P.F. Loan</t>
  </si>
  <si>
    <t>Contribution to Benevolane Fund</t>
  </si>
  <si>
    <t>Advance House Building</t>
  </si>
  <si>
    <t>Adv. Income Tax Corporation</t>
  </si>
  <si>
    <t>Advance Income Tax Salary</t>
  </si>
  <si>
    <t>Pension &amp; Gratuety Fund(Abasar Bhata)</t>
  </si>
  <si>
    <t>Reserve for Investment Fluctuation &amp; Doutful Reco</t>
  </si>
  <si>
    <t>Sale of Assets</t>
  </si>
  <si>
    <t>Petty Cash Zonal</t>
  </si>
  <si>
    <t>Narayangong Zone</t>
  </si>
  <si>
    <t>Pubali Bank Ltd. 3825</t>
  </si>
  <si>
    <t>Uttara Bank Ltd. 75306</t>
  </si>
  <si>
    <t>Uttara Bank Ltd. 79315</t>
  </si>
  <si>
    <t>O/S Premium Crops</t>
  </si>
  <si>
    <t>O/S Premium Cattle</t>
  </si>
  <si>
    <t>Outstanding premium</t>
  </si>
  <si>
    <t>Amount due from other person or bodies carrying on insurance business</t>
  </si>
  <si>
    <t>Sundry debtors</t>
  </si>
  <si>
    <t>Local East. Liab. For O/S Claim  Fire</t>
  </si>
  <si>
    <t>Local East. Liab. For O/S Claim Marine Cargo</t>
  </si>
  <si>
    <t>Car Parking</t>
  </si>
  <si>
    <t>Provision for Exceptional loss</t>
  </si>
  <si>
    <t>Presentation of dividend, house rent and interest income</t>
  </si>
  <si>
    <t>Group Ins. Premium Officer &amp; Staff</t>
  </si>
  <si>
    <t>Rental Income</t>
  </si>
  <si>
    <t>marine</t>
  </si>
  <si>
    <t>total-marine</t>
  </si>
  <si>
    <t>rest of pre</t>
  </si>
  <si>
    <t>(-) 1st amount</t>
  </si>
  <si>
    <t>for ist m-exp</t>
  </si>
  <si>
    <t>rest of m-exp</t>
  </si>
  <si>
    <t>Net prem for marine</t>
  </si>
  <si>
    <t>Balance brought forward from last year</t>
  </si>
  <si>
    <t>Advance Insurance Pre. Other than Building</t>
  </si>
  <si>
    <t>Commission on P.P.A</t>
  </si>
  <si>
    <t>Interest on H.B Loan</t>
  </si>
  <si>
    <t>Est. Liab. for Inward R/I  Claim Misc.</t>
  </si>
  <si>
    <t>Advance Motor Car Maintenance</t>
  </si>
  <si>
    <t>Rajshahi Krishi Unnayan Bank 15-117</t>
  </si>
  <si>
    <t>CROPS INSURANCE</t>
  </si>
  <si>
    <t>Reserve For Crops Insurance</t>
  </si>
  <si>
    <t>Capital Reserve</t>
  </si>
  <si>
    <t>Difference in Exchange</t>
  </si>
  <si>
    <t>S.D. Civil Aviation Autharity</t>
  </si>
  <si>
    <t>Departmental Petty Cash</t>
  </si>
  <si>
    <t>Car/Vehicle Maintenance</t>
  </si>
  <si>
    <t>Insurance Stamp Expenses:</t>
  </si>
  <si>
    <t>Entertainment &amp; Tea Expenses:</t>
  </si>
  <si>
    <t>TOTAL B</t>
  </si>
  <si>
    <t>OTHERS EXPENSES</t>
  </si>
  <si>
    <t>Dividend Income</t>
  </si>
  <si>
    <t>Directors Fee</t>
  </si>
  <si>
    <t>Advance Postage Stamp</t>
  </si>
  <si>
    <t>Advance Franking Machine</t>
  </si>
  <si>
    <t>Advance Revenue Stamp</t>
  </si>
  <si>
    <t>General reserve</t>
  </si>
  <si>
    <t>Surplus payable to the Government</t>
  </si>
  <si>
    <t>Net profit for the year brought down</t>
  </si>
  <si>
    <t>(section 22(1) of Act of 1973)</t>
  </si>
  <si>
    <t>Technical Allowance</t>
  </si>
  <si>
    <t>P&amp;L</t>
  </si>
  <si>
    <t>a) Casual Staff</t>
  </si>
  <si>
    <t>b) Night Guard</t>
  </si>
  <si>
    <t>M   I    S    C    E    L    L    A    N      E     O     U     S</t>
  </si>
  <si>
    <t>GRAND TOTAL</t>
  </si>
  <si>
    <t>CARGO</t>
  </si>
  <si>
    <t>HULL</t>
  </si>
  <si>
    <t>AVIATION</t>
  </si>
  <si>
    <t>P.P.A</t>
  </si>
  <si>
    <t>ENGINEERING</t>
  </si>
  <si>
    <t>OTHERS</t>
  </si>
  <si>
    <t>Direct Premium Under Written</t>
  </si>
  <si>
    <t>Less :</t>
  </si>
  <si>
    <t>Refund Allowed</t>
  </si>
  <si>
    <t>Gross Premium</t>
  </si>
  <si>
    <t>Refund Premium Fire</t>
  </si>
  <si>
    <t>Deposit Premium Marine Cargo</t>
  </si>
  <si>
    <t>Amount of reserve</t>
  </si>
  <si>
    <t xml:space="preserve">         Cargo</t>
  </si>
  <si>
    <t xml:space="preserve">         Hull</t>
  </si>
  <si>
    <t>Miscellaneous</t>
  </si>
  <si>
    <t xml:space="preserve">         Aviation</t>
  </si>
  <si>
    <t>Debenture recover</t>
  </si>
  <si>
    <t>O/S Premium Aviation</t>
  </si>
  <si>
    <t>O/S Premium Engg.</t>
  </si>
  <si>
    <t>Co - Insurance Premium</t>
  </si>
  <si>
    <t>O/S Refund Premium Fire</t>
  </si>
  <si>
    <t>Amount due to other person or bodies carrying on insurance business</t>
  </si>
  <si>
    <t xml:space="preserve">Sundry creditors </t>
  </si>
  <si>
    <t>Sonali Bank  STD- 1, Airport Counter</t>
  </si>
  <si>
    <t>Cash and insurance stamp defalcation (law suits initiated with the court which are awaiting for decisions).</t>
  </si>
  <si>
    <t>Details of Sundry Fixed Assets is shown in Schedule-1</t>
  </si>
  <si>
    <t>Paid-up Capital</t>
  </si>
  <si>
    <t>Transferred to Reserve for exceptional losses</t>
  </si>
  <si>
    <t>Transferred to General reserve</t>
  </si>
  <si>
    <t>Statement of Changes in Equity</t>
  </si>
  <si>
    <t>SBC Securities &amp; Investment Ltd.</t>
  </si>
  <si>
    <t>Export Credit guarantee Department</t>
  </si>
  <si>
    <t>Liabilities for Tax Provision</t>
  </si>
  <si>
    <t>Provisions for expenses</t>
  </si>
  <si>
    <t>Provision for Tax</t>
  </si>
  <si>
    <t xml:space="preserve">Bridge loan to companies is secured on mortgaged properties within Bangladesh. The loan is disbursed through a consortium led by Investment Corporation of Bangladesh(ICB). </t>
  </si>
  <si>
    <t xml:space="preserve">Sadharan Bima Corporation </t>
  </si>
  <si>
    <t>Export Credit Guarantee Department</t>
  </si>
  <si>
    <t xml:space="preserve">It represents the non term mutual fund created to stable as well as to enrich the capital market for bringing the confidence among the investors of the capital market as per decision of the meeting of Board of Directors held on March 16, 2011. This fund is a mere portion of the fund amounting to Tk. 500 (Five Hundred) Crore being the 10% of the "Bangladesh Fund" for 5000 (Five Thousand) Crore has been created as per decision of the Investment Corporation of Bangladesh (ICB) in the emergent meeting no. 378 held on March 09, 2011 under the following type and structure of the Fund: </t>
  </si>
  <si>
    <t>Size of Fund</t>
  </si>
  <si>
    <t>Type of Fund</t>
  </si>
  <si>
    <t>Term of Fund</t>
  </si>
  <si>
    <t>Face Value of each Certificate</t>
  </si>
  <si>
    <t>Number of Certificate</t>
  </si>
  <si>
    <t>Market Lot</t>
  </si>
  <si>
    <t>Field of Investment</t>
  </si>
  <si>
    <t>Source of Fund</t>
  </si>
  <si>
    <t>a) Sponsor</t>
  </si>
  <si>
    <t>Name of Trustee</t>
  </si>
  <si>
    <t>Name of Co-Trustee</t>
  </si>
  <si>
    <t>Name of Custodian</t>
  </si>
  <si>
    <t>Asset Manager</t>
  </si>
  <si>
    <t>Principal of Dividend</t>
  </si>
  <si>
    <t>Consolidated Sundry Debtors (including Advances, Deposits)</t>
  </si>
  <si>
    <t>Advance, Deposits and Prepayments</t>
  </si>
  <si>
    <t>DSE Membership at cost</t>
  </si>
  <si>
    <t>Less: Intercompany Receivables &amp; Payables</t>
  </si>
  <si>
    <t>Consolidated Cash and Cash Equivalent</t>
  </si>
  <si>
    <t>Inward R/I Claim O/S Marine Hull(Abroad)</t>
  </si>
  <si>
    <t>Estimated Liabilities in respect O/S Claims Whether due of Intimated</t>
  </si>
  <si>
    <t>AMOUNT DUE TO OTHER PERSONS OR BODIES CARRYING ON INSURANCE BUSINESS</t>
  </si>
  <si>
    <t>SUNDRY CREDITOR</t>
  </si>
  <si>
    <t>Group Insurance Claim</t>
  </si>
  <si>
    <t>Union Subscription</t>
  </si>
  <si>
    <t>Tea Expences For Officer &amp; Staff</t>
  </si>
  <si>
    <t>Export Credit Guarantee Department (ECGD):</t>
  </si>
  <si>
    <t>Lunch Subsidy</t>
  </si>
  <si>
    <t>As per BAS-10: "Events after the Balance Sheet Date" there was no adjusting event after reporting period of such importance, non-disclosure of which may affect the ability of the users of the financial statements to make proper evaluations and decisions.</t>
  </si>
  <si>
    <t>Bangladesh Fund</t>
  </si>
  <si>
    <t>Jamuna Bank 0320000962</t>
  </si>
  <si>
    <t>Short /Excess Collection</t>
  </si>
  <si>
    <t>First Bangladesh Fixed Income Fund (RACE)</t>
  </si>
  <si>
    <t>Special Reward to Extra-ordinary Business</t>
  </si>
  <si>
    <t xml:space="preserve">Electrical Maintenance </t>
  </si>
  <si>
    <t>Crops Insurance Expenses</t>
  </si>
  <si>
    <t>Reporting period:</t>
  </si>
  <si>
    <t>Presentation of Financial Statements</t>
  </si>
  <si>
    <t xml:space="preserve"> Applied</t>
  </si>
  <si>
    <t>Inventories</t>
  </si>
  <si>
    <t>N/A</t>
  </si>
  <si>
    <t>Applied</t>
  </si>
  <si>
    <t>Accounting Policies, Changes in Accounting Estimates and Errors</t>
  </si>
  <si>
    <t>Events after the Balance Sheet Date</t>
  </si>
  <si>
    <t>Income Taxes</t>
  </si>
  <si>
    <t>Leases</t>
  </si>
  <si>
    <t>Employee Benefits</t>
  </si>
  <si>
    <t>Accounting for Govt. Grants and disclosures of Govt. Assistances</t>
  </si>
  <si>
    <t xml:space="preserve">The Effects of Changes in Foreign Exchange Rates </t>
  </si>
  <si>
    <t>Borrowing Costs</t>
  </si>
  <si>
    <t>Related Party Disclosures</t>
  </si>
  <si>
    <t xml:space="preserve">Consolidated and Separate Financial Statements </t>
  </si>
  <si>
    <t>Investments in Associates</t>
  </si>
  <si>
    <t>Financial Instruments: Presentation</t>
  </si>
  <si>
    <t>Earning Per Share</t>
  </si>
  <si>
    <t>Interim Financial Reporting</t>
  </si>
  <si>
    <t>Impairment of Assets</t>
  </si>
  <si>
    <t>Provisions, Contingent Liabilities and Contingent Assets</t>
  </si>
  <si>
    <t xml:space="preserve">  500 Shares of US Dollar 1,000 each of Asian Reinsurance Company, Thailand worth US Dollar 500,000 equivalent to Tk.7,740,000 were acquired in 1980 with the permission of the Ministry of Commerce of the People's Republic of Bangladesh. The book value in local currency of these shares is consistently shown at cost.</t>
  </si>
  <si>
    <t>Sale of Shares</t>
  </si>
  <si>
    <t>Bail Fee Deposit</t>
  </si>
  <si>
    <t>Salvage Recoveries</t>
  </si>
  <si>
    <t>Difference In Exchange</t>
  </si>
  <si>
    <t>Debit</t>
  </si>
  <si>
    <t>INVESTMENT AT COST</t>
  </si>
  <si>
    <t>This is made up as follows:</t>
  </si>
  <si>
    <t>Balance at end of the year as shown in the Statement of Financial Position</t>
  </si>
  <si>
    <t>Statement of Financial Position</t>
  </si>
  <si>
    <t>Statement of Comprehensive  Income</t>
  </si>
  <si>
    <t>Cash Flows from Operating Activities:</t>
  </si>
  <si>
    <t>Net Income before Tax</t>
  </si>
  <si>
    <t>Adjustment for Conversion into Cash Basis:</t>
  </si>
  <si>
    <t>(Increase)/ Decrease in Current Assets</t>
  </si>
  <si>
    <t>Increase/ (Decrease) in Current Liabilities</t>
  </si>
  <si>
    <t>Income Tax Paid</t>
  </si>
  <si>
    <t>Cash Flows from Investing Activities:</t>
  </si>
  <si>
    <t>Investment in House Properties</t>
  </si>
  <si>
    <t>Dividend Received</t>
  </si>
  <si>
    <t>Cash Flows from Financing Activities:</t>
  </si>
  <si>
    <t>Surplus of Profit paid to the Govt. Exchequer</t>
  </si>
  <si>
    <t>Cash &amp; Cash Equivalent at Beginning of the year</t>
  </si>
  <si>
    <t>Cash &amp; Cash Equivalent at End of the year</t>
  </si>
  <si>
    <t>Managing Director</t>
  </si>
  <si>
    <t>Investment in ECGD</t>
  </si>
  <si>
    <t>Investment in SSIL</t>
  </si>
  <si>
    <t>ICB Islamic Bank A/C 090477</t>
  </si>
  <si>
    <t>For the year ended 31 December 2013</t>
  </si>
  <si>
    <t>For the year 31 December 2013</t>
  </si>
  <si>
    <t>Telephone   Charge Office</t>
  </si>
  <si>
    <t>Mobile Allowance</t>
  </si>
  <si>
    <t>Current Charge Allowance</t>
  </si>
  <si>
    <t xml:space="preserve">Lunch Subsidy. </t>
  </si>
  <si>
    <t>Balance as on 01-01-2013</t>
  </si>
  <si>
    <t>Balance as on 31-12-2013</t>
  </si>
  <si>
    <t>Payable to Benevolent Fund</t>
  </si>
  <si>
    <t>Credit</t>
  </si>
  <si>
    <t>Local R/I Claim O/S Aviation</t>
  </si>
  <si>
    <t>Local East. Liab. For O/S Claim Aviation</t>
  </si>
  <si>
    <t>Retained Earnings</t>
  </si>
  <si>
    <t>RESERVE FOR DOUBTFUL DEBT</t>
  </si>
  <si>
    <t>House Building Loan Recovered</t>
  </si>
  <si>
    <t>Opening Balance</t>
  </si>
  <si>
    <t>Addition</t>
  </si>
  <si>
    <t>As per Accounts</t>
  </si>
  <si>
    <t xml:space="preserve">        Managing Director</t>
  </si>
  <si>
    <t>Dated   Dhaka</t>
  </si>
  <si>
    <t>Interest, dividend and rents:</t>
  </si>
  <si>
    <t>Expenses of Management:</t>
  </si>
  <si>
    <t>Balance for the year brought from the Statement of Comprehensive  Income</t>
  </si>
  <si>
    <t xml:space="preserve">                                                                The accompanying notes form an integral part of these financial statements.</t>
  </si>
  <si>
    <t xml:space="preserve">      ACNABIN</t>
  </si>
  <si>
    <t>Profit/(Loss) transferred to the Statement of Comprehensive Income</t>
  </si>
  <si>
    <t>Expenses of management</t>
  </si>
  <si>
    <t>Balance of account at end of the year as shown in the Statement of Financial Position</t>
  </si>
  <si>
    <t>As per our report of same date</t>
  </si>
  <si>
    <t>Total estimated liability in respect of outstanding claims at end of the year whether due or intimated</t>
  </si>
  <si>
    <t>Total estimated liability in respect of outstanding claims at the end of the year whether due or intimated</t>
  </si>
  <si>
    <t>Background:</t>
  </si>
  <si>
    <t>Nature of Business:</t>
  </si>
  <si>
    <t>Statement of Comprehensive Income</t>
  </si>
  <si>
    <t>Classified Summary of the Assets in Bangladesh (Form AA)</t>
  </si>
  <si>
    <t>The Insurance Act, 2010</t>
  </si>
  <si>
    <t>vi)</t>
  </si>
  <si>
    <t>Significant accounting policies:</t>
  </si>
  <si>
    <t>Basis of presenting accounts:</t>
  </si>
  <si>
    <t>Basis of Preparation of  Financial Statements :</t>
  </si>
  <si>
    <t>Premium Deposit:</t>
  </si>
  <si>
    <t>Estimated Liabilities in respect of Outstanding Claims due or intimated:</t>
  </si>
  <si>
    <t>Provision for Income tax (Note: 8.1)</t>
  </si>
  <si>
    <t xml:space="preserve">Sundry Creditors : </t>
  </si>
  <si>
    <t>Provision for Income tax:</t>
  </si>
  <si>
    <t>Other Sum Owing:</t>
  </si>
  <si>
    <t>Loans:</t>
  </si>
  <si>
    <t>House Building Loan</t>
  </si>
  <si>
    <t xml:space="preserve">Investment in Government Securities : </t>
  </si>
  <si>
    <t xml:space="preserve">National Development Savings Certificate (NDSC) </t>
  </si>
  <si>
    <t>National Investment Bond</t>
  </si>
  <si>
    <t xml:space="preserve">Investment in Shares : </t>
  </si>
  <si>
    <t>Shares of companies incorporated in Bangladesh:</t>
  </si>
  <si>
    <t>** By virtue of the Provision of Article 18(3) and (4) of P.O. 95 of 1972, Eastern Federal Union Insurance Company (Vested Company), Karachi is vested with the Corporation. The share Scripts of Vested Company's investment of 2,500 Shares Tk.25,000 in Alpha Tobacco Manufacturing Company Limited are still lying in Karachi and as such securing possession of those scripts or that of reliability is initiated/received.</t>
  </si>
  <si>
    <t xml:space="preserve">Investment in House Properties: </t>
  </si>
  <si>
    <t>SBC, 37/A BUILDING</t>
  </si>
  <si>
    <t xml:space="preserve"> Add : Addition during the year</t>
  </si>
  <si>
    <t>Office Building-at cost</t>
  </si>
  <si>
    <t>Residential Building-at cost</t>
  </si>
  <si>
    <t xml:space="preserve"> Leasehold Land</t>
  </si>
  <si>
    <t xml:space="preserve">Outstanding Premiums : </t>
  </si>
  <si>
    <t xml:space="preserve">Interest and Rent Outstanding : </t>
  </si>
  <si>
    <t>R/I Local Premium Miscellaneous</t>
  </si>
  <si>
    <t>R/I Local Premium Engeneering</t>
  </si>
  <si>
    <t>R/I Local Commission Miscellaneous</t>
  </si>
  <si>
    <t>Loan</t>
  </si>
  <si>
    <t>Reserves or contingency accounts</t>
  </si>
  <si>
    <t>Debentures</t>
  </si>
  <si>
    <t>Balance of funds and accounts:</t>
  </si>
  <si>
    <t>Fire insurance business</t>
  </si>
  <si>
    <t>Marine insurance business</t>
  </si>
  <si>
    <t>Outstanding premiums</t>
  </si>
  <si>
    <t>Commission Paid on Re-Insurance Accepted Abroad</t>
  </si>
  <si>
    <t>Depreciation up to 2007</t>
  </si>
  <si>
    <t>Premium Deposit Marine Hull</t>
  </si>
  <si>
    <t>East. Liab. For O/S Claim Marine Gargo</t>
  </si>
  <si>
    <t>East. Liab. For O/S Claim Hull</t>
  </si>
  <si>
    <t>East. Liab. For O/S Claim Motor</t>
  </si>
  <si>
    <t>East. Liab. For O/S Claim Engg.</t>
  </si>
  <si>
    <t>East. Liab. For O/S Claim Aviation</t>
  </si>
  <si>
    <t>East. Liab. For O/S Claim Misc.</t>
  </si>
  <si>
    <t>Re-Ins Claim Recoverable Fire</t>
  </si>
  <si>
    <t>Re-Ins Claim Recoverable Marine Cargo</t>
  </si>
  <si>
    <t>Life Insurance Corporation of India (LICI)</t>
  </si>
  <si>
    <t>Advance Travelling</t>
  </si>
  <si>
    <t>Ab¨ exgvKvixi wbKU `v‡qi cwigvb</t>
  </si>
  <si>
    <t>G‡R›U M‡Yi wbKU cÖvc¨</t>
  </si>
  <si>
    <t>AvqKi eve` (bxU) `v‡qi cwigvb</t>
  </si>
  <si>
    <t>jf¨vsk, my` Ges fvov eve` cÖvc¨</t>
  </si>
  <si>
    <t>Lumsum Scholership for Meritorious Students</t>
  </si>
  <si>
    <t>Business Dev. Expenses</t>
  </si>
  <si>
    <t>Papers And Preiodicals</t>
  </si>
  <si>
    <t>Welfare And Recreation</t>
  </si>
  <si>
    <t>Marine Hull Departments</t>
  </si>
  <si>
    <t>Investment :House Property</t>
  </si>
  <si>
    <t>Sundry Fixed Assets :</t>
  </si>
  <si>
    <t>Total (B+C+D)=</t>
  </si>
  <si>
    <t>CAPITAL RESERVE</t>
  </si>
  <si>
    <t>B.</t>
  </si>
  <si>
    <t>GENERAL RESERVE</t>
  </si>
  <si>
    <t>B/F From Last Year</t>
  </si>
  <si>
    <t>C.</t>
  </si>
  <si>
    <t>Advance fire claim</t>
  </si>
  <si>
    <t>Advance office rent</t>
  </si>
  <si>
    <t>Advance salary</t>
  </si>
  <si>
    <t>Advance group insurance premium</t>
  </si>
  <si>
    <t>Brokerage on re-insurance</t>
  </si>
  <si>
    <t xml:space="preserve">Employees provident fund </t>
  </si>
  <si>
    <t xml:space="preserve">Withholding income tax on: </t>
  </si>
  <si>
    <t xml:space="preserve">Bills </t>
  </si>
  <si>
    <t>Fire (Public)</t>
  </si>
  <si>
    <t>Miscellaneous advance</t>
  </si>
  <si>
    <t>Telephone</t>
  </si>
  <si>
    <t>Printing</t>
  </si>
  <si>
    <t>Premium Income Cyclone</t>
  </si>
  <si>
    <t>Premium Income Flood</t>
  </si>
  <si>
    <t>Refund Premium Marine Hull</t>
  </si>
  <si>
    <t>O/S Fire Claim</t>
  </si>
  <si>
    <t>Net profit for the year carried forward to Profit and Loss Appropriation Account</t>
  </si>
  <si>
    <t>The accompanying notes form an integral part of these financial statements.</t>
  </si>
  <si>
    <t>Reserve for Shrimp Insurance</t>
  </si>
  <si>
    <t>Reserve for Exceptional Losses</t>
  </si>
  <si>
    <t>General Reserve</t>
  </si>
  <si>
    <t>Reserve for Investment Fluctuation</t>
  </si>
  <si>
    <t>Reserve for Crop Insurance</t>
  </si>
  <si>
    <t>Reserve for Employees Residential Complex</t>
  </si>
  <si>
    <t>O/S Marine Hull Claim</t>
  </si>
  <si>
    <t>Dhaka petrol</t>
  </si>
  <si>
    <t>Recognition of fixed assets</t>
  </si>
  <si>
    <t>Interest on F.D.R</t>
  </si>
  <si>
    <t>Interest on STD</t>
  </si>
  <si>
    <t>Head Office, Dhaka</t>
  </si>
  <si>
    <t>Abb¨vb¨ cvIbv`vi‡K †`q</t>
  </si>
  <si>
    <t>and @ 100% of marine hull premium income for the year</t>
  </si>
  <si>
    <t>Cargo</t>
  </si>
  <si>
    <t>Less Management Exp. realized from Pvt. Ins Co.</t>
  </si>
  <si>
    <t>Total Management Exp. (A+B+C+D)</t>
  </si>
  <si>
    <t>Contribution To B Fund</t>
  </si>
  <si>
    <t xml:space="preserve">Total Management Exp. </t>
  </si>
  <si>
    <t>Mymensingh Zone</t>
  </si>
  <si>
    <t>Sylhet Zone</t>
  </si>
  <si>
    <t>Mobile</t>
  </si>
  <si>
    <t>Advances</t>
  </si>
  <si>
    <t>Deputation Allowance</t>
  </si>
  <si>
    <t>Income Tax on Claim</t>
  </si>
  <si>
    <t>Inward R/I Commission Marine Hull</t>
  </si>
  <si>
    <t>Security Deposit For Petrol</t>
  </si>
  <si>
    <t>Final Settlement</t>
  </si>
  <si>
    <t>Provision Pension &amp; Gratuety</t>
  </si>
  <si>
    <t>cÖZ¨qb Kiv hvB‡Z‡Q †h, wnmve eQ‡ii 31†k wW‡m¤^i e‡Kqv wcÖwgqvg hvnv cieZ©x eQ‡ii 31†k gvP© ch©š— Av`vq nq bvB Zvnv m¤ú` wnmv‡e †`Lv‡bv nq bvB|</t>
  </si>
  <si>
    <t>Building Residence</t>
  </si>
  <si>
    <t>Total "A"</t>
  </si>
  <si>
    <t>Telephone Installation</t>
  </si>
  <si>
    <t>Talex Machine Installation</t>
  </si>
  <si>
    <t>Tape Recorder</t>
  </si>
  <si>
    <t>Duplication Machine</t>
  </si>
  <si>
    <t>N.C.R.</t>
  </si>
  <si>
    <t>Total "B"</t>
  </si>
  <si>
    <t>C</t>
  </si>
  <si>
    <t>Advance bi-cycle</t>
  </si>
  <si>
    <t>Advance traveling</t>
  </si>
  <si>
    <t>Advance legal fee</t>
  </si>
  <si>
    <t>Claim Paid Marine Cargo</t>
  </si>
  <si>
    <t>Advance Income tax Provision</t>
  </si>
  <si>
    <t>Claim Paid Marine Hull</t>
  </si>
  <si>
    <t>Claim Paid Motor</t>
  </si>
  <si>
    <t>Claim Paid Cattle</t>
  </si>
  <si>
    <t>Claim Paid Aviation</t>
  </si>
  <si>
    <t>Claim Paid P.P.A</t>
  </si>
  <si>
    <t>Re-Insurance Accepted Abroad</t>
  </si>
  <si>
    <t>Re-Insurance Accepted Local</t>
  </si>
  <si>
    <t>Re-Insurance Ceded</t>
  </si>
  <si>
    <t>Net Premium</t>
  </si>
  <si>
    <t>Inward R/I Claim Paid Marine Cargo</t>
  </si>
  <si>
    <t>Inwar R/I Claim Paid Marine Hull</t>
  </si>
  <si>
    <t>TOTAL C</t>
  </si>
  <si>
    <t>MISCELLANEOUS  EXP.</t>
  </si>
  <si>
    <t>TOTAL D</t>
  </si>
  <si>
    <t>Rent receivable on building</t>
  </si>
  <si>
    <t>Interest receivable on :</t>
  </si>
  <si>
    <t xml:space="preserve">   Bridge loans</t>
  </si>
  <si>
    <t xml:space="preserve">   Debenture</t>
  </si>
  <si>
    <t>Expenses Charged to P&amp;L A/C &amp; (Not Applicable to any fund of Account)</t>
  </si>
  <si>
    <t>Total Management &amp; Administrative Exp</t>
  </si>
  <si>
    <t>G.</t>
  </si>
  <si>
    <t>Telephone Maintenance(fax, inter com,pabx)</t>
  </si>
  <si>
    <t>Insurance Premium (Building)</t>
  </si>
  <si>
    <t>iv.</t>
  </si>
  <si>
    <t>ii.</t>
  </si>
  <si>
    <t>Amount due from other persons or bodies carrying on insurance business.</t>
  </si>
  <si>
    <t>Hull</t>
  </si>
  <si>
    <t>Basis of valuation of individual items are noted below:</t>
  </si>
  <si>
    <t>Depreciation of fixed assets</t>
  </si>
  <si>
    <t>(D) Leasehold Land (Not Amortized)</t>
  </si>
  <si>
    <t>Premium Deposit Marine Cargo</t>
  </si>
  <si>
    <t>Premium Deposit Motor</t>
  </si>
  <si>
    <t>Premium Deposit Misc.</t>
  </si>
  <si>
    <t>Premium Deposit ENGG</t>
  </si>
  <si>
    <t>Short/Excess Deposit</t>
  </si>
  <si>
    <t>Sundry debtors(Including Advance &amp; Deposits)</t>
  </si>
  <si>
    <t>From Budget</t>
  </si>
  <si>
    <t>Motor insurance business</t>
  </si>
  <si>
    <t>LIABILITIES AND PROVISION</t>
  </si>
  <si>
    <t>Insurance Premium (Other Than Building)</t>
  </si>
  <si>
    <t>O/S Marine Cargo Claim</t>
  </si>
  <si>
    <t>O/S Crops Claim</t>
  </si>
  <si>
    <t>Provision for Pension And Gratuity Fund</t>
  </si>
  <si>
    <t>Recovery of  Provident Fund Loan</t>
  </si>
  <si>
    <t>Basis of recognition of income in respect of premium deposit</t>
  </si>
  <si>
    <t>Inward R/I Claim Marine Cargo o/s</t>
  </si>
  <si>
    <t>Inward R/I Claim Fire o/s abroad</t>
  </si>
  <si>
    <t>wewfbœ †`bv`v‡ii wbKU cvIbv</t>
  </si>
  <si>
    <t>Special Allowance</t>
  </si>
  <si>
    <t>i. Government securities</t>
  </si>
  <si>
    <t xml:space="preserve">     a) Freehold land</t>
  </si>
  <si>
    <t>Local R/I Claim O/S Motor</t>
  </si>
  <si>
    <t>Inward R/I Claim Paid  Aviation</t>
  </si>
  <si>
    <t>Inward R/I Claim Paid Misc.</t>
  </si>
  <si>
    <t>General</t>
  </si>
  <si>
    <t>Ins. Stamp Expenses Misc.</t>
  </si>
  <si>
    <t>Servey fee</t>
  </si>
  <si>
    <t>Venishing Blind.</t>
  </si>
  <si>
    <t>B/A</t>
  </si>
  <si>
    <t>SBC 37/A, Building A/C</t>
  </si>
  <si>
    <t>Type Writer Machine</t>
  </si>
  <si>
    <t>XL</t>
  </si>
  <si>
    <t>Premium Income Crops</t>
  </si>
  <si>
    <t>Premium Income Prown</t>
  </si>
  <si>
    <t>i.</t>
  </si>
  <si>
    <t>Tax on Re-Insurance</t>
  </si>
  <si>
    <t>Inward R/I Claim Paid Fire</t>
  </si>
  <si>
    <t>Eastern Bank Ltd. 60001553</t>
  </si>
  <si>
    <t>Advance Fire Claim R/I</t>
  </si>
  <si>
    <t>Personal Pay Officer</t>
  </si>
  <si>
    <t>Parsonal Pay Staff</t>
  </si>
  <si>
    <t>City Bank 2006</t>
  </si>
  <si>
    <t>Jamuna Bank</t>
  </si>
  <si>
    <t/>
  </si>
  <si>
    <t>O/S Refund Premium Crops</t>
  </si>
  <si>
    <t>O/S Refund Premium Cattle</t>
  </si>
  <si>
    <t>O/S Refund Premium P.P.A</t>
  </si>
  <si>
    <t>O/S Refund Premium Aviation</t>
  </si>
  <si>
    <t>O/S Refund Premium Engg.</t>
  </si>
  <si>
    <t>Casual Staff Salary Security</t>
  </si>
  <si>
    <t>Deposit Premium Aviation</t>
  </si>
  <si>
    <t>One Bank-5013686019</t>
  </si>
  <si>
    <t>HEAD OFFICE, DHAKA</t>
  </si>
  <si>
    <t>11 =(3-7)</t>
  </si>
  <si>
    <t>9 =(7+8)</t>
  </si>
  <si>
    <t>2nd</t>
  </si>
  <si>
    <t>Tax On Re-Insurance Payable</t>
  </si>
  <si>
    <t>Incentive for Additional Business</t>
  </si>
  <si>
    <t>Hill Allowance Staff</t>
  </si>
  <si>
    <t>Source Tax</t>
  </si>
  <si>
    <t xml:space="preserve">  Less : Accumulated depreciation</t>
  </si>
  <si>
    <t xml:space="preserve">  Add : Addition during the year</t>
  </si>
  <si>
    <t>Vehicle:</t>
  </si>
  <si>
    <t>Car, Bus, Micro Bus etc</t>
  </si>
  <si>
    <t>Bi-Cycle</t>
  </si>
  <si>
    <t>Total "C"</t>
  </si>
  <si>
    <t>Others :</t>
  </si>
  <si>
    <t>Carpet</t>
  </si>
  <si>
    <t>Refregarator</t>
  </si>
  <si>
    <t>Total "D"</t>
  </si>
  <si>
    <t>Grand Total :</t>
  </si>
  <si>
    <t>Local R/I Claim O/S Fire</t>
  </si>
  <si>
    <t>Local R/I Claim O/S Marine Cargo</t>
  </si>
  <si>
    <t>Local  R/I Claim O/S Marine Hull</t>
  </si>
  <si>
    <t>Claims under policies less Re-Insurance</t>
  </si>
  <si>
    <t>09 July 2014</t>
  </si>
  <si>
    <t>Income tax expense</t>
  </si>
  <si>
    <t>Sub-Total</t>
  </si>
  <si>
    <t>Annexure- 3</t>
  </si>
  <si>
    <t>Annexure- A</t>
  </si>
  <si>
    <t>Excise Duty on Bank Interest</t>
  </si>
  <si>
    <t>Papers And Periodicals</t>
  </si>
  <si>
    <t>Person &amp; Gratuity Fund Officer &amp; Staff</t>
  </si>
  <si>
    <t>P.A. Policy Premium Officer &amp; Staff</t>
  </si>
  <si>
    <t>Lumsum Scholarship for Meritorious Students</t>
  </si>
  <si>
    <t>Advertisement And Publicity</t>
  </si>
  <si>
    <t>Penson &amp; Gratuity Fund Officer &amp; Staff</t>
  </si>
  <si>
    <t>Unit In charge Conveyance Allowance</t>
  </si>
  <si>
    <t>f) Contract Night Guard</t>
  </si>
  <si>
    <t xml:space="preserve"> General Entertainment (with PSB)</t>
  </si>
  <si>
    <t>Delegation And Training Expenses</t>
  </si>
  <si>
    <t>Lump sum Scholarship for Meritorious Students</t>
  </si>
  <si>
    <t>B/O Fees &amp; CDBL Charges</t>
  </si>
  <si>
    <t>Sundry Creditor</t>
  </si>
  <si>
    <t>Amount Due From Other person Carry. On Ins. Business.</t>
  </si>
  <si>
    <t>Cash in Transit</t>
  </si>
  <si>
    <t>S.D. Civil Aviation Authority</t>
  </si>
  <si>
    <t>Security Deposit From Gas Sylinder</t>
  </si>
  <si>
    <t>Photostat Machine</t>
  </si>
  <si>
    <t>Refrigerator</t>
  </si>
  <si>
    <t>Venetian Blind.</t>
  </si>
  <si>
    <t>Zone</t>
  </si>
  <si>
    <t>RI</t>
  </si>
  <si>
    <t>Tax Provision-Total</t>
  </si>
  <si>
    <t>Tax Provision (Net)</t>
  </si>
  <si>
    <t>Descrepencies in Creditors</t>
  </si>
  <si>
    <t>Premium Income</t>
  </si>
  <si>
    <t>Other Liabilities</t>
  </si>
  <si>
    <t>Deferred Tax Assets</t>
  </si>
  <si>
    <t>Revenue (Excluding Dividend Income)</t>
  </si>
  <si>
    <t>Provision for dimunition in value of investement in shares written back</t>
  </si>
  <si>
    <t>Re-Ins Claim Recovered Motor</t>
  </si>
  <si>
    <t>Exchange gain/Loss (Net)</t>
  </si>
  <si>
    <t>Net Profit Available for Tax</t>
  </si>
  <si>
    <t xml:space="preserve">Consolidated Statement of Financial Position </t>
  </si>
  <si>
    <t>Investment in wholly owned subsidiaries</t>
  </si>
  <si>
    <t xml:space="preserve">  Chairman</t>
  </si>
  <si>
    <t>Statement of cash flows</t>
  </si>
  <si>
    <t>Consolidated amount of Estimated Liabilities in Respect of Outstanding Claims whether Due or Intimated</t>
  </si>
  <si>
    <t>500 Shares of US Dollar 1,000 each of Asian Reinsurance Company, Thailand worth US Dollar 500,000 equivalent to Tk.7,740,000 were acquired in 1980 with the permission of the Ministry of Commerce of the People's Republic of Bangladesh. The book value in local currency of these shares is consistently shown at cost.</t>
  </si>
  <si>
    <t>Investment Corporation of Bangladesh</t>
  </si>
  <si>
    <t>Current account with ECG Department</t>
  </si>
  <si>
    <t>Current account with SSIL</t>
  </si>
  <si>
    <t xml:space="preserve">  Chartered Accountants</t>
  </si>
  <si>
    <t xml:space="preserve">                Dated, Dhaka</t>
  </si>
  <si>
    <t>The accompanying notes form an integral part of this financial statements.</t>
  </si>
  <si>
    <t>Amounts received against issuance of cover notes are recognized as income if the cover notes are converted into policy or after expiry of nine months following the issuance of cover notes in accordance with the Circular of Insurance Development and Regulatory Authority (IDRA).</t>
  </si>
  <si>
    <t>Profit paid to the Govt during the year</t>
  </si>
  <si>
    <t>Net Profit during the year</t>
  </si>
  <si>
    <t xml:space="preserve">                         Dated   Dhaka</t>
  </si>
  <si>
    <t>Claim Paid WIBCI</t>
  </si>
  <si>
    <t>Premium Income WIBCI</t>
  </si>
  <si>
    <t>Ins. Stamp Expenses WIBCI</t>
  </si>
  <si>
    <t>Deposit Premium WIBCI</t>
  </si>
  <si>
    <t>Venetian Blind</t>
  </si>
  <si>
    <t>Trade Payable</t>
  </si>
  <si>
    <t xml:space="preserve">       Chartered Accountants</t>
  </si>
  <si>
    <t>Dividend, house rent and interest income are stated in the Statement of Comprehensive  Income at gross amounts.</t>
  </si>
  <si>
    <t>Management expenses are accounted for on accrual basis except that of salary &amp; allowance which accounted for on cash basis.</t>
  </si>
  <si>
    <t>vii)</t>
  </si>
  <si>
    <t xml:space="preserve"> Managing Director</t>
  </si>
  <si>
    <t xml:space="preserve">   Managing Director</t>
  </si>
  <si>
    <t>Rangamati Project</t>
  </si>
  <si>
    <t>Advance Over Time</t>
  </si>
  <si>
    <t>Bima Mela</t>
  </si>
  <si>
    <t>Naba Barsha Vata</t>
  </si>
  <si>
    <t>WIBCI</t>
  </si>
  <si>
    <t>Interest Income</t>
  </si>
  <si>
    <t>Claim Recovery &amp; Misc. Income</t>
  </si>
  <si>
    <t>Other Payable</t>
  </si>
  <si>
    <t>for the year ended 31 December 2016</t>
  </si>
  <si>
    <t xml:space="preserve">                        31 May 2017</t>
  </si>
  <si>
    <t>Building office</t>
  </si>
  <si>
    <t>2.5 % Dep</t>
  </si>
  <si>
    <t xml:space="preserve">2, 96,525 </t>
  </si>
  <si>
    <t xml:space="preserve">481,10 </t>
  </si>
  <si>
    <t>code</t>
  </si>
  <si>
    <t>69, 492</t>
  </si>
  <si>
    <t>56, 56</t>
  </si>
  <si>
    <t>85, 515</t>
  </si>
  <si>
    <t>82, 95, 496</t>
  </si>
  <si>
    <t>480, 531</t>
  </si>
  <si>
    <t>Others Allowances</t>
  </si>
  <si>
    <t>Supply &amp; Survice</t>
  </si>
  <si>
    <t>Bank Charge, B/O Fees &amp; CDBL Charges</t>
  </si>
  <si>
    <t>Ins. Stamp Expenses</t>
  </si>
  <si>
    <t>Tender</t>
  </si>
  <si>
    <t>Sign Board &amp; others</t>
  </si>
  <si>
    <t>Total A</t>
  </si>
  <si>
    <t xml:space="preserve">Talex &amp; Internet </t>
  </si>
  <si>
    <t>Computer goods</t>
  </si>
  <si>
    <t>Total B</t>
  </si>
  <si>
    <t>Repair &amp; Maintenance</t>
  </si>
  <si>
    <t>Total C</t>
  </si>
  <si>
    <t>Total A+B+C</t>
  </si>
  <si>
    <t>Total A+B+C+D</t>
  </si>
  <si>
    <t>For Budget 2017</t>
  </si>
  <si>
    <t>Total D</t>
  </si>
  <si>
    <t>Balance as at the beginning of the year</t>
  </si>
  <si>
    <t>Less: Adjustment during the year</t>
  </si>
  <si>
    <t>Balance at the end of the year</t>
  </si>
  <si>
    <t xml:space="preserve">Opening Balance </t>
  </si>
  <si>
    <t>Net profit/(Loss) during the year</t>
  </si>
  <si>
    <t>Less: Transferred to Reserve for exceptional losses</t>
  </si>
  <si>
    <t>Less: Transferred to General reserve</t>
  </si>
  <si>
    <t>Opening balance at the beginning of the year</t>
  </si>
  <si>
    <t>Total Assets Value at cost</t>
  </si>
  <si>
    <t xml:space="preserve">Written Down Value </t>
  </si>
  <si>
    <t>Details of Investment in House Properties are shown in Annexure-1</t>
  </si>
  <si>
    <t>Reserve for unexpired risks @ 50% of motor and  miscellaneous premium income and @ 100% of aviation hull and crop premium income for the year and crop premium income for the year</t>
  </si>
  <si>
    <t>Security Deposit Office Rent</t>
  </si>
  <si>
    <t>ECG Department</t>
  </si>
  <si>
    <t>Sundry Creditors ECG</t>
  </si>
  <si>
    <t>Sundry Creditors SSIL</t>
  </si>
  <si>
    <t>ssil intt   rent out</t>
  </si>
  <si>
    <t>ecg intt   rent outstanding</t>
  </si>
  <si>
    <t>ecg cash  cash equivalent</t>
  </si>
  <si>
    <t>ssil cash  cash equivalent</t>
  </si>
  <si>
    <t>Govt contribute to ECG</t>
  </si>
  <si>
    <t>Retain Earning both</t>
  </si>
  <si>
    <t xml:space="preserve">adv income ecg </t>
  </si>
  <si>
    <t>sun fix assets ecg</t>
  </si>
  <si>
    <t>sun fix assets ssil</t>
  </si>
  <si>
    <t>investment in share</t>
  </si>
  <si>
    <t>ECG Department invest</t>
  </si>
  <si>
    <t>ssil invest</t>
  </si>
  <si>
    <t>Expenses of Management (SBC).</t>
  </si>
  <si>
    <t>(Figure in Taka)</t>
  </si>
  <si>
    <t>Marine Income</t>
  </si>
  <si>
    <t>=</t>
  </si>
  <si>
    <t>Non Marine Income</t>
  </si>
  <si>
    <t>Total Gross Premium</t>
  </si>
  <si>
    <t>Non-Marine Income</t>
  </si>
  <si>
    <t>Non-Marine (%)</t>
  </si>
  <si>
    <t>Allowable Exp. On Marine Income</t>
  </si>
  <si>
    <t>Allowable Exp. On Non-Marine Income</t>
  </si>
  <si>
    <t>First</t>
  </si>
  <si>
    <t>@</t>
  </si>
  <si>
    <t>Next</t>
  </si>
  <si>
    <t>Balance</t>
  </si>
  <si>
    <t>Total :</t>
  </si>
  <si>
    <t xml:space="preserve">Total : Allowable Management Expenses </t>
  </si>
  <si>
    <t xml:space="preserve">Total : Actual Management Expenses </t>
  </si>
  <si>
    <t xml:space="preserve">Total : Allowable  Expenses </t>
  </si>
  <si>
    <t>+</t>
  </si>
  <si>
    <t>Management Exp. 2016 Annexure 12 (Biplab)</t>
  </si>
  <si>
    <t xml:space="preserve">Marine (%) </t>
  </si>
  <si>
    <t>non</t>
  </si>
  <si>
    <t>marin</t>
  </si>
  <si>
    <t>National Bank Ltd - 1999001784770</t>
  </si>
  <si>
    <t>Merkentile Bank Ltd- 110113122255365</t>
  </si>
  <si>
    <t>Jamuna Bank-0000320000962</t>
  </si>
  <si>
    <t>Bangladesh Shilpa Bank (BDBL)- 05</t>
  </si>
  <si>
    <t>N.C.C Bank  - 0010919002/ 0002-0325000573</t>
  </si>
  <si>
    <t>Basic  - 04000030/ 0216-01-0000038</t>
  </si>
  <si>
    <t>I.F.I.C  Bank - 0136000096/ 1001-121104- 041</t>
  </si>
  <si>
    <t>City Bank Ltd. 33000033 /3102020166001</t>
  </si>
  <si>
    <t>(Syed Shahriyar Ahsan)</t>
  </si>
  <si>
    <t>Audit fee</t>
  </si>
  <si>
    <t>II1.</t>
  </si>
  <si>
    <t>Less Paid during the year</t>
  </si>
  <si>
    <t>2017 Actual Expenditure</t>
  </si>
  <si>
    <t>1, 508,498, 524</t>
  </si>
  <si>
    <t>M/ Exp for Marine</t>
  </si>
  <si>
    <t>M/ Exp for Non Marine Fire</t>
  </si>
  <si>
    <t>M/ Exp for Non Marine Misc</t>
  </si>
  <si>
    <t>M/ Exp for Non Marine Motor</t>
  </si>
  <si>
    <t>M/ Exp for Fire</t>
  </si>
  <si>
    <t>Misc</t>
  </si>
  <si>
    <t>Priminister Relife fund</t>
  </si>
  <si>
    <t>House building Loan Recovery</t>
  </si>
  <si>
    <t>Cash Guranttee</t>
  </si>
  <si>
    <t>House Rent deduction</t>
  </si>
  <si>
    <t>Security and Festival</t>
  </si>
  <si>
    <t>Less Income Tax on Dividend</t>
  </si>
  <si>
    <t>48,  483, 499</t>
  </si>
  <si>
    <t>53, 214</t>
  </si>
  <si>
    <t>Taxes</t>
  </si>
  <si>
    <t>Recovery Providend fund Loan</t>
  </si>
  <si>
    <t>Final  Settlement</t>
  </si>
  <si>
    <t>83, 483, 499</t>
  </si>
  <si>
    <t>10, 481</t>
  </si>
  <si>
    <t>319, 320</t>
  </si>
  <si>
    <t>62, 487</t>
  </si>
  <si>
    <t>63, 488</t>
  </si>
  <si>
    <t>Advance  Fuel</t>
  </si>
  <si>
    <t xml:space="preserve">83, </t>
  </si>
  <si>
    <t>78, 106</t>
  </si>
  <si>
    <t>Management Exp. On R/I, I/W, survey fee</t>
  </si>
  <si>
    <t>Internet  &amp; Information Technology</t>
  </si>
  <si>
    <t>Deposit</t>
  </si>
  <si>
    <t>Trade &amp; Other Receivable</t>
  </si>
  <si>
    <t>Consolidated Sundry Debtors Total</t>
  </si>
  <si>
    <t>Actuarial Fee</t>
  </si>
  <si>
    <t>Others</t>
  </si>
  <si>
    <t>Rupali Bank Ltd. 39908</t>
  </si>
  <si>
    <t>Less Income Tax, Source tax</t>
  </si>
  <si>
    <t xml:space="preserve"> 31-May-2017</t>
  </si>
  <si>
    <t>Bonus pay to Employee</t>
  </si>
  <si>
    <t>Consultant fee/ Expert Fee/ Computer Prog. Charge</t>
  </si>
  <si>
    <t>Saving accounts (Intt on STD)</t>
  </si>
  <si>
    <t>Sadharan Bima Corporation (Note:21.01)</t>
  </si>
  <si>
    <t>Sadharan Bima Corporation (Note:22.01)</t>
  </si>
  <si>
    <t xml:space="preserve">Debenture Recovery </t>
  </si>
  <si>
    <t>Advance Claims (Deposited into the Court against disputed claim cases pending in Appeal.)</t>
  </si>
  <si>
    <t>Entertainment Expenses</t>
  </si>
  <si>
    <t>Tiffin Allowance</t>
  </si>
  <si>
    <t>Education Allowance (Officer &amp; Staff)</t>
  </si>
  <si>
    <t>Printing Expenses with Calender</t>
  </si>
  <si>
    <t>Electric Maintenance</t>
  </si>
  <si>
    <t>Training Exp and Deligation fee</t>
  </si>
  <si>
    <t>Penson &amp; Gratuity Fund (Officer &amp; Staff)</t>
  </si>
  <si>
    <t>National Day Expenses</t>
  </si>
  <si>
    <t>Management Exp. On R/I Entt, Survey fee Ins fee</t>
  </si>
  <si>
    <t>Water Bill / Charge</t>
  </si>
  <si>
    <t>Gas Charge/ bill</t>
  </si>
  <si>
    <t>Caretaker Allowance</t>
  </si>
  <si>
    <t>Adv Pension and Gratuity</t>
  </si>
  <si>
    <t>Survey fee</t>
  </si>
  <si>
    <t>Venisign (Vertical) Blind.</t>
  </si>
  <si>
    <t>Building Office &amp; renovation</t>
  </si>
  <si>
    <t>Room Air Cooler &amp; AC Purchases</t>
  </si>
  <si>
    <t>Service Charges on Co - Insurance</t>
  </si>
  <si>
    <t>Advance Claim Paid</t>
  </si>
  <si>
    <t>Estd. Liab. For O/S Claim Fire</t>
  </si>
  <si>
    <t>East. Liab. For O/S Claim Marine Cargo</t>
  </si>
  <si>
    <t>Security Deposit On Telephone</t>
  </si>
  <si>
    <t>Contribution to Benevolent Fund</t>
  </si>
  <si>
    <t>Advance Purchases</t>
  </si>
  <si>
    <t>Advance House Building Loan</t>
  </si>
  <si>
    <t>Adv. Income Tax Paid by Corporation (SBC)</t>
  </si>
  <si>
    <t>Pension &amp; Gratuity Fund(Obasar Bhata)</t>
  </si>
  <si>
    <t>Rupali Bank Ltd. 29819</t>
  </si>
  <si>
    <t>Rupali Bank Ltd. 200039908</t>
  </si>
  <si>
    <t>Rajshahi Krishi Unnayan Bank 157</t>
  </si>
  <si>
    <t>City Bank Ltd. 3102020166001</t>
  </si>
  <si>
    <t>I.F.I.C  Bank - 1001-121104-041</t>
  </si>
  <si>
    <t>N.C.C Bank  - 0325000573</t>
  </si>
  <si>
    <t>Bangladesh Shilpa Rin Bank- 05 (BDBL)</t>
  </si>
  <si>
    <t>Bonds or National Bonds</t>
  </si>
  <si>
    <t>Bridge Loan (Bridging Finance)</t>
  </si>
  <si>
    <t>Share Investment A/c</t>
  </si>
  <si>
    <t>R/I Cmmission Accepted Fire</t>
  </si>
  <si>
    <t>R/I Cmmission Accepted Marine Cargo</t>
  </si>
  <si>
    <t>R/I Cmmission Accepted Marine Hull</t>
  </si>
  <si>
    <t>R/I Cmmission Accepted Miscellaneous</t>
  </si>
  <si>
    <t>R/I Cmmission Accepted Engn.</t>
  </si>
  <si>
    <t>R/I Cmmission Accepted Aviation</t>
  </si>
  <si>
    <t>Inward R/I Claim Fire O/s  (Abroad)</t>
  </si>
  <si>
    <t>Inward R/I Claim Marine Cargo O/S  (Abroad)</t>
  </si>
  <si>
    <t>Honourium Expenses / Allowance</t>
  </si>
  <si>
    <t>Citi Bank NA r/I  010001200762006</t>
  </si>
  <si>
    <t>Citi Bank NA 702026</t>
  </si>
  <si>
    <t>Crops Insurance premium/expenses</t>
  </si>
  <si>
    <t>National Integredy (Suddachar prise) System</t>
  </si>
  <si>
    <t>Bima Unnayan Mela</t>
  </si>
  <si>
    <t>Entt. Allowance Officer (Chamber fee)</t>
  </si>
  <si>
    <t>Printer,  Monitor, Scanner Purchases</t>
  </si>
  <si>
    <t>Water Pumb Maintanace (Electrical)</t>
  </si>
  <si>
    <t>Briefcase A/C</t>
  </si>
  <si>
    <t>Security on Bills</t>
  </si>
  <si>
    <t>Crokerise Purchases</t>
  </si>
  <si>
    <t>Mobile Purchases</t>
  </si>
  <si>
    <t>67, 551</t>
  </si>
  <si>
    <t>Entt Allowance Officer</t>
  </si>
  <si>
    <t>Entt Allowance Staff</t>
  </si>
  <si>
    <t>Fire &amp; Others</t>
  </si>
  <si>
    <t>National Bank Ltd (FC)- 19999002631593</t>
  </si>
  <si>
    <t>107  A</t>
  </si>
  <si>
    <t>Debenture Loan Interest</t>
  </si>
  <si>
    <t>Water Purifier Machine</t>
  </si>
  <si>
    <t>Staff Wages &amp; Salary</t>
  </si>
  <si>
    <t>Electric Bills/ Charge</t>
  </si>
  <si>
    <t>Rent Receivable Office</t>
  </si>
  <si>
    <t>Head office R/I Accounts Dept. Outward</t>
  </si>
  <si>
    <t>Head Office R/I Inward Local Account</t>
  </si>
  <si>
    <t>Ins. St. Exp Fire</t>
  </si>
  <si>
    <t>Ins. St Exp M. Cargo</t>
  </si>
  <si>
    <t>Ins. St Exp M. Hull</t>
  </si>
  <si>
    <t>Ins. St Exp Motor</t>
  </si>
  <si>
    <t>Ins. St Exp Misc.</t>
  </si>
  <si>
    <t>Ins. St Exp Engg.</t>
  </si>
  <si>
    <t>88 Depreciation charge</t>
  </si>
  <si>
    <t>350 Depr fund</t>
  </si>
  <si>
    <t>NRBC Mutual Bank</t>
  </si>
  <si>
    <t>Brack Bank (Bikash-1501201806446003)</t>
  </si>
  <si>
    <t>Income Tax Payable on Office Rent (O Income sheet)</t>
  </si>
  <si>
    <t>Pubali Bank Ltd.    3825-8</t>
  </si>
  <si>
    <t>Uttara Bank Ltd.       110 79315</t>
  </si>
  <si>
    <t>Sonali Bank C/D. 33012325</t>
  </si>
  <si>
    <t>Rajshahi Krishi Unnayan Bank 200000157</t>
  </si>
  <si>
    <t xml:space="preserve">NRBC Mutual Bank 0101-364000009 </t>
  </si>
  <si>
    <t>ICB Islamic Bank A/C 002000200 090477</t>
  </si>
  <si>
    <t>Rupali Bank Foreign Ex  2000014975</t>
  </si>
  <si>
    <t>Bangladesh Krishi Bank 4001-021003421</t>
  </si>
  <si>
    <t>Prime Bank  10411010000353</t>
  </si>
  <si>
    <t>National Bank Ltd (FC)- 19999002631593 31/12/18 $ 2967585.33</t>
  </si>
  <si>
    <t>Caretaker Allow</t>
  </si>
  <si>
    <t>Toner or Cardige</t>
  </si>
  <si>
    <t>Computation of Income Tax for the year 2018</t>
  </si>
  <si>
    <t>Profit for the year 2018</t>
  </si>
  <si>
    <t>Contingency &amp; General Expenses, Sitting fee</t>
  </si>
  <si>
    <t xml:space="preserve">82,95,496, </t>
  </si>
  <si>
    <t xml:space="preserve">85, </t>
  </si>
  <si>
    <t>32, 555</t>
  </si>
  <si>
    <t>Stationery &amp; Brifcase &amp; Crokerise</t>
  </si>
  <si>
    <t>29, 556, 558</t>
  </si>
  <si>
    <t>economic  code</t>
  </si>
  <si>
    <t>Less: Adjustment made prior of the year</t>
  </si>
  <si>
    <t>Ins. Stamp Expenses WIBC</t>
  </si>
  <si>
    <t>Ins. St Exp WIBC.</t>
  </si>
  <si>
    <t>Advance Income Tax on Salary</t>
  </si>
  <si>
    <t>Honouriam Allawance</t>
  </si>
  <si>
    <t xml:space="preserve">2,96, 525 </t>
  </si>
  <si>
    <t xml:space="preserve"> Vat</t>
  </si>
  <si>
    <t>48, 483</t>
  </si>
  <si>
    <t>Tea expenses for employee</t>
  </si>
  <si>
    <t>Stationery, Pump Machine &amp; Brifcase &amp; Crokerise</t>
  </si>
  <si>
    <t xml:space="preserve">502, </t>
  </si>
  <si>
    <t xml:space="preserve"> 485,97, 516, 494</t>
  </si>
  <si>
    <t xml:space="preserve">Misc. Receipt/ Income, </t>
  </si>
  <si>
    <t>202, 562</t>
  </si>
  <si>
    <t xml:space="preserve">319, </t>
  </si>
  <si>
    <t xml:space="preserve">62, </t>
  </si>
  <si>
    <t>82,</t>
  </si>
  <si>
    <t>Audit  Fee</t>
  </si>
  <si>
    <t>85,</t>
  </si>
  <si>
    <t xml:space="preserve">Advance Motor Cycle </t>
  </si>
  <si>
    <t xml:space="preserve">67, </t>
  </si>
  <si>
    <t>Differnet in Exchanges</t>
  </si>
  <si>
    <t xml:space="preserve">Car Parking,  </t>
  </si>
  <si>
    <t>Contingency &amp; General Expenses,</t>
  </si>
  <si>
    <t xml:space="preserve"> Sitting fee</t>
  </si>
  <si>
    <t>48,</t>
  </si>
  <si>
    <t>Audit  Fees</t>
  </si>
  <si>
    <t>Provision as on 01-01-2018</t>
  </si>
  <si>
    <t>Provision as on 31-12-2018</t>
  </si>
  <si>
    <t>Adv. Tax as on 01-01-2018</t>
  </si>
  <si>
    <t>Adv. Tax as on 31-12-2018</t>
  </si>
  <si>
    <t>SBC Sundry Debtors (including Advances and Deposits) : Tk 2,289,635,098</t>
  </si>
  <si>
    <t>Provision for investment in Marketable Securities</t>
  </si>
  <si>
    <t>Summary of underwriting operations of the Corporation for the year 2018</t>
  </si>
  <si>
    <t>This is to certify that the Sadharan Bima Corporation has earned a pre-tax net profit of TK. 3,235,173,517.00 which represents 91.93% of gross direct premium of  TK. 35,192,87519.09 underwritten by Sadharan Bima Corporation from direct business during the year 2018.</t>
  </si>
  <si>
    <t>2018 m‡bi 31†k wW‡m¤^‡ii Rb¨|</t>
  </si>
  <si>
    <t>Provision for bad and doubtful Debts</t>
  </si>
  <si>
    <t>Provision for Residential Complex</t>
  </si>
  <si>
    <t>Janata Bank A/C 44 R/I 023736000075</t>
  </si>
  <si>
    <t xml:space="preserve">Interest on Debenture </t>
  </si>
  <si>
    <t>The principal activities of Sadharan Bima Corporation are to provide all kinds of general insurance businesses to its customers. It also provides reinsurance services to the private insurance companies as the sole reinsurer in Bangladesh. The public sector insurance business which were solely underwritten by the Corporation up to 31 March 1990, are pursuant to a directive of the Government of the People’s Republic of Bangladesh, now underwritten on coinsurance basis; fifty percent of such business is retained by the Corporation and the balance 50% is equally shared by the forty five private insurance companies incorporated in Bangladesh.</t>
  </si>
  <si>
    <t xml:space="preserve">Retained Earnings: </t>
  </si>
  <si>
    <t xml:space="preserve">Reserve for Exceptional Losses: </t>
  </si>
  <si>
    <t xml:space="preserve">General Reserve: </t>
  </si>
  <si>
    <t xml:space="preserve">Premium Deposit: </t>
  </si>
  <si>
    <t xml:space="preserve">Consolidated Sundry Creditors:  </t>
  </si>
  <si>
    <t xml:space="preserve">Sundry Creditors: </t>
  </si>
  <si>
    <t xml:space="preserve">Investment in Government Securities: </t>
  </si>
  <si>
    <t>Bonus to be paid to Employee</t>
  </si>
  <si>
    <t>Union Subcription Election fee</t>
  </si>
  <si>
    <t xml:space="preserve">Directors' fees </t>
  </si>
  <si>
    <t>Direct Premium</t>
  </si>
  <si>
    <t>TOTAL GROSS PREMIUM</t>
  </si>
  <si>
    <t>Net Gross Premium</t>
  </si>
  <si>
    <t xml:space="preserve">Investment on FDR </t>
  </si>
  <si>
    <t>Add: during the year</t>
  </si>
  <si>
    <t>Less: Encashment during the year</t>
  </si>
  <si>
    <t>Investment in FDR</t>
  </si>
  <si>
    <t>Government Provision</t>
  </si>
  <si>
    <t>Provision for payment to government</t>
  </si>
  <si>
    <t>Provision for payment  to government</t>
  </si>
  <si>
    <t>Less:Prior year Adjustment</t>
  </si>
  <si>
    <t>Add: Net Profit during the year</t>
  </si>
  <si>
    <t>Less: Transferred to Reserve for expecptional Losses</t>
  </si>
  <si>
    <t>Less: Transferred to General Reserve</t>
  </si>
  <si>
    <t>Provision for payable to Government</t>
  </si>
  <si>
    <t>Addition during the year</t>
  </si>
  <si>
    <t>Statement of Depreciation of Investment House property and Sundry Fixed Assets as at 31-12-2019</t>
  </si>
  <si>
    <t>Balance as at    01 January 2019</t>
  </si>
  <si>
    <t>Balance as at              31 December2019</t>
  </si>
  <si>
    <t>Balance as at         01 January 2019</t>
  </si>
  <si>
    <t>Balance as at               31 December2019</t>
  </si>
  <si>
    <t>WDV as at December 31, 2019</t>
  </si>
  <si>
    <t>WDV as at 31 December 2018</t>
  </si>
  <si>
    <t xml:space="preserve"> BUDGET &amp; MANAGEMENT EXPENSES FOR THE YEAR 2019</t>
  </si>
  <si>
    <t>2019 Actual Expenditure</t>
  </si>
  <si>
    <t>MANAGEMENT EXPENSES FOR THE YEAR 2019</t>
  </si>
  <si>
    <t>And Claims Position For The Year Ended 31st December`2019</t>
  </si>
  <si>
    <t>Annual Festival , Emp Vhose</t>
  </si>
  <si>
    <t>Innovation Expenses</t>
  </si>
  <si>
    <t>Profit for the year 2019</t>
  </si>
  <si>
    <t>Computation of Income Tax for the year 2019</t>
  </si>
  <si>
    <t>for the year 31 December 2019</t>
  </si>
  <si>
    <t>2019 Budet</t>
  </si>
  <si>
    <t>dr</t>
  </si>
  <si>
    <t>cr</t>
  </si>
  <si>
    <t>Audit Fee Payable (Provision)</t>
  </si>
  <si>
    <t>Provision for Govt Surpluse</t>
  </si>
  <si>
    <t>Provision Alfa Rating Actuarial Rating Fee</t>
  </si>
  <si>
    <t xml:space="preserve">Provision of Alfa Rating Actuarial rating Fee </t>
  </si>
  <si>
    <t>29, 556,   558</t>
  </si>
  <si>
    <t>Interview Expenses</t>
  </si>
  <si>
    <t>P.P.A. Bonus</t>
  </si>
  <si>
    <t>Issued subscribe and Paid-up Capital 50000000 ordinary shares of TK. 100 each</t>
  </si>
  <si>
    <t>Authorized Share Capital100000000 ordinary shares of Tk. 100 each</t>
  </si>
  <si>
    <t>Capital and Liability</t>
  </si>
  <si>
    <t>Net Cash used in Financing Activities: C</t>
  </si>
  <si>
    <t>Cash Flows from Financing Activitie:</t>
  </si>
  <si>
    <t>Less Provision  during the year</t>
  </si>
  <si>
    <t>Reserve for bad and doubtful  Debts</t>
  </si>
  <si>
    <t>Reserve for bad and doubtful Debts</t>
  </si>
  <si>
    <t>Transfer  to Paid up Capital from General Reserve</t>
  </si>
  <si>
    <t>Less: Govt Surplus</t>
  </si>
  <si>
    <t>Total Allowable Management Expenses surplus 2019</t>
  </si>
  <si>
    <t>Less Capital Reserve SBC Securities &amp; Investment Ltd.</t>
  </si>
  <si>
    <t>Transfer to Capital Reserve</t>
  </si>
  <si>
    <t xml:space="preserve">Dividend Paid </t>
  </si>
  <si>
    <t>Less dividend Paid</t>
  </si>
  <si>
    <t>Prior Year adjustment</t>
  </si>
  <si>
    <t>Investment in shares</t>
  </si>
  <si>
    <t>Cash Flows</t>
  </si>
  <si>
    <t>Divident Paid</t>
  </si>
  <si>
    <t>Balance of funds and accounts</t>
  </si>
  <si>
    <t>Sundry creditors (including outstanding and accruing expenses).</t>
  </si>
  <si>
    <t>Profile of Related Party:</t>
  </si>
  <si>
    <t>Name of Company</t>
  </si>
  <si>
    <t>ADDRESS</t>
  </si>
  <si>
    <t>NATURE OF BUSINESS</t>
  </si>
  <si>
    <t>Relationship with SBC</t>
  </si>
  <si>
    <t>SBC Security &amp; Investment LTD</t>
  </si>
  <si>
    <t>Sadharan Bima Bhabon, 3rd Floor, 33, Dilkusha C/A, DHAKA-1000</t>
  </si>
  <si>
    <t>Share &amp; Stock Broker</t>
  </si>
  <si>
    <t>Subsidary Company</t>
  </si>
  <si>
    <t>Export Credit Guarantee</t>
  </si>
  <si>
    <t>Sadharan Bima Bhabon, 2nd Floor, 33, Dilkusha C/A, DHAKA-1000</t>
  </si>
  <si>
    <t>Bank Guarantor of Export Credit Business (Pre-Shipment, Post-Shipment &amp; Comphrehensive Finance to the Expoters)</t>
  </si>
  <si>
    <t>Others Necessary Party</t>
  </si>
  <si>
    <t>Relationship</t>
  </si>
  <si>
    <t>Addition Amount</t>
  </si>
  <si>
    <t>SSIL</t>
  </si>
  <si>
    <t>Subsidary</t>
  </si>
  <si>
    <t>Investment Purpose</t>
  </si>
  <si>
    <t>ECG</t>
  </si>
  <si>
    <t>Other Necessary Party</t>
  </si>
  <si>
    <t>6 Monthl Exp (unaudited) 2020</t>
  </si>
  <si>
    <t>(Tk. In Crore)</t>
  </si>
  <si>
    <t>6 MONTH MANAGEMENT EXPENSES FOR THE YEAR 2020</t>
  </si>
  <si>
    <t>Opening Balance-Liabilities Schedule</t>
  </si>
  <si>
    <t>As at December 31, 2020</t>
  </si>
  <si>
    <t>Balance as on 01-01-2020</t>
  </si>
  <si>
    <t>Balance as on 31-12-2020</t>
  </si>
  <si>
    <t>Balance as at               31 December2020</t>
  </si>
  <si>
    <t>†gvU gyL¨ Avq t</t>
  </si>
  <si>
    <t>M) mvaviY wiRvf© n‡Z cÖvwß</t>
  </si>
  <si>
    <t>L) †kqvi weµq</t>
  </si>
  <si>
    <t>K) FY I AwMÖg Av`vq</t>
  </si>
  <si>
    <t>1| gyL¨ Avq t</t>
  </si>
  <si>
    <t>R)</t>
  </si>
  <si>
    <t>cÖK…Z</t>
  </si>
  <si>
    <t>†KvW</t>
  </si>
  <si>
    <t>2017 m‡bi</t>
  </si>
  <si>
    <t>Avq-e¨‡qi LvZ</t>
  </si>
  <si>
    <t>B‡KvbwgK</t>
  </si>
  <si>
    <t>µ.</t>
  </si>
  <si>
    <t>(AsK †KvwU  UvKvq)</t>
  </si>
  <si>
    <t>A_v©q‡bi Drm t</t>
  </si>
  <si>
    <t>†gvU (P+Q) t</t>
  </si>
  <si>
    <t>4|</t>
  </si>
  <si>
    <r>
      <rPr>
        <b/>
        <sz val="14"/>
        <rFont val="SutonnyMJ"/>
      </rPr>
      <t>†gvU FY I AwMÖg</t>
    </r>
    <r>
      <rPr>
        <sz val="14"/>
        <rFont val="SutonnyMJ"/>
      </rPr>
      <t xml:space="preserve"> (Q)t</t>
    </r>
  </si>
  <si>
    <t>gUi mvB‡Kj AwMÖg</t>
  </si>
  <si>
    <t>3|</t>
  </si>
  <si>
    <t>gUi Mvox AwMÖg</t>
  </si>
  <si>
    <t>2|</t>
  </si>
  <si>
    <t>M„n wbg©vb AwMÖg</t>
  </si>
  <si>
    <t>1|</t>
  </si>
  <si>
    <t>FY I AwMÖg t</t>
  </si>
  <si>
    <t>Q)</t>
  </si>
  <si>
    <t>†gvU m¤ú` msMÖn I µq (P) t</t>
  </si>
  <si>
    <t>AvmevecÎ</t>
  </si>
  <si>
    <t>Awdm miÄvg</t>
  </si>
  <si>
    <t>mdUIq¨vi)</t>
  </si>
  <si>
    <t>Kw¤úDUvi I hš¿vsk (Kw¤úDUvivB‡Rkb,</t>
  </si>
  <si>
    <t>cÖ‡KŠkj hš¿cvwZ (wjdU I Gwm µq)</t>
  </si>
  <si>
    <t>†gvUi hvb</t>
  </si>
  <si>
    <t>(Rwg/d¬vU µq I DbœqY, BgviZ wbg©vb cÖKí Gi Rb¨(bZzb)</t>
  </si>
  <si>
    <t>Ab¨vb¨ feb</t>
  </si>
  <si>
    <t>AvevwmK feb (†KvqvU©vi)</t>
  </si>
  <si>
    <t>Awdm feb (BgviZ wbg©vY Lv‡Z m¤úªmviY)</t>
  </si>
  <si>
    <t>m¤ú` msMÖn I µq t</t>
  </si>
  <si>
    <t>P)</t>
  </si>
  <si>
    <t>g~L¨ e¨q t</t>
  </si>
  <si>
    <t>†gvU cÖkvmwbK e¨q t</t>
  </si>
  <si>
    <t>11|</t>
  </si>
  <si>
    <t>AePq Znwej Puv`v</t>
  </si>
  <si>
    <t>10|</t>
  </si>
  <si>
    <t>exgv GKv‡Wgx‡K Aby`vb</t>
  </si>
  <si>
    <t>9|</t>
  </si>
  <si>
    <t>`vb I Puv`v</t>
  </si>
  <si>
    <t>8|</t>
  </si>
  <si>
    <t xml:space="preserve">†µwWU †iwUs, </t>
  </si>
  <si>
    <t>7|</t>
  </si>
  <si>
    <t>AwWU wd</t>
  </si>
  <si>
    <t>6|</t>
  </si>
  <si>
    <t>m¤§vbx wd/cvwikÖwgK/cwiPvjK wd</t>
  </si>
  <si>
    <t>5|</t>
  </si>
  <si>
    <t>AvBb LiP</t>
  </si>
  <si>
    <t>cÖPvi I weÁvcb</t>
  </si>
  <si>
    <t>†¯úkvj cvid‡g©Ý †evbvm</t>
  </si>
  <si>
    <t>gybvdvi Dci †evbvm</t>
  </si>
  <si>
    <t>cÖkvmwbK e¨q t</t>
  </si>
  <si>
    <t>O)</t>
  </si>
  <si>
    <t>t e¨q t</t>
  </si>
  <si>
    <t>evrmwiK DbœqY ev‡RU (cÖ¯ÍvweZ 2019 I ms‡kvwaZ 2018)/gyjabx ev‡RU</t>
  </si>
  <si>
    <t>cÖavb Kv©hvjq, XvKv|</t>
  </si>
  <si>
    <t>mvaviY exgv K‡c©v‡ikb</t>
  </si>
  <si>
    <t>†gvU e¨e¯’vcbv e¨q (M-N) t</t>
  </si>
  <si>
    <t>e¨e¯’vcbv e¨‡qi Ask mgš^q</t>
  </si>
  <si>
    <t xml:space="preserve">†emiKvix †Kv¤úvbx †_‡K Av`vq‡hvM¨ </t>
  </si>
  <si>
    <t>N)</t>
  </si>
  <si>
    <t>†gvU †eZb fvZvw` +Awdm cwiPvjbv e¨q (K+L) t</t>
  </si>
  <si>
    <t>M)</t>
  </si>
  <si>
    <t>‡gvU Awdm cwiPvjbv e¨q t</t>
  </si>
  <si>
    <t>Kj¨vb Znwej (†ebv‡fv‡jÛ dv‡Û Aby`vb)</t>
  </si>
  <si>
    <t>33|</t>
  </si>
  <si>
    <t>e„wË/¯‹jvikxc</t>
  </si>
  <si>
    <t>32|</t>
  </si>
  <si>
    <t>Kg©Pvix‡`i wPwKrmv eve` gÄyix</t>
  </si>
  <si>
    <t>31|</t>
  </si>
  <si>
    <t xml:space="preserve">   L) exgv wcÖwgqvg</t>
  </si>
  <si>
    <t xml:space="preserve">   K) BgviZ †givgZ I i¶bv‡e¶Y</t>
  </si>
  <si>
    <t>Awdm feb t</t>
  </si>
  <si>
    <t xml:space="preserve">   O) ˆe`y¨wZK i¶Yv‡e¶Y</t>
  </si>
  <si>
    <t xml:space="preserve">   M) wjdU&amp; i¶bv‡e¶Y</t>
  </si>
  <si>
    <t xml:space="preserve">   L) kxZvZc I iæg GqviKzjvi i¶Yv‡e¶Y</t>
  </si>
  <si>
    <t xml:space="preserve">   K) Kw¤úDUvi i¶Yv‡e¶Y</t>
  </si>
  <si>
    <t>Kw¤úDUvi I Awdm miÄvg t</t>
  </si>
  <si>
    <t>29|</t>
  </si>
  <si>
    <t>28|</t>
  </si>
  <si>
    <t xml:space="preserve">  M) U¨v·</t>
  </si>
  <si>
    <t xml:space="preserve">   K) iÿYv‡eÿY</t>
  </si>
  <si>
    <t>†gvUihvbevnb t</t>
  </si>
  <si>
    <t>27|</t>
  </si>
  <si>
    <t xml:space="preserve">Ab¨vb¨ e¨q </t>
  </si>
  <si>
    <t>26|</t>
  </si>
  <si>
    <t>Kw¤úDUvi mvgMÖx (†Uvbvi/Kwcqvi Kvwj)</t>
  </si>
  <si>
    <t>25|</t>
  </si>
  <si>
    <t>†gvU (AvDU‡mvwm©s) t</t>
  </si>
  <si>
    <t>24|</t>
  </si>
  <si>
    <t xml:space="preserve">   L) wK¬wbs</t>
  </si>
  <si>
    <t xml:space="preserve">   K) wbivcËv cÖnix (bvBUMvW©)</t>
  </si>
  <si>
    <t>AvDU‡mvwm©s t</t>
  </si>
  <si>
    <t>23|</t>
  </si>
  <si>
    <t xml:space="preserve">   N) wjdU&amp;g¨vb</t>
  </si>
  <si>
    <t xml:space="preserve">   M) WªvBfvi</t>
  </si>
  <si>
    <t xml:space="preserve">   K) K¨vRyqvj óvd †eZb</t>
  </si>
  <si>
    <t>kÖwgK gRyix t</t>
  </si>
  <si>
    <t>22|</t>
  </si>
  <si>
    <t>cyi¯‹vi</t>
  </si>
  <si>
    <t>21|</t>
  </si>
  <si>
    <t>cwienb e¨q</t>
  </si>
  <si>
    <t>20|</t>
  </si>
  <si>
    <t xml:space="preserve">   M) e¨emv DbœqY</t>
  </si>
  <si>
    <t xml:space="preserve">   L) Kg©KZ©v I Kg©Pvix‡`i jvÂ mvewmwW</t>
  </si>
  <si>
    <t xml:space="preserve">   K) mvaviY Avc¨vqY (†evW© I Ab¨vb¨)</t>
  </si>
  <si>
    <t>Avc¨vqY e¨q t</t>
  </si>
  <si>
    <t>19|</t>
  </si>
  <si>
    <t>e¨‡qi LvZ</t>
  </si>
  <si>
    <t>(AsK †KvwU UvKvq)</t>
  </si>
  <si>
    <t xml:space="preserve">cÖwk¶Y e¨q </t>
  </si>
  <si>
    <t>18|</t>
  </si>
  <si>
    <t>BDwbdg©</t>
  </si>
  <si>
    <t>17|</t>
  </si>
  <si>
    <t>eBcÎ I mvgwqKx</t>
  </si>
  <si>
    <t>16|</t>
  </si>
  <si>
    <t>†ókbvix, mxj I ó¨v¤ú (exgv wUwKU mn)</t>
  </si>
  <si>
    <t>15|</t>
  </si>
  <si>
    <t>gy`ªY I euvavB</t>
  </si>
  <si>
    <t>14|</t>
  </si>
  <si>
    <t>13|</t>
  </si>
  <si>
    <t>†gvU (†c‡Uªvj/jyweªK¨v›U) t</t>
  </si>
  <si>
    <t>12|</t>
  </si>
  <si>
    <t xml:space="preserve">   K) M¨vm</t>
  </si>
  <si>
    <t xml:space="preserve">†c‡Uªvj/jyweªK¨v›U </t>
  </si>
  <si>
    <t>M¨vm I R¡vjvbx (Pyjv)</t>
  </si>
  <si>
    <t>we`y¨r</t>
  </si>
  <si>
    <t>†U‡j· I B›Uvi‡bU (B›Uvi‡bU wej)</t>
  </si>
  <si>
    <t>`yivjvcbx (Awdm)</t>
  </si>
  <si>
    <t>WvK</t>
  </si>
  <si>
    <t>Ab¨vb¨ Ki (Iqvmv I f‚wg Ki)</t>
  </si>
  <si>
    <t>†cŠi Ki</t>
  </si>
  <si>
    <t>`ßi fvov</t>
  </si>
  <si>
    <t>Ifvi UvBg</t>
  </si>
  <si>
    <t>ågb LiP (eªvÂ wfwRU mn)</t>
  </si>
  <si>
    <t>L)</t>
  </si>
  <si>
    <t>†gvU †eZb fvZvw` t</t>
  </si>
  <si>
    <t>M) †cbkb dv‡Û cÖ`vb</t>
  </si>
  <si>
    <t>L) †Mvôx exgv wcÖwgqvg cÖ`vb</t>
  </si>
  <si>
    <t>K) e¨w³MZ `~N©Ubv exgv wcÖwgqvg</t>
  </si>
  <si>
    <t>Ab¨vb¨ fvZv t</t>
  </si>
  <si>
    <t>`yivjvcbx(evmv)</t>
  </si>
  <si>
    <t>†gvevBj fvZv</t>
  </si>
  <si>
    <t>wk¶v fvZv</t>
  </si>
  <si>
    <t>hvZvqvZ fvZv</t>
  </si>
  <si>
    <t>Avc¨vqY fvZv (Awdmvi)</t>
  </si>
  <si>
    <t>†avjvB fvZv</t>
  </si>
  <si>
    <t>cvnvox fvZv (Awdmvi I óvd)</t>
  </si>
  <si>
    <t>wPwKrmv fvZv (Awdmvi I óvd)</t>
  </si>
  <si>
    <t>beel© fvZv (Awdmvi I óvd)</t>
  </si>
  <si>
    <t>Drme fvZv (Awdmvi I óvd)</t>
  </si>
  <si>
    <t>kÖvwšÍwe‡bv`b QywUi †eZb (Awdmvi I óvd)</t>
  </si>
  <si>
    <t>evox fvov fvZv (Awdmvi I óvd)</t>
  </si>
  <si>
    <t>cÖwZôvb Kg©Pvix‡`i †eZb</t>
  </si>
  <si>
    <t>Awdmvi‡`i †eZb</t>
  </si>
  <si>
    <t>Awdmvi‡`i †eZb t</t>
  </si>
  <si>
    <t>†eZb fvZvw`</t>
  </si>
  <si>
    <t>K)</t>
  </si>
  <si>
    <t>AwbixwÿZ</t>
  </si>
  <si>
    <t>2018 m‡bi</t>
  </si>
  <si>
    <t>2020 m‡bi</t>
  </si>
  <si>
    <t xml:space="preserve">   K) ‡c‡Uªvj</t>
  </si>
  <si>
    <r>
      <t xml:space="preserve">   N) `yivjvcbx i¶Yv‡e¶Y (</t>
    </r>
    <r>
      <rPr>
        <sz val="14"/>
        <color rgb="FFFF0000"/>
        <rFont val="Times New Roman"/>
        <family val="1"/>
      </rPr>
      <t>Fax,Intercom, PABX)</t>
    </r>
  </si>
  <si>
    <t>K) weÁvcb</t>
  </si>
  <si>
    <t>L) B‡jKUªwbK wgwWqv (P¨v‡bj AvB)</t>
  </si>
  <si>
    <t>M) K¨v‡jÛvi</t>
  </si>
  <si>
    <t>O) mvBb‡evW© I Ab¨vb¨</t>
  </si>
  <si>
    <t>N) †UÛvi</t>
  </si>
  <si>
    <t>Ab¨vb¨ e¨qt</t>
  </si>
  <si>
    <t xml:space="preserve">                              ‡gvU Ab¨vb¨ e¨qt</t>
  </si>
  <si>
    <t>K) ï×vPvi †KŠkj I Kg©cwiKíbv ev¯Íevqb</t>
  </si>
  <si>
    <t>L) B‡bv‡fkb</t>
  </si>
  <si>
    <t>M) exgv †gjv</t>
  </si>
  <si>
    <t>N) Dbœqb †gjv</t>
  </si>
  <si>
    <t>O) Kg©Pvixi Kj¨vb I we‡bv`b</t>
  </si>
  <si>
    <t>P) †Ljva~jv</t>
  </si>
  <si>
    <t>Q) †ió nvDR</t>
  </si>
  <si>
    <t>R) C`-B-wgjv`ybœex (mvwe©K)</t>
  </si>
  <si>
    <t>S) RvZxq w`em D`hvcb</t>
  </si>
  <si>
    <t xml:space="preserve">     1) wewfbœ RvZxq w`em D`hvcb</t>
  </si>
  <si>
    <t xml:space="preserve">     2) RvZxq exgv w`em</t>
  </si>
  <si>
    <t xml:space="preserve">     3) gywRe el©</t>
  </si>
  <si>
    <t>T) DcwbwgË mvaviY LiP</t>
  </si>
  <si>
    <t xml:space="preserve">     1) DcwbwgË mvaviY LiP</t>
  </si>
  <si>
    <t xml:space="preserve">     2) Bgvg I Ab¨vb¨</t>
  </si>
  <si>
    <t xml:space="preserve">     3) †KvwfW -19 cÖ‡bv`bv</t>
  </si>
  <si>
    <t>U) †avjvB LiP</t>
  </si>
  <si>
    <t>V) hvZvqvZ LiP</t>
  </si>
  <si>
    <t>W) Mevw` cï</t>
  </si>
  <si>
    <t>X) km¨ exgv</t>
  </si>
  <si>
    <t>Y) cybtexgv Rwic</t>
  </si>
  <si>
    <t>Z) B›UviwfD G·‡cÝ</t>
  </si>
  <si>
    <t>COVIT-19 Expenses</t>
  </si>
  <si>
    <t>Bima Mela &amp; Bima Barsha</t>
  </si>
  <si>
    <t>And Claims Position For The Year Ended 31st December`2020</t>
  </si>
  <si>
    <t>Add Current Year Addition</t>
  </si>
  <si>
    <t>Schedule of Liabilities as at 31st December 2020</t>
  </si>
  <si>
    <t>Particular</t>
  </si>
  <si>
    <t>JB NO</t>
  </si>
  <si>
    <t>Pubali Bank-38258</t>
  </si>
  <si>
    <t>733</t>
  </si>
  <si>
    <t>Opening Rajshahi Zone</t>
  </si>
  <si>
    <t>M Hull</t>
  </si>
  <si>
    <t>700</t>
  </si>
  <si>
    <t>R/I Outward Oversease Trial</t>
  </si>
  <si>
    <t>776</t>
  </si>
  <si>
    <t>Opening Dhaka Zone</t>
  </si>
  <si>
    <t>The corporation creates reserves for exceptional losses as per Provisions of Income Tax Ordinance, 1984 and debts which are doubtful of recovery with the approval of concerned ministry. In the event of any bad/loss the same is adjusted from these reserves.</t>
  </si>
  <si>
    <t xml:space="preserve"> (Md. Ziaul Islam)</t>
  </si>
  <si>
    <t xml:space="preserve"> (MD. Ziaul Islam)</t>
  </si>
  <si>
    <t xml:space="preserve">Water Charge </t>
  </si>
  <si>
    <t>60, 348</t>
  </si>
  <si>
    <r>
      <t xml:space="preserve">217, </t>
    </r>
    <r>
      <rPr>
        <sz val="10"/>
        <color rgb="FFFF0000"/>
        <rFont val="Arial Narrow"/>
        <family val="2"/>
      </rPr>
      <t>547</t>
    </r>
    <r>
      <rPr>
        <sz val="10"/>
        <color theme="1"/>
        <rFont val="Arial Narrow"/>
        <family val="2"/>
      </rPr>
      <t>, 528</t>
    </r>
  </si>
  <si>
    <t>Share &amp; Dividend A/C</t>
  </si>
  <si>
    <t>Premium Deposit WIBCI</t>
  </si>
  <si>
    <t>‡¯úkvj cyi®‹vi G·Uªv AiwWbvwi wewR‡bm</t>
  </si>
  <si>
    <t>wmwUs wd«</t>
  </si>
  <si>
    <t>Increase/ (Decrease) in 2020</t>
  </si>
  <si>
    <t xml:space="preserve"> Provision for Payment to Govt</t>
  </si>
  <si>
    <t>Provision for Payment to Govt for the Year</t>
  </si>
  <si>
    <t>Director</t>
  </si>
  <si>
    <t xml:space="preserve">      Managing Director</t>
  </si>
  <si>
    <t xml:space="preserve">     Managing Director</t>
  </si>
  <si>
    <t>Short Terms &amp; Current Deposit</t>
  </si>
  <si>
    <t>Adjustment during the year</t>
  </si>
  <si>
    <t>Previous Year Adjustment</t>
  </si>
  <si>
    <t>prior Year Adjustment</t>
  </si>
  <si>
    <t>Add:Prior year Adjustment</t>
  </si>
  <si>
    <t>Adjustment/ Disposal during the year</t>
  </si>
  <si>
    <t>Accumjulate Depreciation for Disposal</t>
  </si>
  <si>
    <t>gain or loss on disposal of assets</t>
  </si>
  <si>
    <r>
      <t xml:space="preserve">   N) `yivjvcbx i¶Yv‡e¶Y (</t>
    </r>
    <r>
      <rPr>
        <sz val="14"/>
        <color theme="1"/>
        <rFont val="Times New Roman"/>
        <family val="1"/>
      </rPr>
      <t>Fax,Intercom, PABX)</t>
    </r>
  </si>
  <si>
    <t>IT Others</t>
  </si>
  <si>
    <t>As at December 31, 2021</t>
  </si>
  <si>
    <t>for the year ended December 31, 2021</t>
  </si>
  <si>
    <t>Balance as on 01-01-2021</t>
  </si>
  <si>
    <t>Balance as on 31-12-2021</t>
  </si>
  <si>
    <t>For the year ended December 31, 2021</t>
  </si>
  <si>
    <t>For the year December 31, 2021</t>
  </si>
  <si>
    <t>The accounting period of Sadharan Bima Corporation has been determined to be from 1 January to 31 December each year. These financial statements cover one year from 1 January 2021 to December 31, 2021.</t>
  </si>
  <si>
    <t>The value of all assets at December 31, 2021 as shown in the Balance Sheet and in the classified summary of assets on form "AA" annexed has been reviewed and the said assets have been set forth in the Balance Sheet at amounts not exceeding their realizable or market value.</t>
  </si>
  <si>
    <t xml:space="preserve">Less: Adjustment made during the year </t>
  </si>
  <si>
    <t>Add: Paid during the year 2021</t>
  </si>
  <si>
    <t>Less: Adjustment during the year 2021</t>
  </si>
  <si>
    <t>Opening Balance 01-01-2021</t>
  </si>
  <si>
    <t>Re-Stated Balance as on 01-01-2021</t>
  </si>
  <si>
    <t>• Disclosure : ICB as leader will collect the Bridge loan amount from respective companies and distribute the amount to SBC as member proportionately. The distribution work is in under process according to the letter 53.13.0000.006.47.061.21.1876  dated 02.06.2021</t>
  </si>
  <si>
    <t>(Increase) /Decrease in 2021</t>
  </si>
  <si>
    <t>(Increase)/ Decrease in 2020</t>
  </si>
  <si>
    <t>Increase/ (Decrease) in 2021</t>
  </si>
  <si>
    <t>O/B as on 01/01/2021</t>
  </si>
  <si>
    <t>Total            (31/12/2021)</t>
  </si>
  <si>
    <t>Balance as at    01 January 2021</t>
  </si>
  <si>
    <t>WDV as at December 31, 2021</t>
  </si>
  <si>
    <t>WDV as at 31 December 2020</t>
  </si>
  <si>
    <t>Statement of Depreciation of Investment House property and Sundry Fixed Assets as at 31-12-2021</t>
  </si>
  <si>
    <t>Balance as at              31 December 2021</t>
  </si>
  <si>
    <t>2021                      TAKA</t>
  </si>
  <si>
    <t>2020                             TAKA</t>
  </si>
  <si>
    <t>List of Income Charged to the Profit and Loss A/C for the Year 2021 &amp; 2020</t>
  </si>
  <si>
    <t>As at  31-12-2021</t>
  </si>
  <si>
    <t>Allowable Management Expenses 2021 :</t>
  </si>
  <si>
    <t>Trial Balance as at 31.12.2021</t>
  </si>
  <si>
    <t>Budget2021 (Core)</t>
  </si>
  <si>
    <t xml:space="preserve"> BUDGET &amp; MANAGEMENT EXPENSES FOR THE YEAR 2021</t>
  </si>
  <si>
    <t xml:space="preserve">   K) mvaviY Avc¨vqY (†evW© I Ab¨vb¨) I DcwbwgË mvaviY LiP</t>
  </si>
  <si>
    <t>10, 45,48</t>
  </si>
  <si>
    <t>†eZb</t>
  </si>
  <si>
    <t>Awdm cwiPvjbv e¨q (cY¨ I †mev)</t>
  </si>
  <si>
    <t>e¨vsK Pv‡R©m</t>
  </si>
  <si>
    <t>kÖwgK gRyix/K¨vRyqvj óvd †eZb</t>
  </si>
  <si>
    <t>Schedule of Fixed Assets including Investment Property as at 31-12-2021</t>
  </si>
  <si>
    <t>Balance as at  01 January 2021</t>
  </si>
  <si>
    <t>Balance as at         01 January 2021</t>
  </si>
  <si>
    <t>Balance as at               31 December2021</t>
  </si>
  <si>
    <t>6=(3+4-5)</t>
  </si>
  <si>
    <t>11 =(8-9+10)</t>
  </si>
  <si>
    <t>12 =(6-11)</t>
  </si>
  <si>
    <t xml:space="preserve">Land </t>
  </si>
  <si>
    <t>Building</t>
  </si>
  <si>
    <t>Electrical Equipment</t>
  </si>
  <si>
    <t>Furniture &amp; Fittings</t>
  </si>
  <si>
    <t>Computer &amp; Networks</t>
  </si>
  <si>
    <t>Vehicles</t>
  </si>
  <si>
    <t>Grand Total : (A+B)</t>
  </si>
  <si>
    <t>Calculation of Deferred Tax &amp; Liability as at 31 December 2021</t>
  </si>
  <si>
    <t>Sl. No</t>
  </si>
  <si>
    <t>Date of Purchased</t>
  </si>
  <si>
    <t>HO/Zone</t>
  </si>
  <si>
    <t>Balance as at 01 January 2021</t>
  </si>
  <si>
    <t>Addition during the year 2021</t>
  </si>
  <si>
    <t>Adjustment/ Disposal during the year 2021</t>
  </si>
  <si>
    <t>Balance as at 31 December 2021</t>
  </si>
  <si>
    <t>WDV as on 31.12.2020</t>
  </si>
  <si>
    <t>Depreciation as at 01.01.2021</t>
  </si>
  <si>
    <t>Year end Date</t>
  </si>
  <si>
    <t>No. of Day</t>
  </si>
  <si>
    <t>WDV as at 31.12.2021</t>
  </si>
  <si>
    <t>Accounting Dep.</t>
  </si>
  <si>
    <t>Tax Dep.</t>
  </si>
  <si>
    <t>Carrying amount</t>
  </si>
  <si>
    <t>Tax Based amount</t>
  </si>
  <si>
    <t>Investment Property: Building</t>
  </si>
  <si>
    <t>Building (Office)</t>
  </si>
  <si>
    <t>Replacement of Swarage line</t>
  </si>
  <si>
    <t>Head office</t>
  </si>
  <si>
    <t>Honararium</t>
  </si>
  <si>
    <t xml:space="preserve">Water pipe </t>
  </si>
  <si>
    <t>SBC Bhabon 1</t>
  </si>
  <si>
    <t>Beautification work</t>
  </si>
  <si>
    <t>SBC Sodon</t>
  </si>
  <si>
    <t>Room construction &amp; repair</t>
  </si>
  <si>
    <t>Modernization &amp; Interior Decoration</t>
  </si>
  <si>
    <t>Building (Residence)</t>
  </si>
  <si>
    <t>Pipe replacement</t>
  </si>
  <si>
    <t>Uttara residence</t>
  </si>
  <si>
    <t>Sundry Fixed Assets</t>
  </si>
  <si>
    <t>Engineering Equipment</t>
  </si>
  <si>
    <t>machinary supply &amp; establishment</t>
  </si>
  <si>
    <t>SBC Tower</t>
  </si>
  <si>
    <t>Rajshashi zone</t>
  </si>
  <si>
    <t xml:space="preserve">Landing Door Roller </t>
  </si>
  <si>
    <t>SBC Bhoban-1</t>
  </si>
  <si>
    <t xml:space="preserve">Telephone Purchase </t>
  </si>
  <si>
    <t xml:space="preserve">Demand Note issue, Telephone &amp; cable Purchase </t>
  </si>
  <si>
    <t xml:space="preserve">Telephone &amp; cable Purchase </t>
  </si>
  <si>
    <t>Khulna</t>
  </si>
  <si>
    <t>3 fan</t>
  </si>
  <si>
    <t>Rajshahi Zone</t>
  </si>
  <si>
    <t>1 fan</t>
  </si>
  <si>
    <t>Gulshan Banglo</t>
  </si>
  <si>
    <t>malibug br.</t>
  </si>
  <si>
    <t>Chittagong</t>
  </si>
  <si>
    <t>2 fan</t>
  </si>
  <si>
    <t>Farmgate Br.</t>
  </si>
  <si>
    <t>CC Camera purchase</t>
  </si>
  <si>
    <t>Photostate Machine Purchase</t>
  </si>
  <si>
    <t>Furniture &amp; Fixure</t>
  </si>
  <si>
    <t>Furniture Purchase</t>
  </si>
  <si>
    <t>1 Wooden Suivel Chair</t>
  </si>
  <si>
    <t>Establishment department</t>
  </si>
  <si>
    <t>3 Revolving Chairs</t>
  </si>
  <si>
    <t>Law Department</t>
  </si>
  <si>
    <t>1 chair</t>
  </si>
  <si>
    <t>Asset Management</t>
  </si>
  <si>
    <t>Audit and Compliance</t>
  </si>
  <si>
    <t>File Cabinet</t>
  </si>
  <si>
    <t>Central Accounts Department</t>
  </si>
  <si>
    <t>3 chair</t>
  </si>
  <si>
    <t>1 Revolving Chair</t>
  </si>
  <si>
    <t>7 Table glass</t>
  </si>
  <si>
    <t>Different departments</t>
  </si>
  <si>
    <t xml:space="preserve"> Table glass</t>
  </si>
  <si>
    <t>40 chair</t>
  </si>
  <si>
    <t>motorpool dept.</t>
  </si>
  <si>
    <t>2 Revolving Chair</t>
  </si>
  <si>
    <t>kollan cell</t>
  </si>
  <si>
    <t>2 chair</t>
  </si>
  <si>
    <t>Finance &amp; Accounts</t>
  </si>
  <si>
    <t>sofa</t>
  </si>
  <si>
    <t>Padani Purchase</t>
  </si>
  <si>
    <t>Table</t>
  </si>
  <si>
    <t>1 chair &amp; 1 Table</t>
  </si>
  <si>
    <t>Mohakhali br.</t>
  </si>
  <si>
    <t>Vertical Blind</t>
  </si>
  <si>
    <t>Different Departments</t>
  </si>
  <si>
    <t>G.M (Finance)</t>
  </si>
  <si>
    <t>Carpet Cleaner Opening Balance</t>
  </si>
  <si>
    <t>Office Attendance Systems</t>
  </si>
  <si>
    <t>Printer</t>
  </si>
  <si>
    <t>U/W department</t>
  </si>
  <si>
    <t>IT &amp; Computer Assesories</t>
  </si>
  <si>
    <t>Ntework Switch &amp; other Assesories</t>
  </si>
  <si>
    <t>Monitor &amp; monitoring Systems</t>
  </si>
  <si>
    <t>Board Department &amp; training Center</t>
  </si>
  <si>
    <t>Printer &amp; UPS</t>
  </si>
  <si>
    <t>1 Printer</t>
  </si>
  <si>
    <t>Pension Dept.</t>
  </si>
  <si>
    <t>6 laptops</t>
  </si>
  <si>
    <t>Board Department</t>
  </si>
  <si>
    <t>Narayanganj Zone</t>
  </si>
  <si>
    <t>Underwriting Software</t>
  </si>
  <si>
    <t xml:space="preserve">GM (F &amp; A) </t>
  </si>
  <si>
    <t>1 Monitor</t>
  </si>
  <si>
    <t>Dilkusha Branch</t>
  </si>
  <si>
    <t>Bangabandhu Avenue Branch</t>
  </si>
  <si>
    <t>1 TV &amp; 1 Monitor</t>
  </si>
  <si>
    <t>GM( HRM)</t>
  </si>
  <si>
    <t>1 Scanner</t>
  </si>
  <si>
    <t>Establishment Dept.</t>
  </si>
  <si>
    <t>16 Printer</t>
  </si>
  <si>
    <t>MD secretariat</t>
  </si>
  <si>
    <t>Network Switch &amp; Cable</t>
  </si>
  <si>
    <t>CC Camera</t>
  </si>
  <si>
    <t>Rental Department</t>
  </si>
  <si>
    <t>Graphics Design</t>
  </si>
  <si>
    <t>Underwriting</t>
  </si>
  <si>
    <t>Internet Cable</t>
  </si>
  <si>
    <t>IT Department</t>
  </si>
  <si>
    <t>Vehicle</t>
  </si>
  <si>
    <t xml:space="preserve">Car, Bus, Micro Bus </t>
  </si>
  <si>
    <t>Books Purchased</t>
  </si>
  <si>
    <t>Carrying amount of Assets</t>
  </si>
  <si>
    <t>Tax base amount of Assets</t>
  </si>
  <si>
    <t>Temporary difference</t>
  </si>
  <si>
    <t>Corporate Tax Rate @40%</t>
  </si>
  <si>
    <t>Deferred Tax Liability</t>
  </si>
  <si>
    <t>Right of use Assets</t>
  </si>
  <si>
    <t>Security Deposit  for Office Rent</t>
  </si>
  <si>
    <t>Profit pay to govt Provision for the year</t>
  </si>
  <si>
    <t>Schedule of Liabilities as at 31st December 2021</t>
  </si>
  <si>
    <t>Schedule of Assets as at 31st December 2021</t>
  </si>
  <si>
    <t>STATEMENT SHOWING DETAILS OF REINSURANCE CEDED AND ACCEPTED BY SADHARAN BIMA CORPORATION FOR THE YEAR ENDED December 31, 2021</t>
  </si>
  <si>
    <t>2021 Actual Expenditure</t>
  </si>
  <si>
    <t>Computation of Income Tax for the year 2021</t>
  </si>
  <si>
    <t>Accounting Basis</t>
  </si>
  <si>
    <t>Tax Basis</t>
  </si>
  <si>
    <t>And Claims Position For The Year Ended 31st December`2021</t>
  </si>
  <si>
    <t>Gain on disposal of Asset</t>
  </si>
  <si>
    <t>SFSA Fund to Promote Crops Insurance</t>
  </si>
  <si>
    <t>Right-of-use Assets</t>
  </si>
  <si>
    <t>Lease Rental Liability</t>
  </si>
  <si>
    <t xml:space="preserve">Provision for rating Fee </t>
  </si>
  <si>
    <t>Interest Expenses on Leased Assets</t>
  </si>
  <si>
    <t>Recruitment and Interview Account</t>
  </si>
  <si>
    <t>Interest on National Bonds</t>
  </si>
  <si>
    <t>Rating Fee</t>
  </si>
  <si>
    <t>Audit  Fee and Professional fee</t>
  </si>
  <si>
    <t>Audit and Professional Fees</t>
  </si>
  <si>
    <t>Loss on disposal of Asset</t>
  </si>
  <si>
    <t>Inward East.Liab.for O/SClaim Marine Hull (Abroad)</t>
  </si>
  <si>
    <t>Less Income Tax on Office Rent</t>
  </si>
  <si>
    <t>211, 212</t>
  </si>
  <si>
    <t>IT On Bills</t>
  </si>
  <si>
    <t>Debit2</t>
  </si>
  <si>
    <t>Credit2</t>
  </si>
  <si>
    <t>Debit3</t>
  </si>
  <si>
    <t>Credit3</t>
  </si>
  <si>
    <t>Mgt. Exp.</t>
  </si>
  <si>
    <t>CIS</t>
  </si>
  <si>
    <t>Adjusted TB-1</t>
  </si>
  <si>
    <t>Debit4</t>
  </si>
  <si>
    <t>Credit4</t>
  </si>
  <si>
    <t>Debit5</t>
  </si>
  <si>
    <t>Credit5</t>
  </si>
  <si>
    <t>Balance Sheet</t>
  </si>
  <si>
    <t>(Md. Abdus Samad Al Azad)</t>
  </si>
  <si>
    <t>MABS &amp; J Partners</t>
  </si>
  <si>
    <t>Depreciation &amp; Amortization</t>
  </si>
  <si>
    <t xml:space="preserve">Car Parking </t>
  </si>
  <si>
    <t>Loss on disposal of assets</t>
  </si>
  <si>
    <t>Gain on disposal of assets</t>
  </si>
  <si>
    <t>Computer &amp; Computer Equipment</t>
  </si>
  <si>
    <t>Deferred Grant Income</t>
  </si>
  <si>
    <t>Grant Income</t>
  </si>
  <si>
    <t>Deferred Tax Expenses</t>
  </si>
  <si>
    <t>Income tax expense:</t>
  </si>
  <si>
    <t>Provision for Rating Fee</t>
  </si>
  <si>
    <t xml:space="preserve">    Sadharan Bima Corporation</t>
  </si>
  <si>
    <t xml:space="preserve">    Export Credit guarantee Department</t>
  </si>
  <si>
    <t xml:space="preserve">    SBC Securities &amp; Investment Ltd.</t>
  </si>
  <si>
    <t>Deferred Tax:</t>
  </si>
  <si>
    <t>Interest Payable to Investors</t>
  </si>
  <si>
    <t>Mahfel Huq &amp; Co.</t>
  </si>
  <si>
    <t>SBC</t>
  </si>
  <si>
    <t>Assets</t>
  </si>
  <si>
    <t>Issued subscribe and Paid-up Capital             (50000000 ordinary shares of Tk. 100 each)</t>
  </si>
  <si>
    <t>Authorized Share Capital                                (100000000 ordinary shares of Tk. 100 each)</t>
  </si>
  <si>
    <t>Sadharan Bima Corporation (Note:10.01)</t>
  </si>
  <si>
    <t>10.01.01</t>
  </si>
  <si>
    <t>Provision for Income tax (note-10.01.01)</t>
  </si>
  <si>
    <t>Provision for Income tax</t>
  </si>
  <si>
    <t>Current Tax Expense</t>
  </si>
  <si>
    <t>Deferred Tax Expense</t>
  </si>
  <si>
    <t>Disbursement during the year</t>
  </si>
  <si>
    <t>Recovery during the year</t>
  </si>
  <si>
    <t>Sadharan Bima Corporation  (Note: 14.01)</t>
  </si>
  <si>
    <t>Consolidated Investment in Shares</t>
  </si>
  <si>
    <t>Loans</t>
  </si>
  <si>
    <t xml:space="preserve">b) Co-Sponsor </t>
  </si>
  <si>
    <t xml:space="preserve">Outstanding Premiums </t>
  </si>
  <si>
    <t>Consolidated Interest and Rent Outstanding</t>
  </si>
  <si>
    <t xml:space="preserve">Interest and Rent Outstanding  </t>
  </si>
  <si>
    <t xml:space="preserve">Sundry Debtors (including Advances and Deposits) </t>
  </si>
  <si>
    <t>Advance to ECG &amp; SSIL</t>
  </si>
  <si>
    <t xml:space="preserve">Advance From SBC </t>
  </si>
  <si>
    <t>Investment in FDR for SBC</t>
  </si>
  <si>
    <t>Sadharan Bima Corporation (Note:16.01)</t>
  </si>
  <si>
    <t>Consolidated Investment in FDR</t>
  </si>
  <si>
    <t>Sadharan Bima Corporation(Note:20.01)</t>
  </si>
  <si>
    <t>Advances to ECG &amp; SSIL  (Note 20.01.01)</t>
  </si>
  <si>
    <t>Advances from SBC (Note 20.01.02)</t>
  </si>
  <si>
    <t>Deposit (Note 20.01.03)</t>
  </si>
  <si>
    <t>20.01.01</t>
  </si>
  <si>
    <t>20.01.02</t>
  </si>
  <si>
    <t>20.01.03</t>
  </si>
  <si>
    <t>Consolidated Advance Income Tax</t>
  </si>
  <si>
    <t>Advance Income Tax</t>
  </si>
  <si>
    <t>Sadharan Bima Corporation (Note:23.01)</t>
  </si>
  <si>
    <t>Sadharan Bima Corporation (Note:24.01)</t>
  </si>
  <si>
    <t>Sadharan Bima Corporation (Note-26.01)</t>
  </si>
  <si>
    <t xml:space="preserve">Other Income </t>
  </si>
  <si>
    <t xml:space="preserve">Management Expenses  </t>
  </si>
  <si>
    <t>Consolidated Income Tax Expense during the year</t>
  </si>
  <si>
    <t>Consolidated Retained Earnings</t>
  </si>
  <si>
    <t xml:space="preserve">Consolidated Capital Reserve: </t>
  </si>
  <si>
    <t>Transection with Related Party During the year 2021</t>
  </si>
  <si>
    <t>Balances of Fund</t>
  </si>
  <si>
    <t>Loss on disposal (write-off) of assets</t>
  </si>
  <si>
    <t>Less : Accumulated depreciation at the end of the year</t>
  </si>
  <si>
    <t>Rent Received</t>
  </si>
  <si>
    <t>The Insurance Corporations Act, 2019</t>
  </si>
  <si>
    <t>The International Accounting Standards (IAS)/ International Financial Reporting Standards (IFRS), details &amp; implementation status shown in annexure-A.</t>
  </si>
  <si>
    <t>Preparation of Financial Statements in conformity with the International Accounting Standards (IAS)/ International Financial Reporting Standards (IFRS) requires management to make estimates and assumption that effect the reported amounts of assets and Liabilities and disclosure of contingent assets and liabilities at the date of the Financial Statements and revenues and expenses during the period  reported. Actual result could differ from those estimates. Estimates are used for Accounting of certain items such as long - term contracts, depreciation and amortization, employees benefit plans, taxes, reserves and contingencies.</t>
  </si>
  <si>
    <t>The board of the Corporation is responsible for the preparation and presentation of Financial Statements under section 28(1) of Insurance Corporation Act, 2019 and as per the provision of International Accounting standards (IAS) "The Frame work for the preparation and presentation of Financial Statements" issued by the International Accounting Standards Board (IASB).</t>
  </si>
  <si>
    <t xml:space="preserve">The Financial Reporting Act 2015 (FRA) was enacted in 2015 under which the Financial Reporting Council (FRC) has been formed but it is yet to issue financial reporting standards for public interest entities as per the provisions of the FRA and hence International Financial Reporting Standards (IFRSs) as approved by the Institute of Chartered Accountants of Bangladesh (ICAB) are still applicable. The financial statements have been prepared in accordance with the International Financial Reporting Standards (IFRS), the Insurance Act 2010, the Insurance Corporation Act 2019 &amp; Insurance Rules 1958 and other applicable laws and regulations in Bangladesh.
</t>
  </si>
  <si>
    <t>The Statement of Financial Position has been prepared in accordance with the regulations contained in part I of the First Schedule and as per form "A" as set forth in part II of that Schedule and the Revenue account of each class of general insurance business has been prepared in accordance with the regulations contained in part I of the Third Schedule and as per Form "F" as set forth in part II of that Schedule of the Insurance Act, 1938 as amended.</t>
  </si>
  <si>
    <t>Accounting estimates</t>
  </si>
  <si>
    <t>Preparation of financial statements requires Management to make judgments, estimates and assumptions that affect the application of policies and reported amount of assets and liabilities, income and expenses. The estimates and underlying assumptions are based on historical experience and various other factors that are believed to be reasonable under the circumstances, the results of which form the basis of making the judgments amount carrying values of assets and liabilities that are not readily apparent from other sources. While Management believes that the amounts included in the financial statements reflect the corporation's best estimates and assumptions, actual result could differ from estimates. The estimates and underlying assumptions are reviewed on an ongoing basis. Revisions of the accounting estimates are recognized in the period in which the estimates are revised.</t>
  </si>
  <si>
    <t>Functional and presentation of currency</t>
  </si>
  <si>
    <t>The Financial Statements are presented in Bangladeshi Taka which is the Company’s functional currency.</t>
  </si>
  <si>
    <t>As per IAS 1: Presentation of Financial Statements, a complete set of financial statements comprises a statement of financial position, a statement of profit or loss and other comprehensive income, a statement of changes in equity, a statement of cash flows, notes comprising a summary of significant accounting policies and other explanatory information and comparative information. IAS 1 has also stated the entity to disclose assets and liabilities under current and noncurrent classification separately in its statement of financial position.</t>
  </si>
  <si>
    <t>Revenue Recognition</t>
  </si>
  <si>
    <t>Premium income is recognized when insurance policies are issued. Amount received against issue of the cover notes that have not yet been converted into policy are not recognized as income. Gross underwriting business as well as re-insurance thereof and claim settled etc. have been reflected separately for each class of business and net underwriting result thereof have been reflected in the revenue accounts after due consideration of re-insurance ceded. Necessary adjustment in respect of re-insurance ceded &amp; accepted in Bangladesh has duly been made in the respective Revenue Account as per treaty between the company &amp; foreign re-insurers.</t>
  </si>
  <si>
    <t xml:space="preserve"> Cash and cash equivalent items should be reported as cash items as per IAS 7: Statement of Cash Flows.</t>
  </si>
  <si>
    <t>Cash Flow Statements has been prepared in accordance with International Accounting Standards (IAS) 7 " Statement of cash flows". The Statements shows the Structure of Changes in cash and cash equivalents during the financial year. The indirect method is used to show the operating activities.</t>
  </si>
  <si>
    <t>Allocation of Management Expenses</t>
  </si>
  <si>
    <t>Effect of Re-Insurance</t>
  </si>
  <si>
    <t xml:space="preserve">Fixed assets </t>
  </si>
  <si>
    <t>As per IAS-1: Property, Plant and Equipment are recognized if it is probable that future economic benefits associated with the asset will flow to the Company and cost of the asset can be measured reliably. Fixed assets are stated at cost less accumulated depreciation. These are capitalized at cost of acquisition and subsequently stated at cost less accumulated depreciation as per IAS - 16 "Property, Plant and Equipment". The cost of acquisition of an asset comprises its purchase price and any directly attributable cost of bringing the asset to its operating condition for its intended use inclusive of inward freight, duties and non-refundable taxes. Expenditure incurred after the assets have been put into operation, such as repairs &amp; maintenance is normally charged off as revenue expenditure in the year in which it is incurred. Land is measured at cost.</t>
  </si>
  <si>
    <t xml:space="preserve">No depreciation is charged on land. Depreciation is charged on straight-line as well as reducing method. Charging depreciation against fixed assets commences from the date of acquisition and ceases at the date when the assets are disposed. Asset category-wise depreciation rates are as follows: </t>
  </si>
  <si>
    <t>Name of Fixed Assets</t>
  </si>
  <si>
    <t>Methods of Depreciation</t>
  </si>
  <si>
    <t>Reducing</t>
  </si>
  <si>
    <t>Straight line</t>
  </si>
  <si>
    <t>c)</t>
  </si>
  <si>
    <t>De-recognition/Written-off of Assets</t>
  </si>
  <si>
    <t>An item of Fixed Assets is de-recognised upon disposal or when no future economic benefits are expected from its use. Any gain or loss arising on de-recognition of the asset is included in the statement of comprehensive income in the year the asset is de-recognized.</t>
  </si>
  <si>
    <t>Transactions in foreign currencies are translated into Bangladeshi Taka at the exchange rate prevailing on the date of transactions in accordance with IAS- 21 "The Effects of Changes in Foreign Exchange Rate." Foreign currencies placed on short term deposit with overseas bank are recorded in the books at the rates of exchange prevailing on the dates of transactions. The effects of fluctuations in the rates of exchange between Taka and foreign currencies have been ignored in cases of other assets and liabilities outside Bangladesh at the balance sheet date.</t>
  </si>
  <si>
    <t>IFRS 16: Lease</t>
  </si>
  <si>
    <t>IFRS 16 defines that a contract is a lease if the contract conveys the right to control the use of an identified asset for a period of time in exchange for consideration. IFRS 16 significantly changes how a lessee accounts for operating leases. Under previous IAS 17, an entity would rent an office building or branch premises for several years with such a rental agreement being classified as the operating lease would have been considered as a balance sheet item. However, IFRS 16 does not require a lease classification test and hence all leases shall be accounted for as on balance sheet item.</t>
  </si>
  <si>
    <t>IFRS 16, an entity shall be recognizing a right-of-use (ROU) asset (Office rent &amp; Motor rent) and a corresponding lease liability. The asset and the liability are initially measured at the present value of unavoidable lease payments. The depreciation of the leased asset (ROU) and the interest on the lease liability is recognized in the statement of comprehensive income over the lease term replacing the previous heading ‘lease rent expenses’. On the balance sheet, right-of-use assets have been included in fixed assets and lease liabilities have been included in sundry creditors.</t>
  </si>
  <si>
    <t>Although IFRS 16, Lease was effective for the annual reporting periods beginning on or after 1 January 2019 but SBC is instigated to implement for the reporting period of 2021. While implementing IFRS 16, SBC observed that t IFRS 16 is expected to have an impact on various regulatory requirements. In addition, there is no direction from National Board of Revenue (NBR) regarding the treatment of lease rent, depreciation on ROU assets and interest on lease liability for income tax purposes and applicability of VAT on such items. However, paragraph 5 of IFRS 16 provides the recognition exemptions to short-term leases and leases for which the underlying asset is of low value.</t>
  </si>
  <si>
    <t>Grants from Bangladesh Insurance Sector Development Project</t>
  </si>
  <si>
    <t>A government grant is recognized only when there is reasonable assurance that the entity will comply with all conditions attached to the grant and the grant will received. Government grants shall be recognized as income over the periods necessary to match them with related costs, which they are intended to compensate, on a systematic basis.</t>
  </si>
  <si>
    <t>As per IAS 20 prescribe the accounting treatment of Grants relating to assets, Grants relating to income and Non-monetary government grants.</t>
  </si>
  <si>
    <t>Income tax expense comprises current tax and deferred tax. Income tax expense is recognized in the Statement of Comprehensive Income.</t>
  </si>
  <si>
    <t xml:space="preserve">The tax currently payable is based on taxable profits for the year 2021. Taxable profits differs from profits as reported in the Statement of Comprehensive Income because it excludes items of income or expenses that are taxable or deductible in other year or are never taxable or deductible. Company’s liability for current tax is calculated using tax rates that have been enacted the balance sheet date. </t>
  </si>
  <si>
    <t xml:space="preserve">Provision for income tax has been made at best estimate keeping in view the provisions of Income Tax Ordinance 1984 and amendment made thereto from time to time. Applicable rate of income tax for the Corporation is 40.00%. </t>
  </si>
  <si>
    <t>Deferred tax is calculated on the taxable/deductible temporary differences between tax base and carrying 
value of assets and liabilities as required by International Accounting Standards IAS-12: 'Income Taxes'. Deferred tax is not recognised for the following temporary differences:</t>
  </si>
  <si>
    <t xml:space="preserve">Deferred tax assets and liabilities are offset if there is a legally enforceable right to offset current tax liabilities against current tax assets, and they relate to income taxes levied by the same tax authority on the same taxable entity, or on different tax entities, but they intend to settle current tax liabilities and assets on a net basis or their tax assets and liabilities will be realized simultaneously. Deferred tax is computed at the prevailing tax rate as per Finance Act 2021. </t>
  </si>
  <si>
    <t>Segment reporting</t>
  </si>
  <si>
    <t>Consolidiation</t>
  </si>
  <si>
    <t>The consolidated Financial Statements include the Financial Statements of Sadharan Bima Corporation including Export Credit Guarantee Department and the Financial Statements of its subsidiary named SBC Securities &amp; Investment Ltd. made up to the end of the financial year. The consolidated Financial Statements have been prepared in accordance with IFRS 10. ‘Consolidated Financial Statements’. The consolidated Financial Statements are prepared to a common financial year ending 31 December 2021.</t>
  </si>
  <si>
    <t>Status of Compliance of International Accounting Standards and International Financial Reporting 
Standards</t>
  </si>
  <si>
    <t>In preparing Financial Statements, we applied following IAS and IFRS:</t>
  </si>
  <si>
    <t xml:space="preserve">Name of the IAS </t>
  </si>
  <si>
    <t>IAS No.</t>
  </si>
  <si>
    <t>Status of Application</t>
  </si>
  <si>
    <t>Accounting and Reporting by Retirement Benefit Plans</t>
  </si>
  <si>
    <t>Financial Reporting in Hyperinflationary Economies</t>
  </si>
  <si>
    <t>Name of the IFRS</t>
  </si>
  <si>
    <t>IFRS No.</t>
  </si>
  <si>
    <t>First-time Adoption of IFRSs</t>
  </si>
  <si>
    <t>Non- Current Assets Held for Sale and Discontinued Operations</t>
  </si>
  <si>
    <t>Financial Instruments</t>
  </si>
  <si>
    <t>Joint Arrangement</t>
  </si>
  <si>
    <t>Disclosure of Interest in Other Entities</t>
  </si>
  <si>
    <t>Fair Value Measurement</t>
  </si>
  <si>
    <t>Revenue from Contracts with Customers</t>
  </si>
  <si>
    <t>Lower of cost or market value except foreign companies shares which are stated at acquisition cost (Note # 14.02).</t>
  </si>
  <si>
    <t>Consolidated Financial Statements</t>
  </si>
  <si>
    <t>Regulatory Deferred Accounts</t>
  </si>
  <si>
    <t>Operating Profit before Changes in Working Capital:</t>
  </si>
  <si>
    <t>Net Cash Provided by Operating Activities (a)</t>
  </si>
  <si>
    <t>Net Cash Used in Investing Activities (b)</t>
  </si>
  <si>
    <t>Operating Profit before Changes in Working Capital</t>
  </si>
  <si>
    <t xml:space="preserve">The effect of re-insurance accepted and ceded with regard to premium, commission, claims etc. have been duly considered in preparing the final accounts. </t>
  </si>
  <si>
    <t>SBC has 04 (four) revenue segment such as Marine, Fire, Motor and Miscellaneous insurance. Performance of these segment is measured based on revenue after deducting all management expenses that are reviewed by the Corporation's Management. Segment report is used to measure performance as Management believes that such information is the most relevant in evaluating the results of certain segments relative to other entities that operate within these industries.</t>
  </si>
  <si>
    <t>Property, Plant and Equipment</t>
  </si>
  <si>
    <t>Net Asset Value per share (NAV)</t>
  </si>
  <si>
    <t>Earning Per Share (EPS)</t>
  </si>
  <si>
    <t>Net profit after tax (Consolidated)</t>
  </si>
  <si>
    <t>Net profit after tax (SBC)</t>
  </si>
  <si>
    <t>Number of Shares Outstanding</t>
  </si>
  <si>
    <t>Net Asset Value (Consolidated)</t>
  </si>
  <si>
    <t>Net Asset Value (SBC)</t>
  </si>
  <si>
    <t>NAV per share (Consolidated)</t>
  </si>
  <si>
    <t>NAV per share (Solo)</t>
  </si>
  <si>
    <t>Net Operating Cash Flow per share (NOCFPS)</t>
  </si>
  <si>
    <t>Net Cash Provided by Operating Activities (Consolidated)</t>
  </si>
  <si>
    <t>Net Cash Provided by Operating Activities (SBC)</t>
  </si>
  <si>
    <t>Net Operating Cash Flow per share (Consolidated)</t>
  </si>
  <si>
    <t>Net Operating Cash Flow per share (Solo)</t>
  </si>
  <si>
    <t>Net operating cash flow per share (NOCFPS) (Note-32)</t>
  </si>
  <si>
    <t xml:space="preserve">The corporation calculates Earning Per Share (EPS) in accordance with IAS 33 "Earning per Share" which has been shown on the face of the Statement of Comprehensive Income. Net profit after tax has been considered fully attributable to the Government as a sole ownership. </t>
  </si>
  <si>
    <t xml:space="preserve">Listed </t>
  </si>
  <si>
    <t>Annexure-1</t>
  </si>
  <si>
    <t>Bond Premium amortization expenses</t>
  </si>
  <si>
    <t>Interest Recievable on Govt. Bond</t>
  </si>
  <si>
    <t xml:space="preserve">   Fixed Deposit</t>
  </si>
  <si>
    <t xml:space="preserve">  Govt. Bond</t>
  </si>
  <si>
    <t>Net Cash Used in Financing Activities ©</t>
  </si>
  <si>
    <t>Other Comprehensive Income</t>
  </si>
  <si>
    <t xml:space="preserve">        Unrealized Holding Gain (Losses) of Shares</t>
  </si>
  <si>
    <t>Total Comprehensive Income for the year</t>
  </si>
  <si>
    <t>Investment in Shares &amp; Securities</t>
  </si>
  <si>
    <t>As at 31 December 2021</t>
  </si>
  <si>
    <t>No. of Shares</t>
  </si>
  <si>
    <t>Market Price per Share</t>
  </si>
  <si>
    <t>Market Value as at December 2021</t>
  </si>
  <si>
    <t>Cost Price as at December 2021</t>
  </si>
  <si>
    <t>Unrealized Gain/(loss)</t>
  </si>
  <si>
    <t>Listed Shares &amp; MF</t>
  </si>
  <si>
    <t>ACI</t>
  </si>
  <si>
    <t>ARAMIT</t>
  </si>
  <si>
    <t>ARAMITCEM</t>
  </si>
  <si>
    <t>AZIZPIPES</t>
  </si>
  <si>
    <t>BATASHOE</t>
  </si>
  <si>
    <t>BATBC</t>
  </si>
  <si>
    <t>BSC</t>
  </si>
  <si>
    <t>BXPHARMA</t>
  </si>
  <si>
    <t>CAPMBDBLM</t>
  </si>
  <si>
    <t>CITYBANK</t>
  </si>
  <si>
    <t>EASTRNLUB</t>
  </si>
  <si>
    <t>FBFIF</t>
  </si>
  <si>
    <t>GEMINISEA</t>
  </si>
  <si>
    <t>ICB</t>
  </si>
  <si>
    <t>IDLC</t>
  </si>
  <si>
    <t>ISLAMIBANK</t>
  </si>
  <si>
    <t>JUTESPINN</t>
  </si>
  <si>
    <t>LINDEBD</t>
  </si>
  <si>
    <t>NBL</t>
  </si>
  <si>
    <t>NHFIL</t>
  </si>
  <si>
    <t>NTC</t>
  </si>
  <si>
    <t>ORIONPHAR</t>
  </si>
  <si>
    <t>PUBALIBANK</t>
  </si>
  <si>
    <t>RECKITTBEN</t>
  </si>
  <si>
    <t>RENATA</t>
  </si>
  <si>
    <t>UNILEVERCL</t>
  </si>
  <si>
    <t>UTTARABAN</t>
  </si>
  <si>
    <t>Non-Listed Mutual Fund</t>
  </si>
  <si>
    <t>CANDLEGFN</t>
  </si>
  <si>
    <t>CAPITECPUF</t>
  </si>
  <si>
    <t>CWTSBCGF</t>
  </si>
  <si>
    <t>IDLCBUFUND</t>
  </si>
  <si>
    <t>IDLCGFUND</t>
  </si>
  <si>
    <t>MTB1STMF</t>
  </si>
  <si>
    <t>PENINSULAM</t>
  </si>
  <si>
    <t>SAMLUF</t>
  </si>
  <si>
    <t>SECONDICB</t>
  </si>
  <si>
    <t>THIRDICBUF</t>
  </si>
  <si>
    <t xml:space="preserve">Total Comprehensive Income </t>
  </si>
  <si>
    <t>Non-listed</t>
  </si>
  <si>
    <t>Investment in Non-listed Shares at cost</t>
  </si>
  <si>
    <t>Market Value of listed shares</t>
  </si>
  <si>
    <t>Total value of Investment in Shares as at 31 December 2021</t>
  </si>
  <si>
    <t>Property Plant and Equipment</t>
  </si>
  <si>
    <t>Owner occupied</t>
  </si>
  <si>
    <t>Rented</t>
  </si>
  <si>
    <t>Disposal during the year</t>
  </si>
  <si>
    <t>Office Building - Total</t>
  </si>
  <si>
    <t>Consolidated Property Plant and Equipment</t>
  </si>
  <si>
    <t>Details are shown in Annexure-1</t>
  </si>
  <si>
    <t>Property, Plant and Equipment (Addition)</t>
  </si>
  <si>
    <t>Revaluation Reserve of Securities</t>
  </si>
  <si>
    <t>Amount in BDT</t>
  </si>
  <si>
    <t>Net            (8+9+10)-(11+12)</t>
  </si>
  <si>
    <t>As on December 31, 2021</t>
  </si>
  <si>
    <t>As on December 31 2021</t>
  </si>
  <si>
    <t>Sadharon Bima Corporation</t>
  </si>
  <si>
    <t>DVC:</t>
  </si>
  <si>
    <t>Investment Properrties</t>
  </si>
  <si>
    <t>(Md. Ziaul Islam)</t>
  </si>
  <si>
    <t>Annexure-4</t>
  </si>
  <si>
    <t>Annexure-2</t>
  </si>
  <si>
    <t>Investments:</t>
  </si>
  <si>
    <t>Other Non-listed Fund</t>
  </si>
  <si>
    <t>Unit Fund:</t>
  </si>
  <si>
    <t>Bonds</t>
  </si>
  <si>
    <t>OTC Market-Shares</t>
  </si>
  <si>
    <t>D-Listed Shares</t>
  </si>
  <si>
    <t>Non-listed Fund</t>
  </si>
  <si>
    <t xml:space="preserve">Race-First Bangladesh Income </t>
  </si>
  <si>
    <t>Total Non-listed shares &amp; fund</t>
  </si>
  <si>
    <t>Total Investment in Shares &amp; Securities</t>
  </si>
  <si>
    <t>Total as per portfolio statement</t>
  </si>
  <si>
    <t>Gross rental income</t>
  </si>
  <si>
    <t>Less: Dep. Charged on investment property</t>
  </si>
  <si>
    <t>Working capital purpose</t>
  </si>
  <si>
    <t>Notes to the Financial Statements for the year ended December 31, 2021</t>
  </si>
  <si>
    <t>As per requirement of IFRS 9: Financial Instruments, classification and measurment of investment in shares and securities will depend on how these are managed and their contractual cash flow characteristics. Based on these factors it would generally fall either under " fair value through profit and loss account" or under " at fair value through other comprehensive income" where any changes in the fair value (as measured in accordance with IFRS 13) at the year end is taken to profit and loss account or other comprehensive income respectively.</t>
  </si>
  <si>
    <t>As per IFRS 40, Investment property is held to earn rentals or for capital appreciation or both and the future economic benefits that are associated with the investment property but not held for for sale in the ordinary course of business.</t>
  </si>
  <si>
    <t>Investment property is accounted for under cost model in the financial statements. Accordingly, after recognition as an asset, the property is carried at its cost less accumulated depreciation.</t>
  </si>
  <si>
    <r>
      <t xml:space="preserve">After liberation of Bangladesh in 1972, the insurance industry, which at that time comprised of 49 private insurance companies was nationalized. Initially, 5 Government owned insurance corporations including one controlling corporation was set up. However, due to difficulties experienced in operations, the industry was further consolidated in </t>
    </r>
    <r>
      <rPr>
        <sz val="10"/>
        <color rgb="FFFF0000"/>
        <rFont val="Cambria"/>
        <family val="1"/>
        <scheme val="major"/>
      </rPr>
      <t xml:space="preserve">1973 </t>
    </r>
    <r>
      <rPr>
        <sz val="10"/>
        <color theme="1"/>
        <rFont val="Cambria"/>
        <family val="1"/>
        <scheme val="major"/>
      </rPr>
      <t xml:space="preserve">with the establishment of two corporations - one for non-life and another one for life. By virtue of the Insurance Corporation Act </t>
    </r>
    <r>
      <rPr>
        <sz val="10"/>
        <color rgb="FFFF0000"/>
        <rFont val="Cambria"/>
        <family val="1"/>
        <scheme val="major"/>
      </rPr>
      <t>1973</t>
    </r>
    <r>
      <rPr>
        <sz val="10"/>
        <color theme="1"/>
        <rFont val="Cambria"/>
        <family val="1"/>
        <scheme val="major"/>
      </rPr>
      <t xml:space="preserve">, Sadharan Bima Corporation was thus established as the sole general insurer in Bangladesh. </t>
    </r>
  </si>
  <si>
    <r>
      <t>Pension fund:</t>
    </r>
    <r>
      <rPr>
        <sz val="10"/>
        <color theme="1"/>
        <rFont val="Cambria"/>
        <family val="1"/>
        <scheme val="major"/>
      </rPr>
      <t xml:space="preserve"> 
The Corporation operates a funded  pension scheme with its contribution alone, provision  in respect of  which has been made in the accompanying accounts covering all of its eligible employees.</t>
    </r>
  </si>
  <si>
    <r>
      <t xml:space="preserve">Provident fund:
</t>
    </r>
    <r>
      <rPr>
        <sz val="10"/>
        <color theme="1"/>
        <rFont val="Cambria"/>
        <family val="1"/>
        <scheme val="major"/>
      </rPr>
      <t>The Corporation also operates a funded general provident fund scheme and contribution of which is solely made by all eligible employees of the Corporation at the rate of 10 % of their basic salary.</t>
    </r>
  </si>
  <si>
    <t>Contingent Liablities</t>
  </si>
  <si>
    <t>35.00  (INCREASE)/DECREASE IN CURRENT ASSETS :</t>
  </si>
  <si>
    <t>36.00 INCREASE/(DECREASE) IN CURRENT LIABILITIES :</t>
  </si>
  <si>
    <t>37.00 RELATED PARTY DISCLOSURE</t>
  </si>
  <si>
    <t>Signed for &amp; on behalf of</t>
  </si>
  <si>
    <t>Md. Abdus Satter Sarker, FCA</t>
  </si>
  <si>
    <t>Partner</t>
  </si>
  <si>
    <t>ICAB Enrollment No: 1522</t>
  </si>
  <si>
    <t>JC Biswas</t>
  </si>
  <si>
    <t>ICAB Enrollment No: 0199</t>
  </si>
  <si>
    <t xml:space="preserve"> ICAB Enrollment No: 1522 </t>
  </si>
  <si>
    <t xml:space="preserve"> DVC : </t>
  </si>
  <si>
    <t xml:space="preserve">  ICAB Enrollment No: 1522  </t>
  </si>
  <si>
    <t xml:space="preserve">   ICAB Enrollment No: 1522   </t>
  </si>
  <si>
    <t>J C Biswas, FCA</t>
  </si>
  <si>
    <t>Revenue is recognized in accordance with International Financial Reporting Standards (IFRS-15) unless  otherwise mentioned or otherwise guided by the separate IAS/IFRS or by Directives of the Regulatory Authority.</t>
  </si>
  <si>
    <t>Government grants defined as grants from government or government agencies acting on behalf of the govt. and other similar local, national or international bodies. SBC receive Computers, Laptops, Printers, Scanner and projector from the BISD project for the development of insurance business in Bangladesh. The grants are recognized as assets as well as deferred grant income. Depreciation would be charged over the useful life of the assets &amp; credited the same as income.</t>
  </si>
  <si>
    <r>
      <t xml:space="preserve">Corporation recogniges contingent liablities, as per IAS 37, in respect of expected engenering ceded premium amounting </t>
    </r>
    <r>
      <rPr>
        <b/>
        <sz val="10"/>
        <color theme="1"/>
        <rFont val="Cambria"/>
        <family val="1"/>
        <scheme val="major"/>
      </rPr>
      <t>Tk 1,025,419,175</t>
    </r>
  </si>
  <si>
    <t>Earning Per Share (Consolidated)</t>
  </si>
  <si>
    <t>Earning Per Share (Solo)</t>
  </si>
  <si>
    <t>Reserve for unexpired risks @ 50% of motor premium income for the year</t>
  </si>
  <si>
    <t xml:space="preserve">Reserve for unexpired risks @50% of </t>
  </si>
  <si>
    <t>Components of the  Financial Statements :</t>
  </si>
  <si>
    <t>Responsibility for Preparation and Presentation of Financial Statements:</t>
  </si>
  <si>
    <t>Investment Properties:</t>
  </si>
  <si>
    <t>Forms, Stamps and Stationery in hand:</t>
  </si>
  <si>
    <t>Income Tax Expense:</t>
  </si>
  <si>
    <t>*arising on the initial recognition of goodwill.</t>
  </si>
  <si>
    <t xml:space="preserve"> *on the initial recognition of assets or liabilities in a transaction that is not a business combination and at the time of transactions, affects neither accounting nor taxable profit or loss; and </t>
  </si>
  <si>
    <t>DVC</t>
  </si>
  <si>
    <t>ICB Unit Fund</t>
  </si>
  <si>
    <t>Moslin VC Fund</t>
  </si>
  <si>
    <t>Candlelestone</t>
  </si>
  <si>
    <t>H. Government Provision</t>
  </si>
  <si>
    <t>Revaluation reserve of Securities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</si>
</sst>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0_);_(* \(#,##0\);_(* &quot;-&quot;_);_(@_)"/>
    <numFmt numFmtId="44" formatCode="_(&quot;$&quot;* #,##0.00_);_(&quot;$&quot;* \(#,##0.00\);_(&quot;$&quot;* &quot;-&quot;??_);_(@_)"/>
    <numFmt numFmtId="43" formatCode="_(* #,##0.00_);_(* \(#,##0.00\);_(* &quot;-&quot;??_);_(@_)"/>
    <numFmt numFmtId="164" formatCode="_(* #,##0_);_(* \(#,##0\);_(* &quot;-&quot;??_);_(@_)"/>
    <numFmt numFmtId="165" formatCode="0.0%"/>
    <numFmt numFmtId="166" formatCode="_(* #,##0.00_);_(* \(#,##0.00\);_(* &quot;-&quot;_);_(@_)"/>
    <numFmt numFmtId="167" formatCode="0#,##0"/>
    <numFmt numFmtId="168" formatCode="00000"/>
    <numFmt numFmtId="169" formatCode="#,##0.0"/>
    <numFmt numFmtId="170" formatCode="_(* #,##0.0_);_(* \(#,##0.0\);_(* &quot;-&quot;??_);_(@_)"/>
    <numFmt numFmtId="171" formatCode="#,##0.00;[Red]#,##0.00"/>
    <numFmt numFmtId="172" formatCode="mmmm\ dd\,\ yyyy"/>
    <numFmt numFmtId="173" formatCode="#,##0.0000000"/>
    <numFmt numFmtId="174" formatCode="#,##0.0000"/>
    <numFmt numFmtId="175" formatCode="0.00_);\(0.00\)"/>
    <numFmt numFmtId="176" formatCode="_(* #,##0.000_);_(* \(#,##0.000\);_(* &quot;-&quot;???_);_(@_)"/>
    <numFmt numFmtId="177" formatCode="[$-409]d\-mmm\-yy;@"/>
    <numFmt numFmtId="178" formatCode="[$-409]dd\-mmm\-yy;@"/>
  </numFmts>
  <fonts count="39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b/>
      <sz val="11"/>
      <name val="Tahoma"/>
      <family val="2"/>
    </font>
    <font>
      <sz val="11"/>
      <name val="Tahoma"/>
      <family val="2"/>
    </font>
    <font>
      <sz val="11"/>
      <name val="Arial"/>
      <family val="2"/>
    </font>
    <font>
      <b/>
      <sz val="10"/>
      <name val="Arial"/>
      <family val="2"/>
    </font>
    <font>
      <b/>
      <sz val="10"/>
      <name val="Tahoma"/>
      <family val="2"/>
    </font>
    <font>
      <sz val="10"/>
      <name val="Tahoma"/>
      <family val="2"/>
    </font>
    <font>
      <b/>
      <sz val="10"/>
      <name val="Arial"/>
      <family val="2"/>
    </font>
    <font>
      <sz val="10"/>
      <color indexed="12"/>
      <name val="Arial"/>
      <family val="2"/>
    </font>
    <font>
      <sz val="10"/>
      <color indexed="8"/>
      <name val="Arial"/>
      <family val="2"/>
    </font>
    <font>
      <b/>
      <sz val="10"/>
      <color indexed="10"/>
      <name val="Arial"/>
      <family val="2"/>
    </font>
    <font>
      <sz val="10"/>
      <color indexed="10"/>
      <name val="Arial"/>
      <family val="2"/>
    </font>
    <font>
      <sz val="10"/>
      <color indexed="12"/>
      <name val="Arial Narrow"/>
      <family val="2"/>
    </font>
    <font>
      <sz val="10"/>
      <color indexed="10"/>
      <name val="Arial Narrow"/>
      <family val="2"/>
    </font>
    <font>
      <b/>
      <sz val="9"/>
      <color indexed="12"/>
      <name val="Arial Narrow"/>
      <family val="2"/>
    </font>
    <font>
      <sz val="9"/>
      <color indexed="10"/>
      <name val="Arial Narrow"/>
      <family val="2"/>
    </font>
    <font>
      <b/>
      <sz val="10"/>
      <name val="Arial Narrow"/>
      <family val="2"/>
    </font>
    <font>
      <sz val="10"/>
      <name val="Arial Narrow"/>
      <family val="2"/>
    </font>
    <font>
      <sz val="10"/>
      <color indexed="10"/>
      <name val="Tahoma"/>
      <family val="2"/>
    </font>
    <font>
      <sz val="10"/>
      <color indexed="12"/>
      <name val="Tahoma"/>
      <family val="2"/>
    </font>
    <font>
      <b/>
      <sz val="10"/>
      <color indexed="12"/>
      <name val="Tahoma"/>
      <family val="2"/>
    </font>
    <font>
      <b/>
      <sz val="11"/>
      <color indexed="12"/>
      <name val="Tahoma"/>
      <family val="2"/>
    </font>
    <font>
      <sz val="11"/>
      <color indexed="12"/>
      <name val="Tahoma"/>
      <family val="2"/>
    </font>
    <font>
      <sz val="10"/>
      <color indexed="12"/>
      <name val="Arial"/>
      <family val="2"/>
    </font>
    <font>
      <i/>
      <u/>
      <sz val="10"/>
      <color indexed="10"/>
      <name val="Arial Narrow"/>
      <family val="2"/>
    </font>
    <font>
      <b/>
      <u/>
      <sz val="10"/>
      <color indexed="8"/>
      <name val="Arial Narrow"/>
      <family val="2"/>
    </font>
    <font>
      <sz val="10.5"/>
      <color indexed="12"/>
      <name val="Arial"/>
      <family val="2"/>
    </font>
    <font>
      <sz val="10"/>
      <color indexed="8"/>
      <name val="Arial Narrow"/>
      <family val="2"/>
    </font>
    <font>
      <sz val="10"/>
      <color indexed="12"/>
      <name val="Times New Roman"/>
      <family val="1"/>
    </font>
    <font>
      <sz val="10.5"/>
      <color indexed="12"/>
      <name val="Arial Narrow"/>
      <family val="2"/>
    </font>
    <font>
      <b/>
      <sz val="10.5"/>
      <color indexed="12"/>
      <name val="Arial Narrow"/>
      <family val="2"/>
    </font>
    <font>
      <u/>
      <sz val="10"/>
      <color indexed="8"/>
      <name val="Arial Narrow"/>
      <family val="2"/>
    </font>
    <font>
      <b/>
      <sz val="10.5"/>
      <color indexed="12"/>
      <name val="Arial"/>
      <family val="2"/>
    </font>
    <font>
      <b/>
      <sz val="10"/>
      <color indexed="12"/>
      <name val="Arial"/>
      <family val="2"/>
    </font>
    <font>
      <b/>
      <u/>
      <sz val="10"/>
      <name val="Arial"/>
      <family val="2"/>
    </font>
    <font>
      <b/>
      <sz val="10"/>
      <color indexed="8"/>
      <name val="Arial"/>
      <family val="2"/>
    </font>
    <font>
      <b/>
      <sz val="10"/>
      <color indexed="8"/>
      <name val="Arial Narrow"/>
      <family val="2"/>
    </font>
    <font>
      <b/>
      <sz val="10"/>
      <color indexed="12"/>
      <name val="Times New Roman"/>
      <family val="1"/>
    </font>
    <font>
      <b/>
      <sz val="10"/>
      <color indexed="10"/>
      <name val="Tahoma"/>
      <family val="2"/>
    </font>
    <font>
      <sz val="10"/>
      <name val="Arial"/>
      <family val="2"/>
    </font>
    <font>
      <sz val="10"/>
      <name val="Arial Narrow"/>
      <family val="2"/>
    </font>
    <font>
      <sz val="10"/>
      <name val="Times New Roman"/>
      <family val="1"/>
    </font>
    <font>
      <b/>
      <sz val="10.5"/>
      <name val="Arial"/>
      <family val="2"/>
    </font>
    <font>
      <sz val="10"/>
      <name val="Arial"/>
      <family val="2"/>
    </font>
    <font>
      <sz val="15"/>
      <name val="Arial"/>
      <family val="2"/>
    </font>
    <font>
      <b/>
      <u/>
      <sz val="10"/>
      <color indexed="12"/>
      <name val="Arial"/>
      <family val="2"/>
    </font>
    <font>
      <sz val="10"/>
      <color indexed="10"/>
      <name val="Arial"/>
      <family val="2"/>
    </font>
    <font>
      <b/>
      <sz val="9"/>
      <name val="Tahoma"/>
      <family val="2"/>
    </font>
    <font>
      <sz val="9"/>
      <name val="Tahoma"/>
      <family val="2"/>
    </font>
    <font>
      <sz val="9"/>
      <color indexed="12"/>
      <name val="Tahoma"/>
      <family val="2"/>
    </font>
    <font>
      <sz val="9"/>
      <color indexed="10"/>
      <name val="Tahoma"/>
      <family val="2"/>
    </font>
    <font>
      <b/>
      <sz val="9"/>
      <color indexed="10"/>
      <name val="Tahoma"/>
      <family val="2"/>
    </font>
    <font>
      <sz val="10"/>
      <color indexed="12"/>
      <name val="Tahoma"/>
      <family val="2"/>
    </font>
    <font>
      <sz val="10"/>
      <color indexed="8"/>
      <name val="Tahoma"/>
      <family val="2"/>
    </font>
    <font>
      <b/>
      <sz val="10"/>
      <color indexed="12"/>
      <name val="Arial Narrow"/>
      <family val="2"/>
    </font>
    <font>
      <b/>
      <sz val="8"/>
      <name val="Arial Narrow"/>
      <family val="2"/>
    </font>
    <font>
      <sz val="8"/>
      <color indexed="10"/>
      <name val="Arial Narrow"/>
      <family val="2"/>
    </font>
    <font>
      <b/>
      <sz val="9"/>
      <name val="Arial Narrow"/>
      <family val="2"/>
    </font>
    <font>
      <sz val="9"/>
      <name val="Arial Narrow"/>
      <family val="2"/>
    </font>
    <font>
      <b/>
      <sz val="9"/>
      <color indexed="12"/>
      <name val="Tahoma"/>
      <family val="2"/>
    </font>
    <font>
      <b/>
      <sz val="8"/>
      <color indexed="12"/>
      <name val="Arial Narrow"/>
      <family val="2"/>
    </font>
    <font>
      <b/>
      <sz val="9"/>
      <color indexed="12"/>
      <name val="Arial"/>
      <family val="2"/>
    </font>
    <font>
      <sz val="9"/>
      <name val="Arial"/>
      <family val="2"/>
    </font>
    <font>
      <sz val="9"/>
      <name val="Arial"/>
      <family val="2"/>
    </font>
    <font>
      <b/>
      <sz val="9"/>
      <name val="Arial"/>
      <family val="2"/>
    </font>
    <font>
      <sz val="9"/>
      <color indexed="9"/>
      <name val="Tahoma"/>
      <family val="2"/>
    </font>
    <font>
      <b/>
      <u/>
      <sz val="9"/>
      <name val="Tahoma"/>
      <family val="2"/>
    </font>
    <font>
      <b/>
      <i/>
      <sz val="9"/>
      <color indexed="12"/>
      <name val="Arial Narrow"/>
      <family val="2"/>
    </font>
    <font>
      <b/>
      <i/>
      <sz val="9"/>
      <color indexed="10"/>
      <name val="Arial Narrow"/>
      <family val="2"/>
    </font>
    <font>
      <b/>
      <i/>
      <sz val="9"/>
      <color indexed="14"/>
      <name val="Arial Narrow"/>
      <family val="2"/>
    </font>
    <font>
      <sz val="11"/>
      <name val="Arial Narrow"/>
      <family val="2"/>
    </font>
    <font>
      <b/>
      <sz val="9"/>
      <color indexed="10"/>
      <name val="Arial"/>
      <family val="2"/>
    </font>
    <font>
      <sz val="8"/>
      <name val="Arial"/>
      <family val="2"/>
    </font>
    <font>
      <b/>
      <sz val="20"/>
      <name val="SutonnyMJ"/>
    </font>
    <font>
      <sz val="12"/>
      <name val="SutonnyMJ"/>
    </font>
    <font>
      <b/>
      <sz val="14"/>
      <name val="SutonnyMJ"/>
    </font>
    <font>
      <sz val="12"/>
      <color indexed="10"/>
      <name val="SutonnyMJ"/>
    </font>
    <font>
      <b/>
      <sz val="11"/>
      <name val="SutonnyMJ"/>
    </font>
    <font>
      <sz val="11"/>
      <name val="SutonnyMJ"/>
    </font>
    <font>
      <sz val="11"/>
      <color indexed="12"/>
      <name val="SutonnyMJ"/>
    </font>
    <font>
      <sz val="11"/>
      <color indexed="10"/>
      <name val="SutonnyMJ"/>
    </font>
    <font>
      <b/>
      <sz val="11"/>
      <name val="SutonnyCMJ"/>
    </font>
    <font>
      <b/>
      <sz val="11"/>
      <color indexed="10"/>
      <name val="SutonnyMJ"/>
    </font>
    <font>
      <b/>
      <sz val="8"/>
      <name val="Arial"/>
      <family val="2"/>
    </font>
    <font>
      <b/>
      <sz val="16"/>
      <color indexed="10"/>
      <name val="Arial"/>
      <family val="2"/>
    </font>
    <font>
      <b/>
      <sz val="16"/>
      <name val="Arial"/>
      <family val="2"/>
    </font>
    <font>
      <sz val="12"/>
      <name val="Arial"/>
      <family val="2"/>
    </font>
    <font>
      <b/>
      <sz val="9"/>
      <color indexed="10"/>
      <name val="Arial Narrow"/>
      <family val="2"/>
    </font>
    <font>
      <b/>
      <sz val="8"/>
      <color indexed="10"/>
      <name val="Arial Narrow"/>
      <family val="2"/>
    </font>
    <font>
      <b/>
      <sz val="8"/>
      <color indexed="10"/>
      <name val="Arial"/>
      <family val="2"/>
    </font>
    <font>
      <sz val="9"/>
      <color indexed="12"/>
      <name val="Arial"/>
      <family val="2"/>
    </font>
    <font>
      <sz val="9"/>
      <color indexed="10"/>
      <name val="Arial"/>
      <family val="2"/>
    </font>
    <font>
      <sz val="9"/>
      <color indexed="12"/>
      <name val="Arial Narrow"/>
      <family val="2"/>
    </font>
    <font>
      <sz val="9"/>
      <color indexed="14"/>
      <name val="Arial Narrow"/>
      <family val="2"/>
    </font>
    <font>
      <sz val="9"/>
      <color indexed="17"/>
      <name val="Arial Narrow"/>
      <family val="2"/>
    </font>
    <font>
      <b/>
      <sz val="11"/>
      <name val="Arial Narrow"/>
      <family val="2"/>
    </font>
    <font>
      <b/>
      <sz val="12"/>
      <name val="Arial"/>
      <family val="2"/>
    </font>
    <font>
      <sz val="9"/>
      <color indexed="14"/>
      <name val="Arial"/>
      <family val="2"/>
    </font>
    <font>
      <b/>
      <sz val="9"/>
      <color indexed="14"/>
      <name val="Arial"/>
      <family val="2"/>
    </font>
    <font>
      <sz val="9"/>
      <color indexed="10"/>
      <name val="Arial"/>
      <family val="2"/>
    </font>
    <font>
      <b/>
      <i/>
      <u/>
      <sz val="9"/>
      <color indexed="12"/>
      <name val="Arial Narrow"/>
      <family val="2"/>
    </font>
    <font>
      <b/>
      <sz val="9"/>
      <color indexed="14"/>
      <name val="Arial Narrow"/>
      <family val="2"/>
    </font>
    <font>
      <b/>
      <u/>
      <sz val="9"/>
      <name val="Arial Narrow"/>
      <family val="2"/>
    </font>
    <font>
      <b/>
      <sz val="9"/>
      <color indexed="9"/>
      <name val="Arial Narrow"/>
      <family val="2"/>
    </font>
    <font>
      <b/>
      <sz val="9"/>
      <color indexed="8"/>
      <name val="Arial Narrow"/>
      <family val="2"/>
    </font>
    <font>
      <b/>
      <i/>
      <sz val="9"/>
      <name val="Arial Narrow"/>
      <family val="2"/>
    </font>
    <font>
      <i/>
      <sz val="9"/>
      <color indexed="12"/>
      <name val="Arial Narrow"/>
      <family val="2"/>
    </font>
    <font>
      <b/>
      <i/>
      <sz val="9"/>
      <color indexed="8"/>
      <name val="Arial Narrow"/>
      <family val="2"/>
    </font>
    <font>
      <sz val="9"/>
      <color indexed="8"/>
      <name val="Arial Narrow"/>
      <family val="2"/>
    </font>
    <font>
      <b/>
      <i/>
      <sz val="9"/>
      <name val="Arial"/>
      <family val="2"/>
    </font>
    <font>
      <b/>
      <u/>
      <sz val="10"/>
      <color indexed="10"/>
      <name val="Arial Narrow"/>
      <family val="2"/>
    </font>
    <font>
      <sz val="10.5"/>
      <color indexed="10"/>
      <name val="Arial"/>
      <family val="2"/>
    </font>
    <font>
      <b/>
      <i/>
      <sz val="8"/>
      <color indexed="12"/>
      <name val="Arial Narrow"/>
      <family val="2"/>
    </font>
    <font>
      <b/>
      <i/>
      <sz val="8"/>
      <color indexed="10"/>
      <name val="Arial Narrow"/>
      <family val="2"/>
    </font>
    <font>
      <b/>
      <i/>
      <sz val="8"/>
      <color indexed="14"/>
      <name val="Arial Narrow"/>
      <family val="2"/>
    </font>
    <font>
      <b/>
      <u/>
      <sz val="9"/>
      <color indexed="12"/>
      <name val="Arial Narrow"/>
      <family val="2"/>
    </font>
    <font>
      <sz val="9"/>
      <color indexed="9"/>
      <name val="Arial Narrow"/>
      <family val="2"/>
    </font>
    <font>
      <b/>
      <i/>
      <sz val="9"/>
      <name val="Tahoma"/>
      <family val="2"/>
    </font>
    <font>
      <i/>
      <sz val="9"/>
      <name val="Tahoma"/>
      <family val="2"/>
    </font>
    <font>
      <sz val="9"/>
      <color indexed="8"/>
      <name val="Tahoma"/>
      <family val="2"/>
    </font>
    <font>
      <sz val="9"/>
      <color indexed="17"/>
      <name val="Tahoma"/>
      <family val="2"/>
    </font>
    <font>
      <b/>
      <u/>
      <sz val="9"/>
      <color indexed="12"/>
      <name val="Tahoma"/>
      <family val="2"/>
    </font>
    <font>
      <b/>
      <u/>
      <sz val="9"/>
      <color indexed="12"/>
      <name val="Arial"/>
      <family val="2"/>
    </font>
    <font>
      <b/>
      <sz val="9"/>
      <name val="Arial"/>
      <family val="2"/>
    </font>
    <font>
      <b/>
      <i/>
      <u/>
      <sz val="9"/>
      <name val="Tahoma"/>
      <family val="2"/>
    </font>
    <font>
      <sz val="10"/>
      <color indexed="14"/>
      <name val="Arial"/>
      <family val="2"/>
    </font>
    <font>
      <b/>
      <sz val="10"/>
      <color indexed="14"/>
      <name val="Arial"/>
      <family val="2"/>
    </font>
    <font>
      <sz val="11"/>
      <color indexed="8"/>
      <name val="Calibri"/>
      <family val="2"/>
    </font>
    <font>
      <sz val="10"/>
      <color indexed="8"/>
      <name val="Arial"/>
      <family val="2"/>
    </font>
    <font>
      <b/>
      <sz val="10"/>
      <name val="Times New Roman"/>
      <family val="1"/>
    </font>
    <font>
      <b/>
      <u val="doubleAccounting"/>
      <sz val="9"/>
      <name val="Tahoma"/>
      <family val="2"/>
    </font>
    <font>
      <sz val="8"/>
      <name val="Arial"/>
      <family val="2"/>
    </font>
    <font>
      <b/>
      <sz val="9"/>
      <color rgb="FFC00000"/>
      <name val="Tahoma"/>
      <family val="2"/>
    </font>
    <font>
      <b/>
      <sz val="10"/>
      <color rgb="FFC00000"/>
      <name val="Arial"/>
      <family val="2"/>
    </font>
    <font>
      <sz val="9"/>
      <color rgb="FFFF0000"/>
      <name val="Tahoma"/>
      <family val="2"/>
    </font>
    <font>
      <b/>
      <sz val="10"/>
      <color rgb="FFFF0000"/>
      <name val="Arial Narrow"/>
      <family val="2"/>
    </font>
    <font>
      <b/>
      <sz val="10"/>
      <color rgb="FFFF0000"/>
      <name val="Tahoma"/>
      <family val="2"/>
    </font>
    <font>
      <sz val="12"/>
      <name val="Times New Roman"/>
      <family val="1"/>
    </font>
    <font>
      <sz val="11"/>
      <color rgb="FFFF0000"/>
      <name val="Times New Roman"/>
      <family val="1"/>
    </font>
    <font>
      <b/>
      <sz val="10"/>
      <color rgb="FFFF0000"/>
      <name val="Times New Roman"/>
      <family val="1"/>
    </font>
    <font>
      <b/>
      <sz val="12"/>
      <name val="Times New Roman"/>
      <family val="1"/>
    </font>
    <font>
      <sz val="10.5"/>
      <name val="Times New Roman"/>
      <family val="1"/>
    </font>
    <font>
      <b/>
      <u/>
      <sz val="10"/>
      <name val="Times New Roman"/>
      <family val="1"/>
    </font>
    <font>
      <b/>
      <sz val="10.5"/>
      <name val="Times New Roman"/>
      <family val="1"/>
    </font>
    <font>
      <b/>
      <u/>
      <sz val="10.5"/>
      <name val="Times New Roman"/>
      <family val="1"/>
    </font>
    <font>
      <sz val="10"/>
      <color indexed="8"/>
      <name val="Arial"/>
      <family val="2"/>
    </font>
    <font>
      <sz val="10"/>
      <color rgb="FFFF0000"/>
      <name val="Times New Roman"/>
      <family val="1"/>
    </font>
    <font>
      <sz val="10"/>
      <color indexed="8"/>
      <name val="Arial"/>
      <family val="2"/>
    </font>
    <font>
      <sz val="11"/>
      <color rgb="FF0070C0"/>
      <name val="Calibri"/>
      <family val="2"/>
      <scheme val="minor"/>
    </font>
    <font>
      <sz val="10"/>
      <color rgb="FFFF0000"/>
      <name val="Tahoma"/>
      <family val="2"/>
    </font>
    <font>
      <b/>
      <sz val="9"/>
      <color rgb="FFFF0000"/>
      <name val="Tahoma"/>
      <family val="2"/>
    </font>
    <font>
      <b/>
      <sz val="10.5"/>
      <color rgb="FFFF0000"/>
      <name val="Times New Roman"/>
      <family val="1"/>
    </font>
    <font>
      <b/>
      <sz val="10"/>
      <color rgb="FFFF0000"/>
      <name val="Arial"/>
      <family val="2"/>
    </font>
    <font>
      <sz val="10"/>
      <color rgb="FFFF0000"/>
      <name val="Arial"/>
      <family val="2"/>
    </font>
    <font>
      <sz val="9"/>
      <color rgb="FFFF0000"/>
      <name val="Arial Narrow"/>
      <family val="2"/>
    </font>
    <font>
      <sz val="10"/>
      <color theme="1"/>
      <name val="Arial"/>
      <family val="2"/>
    </font>
    <font>
      <b/>
      <u/>
      <sz val="10"/>
      <color rgb="FFFF0000"/>
      <name val="Arial"/>
      <family val="2"/>
    </font>
    <font>
      <sz val="11"/>
      <color rgb="FFFF0000"/>
      <name val="Calibri"/>
      <family val="2"/>
      <scheme val="minor"/>
    </font>
    <font>
      <b/>
      <sz val="11"/>
      <name val="Cambria"/>
      <family val="1"/>
      <scheme val="major"/>
    </font>
    <font>
      <sz val="11"/>
      <name val="Cambria"/>
      <family val="1"/>
      <scheme val="major"/>
    </font>
    <font>
      <sz val="11"/>
      <color rgb="FFFF0000"/>
      <name val="Cambria"/>
      <family val="1"/>
      <scheme val="major"/>
    </font>
    <font>
      <sz val="11"/>
      <color rgb="FFFF0000"/>
      <name val="Arial Narrow"/>
      <family val="2"/>
    </font>
    <font>
      <b/>
      <sz val="11"/>
      <color theme="1"/>
      <name val="Arial Narrow"/>
      <family val="2"/>
    </font>
    <font>
      <b/>
      <sz val="11"/>
      <color theme="1"/>
      <name val="Calibri"/>
      <family val="2"/>
      <scheme val="minor"/>
    </font>
    <font>
      <b/>
      <sz val="11"/>
      <color rgb="FFFF0000"/>
      <name val="Calibri"/>
      <family val="2"/>
      <scheme val="minor"/>
    </font>
    <font>
      <b/>
      <sz val="14"/>
      <name val="Arial"/>
      <family val="2"/>
    </font>
    <font>
      <sz val="9"/>
      <color theme="0"/>
      <name val="Tahoma"/>
      <family val="2"/>
    </font>
    <font>
      <sz val="10"/>
      <color rgb="FFFF0000"/>
      <name val="Arial Narrow"/>
      <family val="2"/>
    </font>
    <font>
      <sz val="12"/>
      <color rgb="FFFF0000"/>
      <name val="Times New Roman"/>
      <family val="1"/>
    </font>
    <font>
      <b/>
      <i/>
      <sz val="10.5"/>
      <color rgb="FFFF0000"/>
      <name val="Times New Roman"/>
      <family val="1"/>
    </font>
    <font>
      <sz val="9"/>
      <color theme="1"/>
      <name val="Tahoma"/>
      <family val="2"/>
    </font>
    <font>
      <b/>
      <sz val="9"/>
      <color theme="1"/>
      <name val="Tahoma"/>
      <family val="2"/>
    </font>
    <font>
      <b/>
      <sz val="14"/>
      <color theme="1"/>
      <name val="Arial Narrow"/>
      <family val="2"/>
    </font>
    <font>
      <b/>
      <sz val="9"/>
      <color theme="0"/>
      <name val="Tahoma"/>
      <family val="2"/>
    </font>
    <font>
      <b/>
      <sz val="10"/>
      <color theme="1"/>
      <name val="Arial Narrow"/>
      <family val="2"/>
    </font>
    <font>
      <sz val="10"/>
      <color theme="1"/>
      <name val="Arial Narrow"/>
      <family val="2"/>
    </font>
    <font>
      <sz val="10"/>
      <color indexed="8"/>
      <name val="Arial"/>
      <family val="2"/>
    </font>
    <font>
      <b/>
      <sz val="9"/>
      <color rgb="FFFF0000"/>
      <name val="Arial Narrow"/>
      <family val="2"/>
    </font>
    <font>
      <b/>
      <u/>
      <sz val="10"/>
      <color theme="1"/>
      <name val="Arial Narrow"/>
      <family val="2"/>
    </font>
    <font>
      <sz val="10"/>
      <color indexed="8"/>
      <name val="Arial"/>
      <family val="2"/>
    </font>
    <font>
      <u val="singleAccounting"/>
      <sz val="10"/>
      <color theme="1"/>
      <name val="Arial Narrow"/>
      <family val="2"/>
    </font>
    <font>
      <sz val="9"/>
      <color rgb="FF3333FF"/>
      <name val="Tahoma"/>
      <family val="2"/>
    </font>
    <font>
      <b/>
      <sz val="10"/>
      <color rgb="FF3333FF"/>
      <name val="Arial Narrow"/>
      <family val="2"/>
    </font>
    <font>
      <b/>
      <u/>
      <sz val="10"/>
      <color rgb="FF3333FF"/>
      <name val="Arial Narrow"/>
      <family val="2"/>
    </font>
    <font>
      <sz val="14"/>
      <color rgb="FFFF0000"/>
      <name val="Times New Roman"/>
      <family val="1"/>
    </font>
    <font>
      <sz val="10"/>
      <color indexed="8"/>
      <name val="Arial"/>
      <family val="2"/>
    </font>
    <font>
      <sz val="10"/>
      <color theme="1"/>
      <name val="Tahoma"/>
      <family val="2"/>
    </font>
    <font>
      <sz val="10"/>
      <color theme="0"/>
      <name val="Tahoma"/>
      <family val="2"/>
    </font>
    <font>
      <sz val="10.5"/>
      <color rgb="FFFF0000"/>
      <name val="Times New Roman"/>
      <family val="1"/>
    </font>
    <font>
      <b/>
      <sz val="10"/>
      <color theme="1"/>
      <name val="Tahoma"/>
      <family val="2"/>
    </font>
    <font>
      <sz val="11"/>
      <color theme="1"/>
      <name val="Tahoma"/>
      <family val="2"/>
    </font>
    <font>
      <sz val="10"/>
      <color indexed="8"/>
      <name val="Arial"/>
      <family val="2"/>
    </font>
    <font>
      <sz val="9"/>
      <color theme="1"/>
      <name val="Arial"/>
      <family val="2"/>
    </font>
    <font>
      <b/>
      <sz val="9"/>
      <color theme="1"/>
      <name val="Arial"/>
      <family val="2"/>
    </font>
    <font>
      <sz val="9"/>
      <color rgb="FF3333FF"/>
      <name val="Arial"/>
      <family val="2"/>
    </font>
    <font>
      <b/>
      <u/>
      <sz val="9"/>
      <color rgb="FFFF0000"/>
      <name val="Arial Narrow"/>
      <family val="2"/>
    </font>
    <font>
      <sz val="9"/>
      <color rgb="FF3333FF"/>
      <name val="Arial Narrow"/>
      <family val="2"/>
    </font>
    <font>
      <b/>
      <i/>
      <u/>
      <sz val="9"/>
      <color rgb="FFFF0000"/>
      <name val="Arial Narrow"/>
      <family val="2"/>
    </font>
    <font>
      <b/>
      <sz val="9"/>
      <color theme="1"/>
      <name val="Arial Narrow"/>
      <family val="2"/>
    </font>
    <font>
      <sz val="9"/>
      <color theme="1"/>
      <name val="Arial Narrow"/>
      <family val="2"/>
    </font>
    <font>
      <b/>
      <sz val="9"/>
      <color rgb="FFC00000"/>
      <name val="Arial Narrow"/>
      <family val="2"/>
    </font>
    <font>
      <b/>
      <i/>
      <u/>
      <sz val="9"/>
      <name val="Arial Narrow"/>
      <family val="2"/>
    </font>
    <font>
      <b/>
      <i/>
      <u/>
      <sz val="10"/>
      <color rgb="FF3333FF"/>
      <name val="Arial Narrow"/>
      <family val="2"/>
    </font>
    <font>
      <b/>
      <sz val="9"/>
      <color rgb="FF3333FF"/>
      <name val="Arial Narrow"/>
      <family val="2"/>
    </font>
    <font>
      <b/>
      <u/>
      <sz val="9"/>
      <color rgb="FF3333FF"/>
      <name val="Arial Narrow"/>
      <family val="2"/>
    </font>
    <font>
      <b/>
      <sz val="10"/>
      <color theme="1"/>
      <name val="Arial"/>
      <family val="2"/>
    </font>
    <font>
      <sz val="10"/>
      <color indexed="8"/>
      <name val="Arial"/>
      <family val="2"/>
    </font>
    <font>
      <sz val="9"/>
      <color indexed="8"/>
      <name val="Arial"/>
      <family val="2"/>
    </font>
    <font>
      <sz val="11"/>
      <color theme="1"/>
      <name val="Arial Narrow"/>
      <family val="2"/>
    </font>
    <font>
      <b/>
      <sz val="12"/>
      <color indexed="12"/>
      <name val="Arial"/>
      <family val="2"/>
    </font>
    <font>
      <sz val="12"/>
      <color indexed="12"/>
      <name val="Arial"/>
      <family val="2"/>
    </font>
    <font>
      <sz val="12"/>
      <color rgb="FFFF0000"/>
      <name val="Arial"/>
      <family val="2"/>
    </font>
    <font>
      <sz val="12"/>
      <color theme="0"/>
      <name val="Arial"/>
      <family val="2"/>
    </font>
    <font>
      <b/>
      <u/>
      <sz val="12"/>
      <color indexed="12"/>
      <name val="Arial"/>
      <family val="2"/>
    </font>
    <font>
      <b/>
      <sz val="12"/>
      <color rgb="FFFF0000"/>
      <name val="Arial"/>
      <family val="2"/>
    </font>
    <font>
      <b/>
      <sz val="12"/>
      <color theme="0"/>
      <name val="Arial"/>
      <family val="2"/>
    </font>
    <font>
      <b/>
      <u/>
      <sz val="12"/>
      <name val="Arial"/>
      <family val="2"/>
    </font>
    <font>
      <sz val="12"/>
      <color indexed="10"/>
      <name val="Arial"/>
      <family val="2"/>
    </font>
    <font>
      <b/>
      <sz val="12"/>
      <color indexed="10"/>
      <name val="Arial"/>
      <family val="2"/>
    </font>
    <font>
      <b/>
      <i/>
      <u/>
      <sz val="12"/>
      <name val="Arial"/>
      <family val="2"/>
    </font>
    <font>
      <sz val="12"/>
      <color theme="1"/>
      <name val="Arial"/>
      <family val="2"/>
    </font>
    <font>
      <sz val="10"/>
      <color indexed="8"/>
      <name val="Arial"/>
      <family val="2"/>
    </font>
    <font>
      <sz val="14"/>
      <name val="SutonnyMJ"/>
    </font>
    <font>
      <sz val="14"/>
      <color rgb="FFFF0000"/>
      <name val="SutonnyMJ"/>
    </font>
    <font>
      <sz val="14"/>
      <color indexed="10"/>
      <name val="SutonnyMJ"/>
    </font>
    <font>
      <sz val="14"/>
      <color theme="1"/>
      <name val="SutonnyMJ"/>
    </font>
    <font>
      <sz val="14"/>
      <color theme="1"/>
      <name val="Calibri"/>
      <family val="2"/>
      <scheme val="minor"/>
    </font>
    <font>
      <b/>
      <sz val="14"/>
      <color rgb="FFFF0000"/>
      <name val="SutonnyMJ"/>
    </font>
    <font>
      <sz val="14"/>
      <color indexed="9"/>
      <name val="SutonnyMJ"/>
    </font>
    <font>
      <u/>
      <sz val="14"/>
      <name val="SutonnyMJ"/>
    </font>
    <font>
      <sz val="14"/>
      <color rgb="FF3333FF"/>
      <name val="SutonnyMJ"/>
    </font>
    <font>
      <sz val="12"/>
      <color rgb="FFFF0000"/>
      <name val="Arial Narrow"/>
      <family val="2"/>
    </font>
    <font>
      <sz val="14"/>
      <color theme="1"/>
      <name val="Arial Narrow"/>
      <family val="2"/>
    </font>
    <font>
      <sz val="12"/>
      <color theme="1"/>
      <name val="Arial Narrow"/>
      <family val="2"/>
    </font>
    <font>
      <sz val="10"/>
      <color indexed="8"/>
      <name val="Arial"/>
      <family val="2"/>
    </font>
    <font>
      <b/>
      <u/>
      <sz val="11"/>
      <color theme="1"/>
      <name val="Arial Narrow"/>
      <family val="2"/>
    </font>
    <font>
      <u/>
      <sz val="11"/>
      <color theme="1"/>
      <name val="Arial Narrow"/>
      <family val="2"/>
    </font>
    <font>
      <b/>
      <sz val="12"/>
      <color theme="1"/>
      <name val="Arial Narrow"/>
      <family val="2"/>
    </font>
    <font>
      <b/>
      <u val="double"/>
      <sz val="11"/>
      <color theme="1"/>
      <name val="Arial Narrow"/>
      <family val="2"/>
    </font>
    <font>
      <sz val="10"/>
      <color theme="1"/>
      <name val="Times New Roman"/>
      <family val="1"/>
    </font>
    <font>
      <b/>
      <sz val="12"/>
      <color theme="1"/>
      <name val="Cambria"/>
      <family val="1"/>
      <scheme val="major"/>
    </font>
    <font>
      <sz val="12"/>
      <color theme="1"/>
      <name val="Cambria"/>
      <family val="1"/>
      <scheme val="major"/>
    </font>
    <font>
      <b/>
      <sz val="12"/>
      <color theme="1"/>
      <name val="Times New Roman"/>
      <family val="1"/>
    </font>
    <font>
      <sz val="12"/>
      <color theme="1"/>
      <name val="Times New Roman"/>
      <family val="1"/>
    </font>
    <font>
      <b/>
      <u/>
      <sz val="10"/>
      <color theme="1"/>
      <name val="Times New Roman"/>
      <family val="1"/>
    </font>
    <font>
      <sz val="10.5"/>
      <color theme="1"/>
      <name val="Times New Roman"/>
      <family val="1"/>
    </font>
    <font>
      <b/>
      <sz val="10.5"/>
      <color theme="1"/>
      <name val="Times New Roman"/>
      <family val="1"/>
    </font>
    <font>
      <b/>
      <sz val="10"/>
      <color theme="1"/>
      <name val="Times New Roman"/>
      <family val="1"/>
    </font>
    <font>
      <b/>
      <u/>
      <sz val="10.5"/>
      <color theme="1"/>
      <name val="Times New Roman"/>
      <family val="1"/>
    </font>
    <font>
      <b/>
      <i/>
      <sz val="10.5"/>
      <color theme="1"/>
      <name val="Times New Roman"/>
      <family val="1"/>
    </font>
    <font>
      <b/>
      <u/>
      <sz val="10"/>
      <color theme="1"/>
      <name val="Arial"/>
      <family val="2"/>
    </font>
    <font>
      <b/>
      <i/>
      <sz val="10"/>
      <color theme="1"/>
      <name val="Arial"/>
      <family val="2"/>
    </font>
    <font>
      <i/>
      <sz val="10"/>
      <color theme="1"/>
      <name val="Arial"/>
      <family val="2"/>
    </font>
    <font>
      <b/>
      <i/>
      <sz val="9"/>
      <color theme="1"/>
      <name val="Arial"/>
      <family val="2"/>
    </font>
    <font>
      <b/>
      <sz val="12"/>
      <color theme="1"/>
      <name val="Arial"/>
      <family val="2"/>
    </font>
    <font>
      <u val="singleAccounting"/>
      <sz val="11"/>
      <color theme="1"/>
      <name val="Arial Narrow"/>
      <family val="2"/>
    </font>
    <font>
      <sz val="12"/>
      <name val="Arial Narrow"/>
      <family val="2"/>
    </font>
    <font>
      <b/>
      <sz val="12"/>
      <name val="Arial Narrow"/>
      <family val="2"/>
    </font>
    <font>
      <b/>
      <u/>
      <sz val="12"/>
      <name val="Arial Narrow"/>
      <family val="2"/>
    </font>
    <font>
      <b/>
      <i/>
      <u/>
      <sz val="12"/>
      <name val="Arial Narrow"/>
      <family val="2"/>
    </font>
    <font>
      <b/>
      <u/>
      <sz val="11"/>
      <color theme="1"/>
      <name val="Arial"/>
      <family val="2"/>
    </font>
    <font>
      <sz val="11"/>
      <color theme="1"/>
      <name val="Arial"/>
      <family val="2"/>
    </font>
    <font>
      <b/>
      <sz val="11"/>
      <color theme="1"/>
      <name val="Arial"/>
      <family val="2"/>
    </font>
    <font>
      <b/>
      <u/>
      <sz val="10"/>
      <color theme="1"/>
      <name val="Tahoma"/>
      <family val="2"/>
    </font>
    <font>
      <b/>
      <sz val="11"/>
      <name val="Arial"/>
      <family val="2"/>
    </font>
    <font>
      <b/>
      <i/>
      <sz val="11"/>
      <color theme="1"/>
      <name val="Arial"/>
      <family val="2"/>
    </font>
    <font>
      <b/>
      <i/>
      <sz val="12"/>
      <color theme="1"/>
      <name val="Arial"/>
      <family val="2"/>
    </font>
    <font>
      <b/>
      <u/>
      <sz val="12"/>
      <color theme="1"/>
      <name val="Arial"/>
      <family val="2"/>
    </font>
    <font>
      <u val="singleAccounting"/>
      <sz val="12"/>
      <color theme="1"/>
      <name val="Arial"/>
      <family val="2"/>
    </font>
    <font>
      <b/>
      <u val="singleAccounting"/>
      <sz val="12"/>
      <color theme="1"/>
      <name val="Arial"/>
      <family val="2"/>
    </font>
    <font>
      <sz val="10"/>
      <color indexed="8"/>
      <name val="Arial"/>
      <family val="2"/>
    </font>
    <font>
      <sz val="10"/>
      <color indexed="12"/>
      <name val="Tahoma"/>
      <family val="2"/>
    </font>
    <font>
      <sz val="10"/>
      <color indexed="8"/>
      <name val="Arial"/>
      <family val="2"/>
    </font>
    <font>
      <sz val="10"/>
      <color indexed="12"/>
      <name val="Tahoma"/>
      <family val="2"/>
    </font>
    <font>
      <b/>
      <i/>
      <sz val="10"/>
      <color theme="1"/>
      <name val="Tahoma"/>
      <family val="2"/>
    </font>
    <font>
      <i/>
      <sz val="9"/>
      <color theme="1"/>
      <name val="Tahoma"/>
      <family val="2"/>
    </font>
    <font>
      <i/>
      <sz val="10"/>
      <color theme="1"/>
      <name val="Tahoma"/>
      <family val="2"/>
    </font>
    <font>
      <b/>
      <u/>
      <sz val="9"/>
      <color theme="1"/>
      <name val="Arial"/>
      <family val="2"/>
    </font>
    <font>
      <b/>
      <u val="singleAccounting"/>
      <sz val="9"/>
      <color theme="1"/>
      <name val="Tahoma"/>
      <family val="2"/>
    </font>
    <font>
      <sz val="16"/>
      <name val="Arial"/>
      <family val="2"/>
    </font>
    <font>
      <sz val="16"/>
      <color rgb="FFFF0000"/>
      <name val="Arial"/>
      <family val="2"/>
    </font>
    <font>
      <b/>
      <sz val="16"/>
      <color rgb="FFFF0000"/>
      <name val="Arial"/>
      <family val="2"/>
    </font>
    <font>
      <sz val="10"/>
      <color indexed="8"/>
      <name val="Arial"/>
      <family val="2"/>
    </font>
    <font>
      <sz val="10"/>
      <color indexed="8"/>
      <name val="Arial"/>
      <family val="2"/>
    </font>
    <font>
      <sz val="10"/>
      <name val="Arial"/>
      <family val="2"/>
    </font>
    <font>
      <sz val="9"/>
      <name val="Lato"/>
      <family val="2"/>
    </font>
    <font>
      <b/>
      <sz val="9"/>
      <name val="Lato"/>
      <family val="2"/>
    </font>
    <font>
      <b/>
      <sz val="11"/>
      <color rgb="FFFF0000"/>
      <name val="Arial Narrow"/>
      <family val="2"/>
    </font>
    <font>
      <sz val="10"/>
      <color indexed="8"/>
      <name val="Arial"/>
      <family val="2"/>
    </font>
    <font>
      <sz val="10"/>
      <color indexed="8"/>
      <name val="Tahoma"/>
      <family val="2"/>
    </font>
    <font>
      <sz val="10"/>
      <color indexed="12"/>
      <name val="Tahoma"/>
      <family val="2"/>
    </font>
    <font>
      <b/>
      <i/>
      <sz val="9"/>
      <color theme="1"/>
      <name val="Tahoma"/>
      <family val="2"/>
    </font>
    <font>
      <b/>
      <sz val="14"/>
      <color theme="1"/>
      <name val="SutonnyMJ"/>
    </font>
    <font>
      <b/>
      <u/>
      <sz val="14"/>
      <color theme="1"/>
      <name val="SutonnyMJ"/>
    </font>
    <font>
      <sz val="14"/>
      <color theme="1"/>
      <name val="Times New Roman"/>
      <family val="1"/>
    </font>
    <font>
      <b/>
      <i/>
      <u/>
      <sz val="14"/>
      <color theme="1"/>
      <name val="SutonnyMJ"/>
    </font>
    <font>
      <b/>
      <i/>
      <u/>
      <sz val="10"/>
      <color theme="1"/>
      <name val="Arial"/>
      <family val="2"/>
    </font>
    <font>
      <u/>
      <sz val="9"/>
      <color theme="1"/>
      <name val="Arial"/>
      <family val="2"/>
    </font>
    <font>
      <i/>
      <u/>
      <sz val="9"/>
      <color theme="1"/>
      <name val="Arial"/>
      <family val="2"/>
    </font>
    <font>
      <u/>
      <sz val="12"/>
      <color theme="1"/>
      <name val="Arial"/>
      <family val="2"/>
    </font>
    <font>
      <i/>
      <u/>
      <sz val="12"/>
      <color theme="1"/>
      <name val="Arial"/>
      <family val="2"/>
    </font>
    <font>
      <sz val="12"/>
      <color theme="1"/>
      <name val="Tahoma"/>
      <family val="2"/>
    </font>
    <font>
      <b/>
      <sz val="16"/>
      <color theme="1"/>
      <name val="Arial Narrow"/>
      <family val="2"/>
    </font>
    <font>
      <b/>
      <u/>
      <sz val="14"/>
      <color theme="1"/>
      <name val="Arial Narrow"/>
      <family val="2"/>
    </font>
    <font>
      <sz val="10.5"/>
      <color theme="1"/>
      <name val="Arial Narrow"/>
      <family val="2"/>
    </font>
    <font>
      <b/>
      <sz val="10.5"/>
      <color theme="1"/>
      <name val="Arial Narrow"/>
      <family val="2"/>
    </font>
    <font>
      <b/>
      <sz val="10.5"/>
      <name val="Arial Narrow"/>
      <family val="2"/>
    </font>
    <font>
      <b/>
      <u/>
      <sz val="10.5"/>
      <color theme="1"/>
      <name val="Arial Narrow"/>
      <family val="2"/>
    </font>
    <font>
      <b/>
      <sz val="10.5"/>
      <color rgb="FFFF0000"/>
      <name val="Arial Narrow"/>
      <family val="2"/>
    </font>
    <font>
      <sz val="10.5"/>
      <name val="Arial Narrow"/>
      <family val="2"/>
    </font>
    <font>
      <sz val="10.5"/>
      <color rgb="FFFF0000"/>
      <name val="Arial Narrow"/>
      <family val="2"/>
    </font>
    <font>
      <sz val="10.5"/>
      <color rgb="FF3333FF"/>
      <name val="Arial Narrow"/>
      <family val="2"/>
    </font>
    <font>
      <sz val="10.5"/>
      <color rgb="FF3333FF"/>
      <name val="Times New Roman"/>
      <family val="1"/>
    </font>
    <font>
      <sz val="10"/>
      <color rgb="FF3333FF"/>
      <name val="Times New Roman"/>
      <family val="1"/>
    </font>
    <font>
      <b/>
      <sz val="16"/>
      <color theme="1"/>
      <name val="Times New Roman"/>
      <family val="1"/>
    </font>
    <font>
      <b/>
      <u/>
      <sz val="14"/>
      <color theme="1"/>
      <name val="Times New Roman"/>
      <family val="1"/>
    </font>
    <font>
      <b/>
      <sz val="10"/>
      <color theme="1"/>
      <name val="Cambria"/>
      <family val="1"/>
      <scheme val="major"/>
    </font>
    <font>
      <b/>
      <sz val="10"/>
      <color rgb="FFFF0000"/>
      <name val="Cambria"/>
      <family val="1"/>
      <scheme val="major"/>
    </font>
    <font>
      <b/>
      <sz val="11"/>
      <color indexed="8"/>
      <name val="Tahoma"/>
      <family val="2"/>
    </font>
    <font>
      <sz val="12"/>
      <color indexed="10"/>
      <name val="Arial Narrow"/>
      <family val="2"/>
    </font>
    <font>
      <b/>
      <sz val="11"/>
      <color rgb="FF000099"/>
      <name val="Arial Narrow"/>
      <family val="2"/>
    </font>
    <font>
      <b/>
      <sz val="11"/>
      <color rgb="FF000099"/>
      <name val="Tahoma"/>
      <family val="2"/>
    </font>
    <font>
      <sz val="10"/>
      <color rgb="FF000099"/>
      <name val="Tahoma"/>
      <family val="2"/>
    </font>
    <font>
      <sz val="12"/>
      <color rgb="FF000099"/>
      <name val="Arial Narrow"/>
      <family val="2"/>
    </font>
    <font>
      <b/>
      <sz val="9.5"/>
      <color theme="1"/>
      <name val="Tahoma"/>
      <family val="2"/>
    </font>
    <font>
      <sz val="8"/>
      <name val="Arial"/>
      <family val="2"/>
    </font>
    <font>
      <sz val="10"/>
      <name val="Cambria"/>
      <family val="1"/>
      <scheme val="major"/>
    </font>
    <font>
      <b/>
      <sz val="10"/>
      <name val="Cambria"/>
      <family val="1"/>
      <scheme val="major"/>
    </font>
    <font>
      <sz val="12"/>
      <color rgb="FF3333FF"/>
      <name val="Arial Narrow"/>
      <family val="2"/>
    </font>
    <font>
      <sz val="12"/>
      <color theme="3" tint="-0.499984740745262"/>
      <name val="Arial"/>
      <family val="2"/>
    </font>
    <font>
      <sz val="10"/>
      <color theme="1"/>
      <name val="Cambria"/>
      <family val="1"/>
      <scheme val="major"/>
    </font>
    <font>
      <u/>
      <sz val="14"/>
      <color theme="1"/>
      <name val="Cambria"/>
      <family val="1"/>
      <scheme val="major"/>
    </font>
    <font>
      <sz val="10"/>
      <color rgb="FFFF0000"/>
      <name val="Cambria"/>
      <family val="1"/>
      <scheme val="major"/>
    </font>
    <font>
      <b/>
      <sz val="10"/>
      <color rgb="FFC00000"/>
      <name val="Cambria"/>
      <family val="1"/>
      <scheme val="major"/>
    </font>
    <font>
      <sz val="10"/>
      <color rgb="FF7030A0"/>
      <name val="Cambria"/>
      <family val="1"/>
      <scheme val="major"/>
    </font>
    <font>
      <sz val="11"/>
      <color theme="1"/>
      <name val="Cambria"/>
      <family val="1"/>
      <scheme val="major"/>
    </font>
    <font>
      <sz val="8"/>
      <color theme="1"/>
      <name val="Cambria"/>
      <family val="1"/>
      <scheme val="major"/>
    </font>
    <font>
      <b/>
      <sz val="10"/>
      <color rgb="FF7030A0"/>
      <name val="Cambria"/>
      <family val="1"/>
      <scheme val="major"/>
    </font>
    <font>
      <b/>
      <sz val="10"/>
      <color theme="0"/>
      <name val="Cambria"/>
      <family val="1"/>
      <scheme val="major"/>
    </font>
    <font>
      <sz val="10"/>
      <color theme="0"/>
      <name val="Cambria"/>
      <family val="1"/>
      <scheme val="major"/>
    </font>
    <font>
      <b/>
      <sz val="11"/>
      <color theme="1"/>
      <name val="Cambria"/>
      <family val="1"/>
      <scheme val="major"/>
    </font>
    <font>
      <sz val="10"/>
      <color theme="3" tint="-0.499984740745262"/>
      <name val="Cambria"/>
      <family val="1"/>
      <scheme val="major"/>
    </font>
    <font>
      <b/>
      <sz val="14"/>
      <color theme="1"/>
      <name val="Cambria"/>
      <family val="1"/>
      <scheme val="major"/>
    </font>
    <font>
      <b/>
      <sz val="11"/>
      <color rgb="FFFF0000"/>
      <name val="Cambria"/>
      <family val="1"/>
      <scheme val="major"/>
    </font>
    <font>
      <b/>
      <u val="doubleAccounting"/>
      <sz val="10"/>
      <color theme="1"/>
      <name val="Cambria"/>
      <family val="1"/>
      <scheme val="major"/>
    </font>
    <font>
      <b/>
      <sz val="8"/>
      <color theme="1"/>
      <name val="Cambria"/>
      <family val="1"/>
      <scheme val="major"/>
    </font>
    <font>
      <sz val="10"/>
      <color rgb="FFC00000"/>
      <name val="Cambria"/>
      <family val="1"/>
      <scheme val="major"/>
    </font>
    <font>
      <sz val="10"/>
      <color indexed="8"/>
      <name val="Cambria"/>
      <family val="1"/>
      <scheme val="major"/>
    </font>
    <font>
      <u/>
      <sz val="10"/>
      <color theme="1"/>
      <name val="Cambria"/>
      <family val="1"/>
      <scheme val="major"/>
    </font>
    <font>
      <i/>
      <u/>
      <sz val="10"/>
      <color theme="1"/>
      <name val="Cambria"/>
      <family val="1"/>
      <scheme val="major"/>
    </font>
    <font>
      <b/>
      <sz val="12"/>
      <name val="Cambria"/>
      <family val="1"/>
      <scheme val="major"/>
    </font>
    <font>
      <b/>
      <sz val="10"/>
      <color indexed="8"/>
      <name val="Cambria"/>
      <family val="1"/>
      <scheme val="major"/>
    </font>
    <font>
      <b/>
      <u/>
      <sz val="10"/>
      <color theme="1"/>
      <name val="Cambria"/>
      <family val="1"/>
      <scheme val="major"/>
    </font>
    <font>
      <sz val="10"/>
      <color indexed="12"/>
      <name val="Cambria"/>
      <family val="1"/>
      <scheme val="major"/>
    </font>
    <font>
      <b/>
      <sz val="10"/>
      <color rgb="FF3333FF"/>
      <name val="Cambria"/>
      <family val="1"/>
      <scheme val="major"/>
    </font>
    <font>
      <sz val="10"/>
      <color rgb="FF002060"/>
      <name val="Cambria"/>
      <family val="1"/>
      <scheme val="major"/>
    </font>
    <font>
      <sz val="12"/>
      <name val="Cambria"/>
      <family val="1"/>
      <scheme val="major"/>
    </font>
    <font>
      <b/>
      <sz val="9"/>
      <name val="Cambria"/>
      <family val="1"/>
      <scheme val="major"/>
    </font>
    <font>
      <b/>
      <sz val="10.5"/>
      <name val="Cambria"/>
      <family val="1"/>
      <scheme val="major"/>
    </font>
    <font>
      <sz val="10.5"/>
      <name val="Cambria"/>
      <family val="1"/>
      <scheme val="major"/>
    </font>
    <font>
      <b/>
      <sz val="8"/>
      <name val="Cambria"/>
      <family val="1"/>
      <scheme val="major"/>
    </font>
    <font>
      <sz val="8"/>
      <name val="Cambria"/>
      <family val="1"/>
      <scheme val="major"/>
    </font>
    <font>
      <b/>
      <sz val="7"/>
      <name val="Cambria"/>
      <family val="1"/>
      <scheme val="major"/>
    </font>
    <font>
      <b/>
      <u/>
      <sz val="10"/>
      <name val="Cambria"/>
      <family val="1"/>
    </font>
    <font>
      <sz val="8"/>
      <name val="Cambria"/>
      <family val="1"/>
    </font>
    <font>
      <b/>
      <u val="doubleAccounting"/>
      <sz val="10"/>
      <name val="Cambria"/>
      <family val="1"/>
      <scheme val="major"/>
    </font>
    <font>
      <b/>
      <sz val="14"/>
      <name val="Cambria"/>
      <family val="1"/>
      <scheme val="major"/>
    </font>
    <font>
      <sz val="14"/>
      <name val="Cambria"/>
      <family val="1"/>
      <scheme val="major"/>
    </font>
    <font>
      <sz val="9"/>
      <name val="Cambria"/>
      <family val="1"/>
      <scheme val="major"/>
    </font>
    <font>
      <b/>
      <sz val="16"/>
      <name val="Cambria"/>
      <family val="1"/>
      <scheme val="major"/>
    </font>
    <font>
      <b/>
      <sz val="10"/>
      <color rgb="FF000000"/>
      <name val="Cambria"/>
      <family val="1"/>
      <scheme val="major"/>
    </font>
    <font>
      <sz val="10"/>
      <color rgb="FF000000"/>
      <name val="Cambria"/>
      <family val="1"/>
      <scheme val="major"/>
    </font>
    <font>
      <b/>
      <sz val="10"/>
      <color rgb="FF000000"/>
      <name val="Cambria"/>
      <family val="1"/>
    </font>
    <font>
      <sz val="10"/>
      <color rgb="FF000000"/>
      <name val="Cambria"/>
      <family val="1"/>
    </font>
    <font>
      <b/>
      <u/>
      <sz val="10.5"/>
      <name val="Cambria"/>
      <family val="1"/>
      <scheme val="major"/>
    </font>
    <font>
      <sz val="11"/>
      <color indexed="10"/>
      <name val="Cambria"/>
      <family val="1"/>
      <scheme val="major"/>
    </font>
    <font>
      <sz val="11"/>
      <name val="Cambria"/>
      <family val="1"/>
    </font>
    <font>
      <b/>
      <sz val="11"/>
      <name val="Cambria"/>
      <family val="1"/>
    </font>
    <font>
      <b/>
      <sz val="13"/>
      <name val="Cambria"/>
      <family val="1"/>
    </font>
    <font>
      <b/>
      <sz val="10"/>
      <name val="Cambria"/>
      <family val="1"/>
    </font>
    <font>
      <sz val="10"/>
      <name val="Cambria"/>
      <family val="1"/>
    </font>
    <font>
      <u/>
      <sz val="10"/>
      <color theme="10"/>
      <name val="Arial"/>
      <family val="2"/>
    </font>
    <font>
      <b/>
      <sz val="9"/>
      <color theme="1"/>
      <name val="Cambria"/>
      <family val="1"/>
      <scheme val="major"/>
    </font>
    <font>
      <u val="singleAccounting"/>
      <sz val="10"/>
      <color theme="1"/>
      <name val="Arial"/>
      <family val="2"/>
    </font>
    <font>
      <b/>
      <u val="singleAccounting"/>
      <sz val="10"/>
      <color theme="1"/>
      <name val="Arial"/>
      <family val="2"/>
    </font>
    <font>
      <sz val="10"/>
      <color rgb="FFC00000"/>
      <name val="Arial"/>
      <family val="2"/>
    </font>
  </fonts>
  <fills count="34">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41"/>
        <bgColor indexed="64"/>
      </patternFill>
    </fill>
    <fill>
      <patternFill patternType="solid">
        <fgColor indexed="19"/>
        <bgColor indexed="64"/>
      </patternFill>
    </fill>
    <fill>
      <patternFill patternType="solid">
        <fgColor indexed="22"/>
        <bgColor indexed="64"/>
      </patternFill>
    </fill>
    <fill>
      <patternFill patternType="solid">
        <fgColor indexed="22"/>
        <bgColor indexed="0"/>
      </patternFill>
    </fill>
    <fill>
      <patternFill patternType="solid">
        <fgColor indexed="9"/>
        <bgColor indexed="64"/>
      </patternFill>
    </fill>
    <fill>
      <patternFill patternType="solid">
        <fgColor indexed="36"/>
        <bgColor indexed="64"/>
      </patternFill>
    </fill>
    <fill>
      <patternFill patternType="solid">
        <fgColor theme="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rgb="FF3333FF"/>
        <bgColor indexed="64"/>
      </patternFill>
    </fill>
    <fill>
      <patternFill patternType="solid">
        <fgColor rgb="FFFFFF00"/>
        <bgColor indexed="0"/>
      </patternFill>
    </fill>
    <fill>
      <patternFill patternType="solid">
        <fgColor theme="3" tint="0.79998168889431442"/>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bgColor indexed="0"/>
      </patternFill>
    </fill>
    <fill>
      <patternFill patternType="solid">
        <fgColor theme="9" tint="0.79998168889431442"/>
        <bgColor indexed="64"/>
      </patternFill>
    </fill>
    <fill>
      <patternFill patternType="solid">
        <fgColor theme="9" tint="-0.249977111117893"/>
        <bgColor indexed="64"/>
      </patternFill>
    </fill>
    <fill>
      <patternFill patternType="solid">
        <fgColor theme="3" tint="0.59999389629810485"/>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92D050"/>
        <bgColor indexed="64"/>
      </patternFill>
    </fill>
    <fill>
      <patternFill patternType="solid">
        <fgColor theme="4" tint="0.79998168889431442"/>
        <bgColor indexed="0"/>
      </patternFill>
    </fill>
    <fill>
      <patternFill patternType="solid">
        <fgColor theme="6" tint="0.39997558519241921"/>
        <bgColor indexed="64"/>
      </patternFill>
    </fill>
    <fill>
      <patternFill patternType="solid">
        <fgColor theme="6" tint="0.39997558519241921"/>
        <bgColor indexed="0"/>
      </patternFill>
    </fill>
    <fill>
      <patternFill patternType="solid">
        <fgColor rgb="FFFFFFFF"/>
        <bgColor rgb="FF000000"/>
      </patternFill>
    </fill>
    <fill>
      <patternFill patternType="solid">
        <fgColor theme="0"/>
        <bgColor rgb="FF000000"/>
      </patternFill>
    </fill>
  </fills>
  <borders count="75">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medium">
        <color indexed="64"/>
      </bottom>
      <diagonal/>
    </border>
    <border>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64"/>
      </left>
      <right/>
      <top style="medium">
        <color indexed="64"/>
      </top>
      <bottom/>
      <diagonal/>
    </border>
    <border>
      <left style="thin">
        <color indexed="64"/>
      </left>
      <right/>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top style="thin">
        <color indexed="64"/>
      </top>
      <bottom style="medium">
        <color indexed="64"/>
      </bottom>
      <diagonal/>
    </border>
    <border>
      <left style="thin">
        <color indexed="22"/>
      </left>
      <right style="thin">
        <color indexed="22"/>
      </right>
      <top style="thin">
        <color indexed="22"/>
      </top>
      <bottom/>
      <diagonal/>
    </border>
    <border>
      <left style="hair">
        <color indexed="64"/>
      </left>
      <right style="hair">
        <color indexed="64"/>
      </right>
      <top style="hair">
        <color indexed="64"/>
      </top>
      <bottom/>
      <diagonal/>
    </border>
    <border>
      <left/>
      <right style="thin">
        <color indexed="22"/>
      </right>
      <top style="thin">
        <color indexed="64"/>
      </top>
      <bottom style="double">
        <color indexed="64"/>
      </bottom>
      <diagonal/>
    </border>
    <border>
      <left/>
      <right style="medium">
        <color indexed="64"/>
      </right>
      <top/>
      <bottom style="medium">
        <color indexed="64"/>
      </bottom>
      <diagonal/>
    </border>
    <border>
      <left/>
      <right style="thin">
        <color indexed="22"/>
      </right>
      <top style="thin">
        <color indexed="22"/>
      </top>
      <bottom style="thin">
        <color indexed="22"/>
      </bottom>
      <diagonal/>
    </border>
    <border>
      <left/>
      <right style="thin">
        <color indexed="22"/>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double">
        <color indexed="64"/>
      </bottom>
      <diagonal/>
    </border>
    <border>
      <left/>
      <right style="medium">
        <color indexed="64"/>
      </right>
      <top/>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thin">
        <color indexed="22"/>
      </top>
      <bottom style="thin">
        <color indexed="22"/>
      </bottom>
      <diagonal/>
    </border>
    <border>
      <left style="thin">
        <color indexed="64"/>
      </left>
      <right/>
      <top style="thin">
        <color indexed="22"/>
      </top>
      <bottom style="thin">
        <color indexed="64"/>
      </bottom>
      <diagonal/>
    </border>
    <border>
      <left/>
      <right/>
      <top/>
      <bottom style="thin">
        <color indexed="22"/>
      </bottom>
      <diagonal/>
    </border>
    <border>
      <left/>
      <right style="thin">
        <color indexed="64"/>
      </right>
      <top/>
      <bottom style="thin">
        <color indexed="22"/>
      </bottom>
      <diagonal/>
    </border>
    <border>
      <left/>
      <right style="thin">
        <color indexed="64"/>
      </right>
      <top style="thin">
        <color indexed="22"/>
      </top>
      <bottom style="thin">
        <color indexed="64"/>
      </bottom>
      <diagonal/>
    </border>
    <border>
      <left style="thin">
        <color indexed="22"/>
      </left>
      <right/>
      <top style="thin">
        <color indexed="22"/>
      </top>
      <bottom style="thin">
        <color indexed="22"/>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64"/>
      </bottom>
      <diagonal/>
    </border>
    <border>
      <left style="thin">
        <color indexed="22"/>
      </left>
      <right style="thin">
        <color indexed="22"/>
      </right>
      <top/>
      <bottom style="thin">
        <color indexed="22"/>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right/>
      <top style="thin">
        <color indexed="22"/>
      </top>
      <bottom style="thin">
        <color indexed="22"/>
      </bottom>
      <diagonal/>
    </border>
    <border>
      <left/>
      <right/>
      <top/>
      <bottom style="thin">
        <color indexed="8"/>
      </bottom>
      <diagonal/>
    </border>
  </borders>
  <cellStyleXfs count="71">
    <xf numFmtId="0" fontId="0"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1"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0" fontId="8" fillId="0" borderId="0"/>
    <xf numFmtId="0" fontId="51" fillId="0" borderId="0"/>
    <xf numFmtId="0" fontId="8" fillId="0" borderId="0"/>
    <xf numFmtId="0" fontId="135" fillId="0" borderId="0"/>
    <xf numFmtId="0" fontId="8" fillId="0" borderId="0"/>
    <xf numFmtId="0" fontId="8" fillId="0" borderId="0"/>
    <xf numFmtId="0" fontId="17" fillId="0" borderId="0"/>
    <xf numFmtId="0" fontId="17" fillId="0" borderId="0"/>
    <xf numFmtId="0" fontId="13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8" fillId="0" borderId="0" applyFont="0" applyFill="0" applyBorder="0" applyAlignment="0" applyProtection="0"/>
    <xf numFmtId="164" fontId="138" fillId="0" borderId="0" applyFont="0" applyBorder="0" applyAlignment="0">
      <alignment vertical="center"/>
    </xf>
    <xf numFmtId="0" fontId="17" fillId="0" borderId="0"/>
    <xf numFmtId="0" fontId="17" fillId="0" borderId="0"/>
    <xf numFmtId="0" fontId="153" fillId="0" borderId="0"/>
    <xf numFmtId="0" fontId="6" fillId="0" borderId="0"/>
    <xf numFmtId="0" fontId="155"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5" fillId="0" borderId="0"/>
    <xf numFmtId="0" fontId="5" fillId="0" borderId="0"/>
    <xf numFmtId="0" fontId="8" fillId="0" borderId="0"/>
    <xf numFmtId="0" fontId="7" fillId="0" borderId="0"/>
    <xf numFmtId="0" fontId="5" fillId="0" borderId="0"/>
    <xf numFmtId="0" fontId="4" fillId="0" borderId="0"/>
    <xf numFmtId="0" fontId="184" fillId="0" borderId="0"/>
    <xf numFmtId="0" fontId="187" fillId="0" borderId="0"/>
    <xf numFmtId="0" fontId="17" fillId="0" borderId="0"/>
    <xf numFmtId="0" fontId="193" fillId="0" borderId="0"/>
    <xf numFmtId="0" fontId="17" fillId="0" borderId="0"/>
    <xf numFmtId="0" fontId="199" fillId="0" borderId="0"/>
    <xf numFmtId="0" fontId="17" fillId="0" borderId="0"/>
    <xf numFmtId="0" fontId="214" fillId="0" borderId="0"/>
    <xf numFmtId="0" fontId="229" fillId="0" borderId="0"/>
    <xf numFmtId="0" fontId="17" fillId="0" borderId="0"/>
    <xf numFmtId="0" fontId="242" fillId="0" borderId="0"/>
    <xf numFmtId="0" fontId="278" fillId="0" borderId="0"/>
    <xf numFmtId="0" fontId="280" fillId="0" borderId="0"/>
    <xf numFmtId="0" fontId="290" fillId="0" borderId="0"/>
    <xf numFmtId="0" fontId="290" fillId="0" borderId="0"/>
    <xf numFmtId="0" fontId="17" fillId="0" borderId="0"/>
    <xf numFmtId="0" fontId="3" fillId="0" borderId="0"/>
    <xf numFmtId="43" fontId="3" fillId="0" borderId="0" applyFont="0" applyFill="0" applyBorder="0" applyAlignment="0" applyProtection="0"/>
    <xf numFmtId="0" fontId="292" fillId="0" borderId="0"/>
    <xf numFmtId="9" fontId="8" fillId="0" borderId="0" applyFont="0" applyFill="0" applyBorder="0" applyAlignment="0" applyProtection="0"/>
    <xf numFmtId="0" fontId="296" fillId="0" borderId="0"/>
    <xf numFmtId="43" fontId="7" fillId="0" borderId="0" applyFont="0" applyFill="0" applyBorder="0" applyAlignment="0" applyProtection="0"/>
    <xf numFmtId="0" fontId="17" fillId="0" borderId="0"/>
    <xf numFmtId="43" fontId="1" fillId="0" borderId="0" applyFont="0" applyFill="0" applyBorder="0" applyAlignment="0" applyProtection="0"/>
    <xf numFmtId="0" fontId="389" fillId="0" borderId="0" applyNumberFormat="0" applyFill="0" applyBorder="0" applyAlignment="0" applyProtection="0"/>
  </cellStyleXfs>
  <cellXfs count="4111">
    <xf numFmtId="0" fontId="0" fillId="0" borderId="0" xfId="0"/>
    <xf numFmtId="0" fontId="10" fillId="0" borderId="0" xfId="0" applyFont="1"/>
    <xf numFmtId="0" fontId="9" fillId="0" borderId="0" xfId="0" applyFont="1"/>
    <xf numFmtId="0" fontId="10" fillId="0" borderId="0" xfId="0" quotePrefix="1" applyFont="1" applyAlignment="1">
      <alignment horizontal="center"/>
    </xf>
    <xf numFmtId="0" fontId="14" fillId="0" borderId="0" xfId="0" applyFont="1"/>
    <xf numFmtId="0" fontId="13" fillId="0" borderId="0" xfId="0" applyFont="1"/>
    <xf numFmtId="0" fontId="13" fillId="0" borderId="2" xfId="0" applyFont="1" applyBorder="1" applyAlignment="1">
      <alignment horizontal="center"/>
    </xf>
    <xf numFmtId="43" fontId="14" fillId="0" borderId="0" xfId="1" applyFont="1"/>
    <xf numFmtId="0" fontId="14" fillId="0" borderId="0" xfId="0" applyFont="1" applyAlignment="1">
      <alignment horizontal="center"/>
    </xf>
    <xf numFmtId="43" fontId="10" fillId="0" borderId="0" xfId="1" applyFont="1"/>
    <xf numFmtId="0" fontId="10" fillId="0" borderId="6" xfId="0" applyFont="1" applyBorder="1" applyAlignment="1">
      <alignment horizontal="center"/>
    </xf>
    <xf numFmtId="0" fontId="10" fillId="0" borderId="6" xfId="0" applyFont="1" applyBorder="1"/>
    <xf numFmtId="4" fontId="10" fillId="0" borderId="0" xfId="0" applyNumberFormat="1" applyFont="1"/>
    <xf numFmtId="43" fontId="10" fillId="0" borderId="7" xfId="1" applyFont="1" applyBorder="1"/>
    <xf numFmtId="43" fontId="10" fillId="0" borderId="0" xfId="1" applyFont="1" applyBorder="1"/>
    <xf numFmtId="43" fontId="10" fillId="0" borderId="5" xfId="1" applyFont="1" applyBorder="1"/>
    <xf numFmtId="0" fontId="41" fillId="0" borderId="0" xfId="14" applyFont="1" applyAlignment="1">
      <alignment horizontal="left" wrapText="1"/>
    </xf>
    <xf numFmtId="0" fontId="16" fillId="0" borderId="0" xfId="14" applyFont="1" applyAlignment="1">
      <alignment horizontal="left" wrapText="1"/>
    </xf>
    <xf numFmtId="0" fontId="0" fillId="0" borderId="0" xfId="0" applyAlignment="1">
      <alignment horizontal="right"/>
    </xf>
    <xf numFmtId="0" fontId="47" fillId="0" borderId="0" xfId="0" applyFont="1"/>
    <xf numFmtId="0" fontId="8" fillId="0" borderId="0" xfId="19" applyFont="1" applyAlignment="1">
      <alignment horizontal="left" wrapText="1"/>
    </xf>
    <xf numFmtId="0" fontId="15" fillId="0" borderId="0" xfId="0" applyFont="1"/>
    <xf numFmtId="0" fontId="52" fillId="0" borderId="0" xfId="0" applyFont="1"/>
    <xf numFmtId="0" fontId="17" fillId="0" borderId="0" xfId="0" applyFont="1"/>
    <xf numFmtId="0" fontId="35" fillId="0" borderId="0" xfId="0" applyFont="1" applyAlignment="1">
      <alignment horizontal="left"/>
    </xf>
    <xf numFmtId="0" fontId="36" fillId="0" borderId="0" xfId="0" applyFont="1" applyAlignment="1">
      <alignment horizontal="left"/>
    </xf>
    <xf numFmtId="43" fontId="37" fillId="0" borderId="0" xfId="0" applyNumberFormat="1" applyFont="1" applyAlignment="1">
      <alignment horizontal="right"/>
    </xf>
    <xf numFmtId="43" fontId="38" fillId="0" borderId="0" xfId="0" applyNumberFormat="1" applyFont="1" applyAlignment="1">
      <alignment horizontal="right"/>
    </xf>
    <xf numFmtId="0" fontId="32" fillId="0" borderId="0" xfId="0" applyFont="1" applyAlignment="1">
      <alignment horizontal="right"/>
    </xf>
    <xf numFmtId="43" fontId="34" fillId="0" borderId="0" xfId="0" applyNumberFormat="1" applyFont="1"/>
    <xf numFmtId="0" fontId="33" fillId="0" borderId="0" xfId="0" applyFont="1" applyAlignment="1">
      <alignment horizontal="left"/>
    </xf>
    <xf numFmtId="4" fontId="27" fillId="0" borderId="0" xfId="25" applyNumberFormat="1" applyFont="1" applyAlignment="1">
      <alignment horizontal="right" wrapText="1"/>
    </xf>
    <xf numFmtId="0" fontId="43" fillId="0" borderId="0" xfId="0" applyFont="1"/>
    <xf numFmtId="0" fontId="44" fillId="0" borderId="0" xfId="0" applyFont="1" applyAlignment="1">
      <alignment horizontal="left"/>
    </xf>
    <xf numFmtId="0" fontId="45" fillId="0" borderId="0" xfId="0" applyFont="1" applyAlignment="1">
      <alignment horizontal="left"/>
    </xf>
    <xf numFmtId="43" fontId="40" fillId="0" borderId="0" xfId="14" applyNumberFormat="1" applyFont="1" applyAlignment="1">
      <alignment horizontal="right" wrapText="1"/>
    </xf>
    <xf numFmtId="43" fontId="40" fillId="0" borderId="0" xfId="0" applyNumberFormat="1" applyFont="1"/>
    <xf numFmtId="0" fontId="16" fillId="0" borderId="0" xfId="0" applyFont="1"/>
    <xf numFmtId="0" fontId="8" fillId="0" borderId="0" xfId="0" applyFont="1"/>
    <xf numFmtId="0" fontId="48" fillId="0" borderId="0" xfId="0" applyFont="1" applyAlignment="1">
      <alignment horizontal="left"/>
    </xf>
    <xf numFmtId="0" fontId="49" fillId="0" borderId="0" xfId="0" applyFont="1" applyAlignment="1">
      <alignment horizontal="left"/>
    </xf>
    <xf numFmtId="43" fontId="50" fillId="0" borderId="0" xfId="19" applyNumberFormat="1" applyFont="1" applyAlignment="1">
      <alignment horizontal="right" wrapText="1"/>
    </xf>
    <xf numFmtId="0" fontId="41" fillId="0" borderId="0" xfId="0" applyFont="1" applyAlignment="1">
      <alignment horizontal="center" vertical="top" wrapText="1"/>
    </xf>
    <xf numFmtId="0" fontId="12" fillId="0" borderId="2" xfId="0" applyFont="1" applyBorder="1" applyAlignment="1">
      <alignment horizontal="center"/>
    </xf>
    <xf numFmtId="0" fontId="13" fillId="0" borderId="8" xfId="0" applyFont="1" applyBorder="1" applyAlignment="1">
      <alignment horizontal="center"/>
    </xf>
    <xf numFmtId="0" fontId="13" fillId="0" borderId="9" xfId="0" applyFont="1" applyBorder="1" applyAlignment="1">
      <alignment horizontal="center"/>
    </xf>
    <xf numFmtId="0" fontId="12" fillId="0" borderId="4" xfId="0" applyFont="1" applyBorder="1"/>
    <xf numFmtId="0" fontId="13" fillId="0" borderId="10" xfId="0" applyFont="1" applyBorder="1" applyAlignment="1">
      <alignment horizontal="center"/>
    </xf>
    <xf numFmtId="0" fontId="13" fillId="0" borderId="11" xfId="0" applyFont="1" applyBorder="1"/>
    <xf numFmtId="0" fontId="13" fillId="0" borderId="4" xfId="0" applyFont="1" applyBorder="1"/>
    <xf numFmtId="0" fontId="47" fillId="0" borderId="0" xfId="0" applyFont="1" applyAlignment="1">
      <alignment horizontal="center"/>
    </xf>
    <xf numFmtId="9" fontId="14" fillId="0" borderId="0" xfId="26" applyFont="1" applyAlignment="1">
      <alignment horizontal="center"/>
    </xf>
    <xf numFmtId="0" fontId="47" fillId="0" borderId="0" xfId="0" applyFont="1" applyAlignment="1">
      <alignment horizontal="right"/>
    </xf>
    <xf numFmtId="43" fontId="14" fillId="0" borderId="2" xfId="1" applyFont="1" applyBorder="1"/>
    <xf numFmtId="43" fontId="14" fillId="0" borderId="4" xfId="1" applyFont="1" applyBorder="1"/>
    <xf numFmtId="43" fontId="14" fillId="0" borderId="3" xfId="1" applyFont="1" applyBorder="1"/>
    <xf numFmtId="43" fontId="13" fillId="0" borderId="12" xfId="1" applyFont="1" applyBorder="1"/>
    <xf numFmtId="43" fontId="14" fillId="0" borderId="6" xfId="1" applyFont="1" applyBorder="1"/>
    <xf numFmtId="43" fontId="12" fillId="0" borderId="6" xfId="0" applyNumberFormat="1" applyFont="1" applyBorder="1"/>
    <xf numFmtId="43" fontId="26" fillId="0" borderId="13" xfId="1" applyFont="1" applyBorder="1"/>
    <xf numFmtId="43" fontId="46" fillId="0" borderId="13" xfId="1" applyFont="1" applyBorder="1"/>
    <xf numFmtId="43" fontId="28" fillId="0" borderId="6" xfId="1" applyFont="1" applyBorder="1"/>
    <xf numFmtId="0" fontId="54" fillId="0" borderId="0" xfId="0" applyFont="1"/>
    <xf numFmtId="43" fontId="62" fillId="0" borderId="6" xfId="0" applyNumberFormat="1" applyFont="1" applyBorder="1" applyAlignment="1">
      <alignment vertical="top"/>
    </xf>
    <xf numFmtId="0" fontId="9" fillId="0" borderId="0" xfId="0" quotePrefix="1" applyFont="1" applyAlignment="1">
      <alignment horizontal="center"/>
    </xf>
    <xf numFmtId="43" fontId="0" fillId="0" borderId="0" xfId="0" applyNumberFormat="1"/>
    <xf numFmtId="9" fontId="26" fillId="0" borderId="0" xfId="26" applyFont="1" applyAlignment="1">
      <alignment horizontal="center"/>
    </xf>
    <xf numFmtId="4" fontId="29" fillId="0" borderId="0" xfId="0" applyNumberFormat="1" applyFont="1"/>
    <xf numFmtId="43" fontId="29" fillId="0" borderId="0" xfId="1" applyFont="1"/>
    <xf numFmtId="43" fontId="30" fillId="0" borderId="0" xfId="1" applyFont="1"/>
    <xf numFmtId="43" fontId="30" fillId="0" borderId="5" xfId="1" applyFont="1" applyBorder="1"/>
    <xf numFmtId="43" fontId="27" fillId="0" borderId="0" xfId="1" applyFont="1"/>
    <xf numFmtId="43" fontId="20" fillId="0" borderId="6" xfId="0" applyNumberFormat="1" applyFont="1" applyBorder="1" applyAlignment="1">
      <alignment vertical="top"/>
    </xf>
    <xf numFmtId="0" fontId="56" fillId="0" borderId="0" xfId="0" applyFont="1" applyAlignment="1">
      <alignment vertical="top"/>
    </xf>
    <xf numFmtId="43" fontId="60" fillId="0" borderId="1" xfId="20" applyNumberFormat="1" applyFont="1" applyBorder="1" applyAlignment="1">
      <alignment horizontal="right" wrapText="1"/>
    </xf>
    <xf numFmtId="0" fontId="75" fillId="0" borderId="6" xfId="0" applyFont="1" applyBorder="1" applyAlignment="1">
      <alignment horizontal="center" vertical="top" wrapText="1"/>
    </xf>
    <xf numFmtId="0" fontId="77" fillId="0" borderId="6" xfId="0" applyFont="1" applyBorder="1" applyAlignment="1">
      <alignment horizontal="center" vertical="top" wrapText="1"/>
    </xf>
    <xf numFmtId="0" fontId="22" fillId="0" borderId="6" xfId="0" applyFont="1" applyBorder="1" applyAlignment="1">
      <alignment horizontal="center" vertical="top" wrapText="1"/>
    </xf>
    <xf numFmtId="43" fontId="13" fillId="0" borderId="6" xfId="1" applyFont="1" applyBorder="1"/>
    <xf numFmtId="43" fontId="46" fillId="0" borderId="6" xfId="1" applyFont="1" applyBorder="1"/>
    <xf numFmtId="43" fontId="27" fillId="0" borderId="6" xfId="1" applyFont="1" applyBorder="1"/>
    <xf numFmtId="0" fontId="56" fillId="0" borderId="0" xfId="0" applyFont="1"/>
    <xf numFmtId="0" fontId="81" fillId="0" borderId="0" xfId="0" applyFont="1" applyAlignment="1">
      <alignment horizontal="centerContinuous" vertical="center"/>
    </xf>
    <xf numFmtId="0" fontId="82" fillId="0" borderId="0" xfId="0" applyFont="1" applyAlignment="1">
      <alignment horizontal="centerContinuous" vertical="center"/>
    </xf>
    <xf numFmtId="0" fontId="82" fillId="0" borderId="0" xfId="0" applyFont="1"/>
    <xf numFmtId="0" fontId="83" fillId="0" borderId="0" xfId="0" applyFont="1" applyAlignment="1">
      <alignment horizontal="centerContinuous" vertical="center"/>
    </xf>
    <xf numFmtId="0" fontId="82" fillId="0" borderId="12" xfId="0" applyFont="1" applyBorder="1"/>
    <xf numFmtId="0" fontId="82" fillId="0" borderId="0" xfId="0" applyFont="1" applyAlignment="1">
      <alignment vertical="top"/>
    </xf>
    <xf numFmtId="41" fontId="82" fillId="0" borderId="0" xfId="0" applyNumberFormat="1" applyFont="1" applyAlignment="1">
      <alignment vertical="top"/>
    </xf>
    <xf numFmtId="41" fontId="84" fillId="0" borderId="0" xfId="0" applyNumberFormat="1" applyFont="1" applyAlignment="1">
      <alignment vertical="top"/>
    </xf>
    <xf numFmtId="0" fontId="84" fillId="0" borderId="0" xfId="0" applyFont="1" applyAlignment="1">
      <alignment vertical="top"/>
    </xf>
    <xf numFmtId="0" fontId="85" fillId="0" borderId="16" xfId="0" applyFont="1" applyBorder="1" applyAlignment="1">
      <alignment horizontal="center"/>
    </xf>
    <xf numFmtId="0" fontId="85" fillId="0" borderId="0" xfId="0" applyFont="1" applyAlignment="1">
      <alignment horizontal="center"/>
    </xf>
    <xf numFmtId="0" fontId="11" fillId="0" borderId="0" xfId="0" applyFont="1"/>
    <xf numFmtId="167" fontId="86" fillId="0" borderId="4" xfId="0" applyNumberFormat="1" applyFont="1" applyBorder="1" applyAlignment="1">
      <alignment horizontal="center" vertical="top"/>
    </xf>
    <xf numFmtId="41" fontId="87" fillId="0" borderId="4" xfId="0" applyNumberFormat="1" applyFont="1" applyBorder="1" applyAlignment="1">
      <alignment vertical="top"/>
    </xf>
    <xf numFmtId="41" fontId="86" fillId="0" borderId="4" xfId="0" applyNumberFormat="1" applyFont="1" applyBorder="1" applyAlignment="1">
      <alignment horizontal="center" vertical="top"/>
    </xf>
    <xf numFmtId="41" fontId="88" fillId="0" borderId="4" xfId="0" applyNumberFormat="1" applyFont="1" applyBorder="1" applyAlignment="1">
      <alignment vertical="top"/>
    </xf>
    <xf numFmtId="0" fontId="86" fillId="0" borderId="0" xfId="0" applyFont="1" applyAlignment="1">
      <alignment vertical="top"/>
    </xf>
    <xf numFmtId="167" fontId="86" fillId="0" borderId="6" xfId="0" applyNumberFormat="1" applyFont="1" applyBorder="1" applyAlignment="1">
      <alignment horizontal="center" vertical="top"/>
    </xf>
    <xf numFmtId="41" fontId="86" fillId="0" borderId="6" xfId="0" applyNumberFormat="1" applyFont="1" applyBorder="1" applyAlignment="1">
      <alignment horizontal="center" vertical="top"/>
    </xf>
    <xf numFmtId="167" fontId="86" fillId="0" borderId="2" xfId="0" applyNumberFormat="1" applyFont="1" applyBorder="1" applyAlignment="1">
      <alignment horizontal="center" vertical="top"/>
    </xf>
    <xf numFmtId="41" fontId="86" fillId="0" borderId="2" xfId="0" applyNumberFormat="1" applyFont="1" applyBorder="1" applyAlignment="1">
      <alignment horizontal="center" vertical="top"/>
    </xf>
    <xf numFmtId="167" fontId="86" fillId="0" borderId="8" xfId="0" applyNumberFormat="1" applyFont="1" applyBorder="1" applyAlignment="1">
      <alignment horizontal="center" vertical="top"/>
    </xf>
    <xf numFmtId="41" fontId="86" fillId="0" borderId="10" xfId="0" applyNumberFormat="1" applyFont="1" applyBorder="1" applyAlignment="1">
      <alignment horizontal="center" vertical="top"/>
    </xf>
    <xf numFmtId="167" fontId="86" fillId="0" borderId="17" xfId="0" applyNumberFormat="1" applyFont="1" applyBorder="1" applyAlignment="1">
      <alignment horizontal="center" vertical="top"/>
    </xf>
    <xf numFmtId="167" fontId="86" fillId="0" borderId="18" xfId="0" applyNumberFormat="1" applyFont="1" applyBorder="1" applyAlignment="1">
      <alignment horizontal="center" vertical="top"/>
    </xf>
    <xf numFmtId="41" fontId="86" fillId="0" borderId="18" xfId="0" applyNumberFormat="1" applyFont="1" applyBorder="1" applyAlignment="1">
      <alignment horizontal="center" vertical="top"/>
    </xf>
    <xf numFmtId="41" fontId="86" fillId="0" borderId="0" xfId="0" applyNumberFormat="1" applyFont="1" applyAlignment="1">
      <alignment vertical="top"/>
    </xf>
    <xf numFmtId="41" fontId="88" fillId="0" borderId="0" xfId="0" applyNumberFormat="1" applyFont="1" applyAlignment="1">
      <alignment vertical="top"/>
    </xf>
    <xf numFmtId="0" fontId="89" fillId="0" borderId="0" xfId="0" applyFont="1" applyAlignment="1">
      <alignment vertical="top"/>
    </xf>
    <xf numFmtId="0" fontId="90" fillId="0" borderId="0" xfId="0" applyFont="1" applyAlignment="1">
      <alignment vertical="top"/>
    </xf>
    <xf numFmtId="41" fontId="90" fillId="0" borderId="18" xfId="0" applyNumberFormat="1" applyFont="1" applyBorder="1" applyAlignment="1">
      <alignment vertical="top"/>
    </xf>
    <xf numFmtId="41" fontId="90" fillId="0" borderId="17" xfId="0" applyNumberFormat="1" applyFont="1" applyBorder="1" applyAlignment="1">
      <alignment vertical="top"/>
    </xf>
    <xf numFmtId="0" fontId="65" fillId="0" borderId="6" xfId="0" applyFont="1" applyBorder="1" applyAlignment="1">
      <alignment horizontal="center" vertical="top" wrapText="1"/>
    </xf>
    <xf numFmtId="0" fontId="65" fillId="0" borderId="0" xfId="0" applyFont="1" applyAlignment="1">
      <alignment vertical="top" wrapText="1"/>
    </xf>
    <xf numFmtId="43" fontId="66" fillId="3" borderId="0" xfId="0" applyNumberFormat="1" applyFont="1" applyFill="1" applyAlignment="1">
      <alignment vertical="top"/>
    </xf>
    <xf numFmtId="164" fontId="66" fillId="0" borderId="0" xfId="0" applyNumberFormat="1" applyFont="1" applyAlignment="1">
      <alignment horizontal="center" vertical="top"/>
    </xf>
    <xf numFmtId="43" fontId="22" fillId="0" borderId="0" xfId="0" applyNumberFormat="1" applyFont="1" applyAlignment="1">
      <alignment vertical="top" wrapText="1"/>
    </xf>
    <xf numFmtId="0" fontId="23" fillId="0" borderId="0" xfId="0" applyFont="1" applyAlignment="1">
      <alignment vertical="top" wrapText="1"/>
    </xf>
    <xf numFmtId="0" fontId="65" fillId="0" borderId="0" xfId="0" applyFont="1" applyAlignment="1">
      <alignment vertical="center" wrapText="1"/>
    </xf>
    <xf numFmtId="0" fontId="72" fillId="0" borderId="0" xfId="0" applyFont="1"/>
    <xf numFmtId="0" fontId="93" fillId="0" borderId="0" xfId="0" applyFont="1" applyAlignment="1">
      <alignment horizontal="center"/>
    </xf>
    <xf numFmtId="0" fontId="0" fillId="0" borderId="21" xfId="0" applyBorder="1"/>
    <xf numFmtId="0" fontId="0" fillId="0" borderId="7" xfId="0" applyBorder="1"/>
    <xf numFmtId="0" fontId="66" fillId="0" borderId="0" xfId="0" applyFont="1"/>
    <xf numFmtId="0" fontId="12" fillId="0" borderId="0" xfId="0" applyFont="1"/>
    <xf numFmtId="0" fontId="72" fillId="0" borderId="0" xfId="0" applyFont="1" applyAlignment="1">
      <alignment horizontal="centerContinuous" vertical="center"/>
    </xf>
    <xf numFmtId="0" fontId="71" fillId="0" borderId="0" xfId="0" applyFont="1" applyAlignment="1">
      <alignment horizontal="centerContinuous" vertical="center"/>
    </xf>
    <xf numFmtId="44" fontId="105" fillId="0" borderId="0" xfId="0" applyNumberFormat="1" applyFont="1" applyAlignment="1">
      <alignment horizontal="centerContinuous" vertical="center"/>
    </xf>
    <xf numFmtId="44" fontId="106" fillId="0" borderId="0" xfId="0" applyNumberFormat="1" applyFont="1" applyAlignment="1">
      <alignment horizontal="centerContinuous" vertical="center"/>
    </xf>
    <xf numFmtId="44" fontId="98" fillId="0" borderId="0" xfId="0" applyNumberFormat="1" applyFont="1" applyAlignment="1">
      <alignment horizontal="centerContinuous" vertical="center"/>
    </xf>
    <xf numFmtId="0" fontId="71" fillId="0" borderId="0" xfId="0" applyFont="1"/>
    <xf numFmtId="164" fontId="71" fillId="0" borderId="0" xfId="0" applyNumberFormat="1" applyFont="1" applyAlignment="1">
      <alignment horizontal="center"/>
    </xf>
    <xf numFmtId="0" fontId="98" fillId="0" borderId="0" xfId="0" applyFont="1"/>
    <xf numFmtId="0" fontId="107" fillId="0" borderId="0" xfId="0" applyFont="1"/>
    <xf numFmtId="0" fontId="108" fillId="0" borderId="0" xfId="0" applyFont="1" applyAlignment="1">
      <alignment horizontal="centerContinuous" vertical="center"/>
    </xf>
    <xf numFmtId="0" fontId="66" fillId="0" borderId="0" xfId="0" applyFont="1" applyAlignment="1">
      <alignment horizontal="centerContinuous" vertical="center"/>
    </xf>
    <xf numFmtId="44" fontId="101" fillId="0" borderId="0" xfId="0" applyNumberFormat="1" applyFont="1" applyAlignment="1">
      <alignment horizontal="centerContinuous" vertical="center"/>
    </xf>
    <xf numFmtId="44" fontId="109" fillId="0" borderId="0" xfId="0" applyNumberFormat="1" applyFont="1" applyAlignment="1">
      <alignment horizontal="centerContinuous" vertical="center"/>
    </xf>
    <xf numFmtId="44" fontId="100" fillId="0" borderId="0" xfId="0" applyNumberFormat="1" applyFont="1" applyAlignment="1">
      <alignment horizontal="centerContinuous" vertical="center"/>
    </xf>
    <xf numFmtId="164" fontId="66" fillId="0" borderId="0" xfId="0" applyNumberFormat="1" applyFont="1" applyAlignment="1">
      <alignment horizontal="center"/>
    </xf>
    <xf numFmtId="0" fontId="100" fillId="0" borderId="0" xfId="0" applyFont="1"/>
    <xf numFmtId="0" fontId="23" fillId="0" borderId="0" xfId="0" applyFont="1"/>
    <xf numFmtId="44" fontId="101" fillId="0" borderId="0" xfId="0" applyNumberFormat="1" applyFont="1"/>
    <xf numFmtId="44" fontId="109" fillId="0" borderId="0" xfId="0" applyNumberFormat="1" applyFont="1"/>
    <xf numFmtId="44" fontId="100" fillId="0" borderId="0" xfId="0" applyNumberFormat="1" applyFont="1"/>
    <xf numFmtId="43" fontId="101" fillId="0" borderId="0" xfId="0" applyNumberFormat="1" applyFont="1" applyAlignment="1">
      <alignment vertical="top"/>
    </xf>
    <xf numFmtId="43" fontId="111" fillId="0" borderId="0" xfId="0" applyNumberFormat="1" applyFont="1" applyAlignment="1">
      <alignment vertical="top"/>
    </xf>
    <xf numFmtId="43" fontId="100" fillId="0" borderId="0" xfId="0" applyNumberFormat="1" applyFont="1" applyAlignment="1">
      <alignment vertical="top"/>
    </xf>
    <xf numFmtId="43" fontId="66" fillId="0" borderId="0" xfId="0" applyNumberFormat="1" applyFont="1" applyAlignment="1">
      <alignment vertical="top"/>
    </xf>
    <xf numFmtId="1" fontId="65" fillId="0" borderId="0" xfId="0" applyNumberFormat="1" applyFont="1" applyAlignment="1">
      <alignment vertical="top" wrapText="1"/>
    </xf>
    <xf numFmtId="43" fontId="100" fillId="3" borderId="0" xfId="0" applyNumberFormat="1" applyFont="1" applyFill="1" applyAlignment="1">
      <alignment vertical="top"/>
    </xf>
    <xf numFmtId="43" fontId="23" fillId="3" borderId="0" xfId="0" applyNumberFormat="1" applyFont="1" applyFill="1" applyAlignment="1">
      <alignment vertical="top"/>
    </xf>
    <xf numFmtId="43" fontId="95" fillId="0" borderId="0" xfId="0" applyNumberFormat="1" applyFont="1" applyAlignment="1">
      <alignment vertical="top" wrapText="1"/>
    </xf>
    <xf numFmtId="0" fontId="66" fillId="0" borderId="0" xfId="0" applyFont="1" applyAlignment="1">
      <alignment vertical="top"/>
    </xf>
    <xf numFmtId="0" fontId="23" fillId="0" borderId="0" xfId="0" applyFont="1" applyAlignment="1">
      <alignment vertical="top"/>
    </xf>
    <xf numFmtId="0" fontId="65" fillId="0" borderId="21" xfId="0" applyFont="1" applyBorder="1" applyAlignment="1">
      <alignment horizontal="center" vertical="top"/>
    </xf>
    <xf numFmtId="0" fontId="66" fillId="0" borderId="0" xfId="0" applyFont="1" applyAlignment="1">
      <alignment vertical="top" wrapText="1"/>
    </xf>
    <xf numFmtId="43" fontId="23" fillId="0" borderId="6" xfId="0" applyNumberFormat="1" applyFont="1" applyBorder="1" applyAlignment="1">
      <alignment vertical="top"/>
    </xf>
    <xf numFmtId="43" fontId="109" fillId="0" borderId="6" xfId="0" applyNumberFormat="1" applyFont="1" applyBorder="1" applyAlignment="1">
      <alignment vertical="top"/>
    </xf>
    <xf numFmtId="43" fontId="100" fillId="0" borderId="6" xfId="0" applyNumberFormat="1" applyFont="1" applyBorder="1" applyAlignment="1">
      <alignment vertical="top"/>
    </xf>
    <xf numFmtId="43" fontId="66" fillId="0" borderId="6" xfId="0" applyNumberFormat="1" applyFont="1" applyBorder="1" applyAlignment="1">
      <alignment vertical="top"/>
    </xf>
    <xf numFmtId="0" fontId="66" fillId="0" borderId="6" xfId="0" applyFont="1" applyBorder="1" applyAlignment="1">
      <alignment vertical="top"/>
    </xf>
    <xf numFmtId="43" fontId="23" fillId="0" borderId="0" xfId="0" applyNumberFormat="1" applyFont="1" applyAlignment="1">
      <alignment vertical="top"/>
    </xf>
    <xf numFmtId="0" fontId="66" fillId="0" borderId="21" xfId="0" applyFont="1" applyBorder="1" applyAlignment="1">
      <alignment vertical="top"/>
    </xf>
    <xf numFmtId="1" fontId="66" fillId="0" borderId="0" xfId="0" applyNumberFormat="1" applyFont="1" applyAlignment="1">
      <alignment vertical="top"/>
    </xf>
    <xf numFmtId="4" fontId="66" fillId="0" borderId="6" xfId="0" applyNumberFormat="1" applyFont="1" applyBorder="1" applyAlignment="1">
      <alignment vertical="top"/>
    </xf>
    <xf numFmtId="43" fontId="95" fillId="0" borderId="0" xfId="0" applyNumberFormat="1" applyFont="1" applyAlignment="1">
      <alignment vertical="top"/>
    </xf>
    <xf numFmtId="0" fontId="22" fillId="0" borderId="22" xfId="0" applyFont="1" applyBorder="1" applyAlignment="1">
      <alignment vertical="top"/>
    </xf>
    <xf numFmtId="0" fontId="22" fillId="0" borderId="13" xfId="0" applyFont="1" applyBorder="1" applyAlignment="1">
      <alignment vertical="top"/>
    </xf>
    <xf numFmtId="43" fontId="112" fillId="0" borderId="6" xfId="0" applyNumberFormat="1" applyFont="1" applyBorder="1" applyAlignment="1">
      <alignment vertical="top"/>
    </xf>
    <xf numFmtId="43" fontId="76" fillId="0" borderId="6" xfId="0" applyNumberFormat="1" applyFont="1" applyBorder="1" applyAlignment="1">
      <alignment vertical="top"/>
    </xf>
    <xf numFmtId="43" fontId="113" fillId="0" borderId="6" xfId="0" applyNumberFormat="1" applyFont="1" applyBorder="1" applyAlignment="1">
      <alignment vertical="top"/>
    </xf>
    <xf numFmtId="43" fontId="75" fillId="0" borderId="6" xfId="0" applyNumberFormat="1" applyFont="1" applyBorder="1" applyAlignment="1">
      <alignment vertical="top"/>
    </xf>
    <xf numFmtId="43" fontId="95" fillId="0" borderId="6" xfId="0" applyNumberFormat="1" applyFont="1" applyBorder="1" applyAlignment="1">
      <alignment vertical="top"/>
    </xf>
    <xf numFmtId="164" fontId="100" fillId="0" borderId="0" xfId="0" applyNumberFormat="1" applyFont="1" applyAlignment="1">
      <alignment horizontal="center" vertical="top"/>
    </xf>
    <xf numFmtId="43" fontId="65" fillId="0" borderId="0" xfId="0" applyNumberFormat="1" applyFont="1" applyAlignment="1">
      <alignment vertical="top"/>
    </xf>
    <xf numFmtId="0" fontId="100" fillId="0" borderId="0" xfId="0" applyFont="1" applyAlignment="1">
      <alignment vertical="top"/>
    </xf>
    <xf numFmtId="0" fontId="65" fillId="0" borderId="21" xfId="0" applyFont="1" applyBorder="1" applyAlignment="1">
      <alignment vertical="top"/>
    </xf>
    <xf numFmtId="0" fontId="114" fillId="0" borderId="22" xfId="0" applyFont="1" applyBorder="1" applyAlignment="1">
      <alignment vertical="top"/>
    </xf>
    <xf numFmtId="0" fontId="114" fillId="0" borderId="13" xfId="0" applyFont="1" applyBorder="1" applyAlignment="1">
      <alignment vertical="top"/>
    </xf>
    <xf numFmtId="43" fontId="114" fillId="0" borderId="6" xfId="0" applyNumberFormat="1" applyFont="1" applyBorder="1" applyAlignment="1">
      <alignment vertical="top"/>
    </xf>
    <xf numFmtId="43" fontId="114" fillId="0" borderId="0" xfId="0" applyNumberFormat="1" applyFont="1" applyAlignment="1">
      <alignment vertical="top"/>
    </xf>
    <xf numFmtId="0" fontId="114" fillId="0" borderId="0" xfId="0" applyFont="1" applyAlignment="1">
      <alignment vertical="top"/>
    </xf>
    <xf numFmtId="4" fontId="75" fillId="0" borderId="6" xfId="0" applyNumberFormat="1" applyFont="1" applyBorder="1" applyAlignment="1">
      <alignment vertical="top"/>
    </xf>
    <xf numFmtId="0" fontId="114" fillId="0" borderId="0" xfId="0" applyFont="1"/>
    <xf numFmtId="4" fontId="65" fillId="0" borderId="6" xfId="0" applyNumberFormat="1" applyFont="1" applyBorder="1" applyAlignment="1">
      <alignment vertical="top"/>
    </xf>
    <xf numFmtId="0" fontId="65" fillId="0" borderId="22" xfId="0" applyFont="1" applyBorder="1" applyAlignment="1">
      <alignment vertical="top"/>
    </xf>
    <xf numFmtId="0" fontId="65" fillId="0" borderId="13" xfId="0" applyFont="1" applyBorder="1" applyAlignment="1">
      <alignment vertical="top"/>
    </xf>
    <xf numFmtId="43" fontId="65" fillId="0" borderId="6" xfId="0" applyNumberFormat="1" applyFont="1" applyBorder="1" applyAlignment="1">
      <alignment vertical="top"/>
    </xf>
    <xf numFmtId="0" fontId="65" fillId="0" borderId="0" xfId="0" applyFont="1" applyAlignment="1">
      <alignment vertical="top"/>
    </xf>
    <xf numFmtId="4" fontId="66" fillId="0" borderId="0" xfId="0" applyNumberFormat="1" applyFont="1"/>
    <xf numFmtId="0" fontId="65" fillId="0" borderId="0" xfId="0" applyFont="1"/>
    <xf numFmtId="43" fontId="22" fillId="0" borderId="0" xfId="0" applyNumberFormat="1" applyFont="1" applyAlignment="1">
      <alignment vertical="top"/>
    </xf>
    <xf numFmtId="0" fontId="112" fillId="0" borderId="22" xfId="0" applyFont="1" applyBorder="1" applyAlignment="1">
      <alignment vertical="top"/>
    </xf>
    <xf numFmtId="0" fontId="112" fillId="0" borderId="13" xfId="0" applyFont="1" applyBorder="1" applyAlignment="1">
      <alignment vertical="top"/>
    </xf>
    <xf numFmtId="0" fontId="112" fillId="0" borderId="13" xfId="0" applyFont="1" applyBorder="1" applyAlignment="1">
      <alignment vertical="top" wrapText="1"/>
    </xf>
    <xf numFmtId="43" fontId="115" fillId="0" borderId="6" xfId="0" applyNumberFormat="1" applyFont="1" applyBorder="1" applyAlignment="1">
      <alignment vertical="top"/>
    </xf>
    <xf numFmtId="43" fontId="112" fillId="0" borderId="0" xfId="0" applyNumberFormat="1" applyFont="1" applyAlignment="1">
      <alignment vertical="top"/>
    </xf>
    <xf numFmtId="43" fontId="116" fillId="0" borderId="0" xfId="0" applyNumberFormat="1" applyFont="1" applyAlignment="1">
      <alignment vertical="top"/>
    </xf>
    <xf numFmtId="164" fontId="116" fillId="0" borderId="0" xfId="0" applyNumberFormat="1" applyFont="1" applyAlignment="1">
      <alignment horizontal="center" vertical="top"/>
    </xf>
    <xf numFmtId="0" fontId="112" fillId="0" borderId="0" xfId="0" applyFont="1" applyAlignment="1">
      <alignment vertical="top"/>
    </xf>
    <xf numFmtId="4" fontId="112" fillId="0" borderId="6" xfId="0" applyNumberFormat="1" applyFont="1" applyBorder="1" applyAlignment="1">
      <alignment vertical="top"/>
    </xf>
    <xf numFmtId="0" fontId="112" fillId="0" borderId="0" xfId="0" applyFont="1"/>
    <xf numFmtId="0" fontId="22" fillId="0" borderId="13" xfId="0" applyFont="1" applyBorder="1" applyAlignment="1">
      <alignment horizontal="left" vertical="top" wrapText="1"/>
    </xf>
    <xf numFmtId="43" fontId="22" fillId="0" borderId="6" xfId="0" applyNumberFormat="1" applyFont="1" applyBorder="1" applyAlignment="1">
      <alignment vertical="top"/>
    </xf>
    <xf numFmtId="0" fontId="22" fillId="0" borderId="0" xfId="0" applyFont="1" applyAlignment="1">
      <alignment vertical="top"/>
    </xf>
    <xf numFmtId="4" fontId="22" fillId="0" borderId="0" xfId="0" applyNumberFormat="1" applyFont="1" applyAlignment="1">
      <alignment vertical="top"/>
    </xf>
    <xf numFmtId="0" fontId="22" fillId="0" borderId="0" xfId="0" applyFont="1"/>
    <xf numFmtId="43" fontId="23" fillId="0" borderId="22" xfId="0" applyNumberFormat="1" applyFont="1" applyBorder="1" applyAlignment="1">
      <alignment vertical="top"/>
    </xf>
    <xf numFmtId="0" fontId="116" fillId="0" borderId="0" xfId="0" applyFont="1" applyAlignment="1">
      <alignment vertical="top"/>
    </xf>
    <xf numFmtId="4" fontId="116" fillId="0" borderId="0" xfId="0" applyNumberFormat="1" applyFont="1"/>
    <xf numFmtId="0" fontId="116" fillId="0" borderId="0" xfId="0" applyFont="1"/>
    <xf numFmtId="10" fontId="100" fillId="0" borderId="0" xfId="0" applyNumberFormat="1" applyFont="1" applyAlignment="1">
      <alignment horizontal="center" vertical="top"/>
    </xf>
    <xf numFmtId="43" fontId="95" fillId="0" borderId="26" xfId="0" applyNumberFormat="1" applyFont="1" applyBorder="1" applyAlignment="1">
      <alignment vertical="top"/>
    </xf>
    <xf numFmtId="43" fontId="109" fillId="0" borderId="0" xfId="0" applyNumberFormat="1" applyFont="1" applyAlignment="1">
      <alignment vertical="top"/>
    </xf>
    <xf numFmtId="0" fontId="70" fillId="0" borderId="0" xfId="0" applyFont="1" applyAlignment="1">
      <alignment vertical="top"/>
    </xf>
    <xf numFmtId="0" fontId="70" fillId="0" borderId="0" xfId="0" applyFont="1" applyAlignment="1">
      <alignment vertical="top" wrapText="1"/>
    </xf>
    <xf numFmtId="43" fontId="105" fillId="0" borderId="0" xfId="0" applyNumberFormat="1" applyFont="1" applyAlignment="1">
      <alignment vertical="top"/>
    </xf>
    <xf numFmtId="43" fontId="72" fillId="0" borderId="0" xfId="0" applyNumberFormat="1" applyFont="1" applyAlignment="1">
      <alignment vertical="top"/>
    </xf>
    <xf numFmtId="43" fontId="98" fillId="0" borderId="0" xfId="0" applyNumberFormat="1" applyFont="1" applyAlignment="1">
      <alignment vertical="top"/>
    </xf>
    <xf numFmtId="10" fontId="98" fillId="0" borderId="0" xfId="0" applyNumberFormat="1" applyFont="1" applyAlignment="1">
      <alignment horizontal="center" vertical="top"/>
    </xf>
    <xf numFmtId="43" fontId="70" fillId="0" borderId="0" xfId="0" applyNumberFormat="1" applyFont="1" applyAlignment="1">
      <alignment vertical="top"/>
    </xf>
    <xf numFmtId="164" fontId="70" fillId="0" borderId="0" xfId="0" applyNumberFormat="1" applyFont="1" applyAlignment="1">
      <alignment horizontal="center" vertical="top"/>
    </xf>
    <xf numFmtId="0" fontId="99" fillId="0" borderId="0" xfId="0" applyFont="1" applyAlignment="1">
      <alignment vertical="top"/>
    </xf>
    <xf numFmtId="0" fontId="70" fillId="0" borderId="0" xfId="0" applyFont="1"/>
    <xf numFmtId="0" fontId="72" fillId="0" borderId="0" xfId="0" applyFont="1" applyAlignment="1">
      <alignment vertical="top"/>
    </xf>
    <xf numFmtId="43" fontId="106" fillId="0" borderId="0" xfId="0" applyNumberFormat="1" applyFont="1" applyAlignment="1">
      <alignment vertical="top"/>
    </xf>
    <xf numFmtId="165" fontId="98" fillId="0" borderId="0" xfId="0" applyNumberFormat="1" applyFont="1" applyAlignment="1">
      <alignment horizontal="center" vertical="top"/>
    </xf>
    <xf numFmtId="0" fontId="117" fillId="0" borderId="0" xfId="0" applyFont="1" applyAlignment="1">
      <alignment vertical="top" wrapText="1"/>
    </xf>
    <xf numFmtId="0" fontId="70" fillId="3" borderId="0" xfId="0" applyFont="1" applyFill="1" applyAlignment="1">
      <alignment vertical="top"/>
    </xf>
    <xf numFmtId="0" fontId="70" fillId="3" borderId="0" xfId="0" applyFont="1" applyFill="1" applyAlignment="1">
      <alignment vertical="top" wrapText="1"/>
    </xf>
    <xf numFmtId="43" fontId="105" fillId="3" borderId="0" xfId="0" applyNumberFormat="1" applyFont="1" applyFill="1" applyAlignment="1">
      <alignment vertical="top"/>
    </xf>
    <xf numFmtId="43" fontId="106" fillId="3" borderId="0" xfId="0" applyNumberFormat="1" applyFont="1" applyFill="1" applyAlignment="1">
      <alignment vertical="top"/>
    </xf>
    <xf numFmtId="43" fontId="98" fillId="3" borderId="0" xfId="0" applyNumberFormat="1" applyFont="1" applyFill="1" applyAlignment="1">
      <alignment vertical="top"/>
    </xf>
    <xf numFmtId="165" fontId="98" fillId="3" borderId="0" xfId="0" applyNumberFormat="1" applyFont="1" applyFill="1" applyAlignment="1">
      <alignment horizontal="center" vertical="top"/>
    </xf>
    <xf numFmtId="43" fontId="71" fillId="0" borderId="0" xfId="0" applyNumberFormat="1" applyFont="1" applyAlignment="1">
      <alignment vertical="top"/>
    </xf>
    <xf numFmtId="0" fontId="71" fillId="0" borderId="0" xfId="0" applyFont="1" applyAlignment="1">
      <alignment vertical="top"/>
    </xf>
    <xf numFmtId="0" fontId="107" fillId="0" borderId="0" xfId="0" applyFont="1" applyAlignment="1">
      <alignment vertical="top"/>
    </xf>
    <xf numFmtId="164" fontId="71" fillId="0" borderId="0" xfId="0" applyNumberFormat="1" applyFont="1" applyAlignment="1">
      <alignment horizontal="center" vertical="top"/>
    </xf>
    <xf numFmtId="0" fontId="71" fillId="0" borderId="0" xfId="0" applyFont="1" applyAlignment="1">
      <alignment vertical="top" wrapText="1"/>
    </xf>
    <xf numFmtId="9" fontId="98" fillId="0" borderId="0" xfId="0" applyNumberFormat="1" applyFont="1" applyAlignment="1">
      <alignment horizontal="center" vertical="top"/>
    </xf>
    <xf numFmtId="9" fontId="98" fillId="0" borderId="0" xfId="0" applyNumberFormat="1" applyFont="1" applyAlignment="1">
      <alignment vertical="top"/>
    </xf>
    <xf numFmtId="43" fontId="71" fillId="0" borderId="0" xfId="0" applyNumberFormat="1" applyFont="1"/>
    <xf numFmtId="43" fontId="98" fillId="0" borderId="0" xfId="0" applyNumberFormat="1" applyFont="1"/>
    <xf numFmtId="43" fontId="105" fillId="0" borderId="0" xfId="0" applyNumberFormat="1" applyFont="1"/>
    <xf numFmtId="43" fontId="106" fillId="0" borderId="0" xfId="0" applyNumberFormat="1" applyFont="1"/>
    <xf numFmtId="44" fontId="105" fillId="0" borderId="0" xfId="0" applyNumberFormat="1" applyFont="1"/>
    <xf numFmtId="44" fontId="106" fillId="0" borderId="0" xfId="0" applyNumberFormat="1" applyFont="1"/>
    <xf numFmtId="44" fontId="98" fillId="0" borderId="0" xfId="0" applyNumberFormat="1" applyFont="1"/>
    <xf numFmtId="43" fontId="66" fillId="0" borderId="6" xfId="0" applyNumberFormat="1" applyFont="1" applyBorder="1"/>
    <xf numFmtId="10" fontId="66" fillId="0" borderId="6" xfId="0" applyNumberFormat="1" applyFont="1" applyBorder="1" applyAlignment="1">
      <alignment horizontal="center" vertical="top"/>
    </xf>
    <xf numFmtId="43" fontId="113" fillId="0" borderId="6" xfId="0" applyNumberFormat="1" applyFont="1" applyBorder="1" applyAlignment="1">
      <alignment horizontal="left" vertical="top"/>
    </xf>
    <xf numFmtId="0" fontId="118" fillId="0" borderId="0" xfId="0" applyFont="1" applyAlignment="1">
      <alignment horizontal="left"/>
    </xf>
    <xf numFmtId="43" fontId="119" fillId="0" borderId="0" xfId="0" applyNumberFormat="1" applyFont="1"/>
    <xf numFmtId="44" fontId="99" fillId="0" borderId="0" xfId="0" applyNumberFormat="1" applyFont="1" applyAlignment="1">
      <alignment horizontal="centerContinuous" vertical="center"/>
    </xf>
    <xf numFmtId="0" fontId="65" fillId="0" borderId="0" xfId="0" applyFont="1" applyAlignment="1">
      <alignment horizontal="center" vertical="top"/>
    </xf>
    <xf numFmtId="0" fontId="66" fillId="0" borderId="0" xfId="0" applyFont="1" applyAlignment="1">
      <alignment horizontal="center" vertical="top"/>
    </xf>
    <xf numFmtId="0" fontId="66" fillId="0" borderId="6" xfId="0" applyFont="1" applyBorder="1" applyAlignment="1">
      <alignment vertical="top" wrapText="1"/>
    </xf>
    <xf numFmtId="0" fontId="110" fillId="0" borderId="6" xfId="0" applyFont="1" applyBorder="1" applyAlignment="1">
      <alignment vertical="top" wrapText="1"/>
    </xf>
    <xf numFmtId="0" fontId="120" fillId="0" borderId="6" xfId="0" applyFont="1" applyBorder="1" applyAlignment="1">
      <alignment horizontal="center" vertical="top" wrapText="1"/>
    </xf>
    <xf numFmtId="0" fontId="121" fillId="0" borderId="6" xfId="0" applyFont="1" applyBorder="1" applyAlignment="1">
      <alignment horizontal="center" vertical="top" wrapText="1"/>
    </xf>
    <xf numFmtId="0" fontId="122" fillId="0" borderId="6" xfId="0" applyFont="1" applyBorder="1" applyAlignment="1">
      <alignment horizontal="center" vertical="top" wrapText="1"/>
    </xf>
    <xf numFmtId="0" fontId="68" fillId="0" borderId="6" xfId="0" applyFont="1" applyBorder="1" applyAlignment="1">
      <alignment horizontal="center" vertical="top" wrapText="1"/>
    </xf>
    <xf numFmtId="0" fontId="63" fillId="0" borderId="0" xfId="0" applyFont="1" applyAlignment="1">
      <alignment horizontal="center" vertical="top" wrapText="1"/>
    </xf>
    <xf numFmtId="164" fontId="63" fillId="0" borderId="0" xfId="0" applyNumberFormat="1" applyFont="1" applyAlignment="1">
      <alignment horizontal="center" vertical="top" wrapText="1"/>
    </xf>
    <xf numFmtId="0" fontId="68" fillId="0" borderId="0" xfId="0" applyFont="1" applyAlignment="1">
      <alignment horizontal="center" vertical="top" wrapText="1"/>
    </xf>
    <xf numFmtId="0" fontId="64" fillId="0" borderId="0" xfId="0" applyFont="1" applyAlignment="1">
      <alignment horizontal="center" vertical="top" wrapText="1"/>
    </xf>
    <xf numFmtId="0" fontId="63" fillId="0" borderId="0" xfId="0" applyFont="1" applyAlignment="1">
      <alignment horizontal="center" vertical="center" wrapText="1"/>
    </xf>
    <xf numFmtId="4" fontId="29" fillId="0" borderId="6" xfId="0" applyNumberFormat="1" applyFont="1" applyBorder="1"/>
    <xf numFmtId="43" fontId="29" fillId="0" borderId="6" xfId="1" applyFont="1" applyBorder="1"/>
    <xf numFmtId="4" fontId="9" fillId="0" borderId="6" xfId="0" applyNumberFormat="1" applyFont="1" applyBorder="1"/>
    <xf numFmtId="4" fontId="9" fillId="0" borderId="0" xfId="0" applyNumberFormat="1" applyFont="1"/>
    <xf numFmtId="43" fontId="29" fillId="0" borderId="0" xfId="1" applyFont="1" applyBorder="1"/>
    <xf numFmtId="0" fontId="23" fillId="0" borderId="0" xfId="0" applyFont="1" applyAlignment="1">
      <alignment horizontal="center" vertical="top"/>
    </xf>
    <xf numFmtId="0" fontId="66" fillId="0" borderId="0" xfId="0" applyFont="1" applyAlignment="1">
      <alignment horizontal="center" vertical="top" wrapText="1"/>
    </xf>
    <xf numFmtId="0" fontId="65" fillId="0" borderId="0" xfId="0" applyFont="1" applyAlignment="1">
      <alignment horizontal="center" vertical="top" wrapText="1"/>
    </xf>
    <xf numFmtId="0" fontId="101" fillId="0" borderId="0" xfId="0" applyFont="1" applyAlignment="1">
      <alignment vertical="top"/>
    </xf>
    <xf numFmtId="0" fontId="101" fillId="0" borderId="0" xfId="0" applyFont="1" applyAlignment="1">
      <alignment horizontal="center" vertical="top"/>
    </xf>
    <xf numFmtId="0" fontId="102" fillId="0" borderId="0" xfId="0" applyFont="1" applyAlignment="1">
      <alignment horizontal="center" vertical="top"/>
    </xf>
    <xf numFmtId="0" fontId="102" fillId="0" borderId="0" xfId="0" applyFont="1" applyAlignment="1">
      <alignment vertical="top"/>
    </xf>
    <xf numFmtId="43" fontId="100" fillId="4" borderId="0" xfId="0" applyNumberFormat="1" applyFont="1" applyFill="1" applyAlignment="1">
      <alignment vertical="top"/>
    </xf>
    <xf numFmtId="43" fontId="56" fillId="0" borderId="0" xfId="0" applyNumberFormat="1" applyFont="1"/>
    <xf numFmtId="43" fontId="25" fillId="0" borderId="0" xfId="0" applyNumberFormat="1" applyFont="1" applyAlignment="1">
      <alignment horizontal="left" vertical="center" wrapText="1"/>
    </xf>
    <xf numFmtId="43" fontId="25" fillId="0" borderId="23" xfId="0" applyNumberFormat="1" applyFont="1" applyBorder="1" applyAlignment="1">
      <alignment vertical="center" wrapText="1"/>
    </xf>
    <xf numFmtId="43" fontId="25" fillId="0" borderId="25" xfId="0" applyNumberFormat="1" applyFont="1" applyBorder="1" applyAlignment="1">
      <alignment vertical="center" wrapText="1"/>
    </xf>
    <xf numFmtId="43" fontId="21" fillId="0" borderId="23" xfId="0" applyNumberFormat="1" applyFont="1" applyBorder="1" applyAlignment="1">
      <alignment vertical="center" wrapText="1"/>
    </xf>
    <xf numFmtId="43" fontId="25" fillId="0" borderId="23" xfId="0" applyNumberFormat="1" applyFont="1" applyBorder="1" applyAlignment="1">
      <alignment horizontal="left" vertical="center" wrapText="1"/>
    </xf>
    <xf numFmtId="43" fontId="25" fillId="0" borderId="7" xfId="0" applyNumberFormat="1" applyFont="1" applyBorder="1" applyAlignment="1">
      <alignment horizontal="left" vertical="center" wrapText="1"/>
    </xf>
    <xf numFmtId="0" fontId="100" fillId="0" borderId="0" xfId="0" applyFont="1" applyAlignment="1">
      <alignment horizontal="center" vertical="top"/>
    </xf>
    <xf numFmtId="43" fontId="95" fillId="0" borderId="0" xfId="0" applyNumberFormat="1" applyFont="1" applyAlignment="1">
      <alignment horizontal="center" vertical="top" wrapText="1"/>
    </xf>
    <xf numFmtId="43" fontId="23" fillId="0" borderId="23" xfId="0" applyNumberFormat="1" applyFont="1" applyBorder="1" applyAlignment="1">
      <alignment vertical="top"/>
    </xf>
    <xf numFmtId="43" fontId="23" fillId="0" borderId="3" xfId="0" applyNumberFormat="1" applyFont="1" applyBorder="1" applyAlignment="1">
      <alignment vertical="top"/>
    </xf>
    <xf numFmtId="43" fontId="23" fillId="0" borderId="4" xfId="0" applyNumberFormat="1" applyFont="1" applyBorder="1" applyAlignment="1">
      <alignment vertical="top"/>
    </xf>
    <xf numFmtId="43" fontId="95" fillId="0" borderId="35" xfId="0" applyNumberFormat="1" applyFont="1" applyBorder="1" applyAlignment="1">
      <alignment vertical="top"/>
    </xf>
    <xf numFmtId="43" fontId="23" fillId="0" borderId="36" xfId="0" applyNumberFormat="1" applyFont="1" applyBorder="1" applyAlignment="1">
      <alignment vertical="top"/>
    </xf>
    <xf numFmtId="43" fontId="23" fillId="0" borderId="2" xfId="0" applyNumberFormat="1" applyFont="1" applyBorder="1" applyAlignment="1">
      <alignment vertical="top"/>
    </xf>
    <xf numFmtId="43" fontId="100" fillId="0" borderId="2" xfId="0" applyNumberFormat="1" applyFont="1" applyBorder="1" applyAlignment="1">
      <alignment vertical="top"/>
    </xf>
    <xf numFmtId="43" fontId="100" fillId="0" borderId="3" xfId="0" applyNumberFormat="1" applyFont="1" applyBorder="1" applyAlignment="1">
      <alignment vertical="top"/>
    </xf>
    <xf numFmtId="43" fontId="100" fillId="0" borderId="4" xfId="0" applyNumberFormat="1" applyFont="1" applyBorder="1" applyAlignment="1">
      <alignment vertical="top"/>
    </xf>
    <xf numFmtId="43" fontId="95" fillId="0" borderId="38" xfId="0" applyNumberFormat="1" applyFont="1" applyBorder="1" applyAlignment="1">
      <alignment vertical="top"/>
    </xf>
    <xf numFmtId="43" fontId="20" fillId="0" borderId="40" xfId="0" applyNumberFormat="1" applyFont="1" applyBorder="1" applyAlignment="1">
      <alignment vertical="center"/>
    </xf>
    <xf numFmtId="43" fontId="62" fillId="0" borderId="36" xfId="0" applyNumberFormat="1" applyFont="1" applyBorder="1" applyAlignment="1">
      <alignment horizontal="center" vertical="center"/>
    </xf>
    <xf numFmtId="0" fontId="123" fillId="0" borderId="0" xfId="0" applyFont="1" applyAlignment="1">
      <alignment horizontal="center" vertical="top"/>
    </xf>
    <xf numFmtId="0" fontId="116" fillId="6" borderId="27" xfId="21" applyFont="1" applyFill="1" applyBorder="1" applyAlignment="1">
      <alignment horizontal="center" vertical="top"/>
    </xf>
    <xf numFmtId="43" fontId="116" fillId="6" borderId="27" xfId="21" applyNumberFormat="1" applyFont="1" applyFill="1" applyBorder="1" applyAlignment="1">
      <alignment horizontal="center" vertical="top"/>
    </xf>
    <xf numFmtId="4" fontId="100" fillId="0" borderId="1" xfId="24" applyNumberFormat="1" applyFont="1" applyBorder="1" applyAlignment="1">
      <alignment horizontal="right" wrapText="1"/>
    </xf>
    <xf numFmtId="0" fontId="100" fillId="0" borderId="1" xfId="21" applyFont="1" applyBorder="1" applyAlignment="1">
      <alignment horizontal="right" vertical="top" wrapText="1"/>
    </xf>
    <xf numFmtId="0" fontId="100" fillId="0" borderId="1" xfId="21" applyFont="1" applyBorder="1" applyAlignment="1">
      <alignment horizontal="left" vertical="top" wrapText="1"/>
    </xf>
    <xf numFmtId="43" fontId="100" fillId="0" borderId="1" xfId="21" applyNumberFormat="1" applyFont="1" applyBorder="1" applyAlignment="1">
      <alignment horizontal="right" vertical="top" wrapText="1"/>
    </xf>
    <xf numFmtId="43" fontId="95" fillId="0" borderId="1" xfId="20" applyNumberFormat="1" applyFont="1" applyBorder="1" applyAlignment="1">
      <alignment horizontal="right" vertical="top" wrapText="1"/>
    </xf>
    <xf numFmtId="0" fontId="100" fillId="0" borderId="37" xfId="21" applyFont="1" applyBorder="1" applyAlignment="1">
      <alignment horizontal="right" vertical="top" wrapText="1"/>
    </xf>
    <xf numFmtId="4" fontId="23" fillId="0" borderId="1" xfId="23" applyNumberFormat="1" applyFont="1" applyBorder="1" applyAlignment="1">
      <alignment horizontal="right" wrapText="1"/>
    </xf>
    <xf numFmtId="0" fontId="23" fillId="0" borderId="1" xfId="21" applyFont="1" applyBorder="1" applyAlignment="1">
      <alignment horizontal="left" vertical="top" wrapText="1"/>
    </xf>
    <xf numFmtId="4" fontId="100" fillId="0" borderId="1" xfId="23" applyNumberFormat="1" applyFont="1" applyBorder="1" applyAlignment="1">
      <alignment horizontal="right" wrapText="1"/>
    </xf>
    <xf numFmtId="43" fontId="100" fillId="0" borderId="33" xfId="21" applyNumberFormat="1" applyFont="1" applyBorder="1" applyAlignment="1">
      <alignment horizontal="right" vertical="top" wrapText="1"/>
    </xf>
    <xf numFmtId="43" fontId="100" fillId="0" borderId="0" xfId="21" applyNumberFormat="1" applyFont="1" applyAlignment="1">
      <alignment horizontal="right" vertical="top" wrapText="1"/>
    </xf>
    <xf numFmtId="43" fontId="23" fillId="0" borderId="0" xfId="21" applyNumberFormat="1" applyFont="1" applyAlignment="1">
      <alignment horizontal="right" vertical="top" wrapText="1"/>
    </xf>
    <xf numFmtId="43" fontId="124" fillId="0" borderId="0" xfId="21" applyNumberFormat="1" applyFont="1" applyAlignment="1">
      <alignment horizontal="right" vertical="top" wrapText="1"/>
    </xf>
    <xf numFmtId="43" fontId="95" fillId="0" borderId="0" xfId="0" applyNumberFormat="1" applyFont="1" applyAlignment="1">
      <alignment horizontal="right" vertical="top"/>
    </xf>
    <xf numFmtId="43" fontId="23" fillId="0" borderId="0" xfId="21" applyNumberFormat="1" applyFont="1" applyAlignment="1">
      <alignment horizontal="center" vertical="top"/>
    </xf>
    <xf numFmtId="43" fontId="116" fillId="6" borderId="27" xfId="23" applyNumberFormat="1" applyFont="1" applyFill="1" applyBorder="1" applyAlignment="1">
      <alignment horizontal="center"/>
    </xf>
    <xf numFmtId="43" fontId="100" fillId="0" borderId="1" xfId="23" applyNumberFormat="1" applyFont="1" applyBorder="1" applyAlignment="1">
      <alignment horizontal="right" wrapText="1"/>
    </xf>
    <xf numFmtId="43" fontId="124" fillId="0" borderId="0" xfId="0" applyNumberFormat="1" applyFont="1" applyAlignment="1">
      <alignment vertical="top"/>
    </xf>
    <xf numFmtId="0" fontId="116" fillId="6" borderId="0" xfId="24" applyFont="1" applyFill="1" applyAlignment="1">
      <alignment horizontal="center"/>
    </xf>
    <xf numFmtId="4" fontId="100" fillId="0" borderId="0" xfId="24" applyNumberFormat="1" applyFont="1" applyAlignment="1">
      <alignment horizontal="right" wrapText="1"/>
    </xf>
    <xf numFmtId="43" fontId="116" fillId="6" borderId="0" xfId="23" applyNumberFormat="1" applyFont="1" applyFill="1" applyAlignment="1">
      <alignment horizontal="center"/>
    </xf>
    <xf numFmtId="43" fontId="100" fillId="0" borderId="0" xfId="23" applyNumberFormat="1" applyFont="1" applyAlignment="1">
      <alignment horizontal="right" wrapText="1"/>
    </xf>
    <xf numFmtId="0" fontId="61" fillId="6" borderId="27" xfId="24" applyFont="1" applyFill="1" applyBorder="1" applyAlignment="1">
      <alignment horizontal="center"/>
    </xf>
    <xf numFmtId="4" fontId="60" fillId="0" borderId="1" xfId="24" applyNumberFormat="1" applyFont="1" applyBorder="1" applyAlignment="1">
      <alignment horizontal="right" wrapText="1"/>
    </xf>
    <xf numFmtId="0" fontId="56" fillId="0" borderId="0" xfId="0" applyFont="1" applyAlignment="1">
      <alignment horizontal="center"/>
    </xf>
    <xf numFmtId="164" fontId="56" fillId="0" borderId="0" xfId="1" applyNumberFormat="1" applyFont="1" applyFill="1" applyBorder="1"/>
    <xf numFmtId="4" fontId="100" fillId="0" borderId="2" xfId="24" applyNumberFormat="1" applyFont="1" applyBorder="1" applyAlignment="1">
      <alignment horizontal="right" wrapText="1"/>
    </xf>
    <xf numFmtId="4" fontId="100" fillId="0" borderId="3" xfId="24" applyNumberFormat="1" applyFont="1" applyBorder="1" applyAlignment="1">
      <alignment horizontal="right" wrapText="1"/>
    </xf>
    <xf numFmtId="4" fontId="100" fillId="0" borderId="4" xfId="24" applyNumberFormat="1" applyFont="1" applyBorder="1" applyAlignment="1">
      <alignment horizontal="right" wrapText="1"/>
    </xf>
    <xf numFmtId="0" fontId="55" fillId="0" borderId="0" xfId="0" applyFont="1" applyAlignment="1">
      <alignment vertical="top" wrapText="1"/>
    </xf>
    <xf numFmtId="0" fontId="55" fillId="0" borderId="0" xfId="0" applyFont="1" applyAlignment="1">
      <alignment vertical="center" wrapText="1"/>
    </xf>
    <xf numFmtId="0" fontId="55" fillId="0" borderId="0" xfId="0" applyFont="1" applyAlignment="1">
      <alignment horizontal="center" vertical="top" wrapText="1"/>
    </xf>
    <xf numFmtId="43" fontId="56" fillId="0" borderId="0" xfId="0" applyNumberFormat="1" applyFont="1" applyAlignment="1">
      <alignment vertical="top"/>
    </xf>
    <xf numFmtId="4" fontId="56" fillId="0" borderId="0" xfId="0" applyNumberFormat="1" applyFont="1" applyAlignment="1">
      <alignment vertical="top"/>
    </xf>
    <xf numFmtId="43" fontId="55" fillId="0" borderId="0" xfId="0" applyNumberFormat="1" applyFont="1" applyAlignment="1">
      <alignment vertical="top"/>
    </xf>
    <xf numFmtId="0" fontId="55" fillId="0" borderId="0" xfId="0" applyFont="1" applyAlignment="1">
      <alignment vertical="top"/>
    </xf>
    <xf numFmtId="0" fontId="55" fillId="0" borderId="0" xfId="0" applyFont="1"/>
    <xf numFmtId="0" fontId="125" fillId="0" borderId="0" xfId="0" applyFont="1" applyAlignment="1">
      <alignment vertical="top" wrapText="1"/>
    </xf>
    <xf numFmtId="43" fontId="56" fillId="3" borderId="0" xfId="0" applyNumberFormat="1" applyFont="1" applyFill="1" applyAlignment="1">
      <alignment vertical="top"/>
    </xf>
    <xf numFmtId="44" fontId="56" fillId="0" borderId="0" xfId="0" applyNumberFormat="1" applyFont="1"/>
    <xf numFmtId="0" fontId="125" fillId="0" borderId="0" xfId="0" applyFont="1" applyAlignment="1">
      <alignment horizontal="center" vertical="top" wrapText="1"/>
    </xf>
    <xf numFmtId="4" fontId="56" fillId="0" borderId="0" xfId="0" applyNumberFormat="1" applyFont="1"/>
    <xf numFmtId="43" fontId="125" fillId="0" borderId="0" xfId="0" applyNumberFormat="1" applyFont="1" applyAlignment="1">
      <alignment vertical="top"/>
    </xf>
    <xf numFmtId="43" fontId="126" fillId="0" borderId="0" xfId="0" applyNumberFormat="1" applyFont="1" applyAlignment="1">
      <alignment vertical="top"/>
    </xf>
    <xf numFmtId="0" fontId="126" fillId="0" borderId="0" xfId="0" applyFont="1" applyAlignment="1">
      <alignment vertical="top"/>
    </xf>
    <xf numFmtId="0" fontId="126" fillId="0" borderId="0" xfId="0" applyFont="1"/>
    <xf numFmtId="0" fontId="58" fillId="0" borderId="0" xfId="0" applyFont="1" applyAlignment="1">
      <alignment horizontal="center" vertical="top"/>
    </xf>
    <xf numFmtId="0" fontId="57" fillId="0" borderId="0" xfId="0" applyFont="1" applyAlignment="1">
      <alignment horizontal="center" vertical="top"/>
    </xf>
    <xf numFmtId="0" fontId="57" fillId="0" borderId="0" xfId="0" applyFont="1" applyAlignment="1">
      <alignment vertical="top" wrapText="1"/>
    </xf>
    <xf numFmtId="0" fontId="59" fillId="0" borderId="6" xfId="0" applyFont="1" applyBorder="1" applyAlignment="1">
      <alignment horizontal="center" vertical="top" wrapText="1"/>
    </xf>
    <xf numFmtId="0" fontId="57" fillId="0" borderId="6" xfId="0" applyFont="1" applyBorder="1" applyAlignment="1">
      <alignment horizontal="center" vertical="top" wrapText="1"/>
    </xf>
    <xf numFmtId="0" fontId="127" fillId="7" borderId="27" xfId="22" applyFont="1" applyFill="1" applyBorder="1"/>
    <xf numFmtId="0" fontId="58" fillId="0" borderId="6" xfId="0" applyFont="1" applyBorder="1" applyAlignment="1">
      <alignment horizontal="center" vertical="top"/>
    </xf>
    <xf numFmtId="0" fontId="57" fillId="0" borderId="6" xfId="0" applyFont="1" applyBorder="1" applyAlignment="1">
      <alignment horizontal="center" vertical="top"/>
    </xf>
    <xf numFmtId="0" fontId="57" fillId="0" borderId="1" xfId="22" applyFont="1" applyBorder="1" applyAlignment="1">
      <alignment wrapText="1"/>
    </xf>
    <xf numFmtId="0" fontId="58" fillId="0" borderId="1" xfId="22" applyFont="1" applyBorder="1" applyAlignment="1">
      <alignment wrapText="1"/>
    </xf>
    <xf numFmtId="0" fontId="128" fillId="0" borderId="6" xfId="0" applyFont="1" applyBorder="1" applyAlignment="1">
      <alignment horizontal="center" vertical="top"/>
    </xf>
    <xf numFmtId="0" fontId="57" fillId="0" borderId="6" xfId="21" applyFont="1" applyBorder="1" applyAlignment="1">
      <alignment horizontal="center" vertical="top" wrapText="1"/>
    </xf>
    <xf numFmtId="0" fontId="127" fillId="0" borderId="1" xfId="21" applyFont="1" applyBorder="1" applyAlignment="1">
      <alignment horizontal="center" vertical="top" wrapText="1"/>
    </xf>
    <xf numFmtId="0" fontId="127" fillId="0" borderId="33" xfId="21" applyFont="1" applyBorder="1" applyAlignment="1">
      <alignment horizontal="center" vertical="top" wrapText="1"/>
    </xf>
    <xf numFmtId="0" fontId="57" fillId="0" borderId="22" xfId="0" applyFont="1" applyBorder="1" applyAlignment="1">
      <alignment horizontal="center" vertical="top"/>
    </xf>
    <xf numFmtId="0" fontId="127" fillId="0" borderId="14" xfId="21" applyFont="1" applyBorder="1" applyAlignment="1">
      <alignment horizontal="center" vertical="top" wrapText="1"/>
    </xf>
    <xf numFmtId="0" fontId="57" fillId="0" borderId="14" xfId="21" applyFont="1" applyBorder="1" applyAlignment="1">
      <alignment horizontal="center" vertical="top" wrapText="1"/>
    </xf>
    <xf numFmtId="0" fontId="57" fillId="0" borderId="1" xfId="21" applyFont="1" applyBorder="1" applyAlignment="1">
      <alignment horizontal="center" vertical="top" wrapText="1"/>
    </xf>
    <xf numFmtId="0" fontId="127" fillId="0" borderId="34" xfId="21" applyFont="1" applyBorder="1" applyAlignment="1">
      <alignment horizontal="center" vertical="top" wrapText="1"/>
    </xf>
    <xf numFmtId="0" fontId="127" fillId="0" borderId="6" xfId="21" applyFont="1" applyBorder="1" applyAlignment="1">
      <alignment horizontal="center" vertical="top" wrapText="1"/>
    </xf>
    <xf numFmtId="0" fontId="57" fillId="0" borderId="37" xfId="22" applyFont="1" applyBorder="1" applyAlignment="1">
      <alignment wrapText="1"/>
    </xf>
    <xf numFmtId="0" fontId="58" fillId="0" borderId="22" xfId="0" applyFont="1" applyBorder="1" applyAlignment="1">
      <alignment horizontal="center" vertical="top"/>
    </xf>
    <xf numFmtId="0" fontId="58" fillId="0" borderId="6" xfId="21" applyFont="1" applyBorder="1" applyAlignment="1">
      <alignment horizontal="center" vertical="top" wrapText="1"/>
    </xf>
    <xf numFmtId="0" fontId="58" fillId="0" borderId="37" xfId="22" applyFont="1" applyBorder="1" applyAlignment="1">
      <alignment wrapText="1"/>
    </xf>
    <xf numFmtId="0" fontId="58" fillId="0" borderId="0" xfId="21" applyFont="1" applyAlignment="1">
      <alignment horizontal="center" vertical="top" wrapText="1"/>
    </xf>
    <xf numFmtId="0" fontId="127" fillId="0" borderId="0" xfId="21" applyFont="1" applyAlignment="1">
      <alignment horizontal="center" vertical="top" wrapText="1"/>
    </xf>
    <xf numFmtId="0" fontId="127" fillId="0" borderId="0" xfId="21" applyFont="1" applyAlignment="1">
      <alignment vertical="top" wrapText="1"/>
    </xf>
    <xf numFmtId="43" fontId="57" fillId="0" borderId="0" xfId="25" applyNumberFormat="1" applyFont="1" applyAlignment="1">
      <alignment vertical="top" wrapText="1"/>
    </xf>
    <xf numFmtId="0" fontId="127" fillId="0" borderId="0" xfId="21" applyFont="1" applyAlignment="1">
      <alignment horizontal="center" vertical="top"/>
    </xf>
    <xf numFmtId="0" fontId="127" fillId="0" borderId="0" xfId="21" applyFont="1" applyAlignment="1">
      <alignment vertical="top"/>
    </xf>
    <xf numFmtId="0" fontId="57" fillId="0" borderId="0" xfId="21" applyFont="1" applyAlignment="1">
      <alignment horizontal="right" vertical="top" wrapText="1"/>
    </xf>
    <xf numFmtId="0" fontId="57" fillId="0" borderId="0" xfId="21" applyFont="1" applyAlignment="1">
      <alignment vertical="top" wrapText="1"/>
    </xf>
    <xf numFmtId="0" fontId="127" fillId="0" borderId="0" xfId="21" applyFont="1" applyAlignment="1">
      <alignment horizontal="right" vertical="top" wrapText="1"/>
    </xf>
    <xf numFmtId="0" fontId="127" fillId="0" borderId="0" xfId="21" applyFont="1" applyAlignment="1">
      <alignment horizontal="left" vertical="top" wrapText="1"/>
    </xf>
    <xf numFmtId="43" fontId="24" fillId="0" borderId="23" xfId="0" applyNumberFormat="1" applyFont="1" applyBorder="1" applyAlignment="1">
      <alignment horizontal="left" vertical="center" wrapText="1"/>
    </xf>
    <xf numFmtId="43" fontId="25" fillId="0" borderId="9" xfId="0" applyNumberFormat="1" applyFont="1" applyBorder="1" applyAlignment="1">
      <alignment vertical="center" wrapText="1"/>
    </xf>
    <xf numFmtId="43" fontId="24" fillId="0" borderId="31" xfId="0" applyNumberFormat="1" applyFont="1" applyBorder="1" applyAlignment="1">
      <alignment vertical="center" wrapText="1"/>
    </xf>
    <xf numFmtId="43" fontId="24" fillId="0" borderId="23" xfId="0" applyNumberFormat="1" applyFont="1" applyBorder="1" applyAlignment="1">
      <alignment vertical="center" wrapText="1"/>
    </xf>
    <xf numFmtId="43" fontId="25" fillId="0" borderId="11" xfId="0" applyNumberFormat="1" applyFont="1" applyBorder="1" applyAlignment="1">
      <alignment vertical="center" wrapText="1"/>
    </xf>
    <xf numFmtId="43" fontId="24" fillId="0" borderId="9" xfId="0" applyNumberFormat="1" applyFont="1" applyBorder="1" applyAlignment="1">
      <alignment vertical="center" wrapText="1"/>
    </xf>
    <xf numFmtId="43" fontId="25" fillId="0" borderId="32" xfId="0" applyNumberFormat="1" applyFont="1" applyBorder="1" applyAlignment="1">
      <alignment vertical="center" wrapText="1"/>
    </xf>
    <xf numFmtId="0" fontId="57" fillId="0" borderId="0" xfId="0" applyFont="1" applyAlignment="1">
      <alignment horizontal="right"/>
    </xf>
    <xf numFmtId="0" fontId="67" fillId="0" borderId="22" xfId="0" applyFont="1" applyBorder="1" applyAlignment="1">
      <alignment horizontal="center" vertical="top" wrapText="1"/>
    </xf>
    <xf numFmtId="0" fontId="56" fillId="0" borderId="0" xfId="0" applyFont="1" applyAlignment="1">
      <alignment horizontal="right"/>
    </xf>
    <xf numFmtId="0" fontId="57" fillId="0" borderId="0" xfId="0" applyFont="1"/>
    <xf numFmtId="43" fontId="59" fillId="0" borderId="0" xfId="25" applyNumberFormat="1" applyFont="1" applyAlignment="1">
      <alignment horizontal="right" wrapText="1"/>
    </xf>
    <xf numFmtId="43" fontId="59" fillId="0" borderId="6" xfId="25" applyNumberFormat="1" applyFont="1" applyBorder="1" applyAlignment="1">
      <alignment horizontal="right" wrapText="1"/>
    </xf>
    <xf numFmtId="0" fontId="56" fillId="0" borderId="2" xfId="0" applyFont="1" applyBorder="1"/>
    <xf numFmtId="0" fontId="73" fillId="0" borderId="0" xfId="0" applyFont="1"/>
    <xf numFmtId="43" fontId="56" fillId="0" borderId="0" xfId="25" applyNumberFormat="1" applyFont="1" applyAlignment="1">
      <alignment horizontal="right" wrapText="1"/>
    </xf>
    <xf numFmtId="0" fontId="58" fillId="0" borderId="0" xfId="0" applyFont="1"/>
    <xf numFmtId="43" fontId="59" fillId="0" borderId="4" xfId="25" applyNumberFormat="1" applyFont="1" applyBorder="1" applyAlignment="1">
      <alignment horizontal="right" wrapText="1"/>
    </xf>
    <xf numFmtId="0" fontId="57" fillId="0" borderId="2" xfId="0" applyFont="1" applyBorder="1"/>
    <xf numFmtId="0" fontId="131" fillId="0" borderId="0" xfId="0" applyFont="1"/>
    <xf numFmtId="43" fontId="31" fillId="0" borderId="0" xfId="0" applyNumberFormat="1" applyFont="1"/>
    <xf numFmtId="0" fontId="53" fillId="0" borderId="0" xfId="0" applyFont="1"/>
    <xf numFmtId="43" fontId="0" fillId="0" borderId="6" xfId="0" applyNumberFormat="1" applyBorder="1"/>
    <xf numFmtId="43" fontId="18" fillId="0" borderId="6" xfId="0" applyNumberFormat="1" applyFont="1" applyBorder="1"/>
    <xf numFmtId="43" fontId="31" fillId="0" borderId="2" xfId="0" applyNumberFormat="1" applyFont="1" applyBorder="1"/>
    <xf numFmtId="43" fontId="0" fillId="0" borderId="3" xfId="0" applyNumberFormat="1" applyBorder="1"/>
    <xf numFmtId="43" fontId="41" fillId="0" borderId="6" xfId="0" applyNumberFormat="1" applyFont="1" applyBorder="1"/>
    <xf numFmtId="43" fontId="19" fillId="0" borderId="0" xfId="0" applyNumberFormat="1" applyFont="1"/>
    <xf numFmtId="43" fontId="12" fillId="0" borderId="0" xfId="0" applyNumberFormat="1" applyFont="1"/>
    <xf numFmtId="43" fontId="19" fillId="0" borderId="6" xfId="0" applyNumberFormat="1" applyFont="1" applyBorder="1"/>
    <xf numFmtId="43" fontId="0" fillId="2" borderId="0" xfId="0" applyNumberFormat="1" applyFill="1"/>
    <xf numFmtId="43" fontId="19" fillId="2" borderId="6" xfId="0" applyNumberFormat="1" applyFont="1" applyFill="1" applyBorder="1"/>
    <xf numFmtId="0" fontId="18" fillId="0" borderId="6" xfId="0" applyFont="1" applyBorder="1"/>
    <xf numFmtId="43" fontId="18" fillId="0" borderId="0" xfId="0" applyNumberFormat="1" applyFont="1"/>
    <xf numFmtId="43" fontId="41" fillId="0" borderId="0" xfId="0" applyNumberFormat="1" applyFont="1"/>
    <xf numFmtId="9" fontId="0" fillId="0" borderId="0" xfId="0" applyNumberFormat="1"/>
    <xf numFmtId="0" fontId="42" fillId="0" borderId="0" xfId="0" applyFont="1" applyAlignment="1">
      <alignment horizontal="center"/>
    </xf>
    <xf numFmtId="9" fontId="31" fillId="0" borderId="0" xfId="0" applyNumberFormat="1" applyFont="1"/>
    <xf numFmtId="10" fontId="41" fillId="0" borderId="0" xfId="0" applyNumberFormat="1" applyFont="1"/>
    <xf numFmtId="10" fontId="0" fillId="0" borderId="0" xfId="0" applyNumberFormat="1"/>
    <xf numFmtId="43" fontId="12" fillId="0" borderId="4" xfId="0" applyNumberFormat="1" applyFont="1" applyBorder="1"/>
    <xf numFmtId="0" fontId="12" fillId="0" borderId="22" xfId="0" applyFont="1" applyBorder="1"/>
    <xf numFmtId="43" fontId="0" fillId="0" borderId="13" xfId="0" applyNumberFormat="1" applyBorder="1"/>
    <xf numFmtId="43" fontId="0" fillId="0" borderId="23" xfId="0" applyNumberFormat="1" applyBorder="1"/>
    <xf numFmtId="164" fontId="13" fillId="0" borderId="12" xfId="1" applyNumberFormat="1" applyFont="1" applyBorder="1"/>
    <xf numFmtId="165" fontId="31" fillId="0" borderId="0" xfId="0" applyNumberFormat="1" applyFont="1"/>
    <xf numFmtId="43" fontId="133" fillId="0" borderId="0" xfId="0" applyNumberFormat="1" applyFont="1"/>
    <xf numFmtId="0" fontId="133" fillId="0" borderId="0" xfId="0" applyFont="1"/>
    <xf numFmtId="43" fontId="134" fillId="0" borderId="6" xfId="0" applyNumberFormat="1" applyFont="1" applyBorder="1"/>
    <xf numFmtId="10" fontId="31" fillId="0" borderId="0" xfId="0" applyNumberFormat="1" applyFont="1"/>
    <xf numFmtId="4" fontId="100" fillId="0" borderId="6" xfId="24" applyNumberFormat="1" applyFont="1" applyBorder="1" applyAlignment="1">
      <alignment horizontal="right" wrapText="1"/>
    </xf>
    <xf numFmtId="4" fontId="23" fillId="0" borderId="6" xfId="24" applyNumberFormat="1" applyFont="1" applyBorder="1" applyAlignment="1">
      <alignment horizontal="right" wrapText="1"/>
    </xf>
    <xf numFmtId="4" fontId="26" fillId="0" borderId="1" xfId="24" applyNumberFormat="1" applyFont="1" applyBorder="1" applyAlignment="1">
      <alignment horizontal="right" wrapText="1"/>
    </xf>
    <xf numFmtId="43" fontId="55" fillId="0" borderId="0" xfId="25" applyNumberFormat="1" applyFont="1" applyAlignment="1">
      <alignment horizontal="right" wrapText="1"/>
    </xf>
    <xf numFmtId="0" fontId="56" fillId="0" borderId="10" xfId="0" applyFont="1" applyBorder="1"/>
    <xf numFmtId="0" fontId="56" fillId="0" borderId="8" xfId="0" applyFont="1" applyBorder="1"/>
    <xf numFmtId="43" fontId="21" fillId="0" borderId="11" xfId="0" applyNumberFormat="1" applyFont="1" applyBorder="1" applyAlignment="1">
      <alignment vertical="center" wrapText="1"/>
    </xf>
    <xf numFmtId="4" fontId="71" fillId="0" borderId="0" xfId="0" applyNumberFormat="1" applyFont="1"/>
    <xf numFmtId="164" fontId="56" fillId="0" borderId="0" xfId="1" applyNumberFormat="1" applyFont="1" applyFill="1"/>
    <xf numFmtId="43" fontId="47" fillId="0" borderId="0" xfId="1" applyFont="1"/>
    <xf numFmtId="164" fontId="55" fillId="0" borderId="0" xfId="1" applyNumberFormat="1" applyFont="1" applyFill="1"/>
    <xf numFmtId="164" fontId="56" fillId="0" borderId="2" xfId="1" applyNumberFormat="1" applyFont="1" applyFill="1" applyBorder="1"/>
    <xf numFmtId="164" fontId="56" fillId="0" borderId="0" xfId="0" applyNumberFormat="1" applyFont="1"/>
    <xf numFmtId="164" fontId="56" fillId="0" borderId="3" xfId="1" applyNumberFormat="1" applyFont="1" applyFill="1" applyBorder="1"/>
    <xf numFmtId="164" fontId="56" fillId="0" borderId="4" xfId="1" applyNumberFormat="1" applyFont="1" applyFill="1" applyBorder="1"/>
    <xf numFmtId="164" fontId="55" fillId="0" borderId="0" xfId="1" applyNumberFormat="1" applyFont="1" applyFill="1" applyBorder="1"/>
    <xf numFmtId="164" fontId="55" fillId="0" borderId="5" xfId="1" applyNumberFormat="1" applyFont="1" applyFill="1" applyBorder="1"/>
    <xf numFmtId="164" fontId="55" fillId="0" borderId="0" xfId="0" applyNumberFormat="1" applyFont="1" applyAlignment="1">
      <alignment horizontal="left"/>
    </xf>
    <xf numFmtId="0" fontId="55" fillId="0" borderId="0" xfId="0" applyFont="1" applyAlignment="1">
      <alignment horizontal="center"/>
    </xf>
    <xf numFmtId="0" fontId="55" fillId="0" borderId="0" xfId="0" applyFont="1" applyAlignment="1">
      <alignment horizontal="centerContinuous" vertical="center"/>
    </xf>
    <xf numFmtId="0" fontId="56" fillId="0" borderId="0" xfId="0" applyFont="1" applyAlignment="1">
      <alignment horizontal="centerContinuous" vertical="center"/>
    </xf>
    <xf numFmtId="0" fontId="56" fillId="0" borderId="0" xfId="0" applyFont="1" applyAlignment="1">
      <alignment horizontal="centerContinuous"/>
    </xf>
    <xf numFmtId="0" fontId="56" fillId="0" borderId="0" xfId="0" applyFont="1" applyAlignment="1">
      <alignment horizontal="left" vertical="top" wrapText="1"/>
    </xf>
    <xf numFmtId="164" fontId="55" fillId="0" borderId="13" xfId="1" applyNumberFormat="1" applyFont="1" applyFill="1" applyBorder="1"/>
    <xf numFmtId="164" fontId="56" fillId="0" borderId="13" xfId="1" applyNumberFormat="1" applyFont="1" applyFill="1" applyBorder="1"/>
    <xf numFmtId="164" fontId="55" fillId="0" borderId="0" xfId="1" applyNumberFormat="1" applyFont="1" applyFill="1" applyAlignment="1">
      <alignment vertical="center"/>
    </xf>
    <xf numFmtId="164" fontId="55" fillId="0" borderId="0" xfId="1" applyNumberFormat="1" applyFont="1" applyFill="1" applyBorder="1" applyAlignment="1">
      <alignment vertical="center"/>
    </xf>
    <xf numFmtId="43" fontId="55" fillId="0" borderId="0" xfId="0" applyNumberFormat="1" applyFont="1"/>
    <xf numFmtId="15" fontId="56" fillId="0" borderId="0" xfId="0" quotePrefix="1" applyNumberFormat="1" applyFont="1"/>
    <xf numFmtId="0" fontId="55" fillId="0" borderId="0" xfId="0" applyFont="1" applyAlignment="1">
      <alignment horizontal="centerContinuous"/>
    </xf>
    <xf numFmtId="0" fontId="55" fillId="0" borderId="0" xfId="0" applyFont="1" applyAlignment="1">
      <alignment horizontal="center" vertical="center"/>
    </xf>
    <xf numFmtId="0" fontId="55" fillId="0" borderId="0" xfId="0" applyFont="1" applyAlignment="1">
      <alignment horizontal="right"/>
    </xf>
    <xf numFmtId="0" fontId="55" fillId="0" borderId="2" xfId="0" applyFont="1" applyBorder="1" applyAlignment="1">
      <alignment horizontal="center"/>
    </xf>
    <xf numFmtId="0" fontId="55" fillId="0" borderId="4" xfId="0" applyFont="1" applyBorder="1" applyAlignment="1">
      <alignment horizontal="center"/>
    </xf>
    <xf numFmtId="43" fontId="56" fillId="0" borderId="0" xfId="1" applyFont="1" applyFill="1"/>
    <xf numFmtId="0" fontId="56" fillId="0" borderId="0" xfId="0" applyFont="1" applyAlignment="1" applyProtection="1">
      <alignment horizontal="centerContinuous"/>
      <protection locked="0"/>
    </xf>
    <xf numFmtId="0" fontId="55" fillId="0" borderId="0" xfId="0" applyFont="1" applyAlignment="1">
      <alignment horizontal="centerContinuous" vertical="top"/>
    </xf>
    <xf numFmtId="164" fontId="56" fillId="0" borderId="0" xfId="1" applyNumberFormat="1" applyFont="1" applyFill="1" applyAlignment="1">
      <alignment horizontal="centerContinuous" vertical="top"/>
    </xf>
    <xf numFmtId="0" fontId="56" fillId="0" borderId="0" xfId="0" applyFont="1" applyAlignment="1">
      <alignment horizontal="centerContinuous" vertical="top"/>
    </xf>
    <xf numFmtId="164" fontId="56" fillId="0" borderId="0" xfId="1" applyNumberFormat="1" applyFont="1" applyFill="1" applyAlignment="1">
      <alignment horizontal="center"/>
    </xf>
    <xf numFmtId="0" fontId="55" fillId="0" borderId="2" xfId="1" applyNumberFormat="1" applyFont="1" applyFill="1" applyBorder="1" applyAlignment="1">
      <alignment horizontal="center"/>
    </xf>
    <xf numFmtId="164" fontId="55" fillId="0" borderId="4" xfId="1" applyNumberFormat="1" applyFont="1" applyFill="1" applyBorder="1" applyAlignment="1">
      <alignment horizontal="center"/>
    </xf>
    <xf numFmtId="0" fontId="55" fillId="0" borderId="0" xfId="0" applyFont="1" applyAlignment="1" applyProtection="1">
      <alignment horizontal="left"/>
      <protection locked="0"/>
    </xf>
    <xf numFmtId="0" fontId="56" fillId="0" borderId="0" xfId="0" applyFont="1" applyAlignment="1">
      <alignment horizontal="left"/>
    </xf>
    <xf numFmtId="0" fontId="56" fillId="0" borderId="0" xfId="0" applyFont="1" applyProtection="1">
      <protection locked="0"/>
    </xf>
    <xf numFmtId="41" fontId="56" fillId="0" borderId="0" xfId="0" applyNumberFormat="1" applyFont="1"/>
    <xf numFmtId="43" fontId="31" fillId="10" borderId="0" xfId="0" applyNumberFormat="1" applyFont="1" applyFill="1"/>
    <xf numFmtId="43" fontId="52" fillId="0" borderId="0" xfId="1" applyFont="1" applyBorder="1"/>
    <xf numFmtId="43" fontId="0" fillId="0" borderId="0" xfId="1" applyFont="1" applyBorder="1"/>
    <xf numFmtId="43" fontId="41" fillId="0" borderId="0" xfId="1" applyFont="1" applyBorder="1" applyAlignment="1">
      <alignment horizontal="center" vertical="top" wrapText="1"/>
    </xf>
    <xf numFmtId="43" fontId="8" fillId="0" borderId="0" xfId="1" applyFont="1" applyBorder="1"/>
    <xf numFmtId="43" fontId="27" fillId="0" borderId="0" xfId="1" applyFont="1" applyFill="1" applyBorder="1" applyAlignment="1">
      <alignment horizontal="right" wrapText="1"/>
    </xf>
    <xf numFmtId="43" fontId="15" fillId="0" borderId="0" xfId="1" applyFont="1" applyBorder="1"/>
    <xf numFmtId="43" fontId="16" fillId="0" borderId="0" xfId="1" applyFont="1" applyBorder="1"/>
    <xf numFmtId="43" fontId="18" fillId="0" borderId="6" xfId="1" applyFont="1" applyBorder="1"/>
    <xf numFmtId="43" fontId="141" fillId="0" borderId="6" xfId="1" applyFont="1" applyBorder="1"/>
    <xf numFmtId="43" fontId="142" fillId="0" borderId="0" xfId="0" applyNumberFormat="1" applyFont="1" applyAlignment="1">
      <alignment vertical="top"/>
    </xf>
    <xf numFmtId="43" fontId="8" fillId="0" borderId="0" xfId="0" applyNumberFormat="1" applyFont="1"/>
    <xf numFmtId="0" fontId="148" fillId="0" borderId="0" xfId="0" applyFont="1" applyAlignment="1">
      <alignment horizontal="centerContinuous" vertical="center"/>
    </xf>
    <xf numFmtId="0" fontId="49" fillId="0" borderId="0" xfId="0" applyFont="1" applyAlignment="1">
      <alignment horizontal="centerContinuous" vertical="center"/>
    </xf>
    <xf numFmtId="44" fontId="49" fillId="0" borderId="0" xfId="0" applyNumberFormat="1" applyFont="1" applyAlignment="1">
      <alignment horizontal="centerContinuous" vertical="center"/>
    </xf>
    <xf numFmtId="43" fontId="49" fillId="0" borderId="0" xfId="0" applyNumberFormat="1" applyFont="1" applyAlignment="1">
      <alignment horizontal="centerContinuous" vertical="center"/>
    </xf>
    <xf numFmtId="0" fontId="49" fillId="0" borderId="0" xfId="0" applyFont="1"/>
    <xf numFmtId="0" fontId="150" fillId="0" borderId="0" xfId="0" applyFont="1" applyAlignment="1">
      <alignment horizontal="centerContinuous" vertical="center"/>
    </xf>
    <xf numFmtId="0" fontId="49" fillId="0" borderId="21" xfId="0" applyFont="1" applyBorder="1"/>
    <xf numFmtId="0" fontId="137" fillId="0" borderId="0" xfId="0" applyFont="1"/>
    <xf numFmtId="0" fontId="137" fillId="0" borderId="6" xfId="0" applyFont="1" applyBorder="1"/>
    <xf numFmtId="43" fontId="49" fillId="0" borderId="0" xfId="0" applyNumberFormat="1" applyFont="1" applyAlignment="1">
      <alignment vertical="top"/>
    </xf>
    <xf numFmtId="0" fontId="137" fillId="0" borderId="21" xfId="0" applyFont="1" applyBorder="1" applyAlignment="1">
      <alignment horizontal="center" vertical="top"/>
    </xf>
    <xf numFmtId="0" fontId="137" fillId="0" borderId="0" xfId="0" applyFont="1" applyAlignment="1">
      <alignment horizontal="right" vertical="top"/>
    </xf>
    <xf numFmtId="0" fontId="49" fillId="0" borderId="21" xfId="0" applyFont="1" applyBorder="1" applyAlignment="1">
      <alignment vertical="top"/>
    </xf>
    <xf numFmtId="0" fontId="49" fillId="0" borderId="0" xfId="0" applyFont="1" applyAlignment="1">
      <alignment vertical="top"/>
    </xf>
    <xf numFmtId="0" fontId="49" fillId="0" borderId="0" xfId="0" applyFont="1" applyAlignment="1">
      <alignment horizontal="center" vertical="top"/>
    </xf>
    <xf numFmtId="0" fontId="137" fillId="0" borderId="21" xfId="0" applyFont="1" applyBorder="1" applyAlignment="1">
      <alignment vertical="top"/>
    </xf>
    <xf numFmtId="0" fontId="49" fillId="0" borderId="0" xfId="0" applyFont="1" applyAlignment="1">
      <alignment vertical="top" wrapText="1"/>
    </xf>
    <xf numFmtId="10" fontId="49" fillId="0" borderId="0" xfId="0" applyNumberFormat="1" applyFont="1" applyAlignment="1">
      <alignment horizontal="center" vertical="top"/>
    </xf>
    <xf numFmtId="43" fontId="49" fillId="0" borderId="0" xfId="0" applyNumberFormat="1" applyFont="1"/>
    <xf numFmtId="43" fontId="147" fillId="0" borderId="0" xfId="1" applyFont="1"/>
    <xf numFmtId="0" fontId="49" fillId="0" borderId="6" xfId="0" applyFont="1" applyBorder="1" applyAlignment="1">
      <alignment horizontal="center"/>
    </xf>
    <xf numFmtId="43" fontId="137" fillId="0" borderId="6" xfId="0" applyNumberFormat="1" applyFont="1" applyBorder="1"/>
    <xf numFmtId="43" fontId="49" fillId="0" borderId="0" xfId="1" applyFont="1"/>
    <xf numFmtId="0" fontId="149" fillId="0" borderId="0" xfId="0" applyFont="1" applyAlignment="1">
      <alignment horizontal="centerContinuous" vertical="center"/>
    </xf>
    <xf numFmtId="44" fontId="149" fillId="0" borderId="0" xfId="0" applyNumberFormat="1" applyFont="1" applyAlignment="1">
      <alignment horizontal="centerContinuous" vertical="center"/>
    </xf>
    <xf numFmtId="43" fontId="149" fillId="0" borderId="0" xfId="0" applyNumberFormat="1" applyFont="1" applyAlignment="1">
      <alignment horizontal="centerContinuous" vertical="center"/>
    </xf>
    <xf numFmtId="0" fontId="149" fillId="0" borderId="0" xfId="0" applyFont="1"/>
    <xf numFmtId="0" fontId="151" fillId="0" borderId="6" xfId="0" applyFont="1" applyBorder="1" applyAlignment="1">
      <alignment horizontal="center" vertical="top" wrapText="1"/>
    </xf>
    <xf numFmtId="0" fontId="151" fillId="0" borderId="4" xfId="0" applyFont="1" applyBorder="1" applyAlignment="1">
      <alignment horizontal="center" vertical="top" wrapText="1"/>
    </xf>
    <xf numFmtId="43" fontId="149" fillId="0" borderId="0" xfId="0" applyNumberFormat="1" applyFont="1" applyAlignment="1">
      <alignment vertical="top"/>
    </xf>
    <xf numFmtId="0" fontId="149" fillId="0" borderId="6" xfId="0" applyFont="1" applyBorder="1" applyAlignment="1">
      <alignment vertical="top" wrapText="1"/>
    </xf>
    <xf numFmtId="43" fontId="149" fillId="0" borderId="6" xfId="0" applyNumberFormat="1" applyFont="1" applyBorder="1" applyAlignment="1">
      <alignment vertical="top"/>
    </xf>
    <xf numFmtId="10" fontId="149" fillId="0" borderId="6" xfId="0" applyNumberFormat="1" applyFont="1" applyBorder="1" applyAlignment="1">
      <alignment horizontal="center" vertical="top"/>
    </xf>
    <xf numFmtId="43" fontId="151" fillId="0" borderId="6" xfId="0" applyNumberFormat="1" applyFont="1" applyBorder="1" applyAlignment="1">
      <alignment horizontal="left" vertical="top"/>
    </xf>
    <xf numFmtId="0" fontId="152" fillId="0" borderId="6" xfId="0" applyFont="1" applyBorder="1" applyAlignment="1">
      <alignment vertical="top" wrapText="1"/>
    </xf>
    <xf numFmtId="44" fontId="145" fillId="0" borderId="0" xfId="0" applyNumberFormat="1" applyFont="1" applyAlignment="1">
      <alignment horizontal="centerContinuous" vertical="center"/>
    </xf>
    <xf numFmtId="0" fontId="69" fillId="0" borderId="0" xfId="0" applyFont="1" applyAlignment="1">
      <alignment horizontal="center" vertical="top" wrapText="1"/>
    </xf>
    <xf numFmtId="43" fontId="12" fillId="0" borderId="0" xfId="1" applyFont="1" applyBorder="1"/>
    <xf numFmtId="0" fontId="69" fillId="0" borderId="0" xfId="0" applyFont="1" applyAlignment="1">
      <alignment horizontal="center"/>
    </xf>
    <xf numFmtId="0" fontId="130" fillId="0" borderId="0" xfId="0" applyFont="1" applyAlignment="1">
      <alignment horizontal="center"/>
    </xf>
    <xf numFmtId="43" fontId="72" fillId="0" borderId="0" xfId="0" applyNumberFormat="1" applyFont="1"/>
    <xf numFmtId="43" fontId="159" fillId="0" borderId="6" xfId="0" applyNumberFormat="1" applyFont="1" applyBorder="1" applyAlignment="1">
      <alignment vertical="top"/>
    </xf>
    <xf numFmtId="43" fontId="159" fillId="0" borderId="10" xfId="0" applyNumberFormat="1" applyFont="1" applyBorder="1" applyAlignment="1">
      <alignment horizontal="center" vertical="top" wrapText="1"/>
    </xf>
    <xf numFmtId="43" fontId="159" fillId="0" borderId="6" xfId="0" applyNumberFormat="1" applyFont="1" applyBorder="1" applyAlignment="1">
      <alignment horizontal="center" vertical="top" wrapText="1"/>
    </xf>
    <xf numFmtId="43" fontId="159" fillId="0" borderId="0" xfId="0" applyNumberFormat="1" applyFont="1" applyAlignment="1">
      <alignment vertical="top"/>
    </xf>
    <xf numFmtId="43" fontId="151" fillId="0" borderId="0" xfId="0" applyNumberFormat="1" applyFont="1" applyAlignment="1">
      <alignment vertical="top"/>
    </xf>
    <xf numFmtId="164" fontId="142" fillId="0" borderId="3" xfId="1" applyNumberFormat="1" applyFont="1" applyFill="1" applyBorder="1"/>
    <xf numFmtId="43" fontId="161" fillId="0" borderId="0" xfId="0" applyNumberFormat="1" applyFont="1"/>
    <xf numFmtId="43" fontId="142" fillId="0" borderId="0" xfId="0" applyNumberFormat="1" applyFont="1"/>
    <xf numFmtId="39" fontId="0" fillId="0" borderId="0" xfId="0" applyNumberFormat="1"/>
    <xf numFmtId="2" fontId="0" fillId="0" borderId="0" xfId="0" applyNumberFormat="1"/>
    <xf numFmtId="0" fontId="49" fillId="11" borderId="56" xfId="0" applyFont="1" applyFill="1" applyBorder="1"/>
    <xf numFmtId="0" fontId="49" fillId="11" borderId="57" xfId="0" applyFont="1" applyFill="1" applyBorder="1"/>
    <xf numFmtId="0" fontId="49" fillId="11" borderId="40" xfId="0" applyFont="1" applyFill="1" applyBorder="1"/>
    <xf numFmtId="0" fontId="49" fillId="11" borderId="48" xfId="0" applyFont="1" applyFill="1" applyBorder="1"/>
    <xf numFmtId="0" fontId="49" fillId="11" borderId="0" xfId="0" applyFont="1" applyFill="1"/>
    <xf numFmtId="2" fontId="49" fillId="11" borderId="44" xfId="0" applyNumberFormat="1" applyFont="1" applyFill="1" applyBorder="1"/>
    <xf numFmtId="0" fontId="137" fillId="11" borderId="0" xfId="0" applyFont="1" applyFill="1"/>
    <xf numFmtId="43" fontId="137" fillId="11" borderId="26" xfId="1" applyFont="1" applyFill="1" applyBorder="1"/>
    <xf numFmtId="43" fontId="137" fillId="11" borderId="44" xfId="1" applyFont="1" applyFill="1" applyBorder="1"/>
    <xf numFmtId="43" fontId="149" fillId="11" borderId="6" xfId="0" applyNumberFormat="1" applyFont="1" applyFill="1" applyBorder="1" applyAlignment="1">
      <alignment vertical="top"/>
    </xf>
    <xf numFmtId="43" fontId="142" fillId="0" borderId="26" xfId="25" applyNumberFormat="1" applyFont="1" applyBorder="1" applyAlignment="1">
      <alignment horizontal="center" wrapText="1"/>
    </xf>
    <xf numFmtId="43" fontId="142" fillId="11" borderId="26" xfId="25" applyNumberFormat="1" applyFont="1" applyFill="1" applyBorder="1" applyAlignment="1">
      <alignment horizontal="center" wrapText="1"/>
    </xf>
    <xf numFmtId="43" fontId="142" fillId="0" borderId="39" xfId="25" applyNumberFormat="1" applyFont="1" applyBorder="1" applyAlignment="1">
      <alignment horizontal="center" wrapText="1"/>
    </xf>
    <xf numFmtId="43" fontId="142" fillId="0" borderId="26" xfId="25" applyNumberFormat="1" applyFont="1" applyBorder="1" applyAlignment="1">
      <alignment horizontal="right" wrapText="1"/>
    </xf>
    <xf numFmtId="43" fontId="158" fillId="0" borderId="0" xfId="25" applyNumberFormat="1" applyFont="1" applyAlignment="1">
      <alignment horizontal="right" wrapText="1"/>
    </xf>
    <xf numFmtId="43" fontId="158" fillId="0" borderId="26" xfId="25" applyNumberFormat="1" applyFont="1" applyBorder="1" applyAlignment="1">
      <alignment horizontal="center" wrapText="1"/>
    </xf>
    <xf numFmtId="43" fontId="142" fillId="0" borderId="0" xfId="25" applyNumberFormat="1" applyFont="1" applyAlignment="1">
      <alignment horizontal="right" wrapText="1"/>
    </xf>
    <xf numFmtId="0" fontId="161" fillId="0" borderId="0" xfId="0" applyFont="1"/>
    <xf numFmtId="164" fontId="41" fillId="0" borderId="0" xfId="1" applyNumberFormat="1" applyFont="1" applyBorder="1" applyAlignment="1">
      <alignment horizontal="center" vertical="top" wrapText="1"/>
    </xf>
    <xf numFmtId="164" fontId="0" fillId="0" borderId="0" xfId="1" applyNumberFormat="1" applyFont="1" applyBorder="1" applyAlignment="1">
      <alignment horizontal="center"/>
    </xf>
    <xf numFmtId="0" fontId="17" fillId="0" borderId="2" xfId="0" applyFont="1" applyBorder="1"/>
    <xf numFmtId="0" fontId="17" fillId="0" borderId="4" xfId="0" applyFont="1" applyBorder="1"/>
    <xf numFmtId="0" fontId="163" fillId="0" borderId="2" xfId="0" applyFont="1" applyBorder="1" applyAlignment="1">
      <alignment horizontal="left"/>
    </xf>
    <xf numFmtId="0" fontId="163" fillId="0" borderId="4" xfId="0" applyFont="1" applyBorder="1" applyAlignment="1">
      <alignment horizontal="left"/>
    </xf>
    <xf numFmtId="43" fontId="17" fillId="0" borderId="0" xfId="0" applyNumberFormat="1" applyFont="1"/>
    <xf numFmtId="0" fontId="35" fillId="0" borderId="0" xfId="0" applyFont="1"/>
    <xf numFmtId="0" fontId="36" fillId="0" borderId="0" xfId="0" applyFont="1"/>
    <xf numFmtId="0" fontId="39" fillId="0" borderId="0" xfId="0" applyFont="1"/>
    <xf numFmtId="0" fontId="33" fillId="0" borderId="0" xfId="0" applyFont="1"/>
    <xf numFmtId="0" fontId="118" fillId="0" borderId="0" xfId="0" applyFont="1"/>
    <xf numFmtId="0" fontId="44" fillId="0" borderId="0" xfId="0" applyFont="1"/>
    <xf numFmtId="0" fontId="45" fillId="0" borderId="0" xfId="0" applyFont="1"/>
    <xf numFmtId="0" fontId="41" fillId="0" borderId="0" xfId="14" applyFont="1"/>
    <xf numFmtId="0" fontId="16" fillId="0" borderId="0" xfId="14" applyFont="1"/>
    <xf numFmtId="0" fontId="164" fillId="0" borderId="0" xfId="0" applyFont="1"/>
    <xf numFmtId="0" fontId="8" fillId="0" borderId="0" xfId="0" applyFont="1" applyAlignment="1">
      <alignment horizontal="left"/>
    </xf>
    <xf numFmtId="4" fontId="8" fillId="0" borderId="0" xfId="25" applyNumberFormat="1" applyFont="1" applyAlignment="1">
      <alignment horizontal="left" wrapText="1"/>
    </xf>
    <xf numFmtId="43" fontId="160" fillId="0" borderId="0" xfId="0" applyNumberFormat="1" applyFont="1"/>
    <xf numFmtId="0" fontId="53" fillId="0" borderId="6" xfId="0" applyFont="1" applyBorder="1" applyAlignment="1">
      <alignment horizontal="center" vertical="top" wrapText="1"/>
    </xf>
    <xf numFmtId="43" fontId="43" fillId="0" borderId="0" xfId="0" applyNumberFormat="1" applyFont="1"/>
    <xf numFmtId="43" fontId="8" fillId="0" borderId="2" xfId="0" applyNumberFormat="1" applyFont="1" applyBorder="1"/>
    <xf numFmtId="43" fontId="8" fillId="0" borderId="4" xfId="0" applyNumberFormat="1" applyFont="1" applyBorder="1"/>
    <xf numFmtId="0" fontId="16" fillId="0" borderId="6" xfId="0" applyFont="1" applyBorder="1" applyAlignment="1">
      <alignment horizontal="center" vertical="top" wrapText="1"/>
    </xf>
    <xf numFmtId="43" fontId="0" fillId="0" borderId="9" xfId="0" applyNumberFormat="1" applyBorder="1"/>
    <xf numFmtId="43" fontId="0" fillId="0" borderId="11" xfId="0" applyNumberFormat="1" applyBorder="1"/>
    <xf numFmtId="0" fontId="8" fillId="0" borderId="2" xfId="0" applyFont="1" applyBorder="1" applyAlignment="1">
      <alignment horizontal="left"/>
    </xf>
    <xf numFmtId="0" fontId="8" fillId="0" borderId="4" xfId="0" applyFont="1" applyBorder="1" applyAlignment="1">
      <alignment horizontal="left"/>
    </xf>
    <xf numFmtId="43" fontId="8" fillId="0" borderId="9" xfId="0" applyNumberFormat="1" applyFont="1" applyBorder="1"/>
    <xf numFmtId="0" fontId="8" fillId="0" borderId="3" xfId="0" applyFont="1" applyBorder="1" applyAlignment="1">
      <alignment horizontal="left"/>
    </xf>
    <xf numFmtId="43" fontId="0" fillId="0" borderId="2" xfId="0" applyNumberFormat="1" applyBorder="1"/>
    <xf numFmtId="43" fontId="0" fillId="0" borderId="4" xfId="0" applyNumberFormat="1" applyBorder="1"/>
    <xf numFmtId="0" fontId="0" fillId="0" borderId="8" xfId="0" applyBorder="1"/>
    <xf numFmtId="43" fontId="0" fillId="0" borderId="25" xfId="0" applyNumberFormat="1" applyBorder="1"/>
    <xf numFmtId="0" fontId="0" fillId="0" borderId="10" xfId="0" applyBorder="1"/>
    <xf numFmtId="43" fontId="35" fillId="0" borderId="0" xfId="0" applyNumberFormat="1" applyFont="1"/>
    <xf numFmtId="43" fontId="160" fillId="0" borderId="6" xfId="0" applyNumberFormat="1" applyFont="1" applyBorder="1"/>
    <xf numFmtId="0" fontId="41" fillId="0" borderId="0" xfId="0" applyFont="1" applyAlignment="1">
      <alignment horizontal="right" vertical="top" wrapText="1"/>
    </xf>
    <xf numFmtId="0" fontId="8" fillId="0" borderId="0" xfId="0" applyFont="1" applyAlignment="1">
      <alignment horizontal="right"/>
    </xf>
    <xf numFmtId="0" fontId="14" fillId="0" borderId="0" xfId="0" applyFont="1" applyAlignment="1">
      <alignment horizontal="right"/>
    </xf>
    <xf numFmtId="0" fontId="54" fillId="0" borderId="0" xfId="0" applyFont="1" applyAlignment="1">
      <alignment horizontal="right"/>
    </xf>
    <xf numFmtId="0" fontId="15" fillId="0" borderId="0" xfId="0" applyFont="1" applyAlignment="1">
      <alignment horizontal="right"/>
    </xf>
    <xf numFmtId="0" fontId="16" fillId="0" borderId="0" xfId="0" applyFont="1" applyAlignment="1">
      <alignment horizontal="right"/>
    </xf>
    <xf numFmtId="0" fontId="42" fillId="0" borderId="0" xfId="0" applyFont="1" applyAlignment="1">
      <alignment horizontal="right"/>
    </xf>
    <xf numFmtId="37" fontId="0" fillId="0" borderId="0" xfId="1" applyNumberFormat="1" applyFont="1" applyBorder="1" applyAlignment="1">
      <alignment horizontal="center"/>
    </xf>
    <xf numFmtId="37" fontId="12" fillId="0" borderId="0" xfId="1" applyNumberFormat="1" applyFont="1" applyBorder="1" applyAlignment="1">
      <alignment horizontal="center"/>
    </xf>
    <xf numFmtId="0" fontId="8" fillId="0" borderId="21" xfId="0" applyFont="1" applyBorder="1" applyAlignment="1">
      <alignment horizontal="left"/>
    </xf>
    <xf numFmtId="43" fontId="17" fillId="0" borderId="9" xfId="0" applyNumberFormat="1" applyFont="1" applyBorder="1"/>
    <xf numFmtId="43" fontId="17" fillId="0" borderId="25" xfId="0" applyNumberFormat="1" applyFont="1" applyBorder="1"/>
    <xf numFmtId="43" fontId="160" fillId="0" borderId="4" xfId="0" applyNumberFormat="1" applyFont="1" applyBorder="1"/>
    <xf numFmtId="43" fontId="17" fillId="0" borderId="11" xfId="0" applyNumberFormat="1" applyFont="1" applyBorder="1"/>
    <xf numFmtId="43" fontId="0" fillId="0" borderId="8" xfId="0" applyNumberFormat="1" applyBorder="1"/>
    <xf numFmtId="43" fontId="0" fillId="0" borderId="21" xfId="0" applyNumberFormat="1" applyBorder="1"/>
    <xf numFmtId="43" fontId="8" fillId="0" borderId="25" xfId="0" applyNumberFormat="1" applyFont="1" applyBorder="1"/>
    <xf numFmtId="43" fontId="0" fillId="0" borderId="10" xfId="0" applyNumberFormat="1" applyBorder="1"/>
    <xf numFmtId="43" fontId="8" fillId="0" borderId="11" xfId="0" applyNumberFormat="1" applyFont="1" applyBorder="1"/>
    <xf numFmtId="43" fontId="8" fillId="0" borderId="3" xfId="0" applyNumberFormat="1" applyFont="1" applyBorder="1"/>
    <xf numFmtId="0" fontId="8" fillId="0" borderId="8" xfId="0" applyFont="1" applyBorder="1" applyAlignment="1">
      <alignment horizontal="left"/>
    </xf>
    <xf numFmtId="43" fontId="12" fillId="0" borderId="11" xfId="0" applyNumberFormat="1" applyFont="1" applyBorder="1"/>
    <xf numFmtId="37" fontId="12" fillId="11" borderId="6" xfId="1" applyNumberFormat="1" applyFont="1" applyFill="1" applyBorder="1" applyAlignment="1">
      <alignment horizontal="center"/>
    </xf>
    <xf numFmtId="0" fontId="12" fillId="11" borderId="6" xfId="0" applyFont="1" applyFill="1" applyBorder="1" applyAlignment="1">
      <alignment horizontal="left"/>
    </xf>
    <xf numFmtId="0" fontId="42" fillId="11" borderId="22" xfId="0" applyFont="1" applyFill="1" applyBorder="1" applyAlignment="1">
      <alignment horizontal="right"/>
    </xf>
    <xf numFmtId="0" fontId="8" fillId="11" borderId="0" xfId="0" applyFont="1" applyFill="1" applyAlignment="1">
      <alignment horizontal="right"/>
    </xf>
    <xf numFmtId="0" fontId="8" fillId="11" borderId="22" xfId="0" applyFont="1" applyFill="1" applyBorder="1" applyAlignment="1">
      <alignment horizontal="right"/>
    </xf>
    <xf numFmtId="37" fontId="12" fillId="11" borderId="0" xfId="1" applyNumberFormat="1" applyFont="1" applyFill="1" applyBorder="1" applyAlignment="1">
      <alignment horizontal="left"/>
    </xf>
    <xf numFmtId="0" fontId="19" fillId="0" borderId="0" xfId="0" applyFont="1" applyAlignment="1">
      <alignment horizontal="right"/>
    </xf>
    <xf numFmtId="43" fontId="160" fillId="11" borderId="0" xfId="0" applyNumberFormat="1" applyFont="1" applyFill="1"/>
    <xf numFmtId="43" fontId="160" fillId="11" borderId="6" xfId="0" applyNumberFormat="1" applyFont="1" applyFill="1" applyBorder="1"/>
    <xf numFmtId="0" fontId="0" fillId="0" borderId="6" xfId="0" applyBorder="1"/>
    <xf numFmtId="164" fontId="166" fillId="0" borderId="0" xfId="1" applyNumberFormat="1" applyFont="1" applyFill="1" applyBorder="1"/>
    <xf numFmtId="164" fontId="167" fillId="0" borderId="0" xfId="1" applyNumberFormat="1" applyFont="1" applyFill="1" applyBorder="1"/>
    <xf numFmtId="164" fontId="167" fillId="0" borderId="0" xfId="1" applyNumberFormat="1" applyFont="1" applyFill="1"/>
    <xf numFmtId="164" fontId="166" fillId="0" borderId="20" xfId="1" applyNumberFormat="1" applyFont="1" applyFill="1" applyBorder="1"/>
    <xf numFmtId="0" fontId="0" fillId="0" borderId="0" xfId="0" applyAlignment="1">
      <alignment horizontal="center"/>
    </xf>
    <xf numFmtId="43" fontId="0" fillId="0" borderId="0" xfId="0" applyNumberFormat="1" applyAlignment="1">
      <alignment horizontal="center"/>
    </xf>
    <xf numFmtId="0" fontId="172" fillId="0" borderId="0" xfId="0" applyFont="1"/>
    <xf numFmtId="43" fontId="156" fillId="0" borderId="0" xfId="0" applyNumberFormat="1" applyFont="1"/>
    <xf numFmtId="43" fontId="156" fillId="12" borderId="2" xfId="0" applyNumberFormat="1" applyFont="1" applyFill="1" applyBorder="1"/>
    <xf numFmtId="43" fontId="156" fillId="12" borderId="4" xfId="0" applyNumberFormat="1" applyFont="1" applyFill="1" applyBorder="1"/>
    <xf numFmtId="0" fontId="171" fillId="0" borderId="0" xfId="0" applyFont="1"/>
    <xf numFmtId="43" fontId="165" fillId="0" borderId="0" xfId="0" applyNumberFormat="1" applyFont="1"/>
    <xf numFmtId="0" fontId="172" fillId="11" borderId="8" xfId="0" applyFont="1" applyFill="1" applyBorder="1"/>
    <xf numFmtId="43" fontId="0" fillId="11" borderId="9" xfId="0" applyNumberFormat="1" applyFill="1" applyBorder="1"/>
    <xf numFmtId="43" fontId="156" fillId="11" borderId="2" xfId="0" applyNumberFormat="1" applyFont="1" applyFill="1" applyBorder="1"/>
    <xf numFmtId="0" fontId="172" fillId="11" borderId="10" xfId="0" applyFont="1" applyFill="1" applyBorder="1"/>
    <xf numFmtId="43" fontId="0" fillId="11" borderId="11" xfId="0" applyNumberFormat="1" applyFill="1" applyBorder="1"/>
    <xf numFmtId="43" fontId="165" fillId="11" borderId="4" xfId="0" applyNumberFormat="1" applyFont="1" applyFill="1" applyBorder="1"/>
    <xf numFmtId="43" fontId="165" fillId="0" borderId="8" xfId="0" applyNumberFormat="1" applyFont="1" applyBorder="1"/>
    <xf numFmtId="43" fontId="156" fillId="0" borderId="9" xfId="0" applyNumberFormat="1" applyFont="1" applyBorder="1"/>
    <xf numFmtId="43" fontId="156" fillId="0" borderId="25" xfId="0" applyNumberFormat="1" applyFont="1" applyBorder="1"/>
    <xf numFmtId="43" fontId="156" fillId="0" borderId="11" xfId="0" applyNumberFormat="1" applyFont="1" applyBorder="1"/>
    <xf numFmtId="0" fontId="104" fillId="0" borderId="0" xfId="0" applyFont="1" applyAlignment="1">
      <alignment horizontal="center" vertical="center"/>
    </xf>
    <xf numFmtId="0" fontId="12" fillId="0" borderId="0" xfId="0" applyFont="1" applyAlignment="1">
      <alignment horizontal="center" vertical="center"/>
    </xf>
    <xf numFmtId="0" fontId="12" fillId="0" borderId="0" xfId="0" applyFont="1" applyAlignment="1">
      <alignment horizontal="right" vertical="center"/>
    </xf>
    <xf numFmtId="0" fontId="91" fillId="0" borderId="0" xfId="0" applyFont="1" applyAlignment="1">
      <alignment horizontal="right" vertical="center"/>
    </xf>
    <xf numFmtId="4" fontId="12" fillId="0" borderId="0" xfId="0" applyNumberFormat="1" applyFont="1" applyAlignment="1">
      <alignment horizontal="center" vertical="center"/>
    </xf>
    <xf numFmtId="0" fontId="8" fillId="0" borderId="0" xfId="0" applyFont="1" applyAlignment="1">
      <alignment vertical="center"/>
    </xf>
    <xf numFmtId="4" fontId="8" fillId="0" borderId="0" xfId="0" applyNumberFormat="1" applyFont="1" applyAlignment="1">
      <alignment vertical="center"/>
    </xf>
    <xf numFmtId="4" fontId="8" fillId="0" borderId="17" xfId="0" applyNumberFormat="1" applyFont="1" applyBorder="1" applyAlignment="1">
      <alignment horizontal="right" vertical="center"/>
    </xf>
    <xf numFmtId="0" fontId="8" fillId="0" borderId="0" xfId="0" applyFont="1" applyAlignment="1">
      <alignment horizontal="center" vertical="center"/>
    </xf>
    <xf numFmtId="0" fontId="12" fillId="0" borderId="22" xfId="0" applyFont="1" applyBorder="1" applyAlignment="1">
      <alignment vertical="center"/>
    </xf>
    <xf numFmtId="0" fontId="12" fillId="0" borderId="6" xfId="0" applyFont="1" applyBorder="1" applyAlignment="1">
      <alignment horizontal="justify" vertical="center"/>
    </xf>
    <xf numFmtId="0" fontId="12" fillId="0" borderId="6" xfId="0" applyFont="1" applyBorder="1" applyAlignment="1">
      <alignment vertical="center"/>
    </xf>
    <xf numFmtId="4" fontId="8" fillId="0" borderId="6" xfId="0" applyNumberFormat="1" applyFont="1" applyBorder="1" applyAlignment="1">
      <alignment vertical="center"/>
    </xf>
    <xf numFmtId="0" fontId="8" fillId="0" borderId="6" xfId="0" applyFont="1" applyBorder="1" applyAlignment="1">
      <alignment horizontal="center" vertical="center"/>
    </xf>
    <xf numFmtId="9" fontId="8" fillId="0" borderId="6" xfId="0" applyNumberFormat="1" applyFont="1" applyBorder="1" applyAlignment="1">
      <alignment horizontal="center" vertical="center"/>
    </xf>
    <xf numFmtId="0" fontId="12" fillId="0" borderId="17" xfId="0" applyFont="1" applyBorder="1" applyAlignment="1">
      <alignment vertical="center"/>
    </xf>
    <xf numFmtId="4" fontId="8" fillId="0" borderId="17" xfId="0" applyNumberFormat="1" applyFont="1" applyBorder="1" applyAlignment="1">
      <alignment vertical="center"/>
    </xf>
    <xf numFmtId="0" fontId="8" fillId="0" borderId="17" xfId="0" applyFont="1" applyBorder="1" applyAlignment="1">
      <alignment horizontal="center" vertical="center"/>
    </xf>
    <xf numFmtId="9" fontId="8" fillId="0" borderId="17" xfId="0" applyNumberFormat="1" applyFont="1" applyBorder="1" applyAlignment="1">
      <alignment horizontal="center" vertical="center"/>
    </xf>
    <xf numFmtId="0" fontId="12" fillId="0" borderId="18" xfId="0" applyFont="1" applyBorder="1" applyAlignment="1">
      <alignment vertical="center"/>
    </xf>
    <xf numFmtId="0" fontId="8" fillId="0" borderId="18" xfId="0" applyFont="1" applyBorder="1" applyAlignment="1">
      <alignment horizontal="center" vertical="center"/>
    </xf>
    <xf numFmtId="9" fontId="8" fillId="0" borderId="18" xfId="0" applyNumberFormat="1" applyFont="1" applyBorder="1" applyAlignment="1">
      <alignment horizontal="center" vertical="center"/>
    </xf>
    <xf numFmtId="0" fontId="8" fillId="0" borderId="0" xfId="0" applyFont="1" applyAlignment="1">
      <alignment horizontal="right" vertical="center"/>
    </xf>
    <xf numFmtId="9" fontId="8" fillId="0" borderId="0" xfId="0" applyNumberFormat="1" applyFont="1" applyAlignment="1">
      <alignment horizontal="left" vertical="center"/>
    </xf>
    <xf numFmtId="4" fontId="12" fillId="0" borderId="6" xfId="0" applyNumberFormat="1" applyFont="1" applyBorder="1" applyAlignment="1">
      <alignment vertical="center"/>
    </xf>
    <xf numFmtId="0" fontId="12" fillId="0" borderId="0" xfId="0" applyFont="1" applyAlignment="1">
      <alignment vertical="center"/>
    </xf>
    <xf numFmtId="4" fontId="80" fillId="0" borderId="0" xfId="0" applyNumberFormat="1" applyFont="1" applyAlignment="1">
      <alignment vertical="center"/>
    </xf>
    <xf numFmtId="4" fontId="12" fillId="0" borderId="6" xfId="0" applyNumberFormat="1" applyFont="1" applyBorder="1" applyAlignment="1">
      <alignment horizontal="center" vertical="center"/>
    </xf>
    <xf numFmtId="0" fontId="12" fillId="0" borderId="6" xfId="0" applyFont="1" applyBorder="1" applyAlignment="1">
      <alignment horizontal="center" vertical="center"/>
    </xf>
    <xf numFmtId="0" fontId="94" fillId="0" borderId="0" xfId="0" applyFont="1" applyAlignment="1">
      <alignment vertical="center"/>
    </xf>
    <xf numFmtId="171" fontId="12" fillId="0" borderId="6" xfId="0" applyNumberFormat="1" applyFont="1" applyBorder="1" applyAlignment="1">
      <alignment vertical="center"/>
    </xf>
    <xf numFmtId="40" fontId="12" fillId="0" borderId="0" xfId="0" applyNumberFormat="1" applyFont="1" applyAlignment="1">
      <alignment vertical="center"/>
    </xf>
    <xf numFmtId="0" fontId="8" fillId="0" borderId="6" xfId="0" applyFont="1" applyBorder="1"/>
    <xf numFmtId="43" fontId="154" fillId="11" borderId="6" xfId="0" applyNumberFormat="1" applyFont="1" applyFill="1" applyBorder="1"/>
    <xf numFmtId="43" fontId="142" fillId="11" borderId="0" xfId="25" applyNumberFormat="1" applyFont="1" applyFill="1" applyAlignment="1">
      <alignment horizontal="center" wrapText="1"/>
    </xf>
    <xf numFmtId="43" fontId="142" fillId="0" borderId="0" xfId="25" applyNumberFormat="1" applyFont="1" applyAlignment="1">
      <alignment horizontal="center" wrapText="1"/>
    </xf>
    <xf numFmtId="43" fontId="158" fillId="0" borderId="0" xfId="25" applyNumberFormat="1" applyFont="1" applyAlignment="1">
      <alignment horizontal="center" wrapText="1"/>
    </xf>
    <xf numFmtId="43" fontId="159" fillId="11" borderId="6" xfId="0" applyNumberFormat="1" applyFont="1" applyFill="1" applyBorder="1" applyAlignment="1">
      <alignment vertical="top"/>
    </xf>
    <xf numFmtId="43" fontId="151" fillId="11" borderId="6" xfId="0" applyNumberFormat="1" applyFont="1" applyFill="1" applyBorder="1" applyAlignment="1">
      <alignment vertical="top"/>
    </xf>
    <xf numFmtId="44" fontId="176" fillId="0" borderId="0" xfId="0" applyNumberFormat="1" applyFont="1" applyAlignment="1">
      <alignment horizontal="centerContinuous" vertical="center"/>
    </xf>
    <xf numFmtId="0" fontId="159" fillId="0" borderId="4" xfId="0" applyFont="1" applyBorder="1" applyAlignment="1">
      <alignment horizontal="center" vertical="top" wrapText="1"/>
    </xf>
    <xf numFmtId="0" fontId="159" fillId="0" borderId="6" xfId="0" applyFont="1" applyBorder="1" applyAlignment="1">
      <alignment horizontal="center" vertical="top" wrapText="1"/>
    </xf>
    <xf numFmtId="43" fontId="154" fillId="0" borderId="0" xfId="0" applyNumberFormat="1" applyFont="1" applyAlignment="1">
      <alignment vertical="top"/>
    </xf>
    <xf numFmtId="0" fontId="154" fillId="0" borderId="0" xfId="0" applyFont="1"/>
    <xf numFmtId="164" fontId="56" fillId="0" borderId="0" xfId="1" applyNumberFormat="1" applyFont="1" applyFill="1" applyAlignment="1"/>
    <xf numFmtId="164" fontId="178" fillId="0" borderId="2" xfId="1" applyNumberFormat="1" applyFont="1" applyFill="1" applyBorder="1"/>
    <xf numFmtId="164" fontId="178" fillId="0" borderId="3" xfId="1" applyNumberFormat="1" applyFont="1" applyFill="1" applyBorder="1"/>
    <xf numFmtId="164" fontId="178" fillId="0" borderId="4" xfId="1" applyNumberFormat="1" applyFont="1" applyFill="1" applyBorder="1" applyAlignment="1">
      <alignment horizontal="center" vertical="center"/>
    </xf>
    <xf numFmtId="164" fontId="179" fillId="0" borderId="5" xfId="1" applyNumberFormat="1" applyFont="1" applyFill="1" applyBorder="1"/>
    <xf numFmtId="43" fontId="174" fillId="0" borderId="0" xfId="25" applyNumberFormat="1" applyFont="1" applyAlignment="1">
      <alignment horizontal="right" wrapText="1"/>
    </xf>
    <xf numFmtId="43" fontId="181" fillId="0" borderId="0" xfId="25" applyNumberFormat="1" applyFont="1" applyAlignment="1">
      <alignment horizontal="right" wrapText="1"/>
    </xf>
    <xf numFmtId="43" fontId="183" fillId="10" borderId="0" xfId="0" applyNumberFormat="1" applyFont="1" applyFill="1" applyAlignment="1">
      <alignment vertical="center"/>
    </xf>
    <xf numFmtId="43" fontId="183" fillId="10" borderId="0" xfId="0" applyNumberFormat="1" applyFont="1" applyFill="1"/>
    <xf numFmtId="43" fontId="182" fillId="10" borderId="0" xfId="0" applyNumberFormat="1" applyFont="1" applyFill="1" applyAlignment="1">
      <alignment horizontal="center" vertical="center"/>
    </xf>
    <xf numFmtId="43" fontId="183" fillId="10" borderId="0" xfId="0" applyNumberFormat="1" applyFont="1" applyFill="1" applyAlignment="1">
      <alignment vertical="center" wrapText="1"/>
    </xf>
    <xf numFmtId="0" fontId="66" fillId="10" borderId="0" xfId="0" applyFont="1" applyFill="1" applyAlignment="1">
      <alignment horizontal="center" vertical="top" wrapText="1"/>
    </xf>
    <xf numFmtId="43" fontId="158" fillId="0" borderId="54" xfId="25" applyNumberFormat="1" applyFont="1" applyBorder="1" applyAlignment="1">
      <alignment horizontal="right" wrapText="1"/>
    </xf>
    <xf numFmtId="43" fontId="142" fillId="0" borderId="54" xfId="25" applyNumberFormat="1" applyFont="1" applyBorder="1" applyAlignment="1">
      <alignment horizontal="center" wrapText="1"/>
    </xf>
    <xf numFmtId="43" fontId="178" fillId="0" borderId="0" xfId="0" applyNumberFormat="1" applyFont="1" applyAlignment="1">
      <alignment vertical="top"/>
    </xf>
    <xf numFmtId="166" fontId="179" fillId="0" borderId="0" xfId="13" applyNumberFormat="1" applyFont="1" applyAlignment="1">
      <alignment horizontal="right" vertical="top" wrapText="1"/>
    </xf>
    <xf numFmtId="43" fontId="178" fillId="0" borderId="6" xfId="0" applyNumberFormat="1" applyFont="1" applyBorder="1" applyAlignment="1">
      <alignment vertical="top"/>
    </xf>
    <xf numFmtId="43" fontId="179" fillId="0" borderId="0" xfId="13" applyNumberFormat="1" applyFont="1" applyAlignment="1">
      <alignment horizontal="left" vertical="top" wrapText="1"/>
    </xf>
    <xf numFmtId="164" fontId="146" fillId="0" borderId="0" xfId="1" applyNumberFormat="1" applyFont="1" applyFill="1" applyBorder="1" applyAlignment="1">
      <alignment horizontal="right"/>
    </xf>
    <xf numFmtId="43" fontId="142" fillId="11" borderId="39" xfId="25" applyNumberFormat="1" applyFont="1" applyFill="1" applyBorder="1" applyAlignment="1">
      <alignment horizontal="center" wrapText="1"/>
    </xf>
    <xf numFmtId="43" fontId="141" fillId="0" borderId="0" xfId="1" applyFont="1" applyBorder="1"/>
    <xf numFmtId="43" fontId="140" fillId="0" borderId="0" xfId="25" applyNumberFormat="1" applyFont="1" applyAlignment="1">
      <alignment horizontal="right" wrapText="1"/>
    </xf>
    <xf numFmtId="43" fontId="142" fillId="0" borderId="54" xfId="25" applyNumberFormat="1" applyFont="1" applyBorder="1" applyAlignment="1">
      <alignment horizontal="right" wrapText="1"/>
    </xf>
    <xf numFmtId="43" fontId="154" fillId="0" borderId="0" xfId="0" applyNumberFormat="1" applyFont="1"/>
    <xf numFmtId="43" fontId="147" fillId="0" borderId="6" xfId="0" applyNumberFormat="1" applyFont="1" applyBorder="1"/>
    <xf numFmtId="0" fontId="182" fillId="10" borderId="0" xfId="0" applyFont="1" applyFill="1" applyAlignment="1">
      <alignment vertical="center"/>
    </xf>
    <xf numFmtId="43" fontId="183" fillId="10" borderId="28" xfId="0" applyNumberFormat="1" applyFont="1" applyFill="1" applyBorder="1" applyAlignment="1">
      <alignment vertical="center"/>
    </xf>
    <xf numFmtId="0" fontId="182" fillId="10" borderId="0" xfId="0" applyFont="1" applyFill="1" applyAlignment="1">
      <alignment horizontal="center" vertical="center"/>
    </xf>
    <xf numFmtId="43" fontId="182" fillId="10" borderId="29" xfId="0" applyNumberFormat="1" applyFont="1" applyFill="1" applyBorder="1" applyAlignment="1">
      <alignment horizontal="center" vertical="center"/>
    </xf>
    <xf numFmtId="0" fontId="182" fillId="10" borderId="6" xfId="0" applyFont="1" applyFill="1" applyBorder="1" applyAlignment="1">
      <alignment horizontal="center" vertical="center"/>
    </xf>
    <xf numFmtId="43" fontId="183" fillId="10" borderId="0" xfId="0" applyNumberFormat="1" applyFont="1" applyFill="1" applyAlignment="1">
      <alignment horizontal="left" vertical="center" wrapText="1"/>
    </xf>
    <xf numFmtId="43" fontId="183" fillId="10" borderId="4" xfId="0" applyNumberFormat="1" applyFont="1" applyFill="1" applyBorder="1" applyAlignment="1">
      <alignment vertical="center" wrapText="1"/>
    </xf>
    <xf numFmtId="43" fontId="182" fillId="10" borderId="4" xfId="0" applyNumberFormat="1" applyFont="1" applyFill="1" applyBorder="1" applyAlignment="1">
      <alignment vertical="center" wrapText="1"/>
    </xf>
    <xf numFmtId="43" fontId="183" fillId="10" borderId="13" xfId="0" applyNumberFormat="1" applyFont="1" applyFill="1" applyBorder="1" applyAlignment="1">
      <alignment wrapText="1"/>
    </xf>
    <xf numFmtId="43" fontId="183" fillId="10" borderId="23" xfId="0" applyNumberFormat="1" applyFont="1" applyFill="1" applyBorder="1" applyAlignment="1">
      <alignment vertical="center" wrapText="1"/>
    </xf>
    <xf numFmtId="43" fontId="183" fillId="10" borderId="6" xfId="0" applyNumberFormat="1" applyFont="1" applyFill="1" applyBorder="1" applyAlignment="1">
      <alignment vertical="center" wrapText="1"/>
    </xf>
    <xf numFmtId="43" fontId="182" fillId="10" borderId="13" xfId="0" applyNumberFormat="1" applyFont="1" applyFill="1" applyBorder="1"/>
    <xf numFmtId="43" fontId="183" fillId="10" borderId="23" xfId="0" applyNumberFormat="1" applyFont="1" applyFill="1" applyBorder="1" applyAlignment="1">
      <alignment horizontal="left" vertical="center" wrapText="1"/>
    </xf>
    <xf numFmtId="43" fontId="183" fillId="10" borderId="0" xfId="0" applyNumberFormat="1" applyFont="1" applyFill="1" applyAlignment="1">
      <alignment wrapText="1"/>
    </xf>
    <xf numFmtId="43" fontId="183" fillId="10" borderId="25" xfId="0" applyNumberFormat="1" applyFont="1" applyFill="1" applyBorder="1" applyAlignment="1">
      <alignment vertical="center" wrapText="1"/>
    </xf>
    <xf numFmtId="43" fontId="183" fillId="10" borderId="20" xfId="0" applyNumberFormat="1" applyFont="1" applyFill="1" applyBorder="1" applyAlignment="1">
      <alignment wrapText="1"/>
    </xf>
    <xf numFmtId="43" fontId="183" fillId="10" borderId="9" xfId="0" applyNumberFormat="1" applyFont="1" applyFill="1" applyBorder="1" applyAlignment="1">
      <alignment vertical="center" wrapText="1"/>
    </xf>
    <xf numFmtId="43" fontId="183" fillId="10" borderId="2" xfId="0" applyNumberFormat="1" applyFont="1" applyFill="1" applyBorder="1" applyAlignment="1">
      <alignment vertical="center" wrapText="1"/>
    </xf>
    <xf numFmtId="43" fontId="182" fillId="10" borderId="2" xfId="0" applyNumberFormat="1" applyFont="1" applyFill="1" applyBorder="1" applyAlignment="1">
      <alignment vertical="center" wrapText="1"/>
    </xf>
    <xf numFmtId="43" fontId="182" fillId="10" borderId="30" xfId="0" applyNumberFormat="1" applyFont="1" applyFill="1" applyBorder="1" applyAlignment="1">
      <alignment vertical="center" wrapText="1"/>
    </xf>
    <xf numFmtId="43" fontId="183" fillId="10" borderId="31" xfId="0" applyNumberFormat="1" applyFont="1" applyFill="1" applyBorder="1" applyAlignment="1">
      <alignment vertical="center" wrapText="1"/>
    </xf>
    <xf numFmtId="43" fontId="182" fillId="10" borderId="19" xfId="0" applyNumberFormat="1" applyFont="1" applyFill="1" applyBorder="1" applyAlignment="1">
      <alignment vertical="center" wrapText="1"/>
    </xf>
    <xf numFmtId="43" fontId="182" fillId="10" borderId="13" xfId="0" applyNumberFormat="1" applyFont="1" applyFill="1" applyBorder="1" applyAlignment="1">
      <alignment vertical="center" wrapText="1"/>
    </xf>
    <xf numFmtId="43" fontId="182" fillId="10" borderId="6" xfId="0" applyNumberFormat="1" applyFont="1" applyFill="1" applyBorder="1" applyAlignment="1">
      <alignment vertical="center" wrapText="1"/>
    </xf>
    <xf numFmtId="43" fontId="183" fillId="10" borderId="13" xfId="0" applyNumberFormat="1" applyFont="1" applyFill="1" applyBorder="1" applyAlignment="1">
      <alignment vertical="center" wrapText="1"/>
    </xf>
    <xf numFmtId="43" fontId="183" fillId="10" borderId="6" xfId="0" applyNumberFormat="1" applyFont="1" applyFill="1" applyBorder="1" applyAlignment="1">
      <alignment horizontal="center" vertical="center" wrapText="1"/>
    </xf>
    <xf numFmtId="43" fontId="183" fillId="10" borderId="13" xfId="0" applyNumberFormat="1" applyFont="1" applyFill="1" applyBorder="1"/>
    <xf numFmtId="43" fontId="183" fillId="10" borderId="0" xfId="0" applyNumberFormat="1" applyFont="1" applyFill="1" applyAlignment="1">
      <alignment vertical="top" wrapText="1"/>
    </xf>
    <xf numFmtId="43" fontId="183" fillId="10" borderId="11" xfId="0" applyNumberFormat="1" applyFont="1" applyFill="1" applyBorder="1" applyAlignment="1">
      <alignment vertical="center" wrapText="1"/>
    </xf>
    <xf numFmtId="43" fontId="183" fillId="10" borderId="7" xfId="0" applyNumberFormat="1" applyFont="1" applyFill="1" applyBorder="1" applyAlignment="1">
      <alignment wrapText="1"/>
    </xf>
    <xf numFmtId="43" fontId="182" fillId="10" borderId="0" xfId="0" applyNumberFormat="1" applyFont="1" applyFill="1" applyAlignment="1">
      <alignment vertical="center" wrapText="1"/>
    </xf>
    <xf numFmtId="43" fontId="183" fillId="10" borderId="20" xfId="0" applyNumberFormat="1" applyFont="1" applyFill="1" applyBorder="1" applyAlignment="1">
      <alignment vertical="center" wrapText="1"/>
    </xf>
    <xf numFmtId="43" fontId="183" fillId="10" borderId="32" xfId="0" applyNumberFormat="1" applyFont="1" applyFill="1" applyBorder="1" applyAlignment="1">
      <alignment vertical="center" wrapText="1"/>
    </xf>
    <xf numFmtId="43" fontId="183" fillId="10" borderId="15" xfId="0" applyNumberFormat="1" applyFont="1" applyFill="1" applyBorder="1" applyAlignment="1">
      <alignment vertical="center" wrapText="1"/>
    </xf>
    <xf numFmtId="0" fontId="182" fillId="10" borderId="0" xfId="0" applyFont="1" applyFill="1"/>
    <xf numFmtId="43" fontId="183" fillId="10" borderId="0" xfId="1" applyFont="1" applyFill="1" applyBorder="1" applyAlignment="1">
      <alignment vertical="center" wrapText="1"/>
    </xf>
    <xf numFmtId="43" fontId="183" fillId="10" borderId="3" xfId="0" applyNumberFormat="1" applyFont="1" applyFill="1" applyBorder="1" applyAlignment="1">
      <alignment vertical="center" wrapText="1"/>
    </xf>
    <xf numFmtId="43" fontId="183" fillId="10" borderId="0" xfId="0" applyNumberFormat="1" applyFont="1" applyFill="1" applyAlignment="1">
      <alignment horizontal="right"/>
    </xf>
    <xf numFmtId="43" fontId="188" fillId="10" borderId="0" xfId="0" applyNumberFormat="1" applyFont="1" applyFill="1"/>
    <xf numFmtId="43" fontId="182" fillId="10" borderId="0" xfId="0" applyNumberFormat="1" applyFont="1" applyFill="1" applyAlignment="1">
      <alignment horizontal="centerContinuous" vertical="center"/>
    </xf>
    <xf numFmtId="43" fontId="183" fillId="10" borderId="0" xfId="0" applyNumberFormat="1" applyFont="1" applyFill="1" applyAlignment="1">
      <alignment horizontal="centerContinuous" vertical="center"/>
    </xf>
    <xf numFmtId="43" fontId="186" fillId="10" borderId="0" xfId="0" applyNumberFormat="1" applyFont="1" applyFill="1" applyAlignment="1">
      <alignment horizontal="centerContinuous" vertical="center"/>
    </xf>
    <xf numFmtId="164" fontId="189" fillId="0" borderId="3" xfId="1" applyNumberFormat="1" applyFont="1" applyFill="1" applyBorder="1" applyAlignment="1">
      <alignment horizontal="center" vertical="center"/>
    </xf>
    <xf numFmtId="43" fontId="149" fillId="12" borderId="6" xfId="0" applyNumberFormat="1" applyFont="1" applyFill="1" applyBorder="1" applyAlignment="1">
      <alignment vertical="top"/>
    </xf>
    <xf numFmtId="0" fontId="25" fillId="0" borderId="0" xfId="0" applyFont="1"/>
    <xf numFmtId="0" fontId="170" fillId="0" borderId="0" xfId="0" applyFont="1"/>
    <xf numFmtId="43" fontId="183" fillId="10" borderId="0" xfId="1" applyFont="1" applyFill="1"/>
    <xf numFmtId="164" fontId="179" fillId="0" borderId="3" xfId="1" applyNumberFormat="1" applyFont="1" applyFill="1" applyBorder="1"/>
    <xf numFmtId="43" fontId="182" fillId="10" borderId="0" xfId="0" applyNumberFormat="1" applyFont="1" applyFill="1"/>
    <xf numFmtId="43" fontId="175" fillId="10" borderId="2" xfId="0" applyNumberFormat="1" applyFont="1" applyFill="1" applyBorder="1" applyAlignment="1">
      <alignment vertical="center" wrapText="1"/>
    </xf>
    <xf numFmtId="43" fontId="175" fillId="10" borderId="4" xfId="0" applyNumberFormat="1" applyFont="1" applyFill="1" applyBorder="1" applyAlignment="1">
      <alignment vertical="center" wrapText="1"/>
    </xf>
    <xf numFmtId="0" fontId="57" fillId="10" borderId="0" xfId="0" applyFont="1" applyFill="1" applyAlignment="1">
      <alignment horizontal="left"/>
    </xf>
    <xf numFmtId="0" fontId="56" fillId="10" borderId="0" xfId="0" applyFont="1" applyFill="1" applyAlignment="1">
      <alignment horizontal="left"/>
    </xf>
    <xf numFmtId="0" fontId="67" fillId="10" borderId="6" xfId="0" applyFont="1" applyFill="1" applyBorder="1" applyAlignment="1">
      <alignment horizontal="left" vertical="top" wrapText="1"/>
    </xf>
    <xf numFmtId="0" fontId="74" fillId="10" borderId="0" xfId="0" applyFont="1" applyFill="1" applyAlignment="1">
      <alignment horizontal="left"/>
    </xf>
    <xf numFmtId="0" fontId="142" fillId="0" borderId="0" xfId="0" applyFont="1" applyAlignment="1">
      <alignment horizontal="center"/>
    </xf>
    <xf numFmtId="0" fontId="57" fillId="10" borderId="0" xfId="0" applyFont="1" applyFill="1"/>
    <xf numFmtId="0" fontId="56" fillId="10" borderId="0" xfId="0" applyFont="1" applyFill="1"/>
    <xf numFmtId="0" fontId="158" fillId="0" borderId="13" xfId="0" applyFont="1" applyBorder="1" applyAlignment="1">
      <alignment horizontal="center" vertical="top" wrapText="1"/>
    </xf>
    <xf numFmtId="0" fontId="67" fillId="0" borderId="13" xfId="0" applyFont="1" applyBorder="1" applyAlignment="1">
      <alignment horizontal="center" vertical="top" wrapText="1"/>
    </xf>
    <xf numFmtId="0" fontId="67" fillId="10" borderId="6" xfId="0" applyFont="1" applyFill="1" applyBorder="1" applyAlignment="1">
      <alignment horizontal="center" vertical="top" wrapText="1"/>
    </xf>
    <xf numFmtId="0" fontId="74" fillId="10" borderId="0" xfId="0" applyFont="1" applyFill="1"/>
    <xf numFmtId="43" fontId="56" fillId="13" borderId="0" xfId="25" applyNumberFormat="1" applyFont="1" applyFill="1" applyAlignment="1">
      <alignment horizontal="right" wrapText="1"/>
    </xf>
    <xf numFmtId="43" fontId="56" fillId="10" borderId="0" xfId="25" applyNumberFormat="1" applyFont="1" applyFill="1" applyAlignment="1">
      <alignment horizontal="right" wrapText="1"/>
    </xf>
    <xf numFmtId="0" fontId="58" fillId="0" borderId="0" xfId="0" applyFont="1" applyAlignment="1">
      <alignment horizontal="right"/>
    </xf>
    <xf numFmtId="43" fontId="59" fillId="10" borderId="13" xfId="25" applyNumberFormat="1" applyFont="1" applyFill="1" applyBorder="1" applyAlignment="1">
      <alignment horizontal="right" wrapText="1"/>
    </xf>
    <xf numFmtId="0" fontId="67" fillId="0" borderId="6" xfId="0" applyFont="1" applyBorder="1" applyAlignment="1">
      <alignment horizontal="right"/>
    </xf>
    <xf numFmtId="0" fontId="158" fillId="0" borderId="6" xfId="0" applyFont="1" applyBorder="1" applyAlignment="1">
      <alignment horizontal="center"/>
    </xf>
    <xf numFmtId="0" fontId="55" fillId="0" borderId="22" xfId="0" applyFont="1" applyBorder="1"/>
    <xf numFmtId="43" fontId="56" fillId="10" borderId="2" xfId="25" applyNumberFormat="1" applyFont="1" applyFill="1" applyBorder="1" applyAlignment="1">
      <alignment horizontal="right" wrapText="1"/>
    </xf>
    <xf numFmtId="43" fontId="56" fillId="10" borderId="21" xfId="25" applyNumberFormat="1" applyFont="1" applyFill="1" applyBorder="1" applyAlignment="1">
      <alignment horizontal="right" wrapText="1"/>
    </xf>
    <xf numFmtId="43" fontId="56" fillId="10" borderId="3" xfId="25" applyNumberFormat="1" applyFont="1" applyFill="1" applyBorder="1" applyAlignment="1">
      <alignment horizontal="right" wrapText="1"/>
    </xf>
    <xf numFmtId="43" fontId="56" fillId="13" borderId="6" xfId="0" applyNumberFormat="1" applyFont="1" applyFill="1" applyBorder="1"/>
    <xf numFmtId="43" fontId="55" fillId="10" borderId="54" xfId="25" applyNumberFormat="1" applyFont="1" applyFill="1" applyBorder="1" applyAlignment="1">
      <alignment horizontal="right" wrapText="1"/>
    </xf>
    <xf numFmtId="43" fontId="142" fillId="10" borderId="0" xfId="25" applyNumberFormat="1" applyFont="1" applyFill="1" applyAlignment="1">
      <alignment horizontal="right" wrapText="1"/>
    </xf>
    <xf numFmtId="43" fontId="56" fillId="10" borderId="9" xfId="0" applyNumberFormat="1" applyFont="1" applyFill="1" applyBorder="1"/>
    <xf numFmtId="43" fontId="56" fillId="10" borderId="25" xfId="0" applyNumberFormat="1" applyFont="1" applyFill="1" applyBorder="1"/>
    <xf numFmtId="43" fontId="56" fillId="10" borderId="11" xfId="0" applyNumberFormat="1" applyFont="1" applyFill="1" applyBorder="1"/>
    <xf numFmtId="43" fontId="56" fillId="13" borderId="4" xfId="0" applyNumberFormat="1" applyFont="1" applyFill="1" applyBorder="1"/>
    <xf numFmtId="43" fontId="59" fillId="10" borderId="23" xfId="25" applyNumberFormat="1" applyFont="1" applyFill="1" applyBorder="1" applyAlignment="1">
      <alignment horizontal="right" wrapText="1"/>
    </xf>
    <xf numFmtId="43" fontId="59" fillId="10" borderId="6" xfId="25" applyNumberFormat="1" applyFont="1" applyFill="1" applyBorder="1" applyAlignment="1">
      <alignment horizontal="right" wrapText="1"/>
    </xf>
    <xf numFmtId="43" fontId="178" fillId="10" borderId="0" xfId="25" applyNumberFormat="1" applyFont="1" applyFill="1" applyAlignment="1">
      <alignment horizontal="right" wrapText="1"/>
    </xf>
    <xf numFmtId="43" fontId="56" fillId="11" borderId="2" xfId="0" applyNumberFormat="1" applyFont="1" applyFill="1" applyBorder="1"/>
    <xf numFmtId="43" fontId="56" fillId="10" borderId="3" xfId="0" applyNumberFormat="1" applyFont="1" applyFill="1" applyBorder="1"/>
    <xf numFmtId="43" fontId="140" fillId="10" borderId="13" xfId="25" applyNumberFormat="1" applyFont="1" applyFill="1" applyBorder="1" applyAlignment="1">
      <alignment horizontal="right" wrapText="1"/>
    </xf>
    <xf numFmtId="43" fontId="55" fillId="10" borderId="0" xfId="25" applyNumberFormat="1" applyFont="1" applyFill="1" applyAlignment="1">
      <alignment horizontal="right" wrapText="1"/>
    </xf>
    <xf numFmtId="0" fontId="67" fillId="0" borderId="0" xfId="0" applyFont="1" applyAlignment="1">
      <alignment horizontal="right" vertical="top"/>
    </xf>
    <xf numFmtId="0" fontId="158" fillId="0" borderId="0" xfId="0" applyFont="1" applyAlignment="1">
      <alignment horizontal="center" vertical="top"/>
    </xf>
    <xf numFmtId="43" fontId="56" fillId="10" borderId="4" xfId="25" applyNumberFormat="1" applyFont="1" applyFill="1" applyBorder="1" applyAlignment="1">
      <alignment horizontal="right" wrapText="1"/>
    </xf>
    <xf numFmtId="43" fontId="56" fillId="13" borderId="6" xfId="25" applyNumberFormat="1" applyFont="1" applyFill="1" applyBorder="1" applyAlignment="1">
      <alignment horizontal="right" wrapText="1"/>
    </xf>
    <xf numFmtId="43" fontId="55" fillId="10" borderId="23" xfId="0" applyNumberFormat="1" applyFont="1" applyFill="1" applyBorder="1"/>
    <xf numFmtId="43" fontId="158" fillId="10" borderId="23" xfId="0" applyNumberFormat="1" applyFont="1" applyFill="1" applyBorder="1"/>
    <xf numFmtId="43" fontId="56" fillId="10" borderId="0" xfId="0" applyNumberFormat="1" applyFont="1" applyFill="1"/>
    <xf numFmtId="4" fontId="56" fillId="10" borderId="0" xfId="0" applyNumberFormat="1" applyFont="1" applyFill="1"/>
    <xf numFmtId="43" fontId="56" fillId="10" borderId="2" xfId="0" applyNumberFormat="1" applyFont="1" applyFill="1" applyBorder="1"/>
    <xf numFmtId="43" fontId="56" fillId="10" borderId="8" xfId="0" applyNumberFormat="1" applyFont="1" applyFill="1" applyBorder="1"/>
    <xf numFmtId="43" fontId="56" fillId="10" borderId="21" xfId="0" applyNumberFormat="1" applyFont="1" applyFill="1" applyBorder="1"/>
    <xf numFmtId="43" fontId="142" fillId="10" borderId="3" xfId="0" applyNumberFormat="1" applyFont="1" applyFill="1" applyBorder="1"/>
    <xf numFmtId="43" fontId="142" fillId="10" borderId="21" xfId="0" applyNumberFormat="1" applyFont="1" applyFill="1" applyBorder="1"/>
    <xf numFmtId="43" fontId="56" fillId="10" borderId="4" xfId="0" applyNumberFormat="1" applyFont="1" applyFill="1" applyBorder="1"/>
    <xf numFmtId="43" fontId="56" fillId="10" borderId="10" xfId="0" applyNumberFormat="1" applyFont="1" applyFill="1" applyBorder="1"/>
    <xf numFmtId="43" fontId="142" fillId="11" borderId="22" xfId="0" applyNumberFormat="1" applyFont="1" applyFill="1" applyBorder="1"/>
    <xf numFmtId="43" fontId="57" fillId="0" borderId="58" xfId="47" applyNumberFormat="1" applyFont="1" applyBorder="1" applyAlignment="1">
      <alignment wrapText="1"/>
    </xf>
    <xf numFmtId="43" fontId="56" fillId="11" borderId="22" xfId="0" applyNumberFormat="1" applyFont="1" applyFill="1" applyBorder="1"/>
    <xf numFmtId="43" fontId="142" fillId="10" borderId="0" xfId="0" applyNumberFormat="1" applyFont="1" applyFill="1"/>
    <xf numFmtId="43" fontId="59" fillId="10" borderId="22" xfId="0" applyNumberFormat="1" applyFont="1" applyFill="1" applyBorder="1" applyAlignment="1">
      <alignment horizontal="right"/>
    </xf>
    <xf numFmtId="43" fontId="59" fillId="10" borderId="13" xfId="0" applyNumberFormat="1" applyFont="1" applyFill="1" applyBorder="1" applyAlignment="1">
      <alignment horizontal="right"/>
    </xf>
    <xf numFmtId="43" fontId="55" fillId="10" borderId="6" xfId="0" applyNumberFormat="1" applyFont="1" applyFill="1" applyBorder="1"/>
    <xf numFmtId="43" fontId="55" fillId="10" borderId="0" xfId="0" applyNumberFormat="1" applyFont="1" applyFill="1"/>
    <xf numFmtId="43" fontId="55" fillId="10" borderId="21" xfId="0" applyNumberFormat="1" applyFont="1" applyFill="1" applyBorder="1"/>
    <xf numFmtId="43" fontId="56" fillId="10" borderId="2" xfId="0" applyNumberFormat="1" applyFont="1" applyFill="1" applyBorder="1" applyAlignment="1">
      <alignment wrapText="1"/>
    </xf>
    <xf numFmtId="43" fontId="56" fillId="10" borderId="4" xfId="0" applyNumberFormat="1" applyFont="1" applyFill="1" applyBorder="1" applyAlignment="1">
      <alignment wrapText="1"/>
    </xf>
    <xf numFmtId="43" fontId="129" fillId="10" borderId="0" xfId="0" applyNumberFormat="1" applyFont="1" applyFill="1"/>
    <xf numFmtId="43" fontId="58" fillId="10" borderId="0" xfId="0" applyNumberFormat="1" applyFont="1" applyFill="1"/>
    <xf numFmtId="43" fontId="67" fillId="10" borderId="0" xfId="0" applyNumberFormat="1" applyFont="1" applyFill="1" applyAlignment="1">
      <alignment horizontal="left"/>
    </xf>
    <xf numFmtId="43" fontId="132" fillId="10" borderId="0" xfId="0" applyNumberFormat="1" applyFont="1" applyFill="1"/>
    <xf numFmtId="43" fontId="178" fillId="10" borderId="0" xfId="0" applyNumberFormat="1" applyFont="1" applyFill="1"/>
    <xf numFmtId="43" fontId="142" fillId="0" borderId="1" xfId="48" applyNumberFormat="1" applyFont="1" applyBorder="1" applyAlignment="1">
      <alignment wrapText="1"/>
    </xf>
    <xf numFmtId="43" fontId="56" fillId="10" borderId="0" xfId="0" applyNumberFormat="1" applyFont="1" applyFill="1" applyAlignment="1">
      <alignment horizontal="left"/>
    </xf>
    <xf numFmtId="43" fontId="55" fillId="10" borderId="22" xfId="0" applyNumberFormat="1" applyFont="1" applyFill="1" applyBorder="1"/>
    <xf numFmtId="43" fontId="55" fillId="10" borderId="13" xfId="0" applyNumberFormat="1" applyFont="1" applyFill="1" applyBorder="1"/>
    <xf numFmtId="43" fontId="67" fillId="10" borderId="22" xfId="0" applyNumberFormat="1" applyFont="1" applyFill="1" applyBorder="1" applyAlignment="1">
      <alignment horizontal="right"/>
    </xf>
    <xf numFmtId="43" fontId="67" fillId="10" borderId="13" xfId="0" applyNumberFormat="1" applyFont="1" applyFill="1" applyBorder="1" applyAlignment="1">
      <alignment horizontal="right"/>
    </xf>
    <xf numFmtId="43" fontId="56" fillId="10" borderId="6" xfId="0" applyNumberFormat="1" applyFont="1" applyFill="1" applyBorder="1"/>
    <xf numFmtId="0" fontId="56" fillId="10" borderId="3" xfId="0" applyFont="1" applyFill="1" applyBorder="1" applyAlignment="1">
      <alignment horizontal="left" wrapText="1"/>
    </xf>
    <xf numFmtId="0" fontId="56" fillId="10" borderId="3" xfId="0" applyFont="1" applyFill="1" applyBorder="1" applyAlignment="1">
      <alignment horizontal="left"/>
    </xf>
    <xf numFmtId="0" fontId="59" fillId="10" borderId="6" xfId="0" applyFont="1" applyFill="1" applyBorder="1" applyAlignment="1">
      <alignment horizontal="left"/>
    </xf>
    <xf numFmtId="0" fontId="55" fillId="10" borderId="3" xfId="0" applyFont="1" applyFill="1" applyBorder="1" applyAlignment="1">
      <alignment horizontal="left"/>
    </xf>
    <xf numFmtId="0" fontId="56" fillId="10" borderId="21" xfId="0" applyFont="1" applyFill="1" applyBorder="1" applyAlignment="1">
      <alignment horizontal="left"/>
    </xf>
    <xf numFmtId="0" fontId="129" fillId="10" borderId="3" xfId="0" applyFont="1" applyFill="1" applyBorder="1" applyAlignment="1">
      <alignment horizontal="left"/>
    </xf>
    <xf numFmtId="0" fontId="58" fillId="10" borderId="3" xfId="0" applyFont="1" applyFill="1" applyBorder="1" applyAlignment="1">
      <alignment horizontal="left"/>
    </xf>
    <xf numFmtId="0" fontId="67" fillId="10" borderId="3" xfId="0" applyFont="1" applyFill="1" applyBorder="1" applyAlignment="1">
      <alignment horizontal="left"/>
    </xf>
    <xf numFmtId="0" fontId="142" fillId="10" borderId="3" xfId="0" applyFont="1" applyFill="1" applyBorder="1" applyAlignment="1">
      <alignment horizontal="left"/>
    </xf>
    <xf numFmtId="0" fontId="132" fillId="10" borderId="3" xfId="0" applyFont="1" applyFill="1" applyBorder="1" applyAlignment="1">
      <alignment horizontal="left"/>
    </xf>
    <xf numFmtId="0" fontId="56" fillId="10" borderId="25" xfId="0" applyFont="1" applyFill="1" applyBorder="1" applyAlignment="1">
      <alignment horizontal="left"/>
    </xf>
    <xf numFmtId="0" fontId="56" fillId="10" borderId="6" xfId="0" applyFont="1" applyFill="1" applyBorder="1" applyAlignment="1">
      <alignment horizontal="left"/>
    </xf>
    <xf numFmtId="0" fontId="178" fillId="10" borderId="3" xfId="0" applyFont="1" applyFill="1" applyBorder="1" applyAlignment="1">
      <alignment horizontal="left"/>
    </xf>
    <xf numFmtId="0" fontId="58" fillId="10" borderId="0" xfId="0" applyFont="1" applyFill="1" applyAlignment="1">
      <alignment horizontal="left"/>
    </xf>
    <xf numFmtId="0" fontId="55" fillId="10" borderId="6" xfId="0" applyFont="1" applyFill="1" applyBorder="1" applyAlignment="1">
      <alignment horizontal="left"/>
    </xf>
    <xf numFmtId="0" fontId="67" fillId="10" borderId="6" xfId="0" applyFont="1" applyFill="1" applyBorder="1" applyAlignment="1">
      <alignment horizontal="left"/>
    </xf>
    <xf numFmtId="0" fontId="55" fillId="10" borderId="3" xfId="0" applyFont="1" applyFill="1" applyBorder="1" applyAlignment="1">
      <alignment horizontal="left" vertical="top" wrapText="1"/>
    </xf>
    <xf numFmtId="0" fontId="158" fillId="10" borderId="3" xfId="0" applyFont="1" applyFill="1" applyBorder="1" applyAlignment="1">
      <alignment horizontal="left"/>
    </xf>
    <xf numFmtId="0" fontId="56" fillId="10" borderId="4" xfId="0" applyFont="1" applyFill="1" applyBorder="1" applyAlignment="1">
      <alignment horizontal="left"/>
    </xf>
    <xf numFmtId="43" fontId="183" fillId="12" borderId="4" xfId="0" applyNumberFormat="1" applyFont="1" applyFill="1" applyBorder="1" applyAlignment="1">
      <alignment vertical="center" wrapText="1"/>
    </xf>
    <xf numFmtId="43" fontId="183" fillId="12" borderId="6" xfId="0" applyNumberFormat="1" applyFont="1" applyFill="1" applyBorder="1" applyAlignment="1">
      <alignment vertical="center" wrapText="1"/>
    </xf>
    <xf numFmtId="43" fontId="182" fillId="12" borderId="6" xfId="0" applyNumberFormat="1" applyFont="1" applyFill="1" applyBorder="1" applyAlignment="1">
      <alignment vertical="center" wrapText="1"/>
    </xf>
    <xf numFmtId="43" fontId="182" fillId="12" borderId="2" xfId="0" applyNumberFormat="1" applyFont="1" applyFill="1" applyBorder="1" applyAlignment="1">
      <alignment vertical="center" wrapText="1"/>
    </xf>
    <xf numFmtId="43" fontId="182" fillId="12" borderId="19" xfId="0" applyNumberFormat="1" applyFont="1" applyFill="1" applyBorder="1" applyAlignment="1">
      <alignment vertical="center" wrapText="1"/>
    </xf>
    <xf numFmtId="43" fontId="183" fillId="12" borderId="6" xfId="0" applyNumberFormat="1" applyFont="1" applyFill="1" applyBorder="1" applyAlignment="1">
      <alignment horizontal="center" vertical="center" wrapText="1"/>
    </xf>
    <xf numFmtId="43" fontId="183" fillId="12" borderId="2" xfId="0" applyNumberFormat="1" applyFont="1" applyFill="1" applyBorder="1" applyAlignment="1">
      <alignment vertical="center" wrapText="1"/>
    </xf>
    <xf numFmtId="43" fontId="183" fillId="12" borderId="15" xfId="0" applyNumberFormat="1" applyFont="1" applyFill="1" applyBorder="1" applyAlignment="1">
      <alignment vertical="center" wrapText="1"/>
    </xf>
    <xf numFmtId="43" fontId="175" fillId="12" borderId="4" xfId="0" applyNumberFormat="1" applyFont="1" applyFill="1" applyBorder="1" applyAlignment="1">
      <alignment vertical="center" wrapText="1"/>
    </xf>
    <xf numFmtId="4" fontId="49" fillId="0" borderId="0" xfId="0" applyNumberFormat="1" applyFont="1"/>
    <xf numFmtId="3" fontId="49" fillId="0" borderId="0" xfId="0" applyNumberFormat="1" applyFont="1"/>
    <xf numFmtId="4" fontId="154" fillId="0" borderId="0" xfId="0" applyNumberFormat="1" applyFont="1"/>
    <xf numFmtId="3" fontId="154" fillId="0" borderId="0" xfId="0" applyNumberFormat="1" applyFont="1"/>
    <xf numFmtId="43" fontId="183" fillId="12" borderId="40" xfId="0" applyNumberFormat="1" applyFont="1" applyFill="1" applyBorder="1" applyAlignment="1">
      <alignment vertical="center"/>
    </xf>
    <xf numFmtId="43" fontId="183" fillId="12" borderId="36" xfId="0" applyNumberFormat="1" applyFont="1" applyFill="1" applyBorder="1" applyAlignment="1">
      <alignment horizontal="center" vertical="center"/>
    </xf>
    <xf numFmtId="43" fontId="182" fillId="12" borderId="26" xfId="0" applyNumberFormat="1" applyFont="1" applyFill="1" applyBorder="1" applyAlignment="1">
      <alignment horizontal="center" vertical="center"/>
    </xf>
    <xf numFmtId="0" fontId="194" fillId="10" borderId="0" xfId="0" applyFont="1" applyFill="1" applyAlignment="1">
      <alignment horizontal="center" vertical="top"/>
    </xf>
    <xf numFmtId="0" fontId="194" fillId="10" borderId="0" xfId="0" applyFont="1" applyFill="1" applyAlignment="1">
      <alignment vertical="top" wrapText="1"/>
    </xf>
    <xf numFmtId="0" fontId="194" fillId="10" borderId="0" xfId="0" applyFont="1" applyFill="1" applyAlignment="1">
      <alignment horizontal="center" vertical="top" wrapText="1"/>
    </xf>
    <xf numFmtId="0" fontId="195" fillId="0" borderId="0" xfId="0" applyFont="1" applyAlignment="1">
      <alignment horizontal="center" vertical="top"/>
    </xf>
    <xf numFmtId="43" fontId="183" fillId="12" borderId="7" xfId="0" applyNumberFormat="1" applyFont="1" applyFill="1" applyBorder="1" applyAlignment="1">
      <alignment horizontal="left" vertical="center" wrapText="1"/>
    </xf>
    <xf numFmtId="43" fontId="143" fillId="10" borderId="4" xfId="0" applyNumberFormat="1" applyFont="1" applyFill="1" applyBorder="1" applyAlignment="1">
      <alignment vertical="center" wrapText="1"/>
    </xf>
    <xf numFmtId="1" fontId="167" fillId="0" borderId="0" xfId="1" applyNumberFormat="1" applyFont="1" applyFill="1"/>
    <xf numFmtId="1" fontId="166" fillId="0" borderId="0" xfId="1" applyNumberFormat="1" applyFont="1" applyFill="1" applyBorder="1"/>
    <xf numFmtId="1" fontId="167" fillId="0" borderId="0" xfId="1" applyNumberFormat="1" applyFont="1" applyFill="1" applyBorder="1"/>
    <xf numFmtId="0" fontId="196" fillId="0" borderId="6" xfId="0" applyFont="1" applyBorder="1" applyAlignment="1">
      <alignment vertical="top" wrapText="1"/>
    </xf>
    <xf numFmtId="43" fontId="18" fillId="0" borderId="0" xfId="1" applyFont="1" applyBorder="1"/>
    <xf numFmtId="43" fontId="59" fillId="0" borderId="26" xfId="25" applyNumberFormat="1" applyFont="1" applyBorder="1" applyAlignment="1">
      <alignment horizontal="right" wrapText="1"/>
    </xf>
    <xf numFmtId="1" fontId="178" fillId="0" borderId="6" xfId="13" applyNumberFormat="1" applyFont="1" applyBorder="1" applyAlignment="1">
      <alignment horizontal="center" vertical="top" wrapText="1"/>
    </xf>
    <xf numFmtId="1" fontId="178" fillId="0" borderId="6" xfId="0" applyNumberFormat="1" applyFont="1" applyBorder="1" applyAlignment="1">
      <alignment horizontal="center" vertical="top"/>
    </xf>
    <xf numFmtId="43" fontId="194" fillId="0" borderId="0" xfId="1" applyFont="1" applyFill="1"/>
    <xf numFmtId="0" fontId="82" fillId="0" borderId="4" xfId="0" applyFont="1" applyBorder="1" applyAlignment="1">
      <alignment vertical="top" wrapText="1"/>
    </xf>
    <xf numFmtId="41" fontId="82" fillId="0" borderId="4" xfId="0" applyNumberFormat="1" applyFont="1" applyBorder="1" applyAlignment="1">
      <alignment vertical="top" wrapText="1"/>
    </xf>
    <xf numFmtId="0" fontId="82" fillId="0" borderId="6" xfId="0" applyFont="1" applyBorder="1" applyAlignment="1">
      <alignment vertical="top" wrapText="1"/>
    </xf>
    <xf numFmtId="41" fontId="82" fillId="0" borderId="6" xfId="0" applyNumberFormat="1" applyFont="1" applyBorder="1" applyAlignment="1">
      <alignment vertical="top" wrapText="1"/>
    </xf>
    <xf numFmtId="0" fontId="82" fillId="0" borderId="2" xfId="0" applyFont="1" applyBorder="1" applyAlignment="1">
      <alignment vertical="top" wrapText="1"/>
    </xf>
    <xf numFmtId="41" fontId="82" fillId="0" borderId="2" xfId="0" applyNumberFormat="1" applyFont="1" applyBorder="1" applyAlignment="1">
      <alignment vertical="top" wrapText="1"/>
    </xf>
    <xf numFmtId="0" fontId="82" fillId="0" borderId="10" xfId="0" applyFont="1" applyBorder="1" applyAlignment="1">
      <alignment vertical="top" wrapText="1"/>
    </xf>
    <xf numFmtId="0" fontId="82" fillId="0" borderId="6" xfId="0" applyFont="1" applyBorder="1" applyAlignment="1">
      <alignment vertical="top"/>
    </xf>
    <xf numFmtId="0" fontId="86" fillId="0" borderId="6" xfId="0" applyFont="1" applyBorder="1" applyAlignment="1">
      <alignment vertical="top"/>
    </xf>
    <xf numFmtId="41" fontId="86" fillId="0" borderId="6" xfId="0" applyNumberFormat="1" applyFont="1" applyBorder="1" applyAlignment="1">
      <alignment vertical="top" wrapText="1"/>
    </xf>
    <xf numFmtId="0" fontId="86" fillId="0" borderId="17" xfId="0" applyFont="1" applyBorder="1" applyAlignment="1">
      <alignment vertical="top"/>
    </xf>
    <xf numFmtId="41" fontId="86" fillId="0" borderId="5" xfId="0" applyNumberFormat="1" applyFont="1" applyBorder="1" applyAlignment="1">
      <alignment vertical="top" wrapText="1"/>
    </xf>
    <xf numFmtId="0" fontId="85" fillId="0" borderId="18" xfId="0" applyFont="1" applyBorder="1" applyAlignment="1">
      <alignment vertical="top"/>
    </xf>
    <xf numFmtId="41" fontId="85" fillId="0" borderId="18" xfId="0" applyNumberFormat="1" applyFont="1" applyBorder="1" applyAlignment="1">
      <alignment vertical="top"/>
    </xf>
    <xf numFmtId="0" fontId="85" fillId="0" borderId="0" xfId="0" applyFont="1" applyAlignment="1">
      <alignment vertical="top"/>
    </xf>
    <xf numFmtId="0" fontId="85" fillId="0" borderId="0" xfId="0" applyFont="1" applyAlignment="1">
      <alignment horizontal="center" vertical="top"/>
    </xf>
    <xf numFmtId="43" fontId="175" fillId="12" borderId="6" xfId="0" applyNumberFormat="1" applyFont="1" applyFill="1" applyBorder="1" applyAlignment="1">
      <alignment vertical="center" wrapText="1"/>
    </xf>
    <xf numFmtId="4" fontId="0" fillId="0" borderId="0" xfId="0" applyNumberFormat="1"/>
    <xf numFmtId="41" fontId="200" fillId="0" borderId="6" xfId="13" applyNumberFormat="1" applyFont="1" applyBorder="1" applyAlignment="1">
      <alignment horizontal="left" vertical="top" wrapText="1"/>
    </xf>
    <xf numFmtId="43" fontId="200" fillId="0" borderId="0" xfId="0" applyNumberFormat="1" applyFont="1" applyAlignment="1">
      <alignment vertical="top"/>
    </xf>
    <xf numFmtId="164" fontId="200" fillId="0" borderId="6" xfId="13" applyNumberFormat="1" applyFont="1" applyBorder="1" applyAlignment="1">
      <alignment horizontal="left" vertical="top" wrapText="1"/>
    </xf>
    <xf numFmtId="41" fontId="200" fillId="0" borderId="6" xfId="0" applyNumberFormat="1" applyFont="1" applyBorder="1" applyAlignment="1">
      <alignment vertical="top"/>
    </xf>
    <xf numFmtId="43" fontId="200" fillId="0" borderId="6" xfId="13" applyNumberFormat="1" applyFont="1" applyBorder="1" applyAlignment="1">
      <alignment horizontal="left" vertical="top" wrapText="1"/>
    </xf>
    <xf numFmtId="0" fontId="200" fillId="0" borderId="6" xfId="0" applyFont="1" applyBorder="1" applyAlignment="1">
      <alignment horizontal="left"/>
    </xf>
    <xf numFmtId="164" fontId="200" fillId="0" borderId="0" xfId="13" applyNumberFormat="1" applyFont="1" applyAlignment="1">
      <alignment horizontal="left" vertical="top" wrapText="1"/>
    </xf>
    <xf numFmtId="0" fontId="200" fillId="0" borderId="0" xfId="0" applyFont="1"/>
    <xf numFmtId="0" fontId="200" fillId="0" borderId="6" xfId="0" applyFont="1" applyBorder="1" applyAlignment="1">
      <alignment wrapText="1"/>
    </xf>
    <xf numFmtId="43" fontId="200" fillId="0" borderId="6" xfId="13" applyNumberFormat="1" applyFont="1" applyBorder="1" applyAlignment="1">
      <alignment vertical="top" wrapText="1"/>
    </xf>
    <xf numFmtId="43" fontId="200" fillId="0" borderId="6" xfId="0" applyNumberFormat="1" applyFont="1" applyBorder="1" applyAlignment="1">
      <alignment vertical="top"/>
    </xf>
    <xf numFmtId="41" fontId="200" fillId="0" borderId="6" xfId="13" applyNumberFormat="1" applyFont="1" applyBorder="1" applyAlignment="1">
      <alignment vertical="top"/>
    </xf>
    <xf numFmtId="43" fontId="201" fillId="0" borderId="6" xfId="13" applyNumberFormat="1" applyFont="1" applyBorder="1"/>
    <xf numFmtId="43" fontId="201" fillId="0" borderId="6" xfId="13" applyNumberFormat="1" applyFont="1" applyBorder="1" applyAlignment="1">
      <alignment horizontal="right" vertical="top" wrapText="1"/>
    </xf>
    <xf numFmtId="43" fontId="175" fillId="10" borderId="6" xfId="0" applyNumberFormat="1" applyFont="1" applyFill="1" applyBorder="1" applyAlignment="1">
      <alignment vertical="center" wrapText="1"/>
    </xf>
    <xf numFmtId="0" fontId="182" fillId="13" borderId="6" xfId="0" applyFont="1" applyFill="1" applyBorder="1" applyAlignment="1">
      <alignment horizontal="center" vertical="center"/>
    </xf>
    <xf numFmtId="43" fontId="182" fillId="13" borderId="0" xfId="0" applyNumberFormat="1" applyFont="1" applyFill="1" applyAlignment="1">
      <alignment vertical="center" wrapText="1"/>
    </xf>
    <xf numFmtId="43" fontId="183" fillId="13" borderId="9" xfId="0" applyNumberFormat="1" applyFont="1" applyFill="1" applyBorder="1" applyAlignment="1">
      <alignment vertical="center" wrapText="1"/>
    </xf>
    <xf numFmtId="43" fontId="182" fillId="13" borderId="6" xfId="0" applyNumberFormat="1" applyFont="1" applyFill="1" applyBorder="1" applyAlignment="1">
      <alignment vertical="center" wrapText="1"/>
    </xf>
    <xf numFmtId="43" fontId="182" fillId="13" borderId="4" xfId="0" applyNumberFormat="1" applyFont="1" applyFill="1" applyBorder="1" applyAlignment="1">
      <alignment vertical="center" wrapText="1"/>
    </xf>
    <xf numFmtId="43" fontId="143" fillId="13" borderId="4" xfId="0" applyNumberFormat="1" applyFont="1" applyFill="1" applyBorder="1" applyAlignment="1">
      <alignment vertical="center" wrapText="1"/>
    </xf>
    <xf numFmtId="43" fontId="194" fillId="10" borderId="0" xfId="0" applyNumberFormat="1" applyFont="1" applyFill="1"/>
    <xf numFmtId="43" fontId="183" fillId="10" borderId="0" xfId="0" applyNumberFormat="1" applyFont="1" applyFill="1" applyAlignment="1">
      <alignment horizontal="center"/>
    </xf>
    <xf numFmtId="43" fontId="143" fillId="10" borderId="0" xfId="0" applyNumberFormat="1" applyFont="1" applyFill="1"/>
    <xf numFmtId="43" fontId="182" fillId="10" borderId="6" xfId="0" applyNumberFormat="1" applyFont="1" applyFill="1" applyBorder="1"/>
    <xf numFmtId="43" fontId="143" fillId="10" borderId="2" xfId="0" applyNumberFormat="1" applyFont="1" applyFill="1" applyBorder="1"/>
    <xf numFmtId="0" fontId="183" fillId="10" borderId="0" xfId="0" applyFont="1" applyFill="1"/>
    <xf numFmtId="43" fontId="143" fillId="10" borderId="4" xfId="0" applyNumberFormat="1" applyFont="1" applyFill="1" applyBorder="1"/>
    <xf numFmtId="43" fontId="182" fillId="10" borderId="26" xfId="0" applyNumberFormat="1" applyFont="1" applyFill="1" applyBorder="1"/>
    <xf numFmtId="43" fontId="182" fillId="10" borderId="4" xfId="0" applyNumberFormat="1" applyFont="1" applyFill="1" applyBorder="1"/>
    <xf numFmtId="43" fontId="183" fillId="10" borderId="6" xfId="0" applyNumberFormat="1" applyFont="1" applyFill="1" applyBorder="1"/>
    <xf numFmtId="43" fontId="175" fillId="10" borderId="6" xfId="0" applyNumberFormat="1" applyFont="1" applyFill="1" applyBorder="1"/>
    <xf numFmtId="43" fontId="182" fillId="13" borderId="13" xfId="0" applyNumberFormat="1" applyFont="1" applyFill="1" applyBorder="1" applyAlignment="1">
      <alignment vertical="center" wrapText="1"/>
    </xf>
    <xf numFmtId="43" fontId="182" fillId="13" borderId="30" xfId="0" applyNumberFormat="1" applyFont="1" applyFill="1" applyBorder="1" applyAlignment="1">
      <alignment vertical="center" wrapText="1"/>
    </xf>
    <xf numFmtId="43" fontId="143" fillId="13" borderId="19" xfId="0" applyNumberFormat="1" applyFont="1" applyFill="1" applyBorder="1" applyAlignment="1">
      <alignment vertical="center" wrapText="1"/>
    </xf>
    <xf numFmtId="43" fontId="175" fillId="13" borderId="19" xfId="0" applyNumberFormat="1" applyFont="1" applyFill="1" applyBorder="1" applyAlignment="1">
      <alignment vertical="center" wrapText="1"/>
    </xf>
    <xf numFmtId="43" fontId="175" fillId="13" borderId="31" xfId="0" applyNumberFormat="1" applyFont="1" applyFill="1" applyBorder="1" applyAlignment="1">
      <alignment vertical="center" wrapText="1"/>
    </xf>
    <xf numFmtId="43" fontId="175" fillId="13" borderId="23" xfId="0" applyNumberFormat="1" applyFont="1" applyFill="1" applyBorder="1" applyAlignment="1">
      <alignment vertical="center" wrapText="1"/>
    </xf>
    <xf numFmtId="43" fontId="143" fillId="13" borderId="23" xfId="0" applyNumberFormat="1" applyFont="1" applyFill="1" applyBorder="1" applyAlignment="1">
      <alignment horizontal="left" vertical="center" wrapText="1"/>
    </xf>
    <xf numFmtId="43" fontId="175" fillId="10" borderId="23" xfId="0" applyNumberFormat="1" applyFont="1" applyFill="1" applyBorder="1" applyAlignment="1">
      <alignment horizontal="left" vertical="center" wrapText="1"/>
    </xf>
    <xf numFmtId="43" fontId="159" fillId="12" borderId="6" xfId="0" applyNumberFormat="1" applyFont="1" applyFill="1" applyBorder="1" applyAlignment="1">
      <alignment vertical="top"/>
    </xf>
    <xf numFmtId="0" fontId="137" fillId="10" borderId="22" xfId="0" applyFont="1" applyFill="1" applyBorder="1" applyAlignment="1">
      <alignment vertical="top"/>
    </xf>
    <xf numFmtId="43" fontId="159" fillId="10" borderId="6" xfId="0" applyNumberFormat="1" applyFont="1" applyFill="1" applyBorder="1" applyAlignment="1">
      <alignment vertical="top"/>
    </xf>
    <xf numFmtId="0" fontId="49" fillId="10" borderId="0" xfId="0" applyFont="1" applyFill="1"/>
    <xf numFmtId="0" fontId="49" fillId="10" borderId="13" xfId="0" applyFont="1" applyFill="1" applyBorder="1" applyAlignment="1">
      <alignment vertical="top" wrapText="1"/>
    </xf>
    <xf numFmtId="43" fontId="147" fillId="10" borderId="6" xfId="0" applyNumberFormat="1" applyFont="1" applyFill="1" applyBorder="1" applyAlignment="1">
      <alignment vertical="top"/>
    </xf>
    <xf numFmtId="43" fontId="137" fillId="10" borderId="6" xfId="0" applyNumberFormat="1" applyFont="1" applyFill="1" applyBorder="1" applyAlignment="1">
      <alignment vertical="top"/>
    </xf>
    <xf numFmtId="0" fontId="49" fillId="10" borderId="49" xfId="0" applyFont="1" applyFill="1" applyBorder="1"/>
    <xf numFmtId="0" fontId="49" fillId="10" borderId="45" xfId="0" applyFont="1" applyFill="1" applyBorder="1"/>
    <xf numFmtId="43" fontId="147" fillId="10" borderId="26" xfId="1" applyFont="1" applyFill="1" applyBorder="1"/>
    <xf numFmtId="0" fontId="152" fillId="10" borderId="6" xfId="0" applyFont="1" applyFill="1" applyBorder="1" applyAlignment="1">
      <alignment vertical="top" wrapText="1"/>
    </xf>
    <xf numFmtId="43" fontId="149" fillId="10" borderId="6" xfId="0" applyNumberFormat="1" applyFont="1" applyFill="1" applyBorder="1" applyAlignment="1">
      <alignment vertical="top"/>
    </xf>
    <xf numFmtId="10" fontId="149" fillId="10" borderId="6" xfId="0" applyNumberFormat="1" applyFont="1" applyFill="1" applyBorder="1" applyAlignment="1">
      <alignment horizontal="center" vertical="top"/>
    </xf>
    <xf numFmtId="0" fontId="137" fillId="11" borderId="13" xfId="0" applyFont="1" applyFill="1" applyBorder="1" applyAlignment="1">
      <alignment vertical="top"/>
    </xf>
    <xf numFmtId="0" fontId="151" fillId="11" borderId="6" xfId="0" applyFont="1" applyFill="1" applyBorder="1" applyAlignment="1">
      <alignment horizontal="center" vertical="top" wrapText="1"/>
    </xf>
    <xf numFmtId="164" fontId="159" fillId="11" borderId="6" xfId="1" applyNumberFormat="1" applyFont="1" applyFill="1" applyBorder="1" applyAlignment="1">
      <alignment vertical="top"/>
    </xf>
    <xf numFmtId="0" fontId="49" fillId="11" borderId="22" xfId="0" applyFont="1" applyFill="1" applyBorder="1" applyAlignment="1">
      <alignment vertical="top"/>
    </xf>
    <xf numFmtId="0" fontId="49" fillId="11" borderId="13" xfId="0" applyFont="1" applyFill="1" applyBorder="1" applyAlignment="1">
      <alignment vertical="top"/>
    </xf>
    <xf numFmtId="0" fontId="151" fillId="11" borderId="13" xfId="0" applyFont="1" applyFill="1" applyBorder="1" applyAlignment="1">
      <alignment vertical="top" wrapText="1"/>
    </xf>
    <xf numFmtId="43" fontId="177" fillId="11" borderId="6" xfId="0" applyNumberFormat="1" applyFont="1" applyFill="1" applyBorder="1" applyAlignment="1">
      <alignment vertical="top"/>
    </xf>
    <xf numFmtId="0" fontId="151" fillId="11" borderId="13" xfId="0" applyFont="1" applyFill="1" applyBorder="1" applyAlignment="1">
      <alignment horizontal="left" vertical="top" wrapText="1"/>
    </xf>
    <xf numFmtId="43" fontId="142" fillId="11" borderId="54" xfId="25" applyNumberFormat="1" applyFont="1" applyFill="1" applyBorder="1" applyAlignment="1">
      <alignment horizontal="center" wrapText="1"/>
    </xf>
    <xf numFmtId="43" fontId="142" fillId="11" borderId="36" xfId="25" applyNumberFormat="1" applyFont="1" applyFill="1" applyBorder="1" applyAlignment="1">
      <alignment horizontal="center" wrapText="1"/>
    </xf>
    <xf numFmtId="43" fontId="142" fillId="0" borderId="36" xfId="25" applyNumberFormat="1" applyFont="1" applyBorder="1" applyAlignment="1">
      <alignment horizontal="center" wrapText="1"/>
    </xf>
    <xf numFmtId="43" fontId="59" fillId="0" borderId="54" xfId="25" applyNumberFormat="1" applyFont="1" applyBorder="1" applyAlignment="1">
      <alignment horizontal="right" wrapText="1"/>
    </xf>
    <xf numFmtId="43" fontId="158" fillId="0" borderId="54" xfId="25" applyNumberFormat="1" applyFont="1" applyBorder="1" applyAlignment="1">
      <alignment horizontal="center" wrapText="1"/>
    </xf>
    <xf numFmtId="43" fontId="59" fillId="0" borderId="23" xfId="25" applyNumberFormat="1" applyFont="1" applyBorder="1" applyAlignment="1">
      <alignment horizontal="right" wrapText="1"/>
    </xf>
    <xf numFmtId="43" fontId="59" fillId="0" borderId="11" xfId="25" applyNumberFormat="1" applyFont="1" applyBorder="1" applyAlignment="1">
      <alignment horizontal="right" wrapText="1"/>
    </xf>
    <xf numFmtId="0" fontId="162" fillId="10" borderId="0" xfId="0" applyFont="1" applyFill="1" applyAlignment="1">
      <alignment horizontal="left"/>
    </xf>
    <xf numFmtId="0" fontId="66" fillId="10" borderId="0" xfId="0" applyFont="1" applyFill="1"/>
    <xf numFmtId="0" fontId="185" fillId="10" borderId="6" xfId="0" applyFont="1" applyFill="1" applyBorder="1" applyAlignment="1">
      <alignment horizontal="left" vertical="top" wrapText="1"/>
    </xf>
    <xf numFmtId="0" fontId="22" fillId="10" borderId="22" xfId="0" applyFont="1" applyFill="1" applyBorder="1" applyAlignment="1">
      <alignment horizontal="center" vertical="top" wrapText="1"/>
    </xf>
    <xf numFmtId="0" fontId="22" fillId="10" borderId="6" xfId="0" applyFont="1" applyFill="1" applyBorder="1" applyAlignment="1">
      <alignment horizontal="center" vertical="top" wrapText="1"/>
    </xf>
    <xf numFmtId="0" fontId="203" fillId="10" borderId="0" xfId="0" applyFont="1" applyFill="1" applyAlignment="1">
      <alignment horizontal="left"/>
    </xf>
    <xf numFmtId="43" fontId="66" fillId="13" borderId="22" xfId="25" applyNumberFormat="1" applyFont="1" applyFill="1" applyBorder="1" applyAlignment="1">
      <alignment horizontal="right" wrapText="1"/>
    </xf>
    <xf numFmtId="43" fontId="66" fillId="10" borderId="22" xfId="25" applyNumberFormat="1" applyFont="1" applyFill="1" applyBorder="1" applyAlignment="1">
      <alignment horizontal="right" wrapText="1"/>
    </xf>
    <xf numFmtId="0" fontId="162" fillId="10" borderId="21" xfId="0" applyFont="1" applyFill="1" applyBorder="1" applyAlignment="1">
      <alignment horizontal="left" wrapText="1"/>
    </xf>
    <xf numFmtId="0" fontId="162" fillId="10" borderId="21" xfId="0" applyFont="1" applyFill="1" applyBorder="1" applyAlignment="1">
      <alignment horizontal="left"/>
    </xf>
    <xf numFmtId="0" fontId="185" fillId="10" borderId="22" xfId="0" applyFont="1" applyFill="1" applyBorder="1" applyAlignment="1">
      <alignment horizontal="left"/>
    </xf>
    <xf numFmtId="43" fontId="95" fillId="10" borderId="22" xfId="25" applyNumberFormat="1" applyFont="1" applyFill="1" applyBorder="1" applyAlignment="1">
      <alignment horizontal="right" wrapText="1"/>
    </xf>
    <xf numFmtId="0" fontId="185" fillId="10" borderId="21" xfId="0" applyFont="1" applyFill="1" applyBorder="1" applyAlignment="1">
      <alignment horizontal="left"/>
    </xf>
    <xf numFmtId="43" fontId="65" fillId="10" borderId="22" xfId="0" applyNumberFormat="1" applyFont="1" applyFill="1" applyBorder="1"/>
    <xf numFmtId="43" fontId="65" fillId="10" borderId="6" xfId="0" applyNumberFormat="1" applyFont="1" applyFill="1" applyBorder="1"/>
    <xf numFmtId="0" fontId="203" fillId="10" borderId="21" xfId="0" applyFont="1" applyFill="1" applyBorder="1" applyAlignment="1">
      <alignment horizontal="left"/>
    </xf>
    <xf numFmtId="43" fontId="65" fillId="10" borderId="22" xfId="25" applyNumberFormat="1" applyFont="1" applyFill="1" applyBorder="1" applyAlignment="1">
      <alignment horizontal="right" wrapText="1"/>
    </xf>
    <xf numFmtId="0" fontId="25" fillId="0" borderId="22" xfId="0" applyFont="1" applyBorder="1"/>
    <xf numFmtId="43" fontId="162" fillId="10" borderId="22" xfId="25" applyNumberFormat="1" applyFont="1" applyFill="1" applyBorder="1" applyAlignment="1">
      <alignment horizontal="right" wrapText="1"/>
    </xf>
    <xf numFmtId="43" fontId="204" fillId="10" borderId="22" xfId="25" applyNumberFormat="1" applyFont="1" applyFill="1" applyBorder="1" applyAlignment="1">
      <alignment horizontal="right" wrapText="1"/>
    </xf>
    <xf numFmtId="43" fontId="204" fillId="10" borderId="6" xfId="25" applyNumberFormat="1" applyFont="1" applyFill="1" applyBorder="1" applyAlignment="1">
      <alignment horizontal="right" wrapText="1"/>
    </xf>
    <xf numFmtId="0" fontId="205" fillId="10" borderId="21" xfId="0" applyFont="1" applyFill="1" applyBorder="1" applyAlignment="1">
      <alignment horizontal="left"/>
    </xf>
    <xf numFmtId="0" fontId="162" fillId="10" borderId="22" xfId="0" applyFont="1" applyFill="1" applyBorder="1" applyAlignment="1">
      <alignment horizontal="left"/>
    </xf>
    <xf numFmtId="43" fontId="206" fillId="10" borderId="22" xfId="25" applyNumberFormat="1" applyFont="1" applyFill="1" applyBorder="1" applyAlignment="1">
      <alignment horizontal="right" wrapText="1"/>
    </xf>
    <xf numFmtId="43" fontId="66" fillId="10" borderId="22" xfId="0" applyNumberFormat="1" applyFont="1" applyFill="1" applyBorder="1"/>
    <xf numFmtId="43" fontId="66" fillId="10" borderId="6" xfId="0" applyNumberFormat="1" applyFont="1" applyFill="1" applyBorder="1"/>
    <xf numFmtId="43" fontId="207" fillId="10" borderId="22" xfId="25" applyNumberFormat="1" applyFont="1" applyFill="1" applyBorder="1" applyAlignment="1">
      <alignment horizontal="right" wrapText="1"/>
    </xf>
    <xf numFmtId="4" fontId="66" fillId="10" borderId="22" xfId="0" applyNumberFormat="1" applyFont="1" applyFill="1" applyBorder="1"/>
    <xf numFmtId="43" fontId="208" fillId="10" borderId="22" xfId="25" applyNumberFormat="1" applyFont="1" applyFill="1" applyBorder="1" applyAlignment="1">
      <alignment horizontal="right" wrapText="1"/>
    </xf>
    <xf numFmtId="0" fontId="185" fillId="10" borderId="21" xfId="0" applyFont="1" applyFill="1" applyBorder="1" applyAlignment="1">
      <alignment horizontal="left" vertical="top" wrapText="1"/>
    </xf>
    <xf numFmtId="43" fontId="185" fillId="10" borderId="22" xfId="0" applyNumberFormat="1" applyFont="1" applyFill="1" applyBorder="1"/>
    <xf numFmtId="0" fontId="162" fillId="10" borderId="3" xfId="0" applyFont="1" applyFill="1" applyBorder="1" applyAlignment="1">
      <alignment horizontal="left"/>
    </xf>
    <xf numFmtId="43" fontId="66" fillId="10" borderId="0" xfId="25" applyNumberFormat="1" applyFont="1" applyFill="1" applyAlignment="1">
      <alignment horizontal="right" wrapText="1"/>
    </xf>
    <xf numFmtId="0" fontId="162" fillId="10" borderId="4" xfId="0" applyFont="1" applyFill="1" applyBorder="1" applyAlignment="1">
      <alignment horizontal="left"/>
    </xf>
    <xf numFmtId="43" fontId="162" fillId="10" borderId="0" xfId="0" applyNumberFormat="1" applyFont="1" applyFill="1" applyAlignment="1">
      <alignment horizontal="left"/>
    </xf>
    <xf numFmtId="43" fontId="66" fillId="10" borderId="0" xfId="0" applyNumberFormat="1" applyFont="1" applyFill="1"/>
    <xf numFmtId="4" fontId="66" fillId="10" borderId="0" xfId="0" applyNumberFormat="1" applyFont="1" applyFill="1"/>
    <xf numFmtId="0" fontId="100" fillId="10" borderId="0" xfId="0" applyFont="1" applyFill="1"/>
    <xf numFmtId="0" fontId="22" fillId="0" borderId="22" xfId="0" applyFont="1" applyBorder="1" applyAlignment="1">
      <alignment horizontal="center" vertical="top" wrapText="1"/>
    </xf>
    <xf numFmtId="0" fontId="22" fillId="0" borderId="13" xfId="0" applyFont="1" applyBorder="1" applyAlignment="1">
      <alignment horizontal="center" vertical="top" wrapText="1"/>
    </xf>
    <xf numFmtId="0" fontId="110" fillId="10" borderId="0" xfId="0" applyFont="1" applyFill="1"/>
    <xf numFmtId="0" fontId="124" fillId="0" borderId="0" xfId="0" applyFont="1"/>
    <xf numFmtId="43" fontId="66" fillId="10" borderId="2" xfId="0" applyNumberFormat="1" applyFont="1" applyFill="1" applyBorder="1"/>
    <xf numFmtId="43" fontId="66" fillId="10" borderId="8" xfId="0" applyNumberFormat="1" applyFont="1" applyFill="1" applyBorder="1"/>
    <xf numFmtId="43" fontId="66" fillId="10" borderId="3" xfId="0" applyNumberFormat="1" applyFont="1" applyFill="1" applyBorder="1"/>
    <xf numFmtId="43" fontId="66" fillId="10" borderId="21" xfId="0" applyNumberFormat="1" applyFont="1" applyFill="1" applyBorder="1"/>
    <xf numFmtId="43" fontId="162" fillId="10" borderId="3" xfId="0" applyNumberFormat="1" applyFont="1" applyFill="1" applyBorder="1"/>
    <xf numFmtId="43" fontId="162" fillId="10" borderId="21" xfId="0" applyNumberFormat="1" applyFont="1" applyFill="1" applyBorder="1"/>
    <xf numFmtId="43" fontId="66" fillId="10" borderId="4" xfId="0" applyNumberFormat="1" applyFont="1" applyFill="1" applyBorder="1"/>
    <xf numFmtId="43" fontId="66" fillId="10" borderId="10" xfId="0" applyNumberFormat="1" applyFont="1" applyFill="1" applyBorder="1"/>
    <xf numFmtId="43" fontId="162" fillId="11" borderId="22" xfId="0" applyNumberFormat="1" applyFont="1" applyFill="1" applyBorder="1"/>
    <xf numFmtId="43" fontId="100" fillId="0" borderId="58" xfId="47" applyNumberFormat="1" applyFont="1" applyBorder="1" applyAlignment="1">
      <alignment wrapText="1"/>
    </xf>
    <xf numFmtId="43" fontId="162" fillId="10" borderId="0" xfId="0" applyNumberFormat="1" applyFont="1" applyFill="1"/>
    <xf numFmtId="43" fontId="95" fillId="10" borderId="22" xfId="0" applyNumberFormat="1" applyFont="1" applyFill="1" applyBorder="1" applyAlignment="1">
      <alignment horizontal="right"/>
    </xf>
    <xf numFmtId="43" fontId="95" fillId="10" borderId="13" xfId="0" applyNumberFormat="1" applyFont="1" applyFill="1" applyBorder="1" applyAlignment="1">
      <alignment horizontal="right"/>
    </xf>
    <xf numFmtId="0" fontId="65" fillId="0" borderId="22" xfId="0" applyFont="1" applyBorder="1"/>
    <xf numFmtId="43" fontId="65" fillId="10" borderId="0" xfId="0" applyNumberFormat="1" applyFont="1" applyFill="1"/>
    <xf numFmtId="43" fontId="66" fillId="10" borderId="2" xfId="0" applyNumberFormat="1" applyFont="1" applyFill="1" applyBorder="1" applyAlignment="1">
      <alignment wrapText="1"/>
    </xf>
    <xf numFmtId="43" fontId="66" fillId="10" borderId="2" xfId="25" applyNumberFormat="1" applyFont="1" applyFill="1" applyBorder="1" applyAlignment="1">
      <alignment horizontal="right" wrapText="1"/>
    </xf>
    <xf numFmtId="43" fontId="66" fillId="10" borderId="4" xfId="0" applyNumberFormat="1" applyFont="1" applyFill="1" applyBorder="1" applyAlignment="1">
      <alignment wrapText="1"/>
    </xf>
    <xf numFmtId="43" fontId="66" fillId="10" borderId="3" xfId="25" applyNumberFormat="1" applyFont="1" applyFill="1" applyBorder="1" applyAlignment="1">
      <alignment horizontal="right" wrapText="1"/>
    </xf>
    <xf numFmtId="43" fontId="66" fillId="13" borderId="6" xfId="0" applyNumberFormat="1" applyFont="1" applyFill="1" applyBorder="1"/>
    <xf numFmtId="43" fontId="123" fillId="10" borderId="0" xfId="0" applyNumberFormat="1" applyFont="1" applyFill="1"/>
    <xf numFmtId="43" fontId="23" fillId="10" borderId="0" xfId="0" applyNumberFormat="1" applyFont="1" applyFill="1"/>
    <xf numFmtId="43" fontId="22" fillId="10" borderId="0" xfId="0" applyNumberFormat="1" applyFont="1" applyFill="1" applyAlignment="1">
      <alignment horizontal="left"/>
    </xf>
    <xf numFmtId="43" fontId="209" fillId="10" borderId="0" xfId="0" applyNumberFormat="1" applyFont="1" applyFill="1"/>
    <xf numFmtId="43" fontId="66" fillId="10" borderId="9" xfId="0" applyNumberFormat="1" applyFont="1" applyFill="1" applyBorder="1"/>
    <xf numFmtId="43" fontId="66" fillId="10" borderId="25" xfId="0" applyNumberFormat="1" applyFont="1" applyFill="1" applyBorder="1"/>
    <xf numFmtId="43" fontId="66" fillId="10" borderId="11" xfId="0" applyNumberFormat="1" applyFont="1" applyFill="1" applyBorder="1"/>
    <xf numFmtId="43" fontId="66" fillId="13" borderId="4" xfId="0" applyNumberFormat="1" applyFont="1" applyFill="1" applyBorder="1"/>
    <xf numFmtId="43" fontId="207" fillId="10" borderId="0" xfId="0" applyNumberFormat="1" applyFont="1" applyFill="1"/>
    <xf numFmtId="43" fontId="162" fillId="0" borderId="1" xfId="48" applyNumberFormat="1" applyFont="1" applyBorder="1" applyAlignment="1">
      <alignment wrapText="1"/>
    </xf>
    <xf numFmtId="43" fontId="162" fillId="0" borderId="0" xfId="48" applyNumberFormat="1" applyFont="1" applyAlignment="1">
      <alignment wrapText="1"/>
    </xf>
    <xf numFmtId="43" fontId="95" fillId="10" borderId="0" xfId="0" applyNumberFormat="1" applyFont="1" applyFill="1" applyAlignment="1">
      <alignment horizontal="right"/>
    </xf>
    <xf numFmtId="0" fontId="124" fillId="10" borderId="0" xfId="0" applyFont="1" applyFill="1"/>
    <xf numFmtId="43" fontId="66" fillId="10" borderId="0" xfId="0" applyNumberFormat="1" applyFont="1" applyFill="1" applyAlignment="1">
      <alignment horizontal="left" wrapText="1"/>
    </xf>
    <xf numFmtId="43" fontId="65" fillId="10" borderId="13" xfId="0" applyNumberFormat="1" applyFont="1" applyFill="1" applyBorder="1"/>
    <xf numFmtId="43" fontId="22" fillId="10" borderId="22" xfId="0" applyNumberFormat="1" applyFont="1" applyFill="1" applyBorder="1" applyAlignment="1">
      <alignment horizontal="right"/>
    </xf>
    <xf numFmtId="43" fontId="22" fillId="10" borderId="13" xfId="0" applyNumberFormat="1" applyFont="1" applyFill="1" applyBorder="1" applyAlignment="1">
      <alignment horizontal="right"/>
    </xf>
    <xf numFmtId="0" fontId="100" fillId="0" borderId="0" xfId="0" applyFont="1" applyAlignment="1">
      <alignment horizontal="center"/>
    </xf>
    <xf numFmtId="0" fontId="23" fillId="0" borderId="0" xfId="0" applyFont="1" applyAlignment="1">
      <alignment horizontal="center"/>
    </xf>
    <xf numFmtId="0" fontId="22" fillId="0" borderId="6" xfId="0" applyFont="1" applyBorder="1" applyAlignment="1">
      <alignment horizontal="center"/>
    </xf>
    <xf numFmtId="0" fontId="66" fillId="0" borderId="0" xfId="0" applyFont="1" applyAlignment="1">
      <alignment horizontal="center"/>
    </xf>
    <xf numFmtId="0" fontId="23" fillId="0" borderId="22" xfId="0" applyFont="1" applyBorder="1" applyAlignment="1">
      <alignment horizontal="center"/>
    </xf>
    <xf numFmtId="0" fontId="23" fillId="0" borderId="23" xfId="0" applyFont="1" applyBorder="1"/>
    <xf numFmtId="43" fontId="66" fillId="12" borderId="8" xfId="0" applyNumberFormat="1" applyFont="1" applyFill="1" applyBorder="1"/>
    <xf numFmtId="43" fontId="66" fillId="12" borderId="20" xfId="0" applyNumberFormat="1" applyFont="1" applyFill="1" applyBorder="1"/>
    <xf numFmtId="43" fontId="66" fillId="12" borderId="9" xfId="0" applyNumberFormat="1" applyFont="1" applyFill="1" applyBorder="1"/>
    <xf numFmtId="43" fontId="66" fillId="12" borderId="10" xfId="0" applyNumberFormat="1" applyFont="1" applyFill="1" applyBorder="1"/>
    <xf numFmtId="43" fontId="66" fillId="12" borderId="7" xfId="0" applyNumberFormat="1" applyFont="1" applyFill="1" applyBorder="1"/>
    <xf numFmtId="43" fontId="66" fillId="12" borderId="11" xfId="0" applyNumberFormat="1" applyFont="1" applyFill="1" applyBorder="1"/>
    <xf numFmtId="43" fontId="66" fillId="11" borderId="8" xfId="0" applyNumberFormat="1" applyFont="1" applyFill="1" applyBorder="1"/>
    <xf numFmtId="0" fontId="142" fillId="0" borderId="0" xfId="0" applyFont="1"/>
    <xf numFmtId="43" fontId="204" fillId="10" borderId="0" xfId="25" applyNumberFormat="1" applyFont="1" applyFill="1" applyAlignment="1">
      <alignment horizontal="right" wrapText="1"/>
    </xf>
    <xf numFmtId="43" fontId="66" fillId="10" borderId="8" xfId="25" applyNumberFormat="1" applyFont="1" applyFill="1" applyBorder="1" applyAlignment="1">
      <alignment horizontal="right" wrapText="1"/>
    </xf>
    <xf numFmtId="41" fontId="200" fillId="0" borderId="0" xfId="0" applyNumberFormat="1" applyFont="1" applyAlignment="1">
      <alignment vertical="top"/>
    </xf>
    <xf numFmtId="0" fontId="143" fillId="0" borderId="0" xfId="0" applyFont="1" applyAlignment="1">
      <alignment horizontal="center"/>
    </xf>
    <xf numFmtId="0" fontId="143" fillId="0" borderId="13" xfId="0" applyFont="1" applyBorder="1" applyAlignment="1">
      <alignment horizontal="center" vertical="top" wrapText="1"/>
    </xf>
    <xf numFmtId="0" fontId="143" fillId="0" borderId="13" xfId="0" applyFont="1" applyBorder="1" applyAlignment="1">
      <alignment horizontal="center"/>
    </xf>
    <xf numFmtId="0" fontId="143" fillId="0" borderId="6" xfId="0" applyFont="1" applyBorder="1" applyAlignment="1">
      <alignment horizontal="center"/>
    </xf>
    <xf numFmtId="0" fontId="143" fillId="0" borderId="0" xfId="0" applyFont="1" applyAlignment="1">
      <alignment horizontal="center" vertical="top"/>
    </xf>
    <xf numFmtId="43" fontId="143" fillId="10" borderId="6" xfId="0" applyNumberFormat="1" applyFont="1" applyFill="1" applyBorder="1" applyAlignment="1">
      <alignment horizontal="left"/>
    </xf>
    <xf numFmtId="0" fontId="190" fillId="10" borderId="0" xfId="0" applyFont="1" applyFill="1" applyAlignment="1">
      <alignment horizontal="left"/>
    </xf>
    <xf numFmtId="0" fontId="190" fillId="10" borderId="6" xfId="0" applyFont="1" applyFill="1" applyBorder="1" applyAlignment="1">
      <alignment horizontal="center" vertical="top" wrapText="1"/>
    </xf>
    <xf numFmtId="0" fontId="191" fillId="10" borderId="0" xfId="0" applyFont="1" applyFill="1" applyAlignment="1">
      <alignment horizontal="left"/>
    </xf>
    <xf numFmtId="43" fontId="190" fillId="10" borderId="6" xfId="0" applyNumberFormat="1" applyFont="1" applyFill="1" applyBorder="1" applyAlignment="1">
      <alignment horizontal="left" wrapText="1"/>
    </xf>
    <xf numFmtId="43" fontId="190" fillId="12" borderId="6" xfId="0" applyNumberFormat="1" applyFont="1" applyFill="1" applyBorder="1" applyAlignment="1">
      <alignment horizontal="left" wrapText="1"/>
    </xf>
    <xf numFmtId="43" fontId="190" fillId="10" borderId="6" xfId="0" applyNumberFormat="1" applyFont="1" applyFill="1" applyBorder="1" applyAlignment="1">
      <alignment horizontal="left"/>
    </xf>
    <xf numFmtId="43" fontId="190" fillId="12" borderId="6" xfId="0" applyNumberFormat="1" applyFont="1" applyFill="1" applyBorder="1" applyAlignment="1">
      <alignment horizontal="left"/>
    </xf>
    <xf numFmtId="43" fontId="191" fillId="10" borderId="6" xfId="0" applyNumberFormat="1" applyFont="1" applyFill="1" applyBorder="1" applyAlignment="1">
      <alignment horizontal="left"/>
    </xf>
    <xf numFmtId="43" fontId="210" fillId="10" borderId="6" xfId="0" applyNumberFormat="1" applyFont="1" applyFill="1" applyBorder="1" applyAlignment="1">
      <alignment horizontal="left"/>
    </xf>
    <xf numFmtId="43" fontId="190" fillId="10" borderId="6" xfId="0" applyNumberFormat="1" applyFont="1" applyFill="1" applyBorder="1" applyAlignment="1">
      <alignment horizontal="left" vertical="top" wrapText="1"/>
    </xf>
    <xf numFmtId="43" fontId="190" fillId="10" borderId="0" xfId="0" applyNumberFormat="1" applyFont="1" applyFill="1" applyAlignment="1">
      <alignment horizontal="left"/>
    </xf>
    <xf numFmtId="43" fontId="190" fillId="10" borderId="22" xfId="0" applyNumberFormat="1" applyFont="1" applyFill="1" applyBorder="1" applyAlignment="1">
      <alignment horizontal="left"/>
    </xf>
    <xf numFmtId="43" fontId="66" fillId="10" borderId="10" xfId="25" applyNumberFormat="1" applyFont="1" applyFill="1" applyBorder="1" applyAlignment="1">
      <alignment horizontal="right" wrapText="1"/>
    </xf>
    <xf numFmtId="43" fontId="204" fillId="10" borderId="2" xfId="25" applyNumberFormat="1" applyFont="1" applyFill="1" applyBorder="1" applyAlignment="1">
      <alignment horizontal="right" wrapText="1"/>
    </xf>
    <xf numFmtId="0" fontId="211" fillId="0" borderId="0" xfId="0" applyFont="1" applyAlignment="1">
      <alignment horizontal="center"/>
    </xf>
    <xf numFmtId="0" fontId="204" fillId="10" borderId="0" xfId="0" applyFont="1" applyFill="1"/>
    <xf numFmtId="0" fontId="212" fillId="0" borderId="0" xfId="0" applyFont="1" applyAlignment="1">
      <alignment horizontal="center"/>
    </xf>
    <xf numFmtId="0" fontId="211" fillId="10" borderId="6" xfId="0" applyFont="1" applyFill="1" applyBorder="1" applyAlignment="1">
      <alignment horizontal="center" vertical="top" wrapText="1"/>
    </xf>
    <xf numFmtId="0" fontId="204" fillId="10" borderId="6" xfId="0" applyFont="1" applyFill="1" applyBorder="1"/>
    <xf numFmtId="43" fontId="204" fillId="13" borderId="6" xfId="25" applyNumberFormat="1" applyFont="1" applyFill="1" applyBorder="1" applyAlignment="1">
      <alignment horizontal="right" wrapText="1"/>
    </xf>
    <xf numFmtId="43" fontId="204" fillId="10" borderId="4" xfId="25" applyNumberFormat="1" applyFont="1" applyFill="1" applyBorder="1" applyAlignment="1">
      <alignment horizontal="right" wrapText="1"/>
    </xf>
    <xf numFmtId="43" fontId="204" fillId="10" borderId="0" xfId="0" applyNumberFormat="1" applyFont="1" applyFill="1"/>
    <xf numFmtId="4" fontId="204" fillId="10" borderId="0" xfId="0" applyNumberFormat="1" applyFont="1" applyFill="1"/>
    <xf numFmtId="43" fontId="23" fillId="10" borderId="0" xfId="0" applyNumberFormat="1" applyFont="1" applyFill="1" applyAlignment="1">
      <alignment vertical="top"/>
    </xf>
    <xf numFmtId="43" fontId="23" fillId="10" borderId="23" xfId="0" applyNumberFormat="1" applyFont="1" applyFill="1" applyBorder="1" applyAlignment="1">
      <alignment vertical="top"/>
    </xf>
    <xf numFmtId="43" fontId="95" fillId="10" borderId="0" xfId="0" applyNumberFormat="1" applyFont="1" applyFill="1" applyAlignment="1">
      <alignment vertical="top"/>
    </xf>
    <xf numFmtId="4" fontId="100" fillId="10" borderId="0" xfId="24" applyNumberFormat="1" applyFont="1" applyFill="1" applyAlignment="1">
      <alignment horizontal="right" wrapText="1"/>
    </xf>
    <xf numFmtId="43" fontId="175" fillId="10" borderId="23" xfId="0" applyNumberFormat="1" applyFont="1" applyFill="1" applyBorder="1" applyAlignment="1">
      <alignment vertical="center" wrapText="1"/>
    </xf>
    <xf numFmtId="0" fontId="8" fillId="0" borderId="6" xfId="0" applyFont="1" applyBorder="1" applyAlignment="1">
      <alignment vertical="top" wrapText="1"/>
    </xf>
    <xf numFmtId="43" fontId="200" fillId="10" borderId="0" xfId="0" applyNumberFormat="1" applyFont="1" applyFill="1"/>
    <xf numFmtId="0" fontId="8" fillId="10" borderId="0" xfId="0" applyFont="1" applyFill="1"/>
    <xf numFmtId="43" fontId="8" fillId="10" borderId="0" xfId="0" applyNumberFormat="1" applyFont="1" applyFill="1"/>
    <xf numFmtId="43" fontId="8" fillId="13" borderId="0" xfId="25" applyNumberFormat="1" applyFont="1" applyFill="1" applyAlignment="1">
      <alignment horizontal="right" wrapText="1"/>
    </xf>
    <xf numFmtId="4" fontId="8" fillId="10" borderId="0" xfId="0" applyNumberFormat="1" applyFont="1" applyFill="1"/>
    <xf numFmtId="43" fontId="95" fillId="10" borderId="0" xfId="20" applyNumberFormat="1" applyFont="1" applyFill="1" applyAlignment="1">
      <alignment horizontal="right" vertical="top" wrapText="1"/>
    </xf>
    <xf numFmtId="43" fontId="66" fillId="10" borderId="0" xfId="0" applyNumberFormat="1" applyFont="1" applyFill="1" applyAlignment="1">
      <alignment vertical="top"/>
    </xf>
    <xf numFmtId="43" fontId="95" fillId="10" borderId="37" xfId="20" applyNumberFormat="1" applyFont="1" applyFill="1" applyBorder="1" applyAlignment="1">
      <alignment horizontal="right" vertical="top" wrapText="1"/>
    </xf>
    <xf numFmtId="43" fontId="66" fillId="10" borderId="23" xfId="0" applyNumberFormat="1" applyFont="1" applyFill="1" applyBorder="1" applyAlignment="1">
      <alignment vertical="top"/>
    </xf>
    <xf numFmtId="43" fontId="23" fillId="10" borderId="9" xfId="0" applyNumberFormat="1" applyFont="1" applyFill="1" applyBorder="1" applyAlignment="1">
      <alignment vertical="top"/>
    </xf>
    <xf numFmtId="43" fontId="23" fillId="10" borderId="25" xfId="0" applyNumberFormat="1" applyFont="1" applyFill="1" applyBorder="1" applyAlignment="1">
      <alignment vertical="top"/>
    </xf>
    <xf numFmtId="43" fontId="23" fillId="10" borderId="11" xfId="0" applyNumberFormat="1" applyFont="1" applyFill="1" applyBorder="1" applyAlignment="1">
      <alignment vertical="top"/>
    </xf>
    <xf numFmtId="43" fontId="95" fillId="10" borderId="23" xfId="0" applyNumberFormat="1" applyFont="1" applyFill="1" applyBorder="1" applyAlignment="1">
      <alignment vertical="top"/>
    </xf>
    <xf numFmtId="43" fontId="175" fillId="10" borderId="0" xfId="0" applyNumberFormat="1" applyFont="1" applyFill="1"/>
    <xf numFmtId="43" fontId="143" fillId="10" borderId="6" xfId="0" applyNumberFormat="1" applyFont="1" applyFill="1" applyBorder="1"/>
    <xf numFmtId="4" fontId="160" fillId="0" borderId="18" xfId="0" applyNumberFormat="1" applyFont="1" applyBorder="1" applyAlignment="1">
      <alignment horizontal="right" vertical="center"/>
    </xf>
    <xf numFmtId="4" fontId="160" fillId="0" borderId="18" xfId="0" applyNumberFormat="1" applyFont="1" applyBorder="1" applyAlignment="1">
      <alignment vertical="center"/>
    </xf>
    <xf numFmtId="0" fontId="12" fillId="16" borderId="6" xfId="0" applyFont="1" applyFill="1" applyBorder="1" applyAlignment="1">
      <alignment horizontal="justify" vertical="center"/>
    </xf>
    <xf numFmtId="4" fontId="8" fillId="16" borderId="6" xfId="0" applyNumberFormat="1" applyFont="1" applyFill="1" applyBorder="1" applyAlignment="1">
      <alignment vertical="center"/>
    </xf>
    <xf numFmtId="4" fontId="12" fillId="16" borderId="18" xfId="0" applyNumberFormat="1" applyFont="1" applyFill="1" applyBorder="1" applyAlignment="1">
      <alignment vertical="center"/>
    </xf>
    <xf numFmtId="4" fontId="8" fillId="16" borderId="0" xfId="0" applyNumberFormat="1" applyFont="1" applyFill="1" applyAlignment="1">
      <alignment vertical="center"/>
    </xf>
    <xf numFmtId="4" fontId="12" fillId="16" borderId="6" xfId="0" applyNumberFormat="1" applyFont="1" applyFill="1" applyBorder="1" applyAlignment="1">
      <alignment vertical="center"/>
    </xf>
    <xf numFmtId="0" fontId="12" fillId="12" borderId="6" xfId="0" applyFont="1" applyFill="1" applyBorder="1" applyAlignment="1">
      <alignment horizontal="justify" vertical="center"/>
    </xf>
    <xf numFmtId="4" fontId="8" fillId="12" borderId="6" xfId="0" applyNumberFormat="1" applyFont="1" applyFill="1" applyBorder="1" applyAlignment="1">
      <alignment vertical="center"/>
    </xf>
    <xf numFmtId="4" fontId="8" fillId="12" borderId="17" xfId="0" applyNumberFormat="1" applyFont="1" applyFill="1" applyBorder="1" applyAlignment="1">
      <alignment vertical="center"/>
    </xf>
    <xf numFmtId="4" fontId="12" fillId="12" borderId="18" xfId="0" applyNumberFormat="1" applyFont="1" applyFill="1" applyBorder="1" applyAlignment="1">
      <alignment vertical="center"/>
    </xf>
    <xf numFmtId="4" fontId="8" fillId="12" borderId="0" xfId="0" applyNumberFormat="1" applyFont="1" applyFill="1" applyAlignment="1">
      <alignment vertical="center"/>
    </xf>
    <xf numFmtId="4" fontId="12" fillId="12" borderId="6" xfId="0" applyNumberFormat="1" applyFont="1" applyFill="1" applyBorder="1" applyAlignment="1">
      <alignment vertical="center"/>
    </xf>
    <xf numFmtId="4" fontId="160" fillId="0" borderId="6" xfId="0" applyNumberFormat="1" applyFont="1" applyBorder="1" applyAlignment="1">
      <alignment vertical="center"/>
    </xf>
    <xf numFmtId="174" fontId="160" fillId="0" borderId="6" xfId="0" applyNumberFormat="1" applyFont="1" applyBorder="1" applyAlignment="1">
      <alignment vertical="center"/>
    </xf>
    <xf numFmtId="0" fontId="215" fillId="7" borderId="27" xfId="53" applyFont="1" applyFill="1" applyBorder="1" applyAlignment="1">
      <alignment horizontal="center"/>
    </xf>
    <xf numFmtId="4" fontId="215" fillId="0" borderId="1" xfId="53" applyNumberFormat="1" applyFont="1" applyBorder="1" applyAlignment="1">
      <alignment horizontal="right" wrapText="1"/>
    </xf>
    <xf numFmtId="4" fontId="215" fillId="7" borderId="27" xfId="53" applyNumberFormat="1" applyFont="1" applyFill="1" applyBorder="1" applyAlignment="1">
      <alignment horizontal="center"/>
    </xf>
    <xf numFmtId="43" fontId="182" fillId="12" borderId="39" xfId="0" applyNumberFormat="1" applyFont="1" applyFill="1" applyBorder="1" applyAlignment="1">
      <alignment horizontal="center" vertical="center"/>
    </xf>
    <xf numFmtId="0" fontId="41" fillId="0" borderId="0" xfId="0" applyFont="1" applyAlignment="1">
      <alignment horizontal="center"/>
    </xf>
    <xf numFmtId="0" fontId="53" fillId="0" borderId="0" xfId="0" applyFont="1" applyAlignment="1">
      <alignment horizontal="center"/>
    </xf>
    <xf numFmtId="0" fontId="41" fillId="10" borderId="0" xfId="0" applyFont="1" applyFill="1" applyAlignment="1">
      <alignment horizontal="center" vertical="top" wrapText="1"/>
    </xf>
    <xf numFmtId="0" fontId="217" fillId="0" borderId="0" xfId="0" applyFont="1" applyAlignment="1">
      <alignment horizontal="center"/>
    </xf>
    <xf numFmtId="0" fontId="218" fillId="0" borderId="0" xfId="0" applyFont="1" applyAlignment="1">
      <alignment horizontal="right"/>
    </xf>
    <xf numFmtId="0" fontId="219" fillId="0" borderId="0" xfId="0" applyFont="1" applyAlignment="1">
      <alignment horizontal="center"/>
    </xf>
    <xf numFmtId="0" fontId="220" fillId="0" borderId="0" xfId="0" applyFont="1"/>
    <xf numFmtId="0" fontId="218" fillId="10" borderId="0" xfId="0" applyFont="1" applyFill="1"/>
    <xf numFmtId="0" fontId="94" fillId="10" borderId="0" xfId="0" applyFont="1" applyFill="1"/>
    <xf numFmtId="0" fontId="221" fillId="0" borderId="0" xfId="0" applyFont="1" applyAlignment="1">
      <alignment horizontal="center"/>
    </xf>
    <xf numFmtId="0" fontId="217" fillId="0" borderId="22" xfId="0" applyFont="1" applyBorder="1" applyAlignment="1">
      <alignment horizontal="center" vertical="top" wrapText="1"/>
    </xf>
    <xf numFmtId="0" fontId="217" fillId="10" borderId="22" xfId="0" applyFont="1" applyFill="1" applyBorder="1" applyAlignment="1">
      <alignment horizontal="center" vertical="top" wrapText="1"/>
    </xf>
    <xf numFmtId="0" fontId="223" fillId="10" borderId="6" xfId="0" applyFont="1" applyFill="1" applyBorder="1" applyAlignment="1">
      <alignment horizontal="center" vertical="top" wrapText="1"/>
    </xf>
    <xf numFmtId="0" fontId="217" fillId="10" borderId="6" xfId="0" applyFont="1" applyFill="1" applyBorder="1" applyAlignment="1">
      <alignment horizontal="center" vertical="top" wrapText="1"/>
    </xf>
    <xf numFmtId="0" fontId="224" fillId="10" borderId="0" xfId="0" applyFont="1" applyFill="1"/>
    <xf numFmtId="0" fontId="220" fillId="10" borderId="0" xfId="0" applyFont="1" applyFill="1"/>
    <xf numFmtId="43" fontId="94" fillId="10" borderId="0" xfId="0" applyNumberFormat="1" applyFont="1" applyFill="1"/>
    <xf numFmtId="43" fontId="220" fillId="13" borderId="6" xfId="25" applyNumberFormat="1" applyFont="1" applyFill="1" applyBorder="1" applyAlignment="1">
      <alignment horizontal="right" wrapText="1"/>
    </xf>
    <xf numFmtId="43" fontId="94" fillId="13" borderId="6" xfId="25" applyNumberFormat="1" applyFont="1" applyFill="1" applyBorder="1" applyAlignment="1">
      <alignment horizontal="right" wrapText="1"/>
    </xf>
    <xf numFmtId="43" fontId="220" fillId="10" borderId="6" xfId="25" applyNumberFormat="1" applyFont="1" applyFill="1" applyBorder="1" applyAlignment="1">
      <alignment horizontal="right" wrapText="1"/>
    </xf>
    <xf numFmtId="43" fontId="219" fillId="10" borderId="0" xfId="0" applyNumberFormat="1" applyFont="1" applyFill="1"/>
    <xf numFmtId="0" fontId="225" fillId="0" borderId="0" xfId="0" applyFont="1" applyAlignment="1">
      <alignment horizontal="right"/>
    </xf>
    <xf numFmtId="43" fontId="226" fillId="10" borderId="22" xfId="0" applyNumberFormat="1" applyFont="1" applyFill="1" applyBorder="1" applyAlignment="1">
      <alignment horizontal="right"/>
    </xf>
    <xf numFmtId="43" fontId="223" fillId="10" borderId="6" xfId="25" applyNumberFormat="1" applyFont="1" applyFill="1" applyBorder="1" applyAlignment="1">
      <alignment horizontal="right" wrapText="1"/>
    </xf>
    <xf numFmtId="43" fontId="219" fillId="11" borderId="6" xfId="25" applyNumberFormat="1" applyFont="1" applyFill="1" applyBorder="1" applyAlignment="1">
      <alignment horizontal="right" wrapText="1"/>
    </xf>
    <xf numFmtId="0" fontId="217" fillId="0" borderId="6" xfId="0" applyFont="1" applyBorder="1" applyAlignment="1">
      <alignment horizontal="right"/>
    </xf>
    <xf numFmtId="0" fontId="222" fillId="0" borderId="6" xfId="0" applyFont="1" applyBorder="1" applyAlignment="1">
      <alignment horizontal="center"/>
    </xf>
    <xf numFmtId="0" fontId="223" fillId="0" borderId="22" xfId="0" applyFont="1" applyBorder="1"/>
    <xf numFmtId="43" fontId="104" fillId="10" borderId="22" xfId="0" applyNumberFormat="1" applyFont="1" applyFill="1" applyBorder="1"/>
    <xf numFmtId="43" fontId="223" fillId="10" borderId="6" xfId="0" applyNumberFormat="1" applyFont="1" applyFill="1" applyBorder="1"/>
    <xf numFmtId="0" fontId="218" fillId="0" borderId="0" xfId="0" applyFont="1"/>
    <xf numFmtId="43" fontId="221" fillId="10" borderId="0" xfId="0" applyNumberFormat="1" applyFont="1" applyFill="1"/>
    <xf numFmtId="43" fontId="225" fillId="10" borderId="0" xfId="0" applyNumberFormat="1" applyFont="1" applyFill="1"/>
    <xf numFmtId="43" fontId="222" fillId="13" borderId="6" xfId="25" applyNumberFormat="1" applyFont="1" applyFill="1" applyBorder="1" applyAlignment="1">
      <alignment horizontal="right" wrapText="1"/>
    </xf>
    <xf numFmtId="43" fontId="217" fillId="10" borderId="0" xfId="0" applyNumberFormat="1" applyFont="1" applyFill="1" applyAlignment="1">
      <alignment horizontal="left"/>
    </xf>
    <xf numFmtId="0" fontId="220" fillId="0" borderId="6" xfId="0" applyFont="1" applyBorder="1"/>
    <xf numFmtId="43" fontId="227" fillId="10" borderId="0" xfId="0" applyNumberFormat="1" applyFont="1" applyFill="1"/>
    <xf numFmtId="43" fontId="228" fillId="10" borderId="0" xfId="0" applyNumberFormat="1" applyFont="1" applyFill="1"/>
    <xf numFmtId="43" fontId="219" fillId="0" borderId="55" xfId="48" applyNumberFormat="1" applyFont="1" applyBorder="1" applyAlignment="1">
      <alignment horizontal="left" wrapText="1"/>
    </xf>
    <xf numFmtId="43" fontId="219" fillId="0" borderId="63" xfId="48" applyNumberFormat="1" applyFont="1" applyBorder="1" applyAlignment="1">
      <alignment wrapText="1"/>
    </xf>
    <xf numFmtId="43" fontId="219" fillId="0" borderId="0" xfId="48" applyNumberFormat="1" applyFont="1" applyAlignment="1">
      <alignment horizontal="left" wrapText="1"/>
    </xf>
    <xf numFmtId="43" fontId="94" fillId="11" borderId="6" xfId="25" applyNumberFormat="1" applyFont="1" applyFill="1" applyBorder="1" applyAlignment="1">
      <alignment horizontal="right" wrapText="1"/>
    </xf>
    <xf numFmtId="43" fontId="226" fillId="10" borderId="0" xfId="0" applyNumberFormat="1" applyFont="1" applyFill="1" applyAlignment="1">
      <alignment horizontal="right"/>
    </xf>
    <xf numFmtId="43" fontId="220" fillId="10" borderId="6" xfId="0" applyNumberFormat="1" applyFont="1" applyFill="1" applyBorder="1"/>
    <xf numFmtId="4" fontId="220" fillId="10" borderId="6" xfId="0" applyNumberFormat="1" applyFont="1" applyFill="1" applyBorder="1"/>
    <xf numFmtId="0" fontId="219" fillId="10" borderId="0" xfId="0" applyFont="1" applyFill="1"/>
    <xf numFmtId="43" fontId="94" fillId="10" borderId="0" xfId="0" applyNumberFormat="1" applyFont="1" applyFill="1" applyAlignment="1">
      <alignment horizontal="left" wrapText="1"/>
    </xf>
    <xf numFmtId="43" fontId="228" fillId="10" borderId="7" xfId="47" applyNumberFormat="1" applyFont="1" applyFill="1" applyBorder="1" applyAlignment="1">
      <alignment horizontal="left" wrapText="1"/>
    </xf>
    <xf numFmtId="43" fontId="222" fillId="11" borderId="6" xfId="25" applyNumberFormat="1" applyFont="1" applyFill="1" applyBorder="1" applyAlignment="1">
      <alignment horizontal="right" wrapText="1"/>
    </xf>
    <xf numFmtId="43" fontId="217" fillId="10" borderId="22" xfId="0" applyNumberFormat="1" applyFont="1" applyFill="1" applyBorder="1" applyAlignment="1">
      <alignment horizontal="right"/>
    </xf>
    <xf numFmtId="0" fontId="222" fillId="0" borderId="0" xfId="0" applyFont="1" applyAlignment="1">
      <alignment horizontal="center" vertical="top"/>
    </xf>
    <xf numFmtId="43" fontId="104" fillId="10" borderId="7" xfId="0" applyNumberFormat="1" applyFont="1" applyFill="1" applyBorder="1" applyAlignment="1">
      <alignment horizontal="left" vertical="top" wrapText="1"/>
    </xf>
    <xf numFmtId="0" fontId="94" fillId="0" borderId="0" xfId="0" applyFont="1" applyAlignment="1">
      <alignment horizontal="right"/>
    </xf>
    <xf numFmtId="43" fontId="104" fillId="10" borderId="0" xfId="0" applyNumberFormat="1" applyFont="1" applyFill="1"/>
    <xf numFmtId="43" fontId="94" fillId="10" borderId="0" xfId="25" applyNumberFormat="1" applyFont="1" applyFill="1" applyAlignment="1">
      <alignment horizontal="right" wrapText="1"/>
    </xf>
    <xf numFmtId="43" fontId="94" fillId="13" borderId="0" xfId="25" applyNumberFormat="1" applyFont="1" applyFill="1" applyAlignment="1">
      <alignment horizontal="right" wrapText="1"/>
    </xf>
    <xf numFmtId="4" fontId="94" fillId="10" borderId="0" xfId="0" applyNumberFormat="1" applyFont="1" applyFill="1"/>
    <xf numFmtId="0" fontId="234" fillId="0" borderId="0" xfId="0" applyFont="1"/>
    <xf numFmtId="49" fontId="230" fillId="0" borderId="0" xfId="0" applyNumberFormat="1" applyFont="1" applyAlignment="1">
      <alignment horizontal="center" vertical="center"/>
    </xf>
    <xf numFmtId="4" fontId="230" fillId="0" borderId="0" xfId="0" applyNumberFormat="1" applyFont="1" applyAlignment="1">
      <alignment vertical="center"/>
    </xf>
    <xf numFmtId="0" fontId="83" fillId="0" borderId="0" xfId="0" applyFont="1" applyAlignment="1">
      <alignment vertical="center"/>
    </xf>
    <xf numFmtId="0" fontId="230" fillId="0" borderId="0" xfId="0" applyFont="1" applyAlignment="1">
      <alignment horizontal="center"/>
    </xf>
    <xf numFmtId="4" fontId="230" fillId="0" borderId="6" xfId="0" applyNumberFormat="1" applyFont="1" applyBorder="1" applyAlignment="1">
      <alignment horizontal="right" vertical="center"/>
    </xf>
    <xf numFmtId="39" fontId="235" fillId="0" borderId="6" xfId="0" applyNumberFormat="1" applyFont="1" applyBorder="1"/>
    <xf numFmtId="4" fontId="235" fillId="0" borderId="6" xfId="0" applyNumberFormat="1" applyFont="1" applyBorder="1" applyAlignment="1">
      <alignment horizontal="right" vertical="center"/>
    </xf>
    <xf numFmtId="0" fontId="83" fillId="0" borderId="6" xfId="0" applyFont="1" applyBorder="1" applyAlignment="1">
      <alignment vertical="center"/>
    </xf>
    <xf numFmtId="0" fontId="230" fillId="0" borderId="6" xfId="0" applyFont="1" applyBorder="1" applyAlignment="1">
      <alignment horizontal="center"/>
    </xf>
    <xf numFmtId="39" fontId="230" fillId="0" borderId="6" xfId="0" applyNumberFormat="1" applyFont="1" applyBorder="1"/>
    <xf numFmtId="0" fontId="230" fillId="0" borderId="6" xfId="0" applyFont="1" applyBorder="1" applyAlignment="1">
      <alignment vertical="center"/>
    </xf>
    <xf numFmtId="0" fontId="236" fillId="0" borderId="6" xfId="0" applyFont="1" applyBorder="1"/>
    <xf numFmtId="4" fontId="83" fillId="0" borderId="6" xfId="0" applyNumberFormat="1" applyFont="1" applyBorder="1" applyAlignment="1">
      <alignment horizontal="right" vertical="center"/>
    </xf>
    <xf numFmtId="0" fontId="230" fillId="0" borderId="4" xfId="0" applyFont="1" applyBorder="1" applyAlignment="1">
      <alignment horizontal="center"/>
    </xf>
    <xf numFmtId="39" fontId="230" fillId="0" borderId="4" xfId="0" applyNumberFormat="1" applyFont="1" applyBorder="1" applyAlignment="1">
      <alignment horizontal="center"/>
    </xf>
    <xf numFmtId="0" fontId="83" fillId="0" borderId="4" xfId="0" applyFont="1" applyBorder="1" applyAlignment="1">
      <alignment horizontal="center" vertical="center"/>
    </xf>
    <xf numFmtId="0" fontId="230" fillId="0" borderId="4" xfId="0" applyFont="1" applyBorder="1" applyAlignment="1">
      <alignment horizontal="center" vertical="center"/>
    </xf>
    <xf numFmtId="49" fontId="230" fillId="0" borderId="2" xfId="0" applyNumberFormat="1" applyFont="1" applyBorder="1" applyAlignment="1">
      <alignment horizontal="center"/>
    </xf>
    <xf numFmtId="49" fontId="230" fillId="0" borderId="2" xfId="0" applyNumberFormat="1" applyFont="1" applyBorder="1" applyAlignment="1">
      <alignment horizontal="center" wrapText="1"/>
    </xf>
    <xf numFmtId="0" fontId="83" fillId="0" borderId="2" xfId="0" applyFont="1" applyBorder="1" applyAlignment="1">
      <alignment horizontal="center" vertical="center"/>
    </xf>
    <xf numFmtId="0" fontId="230" fillId="0" borderId="2" xfId="0" applyFont="1" applyBorder="1" applyAlignment="1">
      <alignment horizontal="center" vertical="center"/>
    </xf>
    <xf numFmtId="0" fontId="236" fillId="0" borderId="0" xfId="0" applyFont="1"/>
    <xf numFmtId="4" fontId="83" fillId="0" borderId="0" xfId="0" applyNumberFormat="1" applyFont="1" applyAlignment="1">
      <alignment horizontal="right" vertical="center"/>
    </xf>
    <xf numFmtId="0" fontId="230" fillId="0" borderId="0" xfId="0" applyFont="1" applyAlignment="1">
      <alignment vertical="center"/>
    </xf>
    <xf numFmtId="175" fontId="83" fillId="11" borderId="6" xfId="0" applyNumberFormat="1" applyFont="1" applyFill="1" applyBorder="1" applyAlignment="1">
      <alignment horizontal="right" vertical="center" wrapText="1"/>
    </xf>
    <xf numFmtId="39" fontId="231" fillId="11" borderId="6" xfId="0" applyNumberFormat="1" applyFont="1" applyFill="1" applyBorder="1"/>
    <xf numFmtId="175" fontId="231" fillId="11" borderId="6" xfId="0" applyNumberFormat="1" applyFont="1" applyFill="1" applyBorder="1" applyAlignment="1">
      <alignment horizontal="right" vertical="center" wrapText="1"/>
    </xf>
    <xf numFmtId="0" fontId="230" fillId="11" borderId="6" xfId="0" applyFont="1" applyFill="1" applyBorder="1" applyAlignment="1">
      <alignment vertical="center"/>
    </xf>
    <xf numFmtId="175" fontId="83" fillId="0" borderId="6" xfId="0" applyNumberFormat="1" applyFont="1" applyBorder="1" applyAlignment="1">
      <alignment horizontal="right" vertical="center" wrapText="1"/>
    </xf>
    <xf numFmtId="175" fontId="230" fillId="0" borderId="6" xfId="0" applyNumberFormat="1" applyFont="1" applyBorder="1" applyAlignment="1">
      <alignment horizontal="right" vertical="center" wrapText="1"/>
    </xf>
    <xf numFmtId="175" fontId="232" fillId="0" borderId="6" xfId="0" applyNumberFormat="1" applyFont="1" applyBorder="1" applyAlignment="1">
      <alignment horizontal="right" vertical="center" wrapText="1"/>
    </xf>
    <xf numFmtId="0" fontId="83" fillId="0" borderId="6" xfId="0" applyFont="1" applyBorder="1" applyAlignment="1">
      <alignment horizontal="center"/>
    </xf>
    <xf numFmtId="39" fontId="231" fillId="0" borderId="6" xfId="0" applyNumberFormat="1" applyFont="1" applyBorder="1"/>
    <xf numFmtId="175" fontId="235" fillId="0" borderId="6" xfId="0" applyNumberFormat="1" applyFont="1" applyBorder="1" applyAlignment="1">
      <alignment horizontal="right" vertical="center" wrapText="1"/>
    </xf>
    <xf numFmtId="175" fontId="230" fillId="0" borderId="4" xfId="0" applyNumberFormat="1" applyFont="1" applyBorder="1" applyAlignment="1">
      <alignment horizontal="right" vertical="center" wrapText="1"/>
    </xf>
    <xf numFmtId="0" fontId="230" fillId="0" borderId="4" xfId="0" applyFont="1" applyBorder="1" applyAlignment="1">
      <alignment vertical="center"/>
    </xf>
    <xf numFmtId="175" fontId="230" fillId="0" borderId="2" xfId="0" applyNumberFormat="1" applyFont="1" applyBorder="1" applyAlignment="1">
      <alignment horizontal="right" vertical="center" wrapText="1"/>
    </xf>
    <xf numFmtId="0" fontId="230" fillId="0" borderId="2" xfId="0" applyFont="1" applyBorder="1" applyAlignment="1">
      <alignment vertical="center"/>
    </xf>
    <xf numFmtId="4" fontId="232" fillId="0" borderId="6" xfId="0" applyNumberFormat="1" applyFont="1" applyBorder="1" applyAlignment="1">
      <alignment horizontal="right" vertical="center"/>
    </xf>
    <xf numFmtId="0" fontId="230" fillId="0" borderId="0" xfId="0" applyFont="1" applyAlignment="1">
      <alignment horizontal="center" vertical="center"/>
    </xf>
    <xf numFmtId="39" fontId="230" fillId="0" borderId="6" xfId="0" applyNumberFormat="1" applyFont="1" applyBorder="1" applyAlignment="1">
      <alignment vertical="center"/>
    </xf>
    <xf numFmtId="39" fontId="230" fillId="11" borderId="6" xfId="0" applyNumberFormat="1" applyFont="1" applyFill="1" applyBorder="1" applyAlignment="1">
      <alignment vertical="center"/>
    </xf>
    <xf numFmtId="39" fontId="230" fillId="11" borderId="6" xfId="0" applyNumberFormat="1" applyFont="1" applyFill="1" applyBorder="1"/>
    <xf numFmtId="0" fontId="83" fillId="11" borderId="6" xfId="0" applyFont="1" applyFill="1" applyBorder="1" applyAlignment="1">
      <alignment vertical="center"/>
    </xf>
    <xf numFmtId="0" fontId="230" fillId="0" borderId="6" xfId="0" applyFont="1" applyBorder="1" applyAlignment="1">
      <alignment horizontal="center" vertical="center"/>
    </xf>
    <xf numFmtId="0" fontId="230" fillId="0" borderId="6" xfId="0" applyFont="1" applyBorder="1"/>
    <xf numFmtId="39" fontId="230" fillId="0" borderId="6" xfId="0" applyNumberFormat="1" applyFont="1" applyBorder="1" applyAlignment="1">
      <alignment horizontal="right" vertical="center"/>
    </xf>
    <xf numFmtId="39" fontId="230" fillId="0" borderId="4" xfId="0" applyNumberFormat="1" applyFont="1" applyBorder="1" applyAlignment="1">
      <alignment horizontal="center" vertical="center"/>
    </xf>
    <xf numFmtId="0" fontId="230" fillId="0" borderId="4" xfId="0" applyFont="1" applyBorder="1"/>
    <xf numFmtId="0" fontId="230" fillId="0" borderId="10" xfId="0" applyFont="1" applyBorder="1" applyAlignment="1">
      <alignment horizontal="center" vertical="center"/>
    </xf>
    <xf numFmtId="0" fontId="230" fillId="0" borderId="0" xfId="0" applyFont="1"/>
    <xf numFmtId="4" fontId="83" fillId="0" borderId="0" xfId="0" applyNumberFormat="1" applyFont="1"/>
    <xf numFmtId="40" fontId="83" fillId="0" borderId="4" xfId="0" applyNumberFormat="1" applyFont="1" applyBorder="1"/>
    <xf numFmtId="40" fontId="230" fillId="0" borderId="11" xfId="0" applyNumberFormat="1" applyFont="1" applyBorder="1" applyAlignment="1">
      <alignment horizontal="right" vertical="center"/>
    </xf>
    <xf numFmtId="40" fontId="230" fillId="0" borderId="4" xfId="0" applyNumberFormat="1" applyFont="1" applyBorder="1" applyAlignment="1">
      <alignment vertical="center"/>
    </xf>
    <xf numFmtId="40" fontId="230" fillId="0" borderId="4" xfId="0" applyNumberFormat="1" applyFont="1" applyBorder="1" applyAlignment="1">
      <alignment horizontal="right" vertical="center"/>
    </xf>
    <xf numFmtId="0" fontId="230" fillId="0" borderId="10" xfId="0" applyFont="1" applyBorder="1" applyAlignment="1">
      <alignment vertical="center"/>
    </xf>
    <xf numFmtId="40" fontId="230" fillId="0" borderId="9" xfId="0" applyNumberFormat="1" applyFont="1" applyBorder="1" applyAlignment="1">
      <alignment horizontal="right" vertical="center"/>
    </xf>
    <xf numFmtId="40" fontId="230" fillId="0" borderId="2" xfId="0" applyNumberFormat="1" applyFont="1" applyBorder="1" applyAlignment="1">
      <alignment vertical="center"/>
    </xf>
    <xf numFmtId="40" fontId="230" fillId="0" borderId="2" xfId="0" applyNumberFormat="1" applyFont="1" applyBorder="1" applyAlignment="1">
      <alignment horizontal="right" vertical="center"/>
    </xf>
    <xf numFmtId="0" fontId="230" fillId="0" borderId="8" xfId="0" applyFont="1" applyBorder="1" applyAlignment="1">
      <alignment vertical="center"/>
    </xf>
    <xf numFmtId="40" fontId="83" fillId="0" borderId="2" xfId="0" applyNumberFormat="1" applyFont="1" applyBorder="1"/>
    <xf numFmtId="0" fontId="83" fillId="0" borderId="2" xfId="0" applyFont="1" applyBorder="1" applyAlignment="1">
      <alignment vertical="center"/>
    </xf>
    <xf numFmtId="40" fontId="83" fillId="0" borderId="6" xfId="0" applyNumberFormat="1" applyFont="1" applyBorder="1"/>
    <xf numFmtId="40" fontId="230" fillId="0" borderId="6" xfId="0" applyNumberFormat="1" applyFont="1" applyBorder="1"/>
    <xf numFmtId="0" fontId="83" fillId="0" borderId="6" xfId="0" applyFont="1" applyBorder="1" applyAlignment="1">
      <alignment horizontal="left" vertical="center"/>
    </xf>
    <xf numFmtId="0" fontId="230" fillId="0" borderId="6" xfId="0" applyFont="1" applyBorder="1" applyAlignment="1">
      <alignment horizontal="left" vertical="center"/>
    </xf>
    <xf numFmtId="171" fontId="230" fillId="0" borderId="6" xfId="0" applyNumberFormat="1" applyFont="1" applyBorder="1"/>
    <xf numFmtId="4" fontId="230" fillId="0" borderId="6" xfId="0" applyNumberFormat="1" applyFont="1" applyBorder="1"/>
    <xf numFmtId="0" fontId="230" fillId="0" borderId="3" xfId="0" applyFont="1" applyBorder="1" applyAlignment="1">
      <alignment horizontal="center" vertical="center"/>
    </xf>
    <xf numFmtId="0" fontId="237" fillId="0" borderId="0" xfId="0" applyFont="1" applyAlignment="1">
      <alignment horizontal="center" vertical="center"/>
    </xf>
    <xf numFmtId="39" fontId="230" fillId="0" borderId="0" xfId="0" applyNumberFormat="1" applyFont="1"/>
    <xf numFmtId="4" fontId="230" fillId="0" borderId="0" xfId="0" applyNumberFormat="1" applyFont="1"/>
    <xf numFmtId="0" fontId="83" fillId="0" borderId="6" xfId="0" applyFont="1" applyBorder="1" applyAlignment="1">
      <alignment horizontal="center" vertical="center"/>
    </xf>
    <xf numFmtId="39" fontId="83" fillId="0" borderId="6" xfId="0" applyNumberFormat="1" applyFont="1" applyBorder="1"/>
    <xf numFmtId="43" fontId="83" fillId="0" borderId="0" xfId="1" applyFont="1" applyFill="1" applyBorder="1" applyAlignment="1">
      <alignment horizontal="right" vertical="center"/>
    </xf>
    <xf numFmtId="0" fontId="238" fillId="0" borderId="6" xfId="0" applyFont="1" applyBorder="1"/>
    <xf numFmtId="4" fontId="202" fillId="0" borderId="0" xfId="0" applyNumberFormat="1" applyFont="1"/>
    <xf numFmtId="0" fontId="238" fillId="0" borderId="6" xfId="0" applyFont="1" applyBorder="1" applyAlignment="1">
      <alignment vertical="center"/>
    </xf>
    <xf numFmtId="0" fontId="231" fillId="0" borderId="6" xfId="0" applyFont="1" applyBorder="1" applyAlignment="1">
      <alignment vertical="center"/>
    </xf>
    <xf numFmtId="0" fontId="231" fillId="0" borderId="11" xfId="0" applyFont="1" applyBorder="1"/>
    <xf numFmtId="0" fontId="219" fillId="12" borderId="0" xfId="0" applyFont="1" applyFill="1" applyAlignment="1">
      <alignment horizontal="center"/>
    </xf>
    <xf numFmtId="0" fontId="220" fillId="12" borderId="0" xfId="0" applyFont="1" applyFill="1"/>
    <xf numFmtId="43" fontId="219" fillId="11" borderId="0" xfId="0" applyNumberFormat="1" applyFont="1" applyFill="1"/>
    <xf numFmtId="0" fontId="163" fillId="0" borderId="22" xfId="0" applyFont="1" applyBorder="1" applyAlignment="1">
      <alignment vertical="top" wrapText="1"/>
    </xf>
    <xf numFmtId="0" fontId="8" fillId="0" borderId="0" xfId="0" applyFont="1" applyAlignment="1">
      <alignment vertical="top" wrapText="1"/>
    </xf>
    <xf numFmtId="0" fontId="216" fillId="0" borderId="0" xfId="0" applyFont="1"/>
    <xf numFmtId="0" fontId="216" fillId="0" borderId="0" xfId="0" applyFont="1" applyAlignment="1">
      <alignment vertical="center"/>
    </xf>
    <xf numFmtId="0" fontId="170" fillId="0" borderId="0" xfId="0" applyFont="1" applyAlignment="1">
      <alignment horizontal="centerContinuous" vertical="center"/>
    </xf>
    <xf numFmtId="0" fontId="216" fillId="0" borderId="0" xfId="0" applyFont="1" applyAlignment="1">
      <alignment horizontal="centerContinuous" vertical="top"/>
    </xf>
    <xf numFmtId="0" fontId="194" fillId="0" borderId="0" xfId="0" applyFont="1"/>
    <xf numFmtId="0" fontId="216" fillId="0" borderId="0" xfId="0" applyFont="1" applyAlignment="1">
      <alignment horizontal="centerContinuous" vertical="center"/>
    </xf>
    <xf numFmtId="0" fontId="178" fillId="0" borderId="0" xfId="0" applyFont="1"/>
    <xf numFmtId="0" fontId="170" fillId="0" borderId="0" xfId="0" applyFont="1" applyAlignment="1">
      <alignment horizontal="center" vertical="center"/>
    </xf>
    <xf numFmtId="0" fontId="170" fillId="0" borderId="22" xfId="0" applyFont="1" applyBorder="1" applyAlignment="1">
      <alignment horizontal="center" vertical="center"/>
    </xf>
    <xf numFmtId="0" fontId="170" fillId="0" borderId="13" xfId="0" applyFont="1" applyBorder="1" applyAlignment="1">
      <alignment horizontal="center" vertical="center"/>
    </xf>
    <xf numFmtId="0" fontId="216" fillId="0" borderId="13" xfId="0" applyFont="1" applyBorder="1" applyAlignment="1">
      <alignment vertical="center"/>
    </xf>
    <xf numFmtId="0" fontId="170" fillId="0" borderId="22" xfId="0" applyFont="1" applyBorder="1" applyAlignment="1">
      <alignment horizontal="center" vertical="center" wrapText="1"/>
    </xf>
    <xf numFmtId="0" fontId="163" fillId="7" borderId="27" xfId="18" applyFont="1" applyFill="1" applyBorder="1" applyAlignment="1">
      <alignment horizontal="center"/>
    </xf>
    <xf numFmtId="0" fontId="216" fillId="0" borderId="0" xfId="0" applyFont="1" applyAlignment="1">
      <alignment vertical="top"/>
    </xf>
    <xf numFmtId="0" fontId="216" fillId="0" borderId="21" xfId="0" applyFont="1" applyBorder="1" applyAlignment="1">
      <alignment vertical="center"/>
    </xf>
    <xf numFmtId="43" fontId="216" fillId="0" borderId="21" xfId="0" applyNumberFormat="1" applyFont="1" applyBorder="1" applyAlignment="1">
      <alignment vertical="center"/>
    </xf>
    <xf numFmtId="4" fontId="163" fillId="0" borderId="1" xfId="18" applyNumberFormat="1" applyFont="1" applyBorder="1" applyAlignment="1">
      <alignment horizontal="right" wrapText="1"/>
    </xf>
    <xf numFmtId="0" fontId="170" fillId="0" borderId="21" xfId="0" applyFont="1" applyBorder="1" applyAlignment="1">
      <alignment vertical="center"/>
    </xf>
    <xf numFmtId="0" fontId="170" fillId="0" borderId="0" xfId="0" applyFont="1" applyAlignment="1">
      <alignment vertical="center"/>
    </xf>
    <xf numFmtId="0" fontId="183" fillId="0" borderId="0" xfId="0" applyFont="1" applyAlignment="1">
      <alignment vertical="center"/>
    </xf>
    <xf numFmtId="43" fontId="178" fillId="0" borderId="3" xfId="0" applyNumberFormat="1" applyFont="1" applyBorder="1"/>
    <xf numFmtId="4" fontId="178" fillId="0" borderId="0" xfId="0" applyNumberFormat="1" applyFont="1"/>
    <xf numFmtId="164" fontId="183" fillId="0" borderId="0" xfId="0" applyNumberFormat="1" applyFont="1" applyAlignment="1">
      <alignment vertical="center"/>
    </xf>
    <xf numFmtId="43" fontId="216" fillId="10" borderId="21" xfId="0" applyNumberFormat="1" applyFont="1" applyFill="1" applyBorder="1" applyAlignment="1">
      <alignment vertical="center"/>
    </xf>
    <xf numFmtId="43" fontId="183" fillId="0" borderId="25" xfId="0" applyNumberFormat="1" applyFont="1" applyBorder="1" applyAlignment="1">
      <alignment vertical="center"/>
    </xf>
    <xf numFmtId="43" fontId="216" fillId="10" borderId="7" xfId="0" applyNumberFormat="1" applyFont="1" applyFill="1" applyBorder="1" applyAlignment="1">
      <alignment vertical="center"/>
    </xf>
    <xf numFmtId="43" fontId="178" fillId="0" borderId="4" xfId="0" applyNumberFormat="1" applyFont="1" applyBorder="1"/>
    <xf numFmtId="43" fontId="178" fillId="0" borderId="0" xfId="0" applyNumberFormat="1" applyFont="1"/>
    <xf numFmtId="0" fontId="243" fillId="0" borderId="0" xfId="0" applyFont="1" applyAlignment="1">
      <alignment vertical="center"/>
    </xf>
    <xf numFmtId="0" fontId="243" fillId="0" borderId="21" xfId="0" applyFont="1" applyBorder="1" applyAlignment="1">
      <alignment vertical="center"/>
    </xf>
    <xf numFmtId="1" fontId="183" fillId="0" borderId="0" xfId="0" applyNumberFormat="1" applyFont="1" applyAlignment="1">
      <alignment horizontal="right" vertical="center"/>
    </xf>
    <xf numFmtId="43" fontId="179" fillId="0" borderId="13" xfId="0" applyNumberFormat="1" applyFont="1" applyBorder="1"/>
    <xf numFmtId="0" fontId="216" fillId="0" borderId="25" xfId="0" applyFont="1" applyBorder="1" applyAlignment="1">
      <alignment vertical="center"/>
    </xf>
    <xf numFmtId="0" fontId="183" fillId="0" borderId="0" xfId="0" applyFont="1" applyAlignment="1">
      <alignment horizontal="right" vertical="center"/>
    </xf>
    <xf numFmtId="43" fontId="194" fillId="0" borderId="0" xfId="0" applyNumberFormat="1" applyFont="1" applyAlignment="1">
      <alignment horizontal="centerContinuous" vertical="top"/>
    </xf>
    <xf numFmtId="0" fontId="194" fillId="0" borderId="0" xfId="0" applyFont="1" applyAlignment="1">
      <alignment horizontal="centerContinuous" vertical="top"/>
    </xf>
    <xf numFmtId="0" fontId="216" fillId="0" borderId="21" xfId="0" applyFont="1" applyBorder="1"/>
    <xf numFmtId="43" fontId="179" fillId="0" borderId="0" xfId="0" applyNumberFormat="1" applyFont="1"/>
    <xf numFmtId="43" fontId="216" fillId="0" borderId="0" xfId="0" applyNumberFormat="1" applyFont="1" applyAlignment="1">
      <alignment vertical="center"/>
    </xf>
    <xf numFmtId="0" fontId="170" fillId="0" borderId="21" xfId="0" applyFont="1" applyBorder="1" applyAlignment="1">
      <alignment horizontal="center" vertical="center"/>
    </xf>
    <xf numFmtId="0" fontId="194" fillId="0" borderId="1" xfId="22" applyFont="1" applyBorder="1" applyAlignment="1">
      <alignment wrapText="1"/>
    </xf>
    <xf numFmtId="0" fontId="170" fillId="0" borderId="22" xfId="0" applyFont="1" applyBorder="1" applyAlignment="1">
      <alignment vertical="center"/>
    </xf>
    <xf numFmtId="43" fontId="170" fillId="0" borderId="22" xfId="0" applyNumberFormat="1" applyFont="1" applyBorder="1" applyAlignment="1">
      <alignment vertical="center"/>
    </xf>
    <xf numFmtId="43" fontId="170" fillId="0" borderId="21" xfId="0" applyNumberFormat="1" applyFont="1" applyBorder="1" applyAlignment="1">
      <alignment vertical="center"/>
    </xf>
    <xf numFmtId="0" fontId="170" fillId="0" borderId="21" xfId="0" applyFont="1" applyBorder="1" applyAlignment="1">
      <alignment horizontal="right" vertical="center"/>
    </xf>
    <xf numFmtId="43" fontId="216" fillId="0" borderId="3" xfId="0" applyNumberFormat="1" applyFont="1" applyBorder="1" applyAlignment="1">
      <alignment vertical="center"/>
    </xf>
    <xf numFmtId="0" fontId="163" fillId="7" borderId="27" xfId="17" applyFont="1" applyFill="1" applyBorder="1" applyAlignment="1">
      <alignment horizontal="center"/>
    </xf>
    <xf numFmtId="0" fontId="216" fillId="0" borderId="23" xfId="0" applyFont="1" applyBorder="1" applyAlignment="1">
      <alignment vertical="center"/>
    </xf>
    <xf numFmtId="43" fontId="170" fillId="0" borderId="13" xfId="0" applyNumberFormat="1" applyFont="1" applyBorder="1" applyAlignment="1">
      <alignment vertical="center"/>
    </xf>
    <xf numFmtId="4" fontId="163" fillId="0" borderId="1" xfId="17" applyNumberFormat="1" applyFont="1" applyBorder="1" applyAlignment="1">
      <alignment horizontal="right" wrapText="1"/>
    </xf>
    <xf numFmtId="4" fontId="163" fillId="0" borderId="33" xfId="17" applyNumberFormat="1" applyFont="1" applyBorder="1" applyAlignment="1">
      <alignment horizontal="right" wrapText="1"/>
    </xf>
    <xf numFmtId="4" fontId="179" fillId="0" borderId="26" xfId="0" applyNumberFormat="1" applyFont="1" applyBorder="1"/>
    <xf numFmtId="0" fontId="216" fillId="0" borderId="0" xfId="0" applyFont="1" applyAlignment="1">
      <alignment horizontal="left" vertical="center"/>
    </xf>
    <xf numFmtId="43" fontId="178" fillId="0" borderId="0" xfId="1" applyFont="1"/>
    <xf numFmtId="0" fontId="170" fillId="0" borderId="8" xfId="0" applyFont="1" applyBorder="1" applyAlignment="1">
      <alignment vertical="center"/>
    </xf>
    <xf numFmtId="0" fontId="216" fillId="0" borderId="20" xfId="0" applyFont="1" applyBorder="1"/>
    <xf numFmtId="43" fontId="216" fillId="0" borderId="9" xfId="0" applyNumberFormat="1" applyFont="1" applyBorder="1" applyAlignment="1">
      <alignment vertical="center"/>
    </xf>
    <xf numFmtId="0" fontId="216" fillId="0" borderId="13" xfId="0" applyFont="1" applyBorder="1"/>
    <xf numFmtId="43" fontId="216" fillId="0" borderId="23" xfId="0" applyNumberFormat="1" applyFont="1" applyBorder="1" applyAlignment="1">
      <alignment vertical="center"/>
    </xf>
    <xf numFmtId="0" fontId="170" fillId="0" borderId="10" xfId="0" applyFont="1" applyBorder="1" applyAlignment="1">
      <alignment vertical="center"/>
    </xf>
    <xf numFmtId="0" fontId="216" fillId="0" borderId="11" xfId="0" applyFont="1" applyBorder="1" applyAlignment="1">
      <alignment vertical="center"/>
    </xf>
    <xf numFmtId="43" fontId="170" fillId="0" borderId="24" xfId="0" applyNumberFormat="1" applyFont="1" applyBorder="1" applyAlignment="1">
      <alignment vertical="center"/>
    </xf>
    <xf numFmtId="43" fontId="170" fillId="0" borderId="0" xfId="0" applyNumberFormat="1" applyFont="1" applyAlignment="1">
      <alignment vertical="center"/>
    </xf>
    <xf numFmtId="43" fontId="194" fillId="0" borderId="0" xfId="0" applyNumberFormat="1" applyFont="1"/>
    <xf numFmtId="4" fontId="216" fillId="0" borderId="0" xfId="0" applyNumberFormat="1" applyFont="1" applyAlignment="1">
      <alignment horizontal="right"/>
    </xf>
    <xf numFmtId="4" fontId="216" fillId="0" borderId="0" xfId="0" applyNumberFormat="1" applyFont="1"/>
    <xf numFmtId="0" fontId="243" fillId="0" borderId="0" xfId="0" applyFont="1"/>
    <xf numFmtId="0" fontId="244" fillId="0" borderId="0" xfId="0" applyFont="1"/>
    <xf numFmtId="0" fontId="197" fillId="0" borderId="0" xfId="0" applyFont="1"/>
    <xf numFmtId="0" fontId="170" fillId="0" borderId="6" xfId="0" applyFont="1" applyBorder="1" applyAlignment="1">
      <alignment horizontal="center"/>
    </xf>
    <xf numFmtId="43" fontId="216" fillId="0" borderId="0" xfId="0" applyNumberFormat="1" applyFont="1"/>
    <xf numFmtId="164" fontId="216" fillId="0" borderId="0" xfId="3" applyNumberFormat="1" applyFont="1"/>
    <xf numFmtId="43" fontId="216" fillId="0" borderId="0" xfId="1" applyFont="1"/>
    <xf numFmtId="43" fontId="170" fillId="0" borderId="0" xfId="0" applyNumberFormat="1" applyFont="1"/>
    <xf numFmtId="43" fontId="194" fillId="0" borderId="0" xfId="1" applyFont="1"/>
    <xf numFmtId="43" fontId="170" fillId="0" borderId="6" xfId="0" applyNumberFormat="1" applyFont="1" applyBorder="1"/>
    <xf numFmtId="0" fontId="243" fillId="0" borderId="0" xfId="0" applyFont="1" applyAlignment="1">
      <alignment horizontal="center"/>
    </xf>
    <xf numFmtId="43" fontId="216" fillId="0" borderId="2" xfId="0" applyNumberFormat="1" applyFont="1" applyBorder="1"/>
    <xf numFmtId="43" fontId="216" fillId="0" borderId="3" xfId="0" applyNumberFormat="1" applyFont="1" applyBorder="1"/>
    <xf numFmtId="43" fontId="216" fillId="0" borderId="4" xfId="0" applyNumberFormat="1" applyFont="1" applyBorder="1"/>
    <xf numFmtId="43" fontId="197" fillId="0" borderId="0" xfId="0" applyNumberFormat="1" applyFont="1"/>
    <xf numFmtId="164" fontId="245" fillId="0" borderId="26" xfId="0" applyNumberFormat="1" applyFont="1" applyBorder="1"/>
    <xf numFmtId="164" fontId="245" fillId="0" borderId="0" xfId="0" applyNumberFormat="1" applyFont="1"/>
    <xf numFmtId="43" fontId="170" fillId="9" borderId="26" xfId="0" applyNumberFormat="1" applyFont="1" applyFill="1" applyBorder="1"/>
    <xf numFmtId="43" fontId="170" fillId="5" borderId="26" xfId="1" applyFont="1" applyFill="1" applyBorder="1"/>
    <xf numFmtId="0" fontId="216" fillId="0" borderId="1" xfId="22" applyFont="1" applyBorder="1" applyAlignment="1">
      <alignment wrapText="1"/>
    </xf>
    <xf numFmtId="0" fontId="216" fillId="0" borderId="14" xfId="22" applyFont="1" applyBorder="1" applyAlignment="1">
      <alignment wrapText="1"/>
    </xf>
    <xf numFmtId="4" fontId="216" fillId="0" borderId="7" xfId="0" applyNumberFormat="1" applyFont="1" applyBorder="1"/>
    <xf numFmtId="4" fontId="246" fillId="0" borderId="0" xfId="0" applyNumberFormat="1" applyFont="1"/>
    <xf numFmtId="0" fontId="216" fillId="7" borderId="27" xfId="18" applyFont="1" applyFill="1" applyBorder="1" applyAlignment="1">
      <alignment horizontal="center"/>
    </xf>
    <xf numFmtId="4" fontId="216" fillId="0" borderId="1" xfId="18" applyNumberFormat="1" applyFont="1" applyBorder="1" applyAlignment="1">
      <alignment horizontal="right" wrapText="1"/>
    </xf>
    <xf numFmtId="0" fontId="247" fillId="10" borderId="0" xfId="0" applyFont="1" applyFill="1"/>
    <xf numFmtId="0" fontId="163" fillId="0" borderId="0" xfId="0" applyFont="1" applyAlignment="1">
      <alignment horizontal="centerContinuous" vertical="top"/>
    </xf>
    <xf numFmtId="0" fontId="258" fillId="0" borderId="0" xfId="0" applyFont="1" applyAlignment="1">
      <alignment horizontal="centerContinuous" vertical="top"/>
    </xf>
    <xf numFmtId="0" fontId="163" fillId="0" borderId="0" xfId="0" applyFont="1"/>
    <xf numFmtId="0" fontId="259" fillId="0" borderId="0" xfId="0" applyFont="1" applyAlignment="1">
      <alignment horizontal="center" vertical="top" wrapText="1"/>
    </xf>
    <xf numFmtId="0" fontId="259" fillId="0" borderId="0" xfId="0" applyFont="1" applyAlignment="1">
      <alignment vertical="top" wrapText="1"/>
    </xf>
    <xf numFmtId="0" fontId="213" fillId="0" borderId="6" xfId="0" applyFont="1" applyBorder="1" applyAlignment="1">
      <alignment horizontal="center" vertical="top"/>
    </xf>
    <xf numFmtId="0" fontId="258" fillId="0" borderId="6" xfId="0" applyFont="1" applyBorder="1" applyAlignment="1">
      <alignment vertical="top" wrapText="1"/>
    </xf>
    <xf numFmtId="0" fontId="163" fillId="0" borderId="6" xfId="0" applyFont="1" applyBorder="1" applyAlignment="1">
      <alignment vertical="top"/>
    </xf>
    <xf numFmtId="0" fontId="163" fillId="0" borderId="6" xfId="0" applyFont="1" applyBorder="1" applyAlignment="1">
      <alignment vertical="top" wrapText="1"/>
    </xf>
    <xf numFmtId="0" fontId="163" fillId="0" borderId="6" xfId="0" applyFont="1" applyBorder="1" applyAlignment="1">
      <alignment horizontal="center" vertical="top"/>
    </xf>
    <xf numFmtId="0" fontId="213" fillId="0" borderId="0" xfId="0" applyFont="1" applyAlignment="1">
      <alignment horizontal="left" vertical="top"/>
    </xf>
    <xf numFmtId="0" fontId="163" fillId="0" borderId="0" xfId="0" applyFont="1" applyAlignment="1">
      <alignment horizontal="center" vertical="top"/>
    </xf>
    <xf numFmtId="0" fontId="213" fillId="0" borderId="8" xfId="0" applyFont="1" applyBorder="1" applyAlignment="1">
      <alignment vertical="top"/>
    </xf>
    <xf numFmtId="0" fontId="213" fillId="0" borderId="6" xfId="0" applyFont="1" applyBorder="1" applyAlignment="1">
      <alignment vertical="top"/>
    </xf>
    <xf numFmtId="0" fontId="163" fillId="0" borderId="6" xfId="0" applyFont="1" applyBorder="1"/>
    <xf numFmtId="0" fontId="260" fillId="0" borderId="6" xfId="0" applyFont="1" applyBorder="1" applyAlignment="1">
      <alignment vertical="top"/>
    </xf>
    <xf numFmtId="0" fontId="213" fillId="0" borderId="6" xfId="0" applyFont="1" applyBorder="1" applyAlignment="1">
      <alignment vertical="top" wrapText="1"/>
    </xf>
    <xf numFmtId="0" fontId="213" fillId="0" borderId="6" xfId="0" applyFont="1" applyBorder="1" applyAlignment="1">
      <alignment horizontal="center" vertical="top" wrapText="1"/>
    </xf>
    <xf numFmtId="0" fontId="213" fillId="0" borderId="13" xfId="0" applyFont="1" applyBorder="1" applyAlignment="1">
      <alignment vertical="top"/>
    </xf>
    <xf numFmtId="0" fontId="163" fillId="0" borderId="23" xfId="0" applyFont="1" applyBorder="1" applyAlignment="1">
      <alignment vertical="top" wrapText="1"/>
    </xf>
    <xf numFmtId="0" fontId="163" fillId="10" borderId="6" xfId="0" applyFont="1" applyFill="1" applyBorder="1" applyAlignment="1">
      <alignment horizontal="center" vertical="top"/>
    </xf>
    <xf numFmtId="0" fontId="163" fillId="10" borderId="6" xfId="0" applyFont="1" applyFill="1" applyBorder="1" applyAlignment="1">
      <alignment vertical="top" wrapText="1"/>
    </xf>
    <xf numFmtId="0" fontId="163" fillId="10" borderId="0" xfId="0" applyFont="1" applyFill="1"/>
    <xf numFmtId="0" fontId="163" fillId="10" borderId="0" xfId="0" applyFont="1" applyFill="1" applyAlignment="1">
      <alignment vertical="top" wrapText="1"/>
    </xf>
    <xf numFmtId="43" fontId="163" fillId="10" borderId="6" xfId="13" applyNumberFormat="1" applyFont="1" applyFill="1" applyBorder="1" applyAlignment="1">
      <alignment horizontal="left" vertical="top" wrapText="1"/>
    </xf>
    <xf numFmtId="0" fontId="213" fillId="10" borderId="6" xfId="0" applyFont="1" applyFill="1" applyBorder="1" applyAlignment="1">
      <alignment vertical="top" wrapText="1"/>
    </xf>
    <xf numFmtId="0" fontId="163" fillId="10" borderId="6" xfId="0" applyFont="1" applyFill="1" applyBorder="1"/>
    <xf numFmtId="0" fontId="163" fillId="10" borderId="6" xfId="0" applyFont="1" applyFill="1" applyBorder="1" applyAlignment="1">
      <alignment vertical="top"/>
    </xf>
    <xf numFmtId="0" fontId="213" fillId="10" borderId="6" xfId="0" applyFont="1" applyFill="1" applyBorder="1" applyAlignment="1">
      <alignment horizontal="right" vertical="top" wrapText="1"/>
    </xf>
    <xf numFmtId="0" fontId="163" fillId="10" borderId="0" xfId="0" applyFont="1" applyFill="1" applyAlignment="1">
      <alignment vertical="top"/>
    </xf>
    <xf numFmtId="0" fontId="200" fillId="10" borderId="0" xfId="0" applyFont="1" applyFill="1" applyAlignment="1">
      <alignment vertical="top"/>
    </xf>
    <xf numFmtId="0" fontId="200" fillId="10" borderId="0" xfId="0" applyFont="1" applyFill="1" applyAlignment="1">
      <alignment vertical="top" wrapText="1"/>
    </xf>
    <xf numFmtId="0" fontId="200" fillId="0" borderId="0" xfId="0" applyFont="1" applyAlignment="1">
      <alignment vertical="top"/>
    </xf>
    <xf numFmtId="0" fontId="200" fillId="0" borderId="0" xfId="0" applyFont="1" applyAlignment="1">
      <alignment vertical="top" wrapText="1"/>
    </xf>
    <xf numFmtId="0" fontId="261" fillId="0" borderId="0" xfId="0" applyFont="1" applyAlignment="1">
      <alignment vertical="top" wrapText="1"/>
    </xf>
    <xf numFmtId="0" fontId="200" fillId="3" borderId="0" xfId="0" applyFont="1" applyFill="1" applyAlignment="1">
      <alignment vertical="top"/>
    </xf>
    <xf numFmtId="0" fontId="200" fillId="3" borderId="0" xfId="0" applyFont="1" applyFill="1" applyAlignment="1">
      <alignment vertical="top" wrapText="1"/>
    </xf>
    <xf numFmtId="41" fontId="228" fillId="0" borderId="0" xfId="0" applyNumberFormat="1" applyFont="1" applyAlignment="1">
      <alignment horizontal="centerContinuous" vertical="top"/>
    </xf>
    <xf numFmtId="43" fontId="228" fillId="0" borderId="0" xfId="0" applyNumberFormat="1" applyFont="1" applyAlignment="1">
      <alignment vertical="top"/>
    </xf>
    <xf numFmtId="166" fontId="228" fillId="0" borderId="0" xfId="0" applyNumberFormat="1" applyFont="1" applyAlignment="1">
      <alignment vertical="top"/>
    </xf>
    <xf numFmtId="166" fontId="228" fillId="0" borderId="6" xfId="0" applyNumberFormat="1" applyFont="1" applyBorder="1" applyAlignment="1">
      <alignment vertical="top"/>
    </xf>
    <xf numFmtId="166" fontId="228" fillId="10" borderId="6" xfId="13" applyNumberFormat="1" applyFont="1" applyFill="1" applyBorder="1" applyAlignment="1">
      <alignment horizontal="right" vertical="top" wrapText="1"/>
    </xf>
    <xf numFmtId="0" fontId="228" fillId="11" borderId="0" xfId="0" applyFont="1" applyFill="1" applyAlignment="1">
      <alignment horizontal="center" vertical="top"/>
    </xf>
    <xf numFmtId="41" fontId="228" fillId="0" borderId="0" xfId="0" applyNumberFormat="1" applyFont="1" applyAlignment="1">
      <alignment vertical="top"/>
    </xf>
    <xf numFmtId="41" fontId="262" fillId="0" borderId="6" xfId="13" applyNumberFormat="1" applyFont="1" applyBorder="1" applyAlignment="1">
      <alignment horizontal="center" vertical="top" wrapText="1"/>
    </xf>
    <xf numFmtId="166" fontId="228" fillId="0" borderId="23" xfId="13" applyNumberFormat="1" applyFont="1" applyBorder="1" applyAlignment="1">
      <alignment horizontal="center" vertical="top"/>
    </xf>
    <xf numFmtId="166" fontId="228" fillId="0" borderId="0" xfId="13" applyNumberFormat="1" applyFont="1" applyAlignment="1">
      <alignment horizontal="center" vertical="top"/>
    </xf>
    <xf numFmtId="166" fontId="228" fillId="0" borderId="6" xfId="13" applyNumberFormat="1" applyFont="1" applyBorder="1" applyAlignment="1">
      <alignment horizontal="right" vertical="top" wrapText="1"/>
    </xf>
    <xf numFmtId="166" fontId="228" fillId="0" borderId="0" xfId="13" applyNumberFormat="1" applyFont="1" applyAlignment="1">
      <alignment horizontal="right" vertical="top" wrapText="1"/>
    </xf>
    <xf numFmtId="166" fontId="262" fillId="0" borderId="23" xfId="13" applyNumberFormat="1" applyFont="1" applyBorder="1" applyAlignment="1">
      <alignment horizontal="right" vertical="top" wrapText="1"/>
    </xf>
    <xf numFmtId="166" fontId="262" fillId="0" borderId="0" xfId="13" applyNumberFormat="1" applyFont="1" applyAlignment="1">
      <alignment horizontal="right" vertical="top" wrapText="1"/>
    </xf>
    <xf numFmtId="166" fontId="262" fillId="0" borderId="6" xfId="13" applyNumberFormat="1" applyFont="1" applyBorder="1" applyAlignment="1">
      <alignment horizontal="right" vertical="top" wrapText="1"/>
    </xf>
    <xf numFmtId="166" fontId="262" fillId="11" borderId="6" xfId="13" applyNumberFormat="1" applyFont="1" applyFill="1" applyBorder="1" applyAlignment="1">
      <alignment horizontal="right" vertical="top" wrapText="1"/>
    </xf>
    <xf numFmtId="166" fontId="228" fillId="0" borderId="6" xfId="6" applyNumberFormat="1" applyFont="1" applyFill="1" applyBorder="1" applyAlignment="1">
      <alignment horizontal="right" vertical="top" wrapText="1"/>
    </xf>
    <xf numFmtId="166" fontId="228" fillId="0" borderId="21" xfId="13" applyNumberFormat="1" applyFont="1" applyBorder="1" applyAlignment="1">
      <alignment horizontal="right" vertical="top" wrapText="1"/>
    </xf>
    <xf numFmtId="43" fontId="228" fillId="0" borderId="0" xfId="1" applyFont="1"/>
    <xf numFmtId="0" fontId="170" fillId="10" borderId="0" xfId="0" applyFont="1" applyFill="1"/>
    <xf numFmtId="43" fontId="170" fillId="10" borderId="0" xfId="0" applyNumberFormat="1" applyFont="1" applyFill="1" applyAlignment="1">
      <alignment horizontal="centerContinuous" vertical="center"/>
    </xf>
    <xf numFmtId="43" fontId="216" fillId="10" borderId="0" xfId="0" applyNumberFormat="1" applyFont="1" applyFill="1" applyAlignment="1">
      <alignment horizontal="centerContinuous" vertical="center"/>
    </xf>
    <xf numFmtId="43" fontId="243" fillId="10" borderId="0" xfId="0" applyNumberFormat="1" applyFont="1" applyFill="1" applyAlignment="1">
      <alignment horizontal="centerContinuous" vertical="center"/>
    </xf>
    <xf numFmtId="0" fontId="170" fillId="10" borderId="0" xfId="0" applyFont="1" applyFill="1" applyAlignment="1">
      <alignment vertical="center"/>
    </xf>
    <xf numFmtId="43" fontId="216" fillId="10" borderId="28" xfId="0" applyNumberFormat="1" applyFont="1" applyFill="1" applyBorder="1" applyAlignment="1">
      <alignment vertical="center"/>
    </xf>
    <xf numFmtId="43" fontId="216" fillId="12" borderId="40" xfId="0" applyNumberFormat="1" applyFont="1" applyFill="1" applyBorder="1" applyAlignment="1">
      <alignment vertical="center"/>
    </xf>
    <xf numFmtId="0" fontId="170" fillId="10" borderId="0" xfId="0" applyFont="1" applyFill="1" applyAlignment="1">
      <alignment horizontal="center" vertical="center"/>
    </xf>
    <xf numFmtId="43" fontId="170" fillId="10" borderId="29" xfId="0" applyNumberFormat="1" applyFont="1" applyFill="1" applyBorder="1" applyAlignment="1">
      <alignment horizontal="center" vertical="center"/>
    </xf>
    <xf numFmtId="43" fontId="216" fillId="12" borderId="36" xfId="0" applyNumberFormat="1" applyFont="1" applyFill="1" applyBorder="1" applyAlignment="1">
      <alignment horizontal="center" vertical="center"/>
    </xf>
    <xf numFmtId="43" fontId="170" fillId="12" borderId="26" xfId="0" applyNumberFormat="1" applyFont="1" applyFill="1" applyBorder="1" applyAlignment="1">
      <alignment horizontal="center" vertical="center"/>
    </xf>
    <xf numFmtId="0" fontId="170" fillId="10" borderId="6" xfId="0" applyFont="1" applyFill="1" applyBorder="1" applyAlignment="1">
      <alignment horizontal="center" vertical="center"/>
    </xf>
    <xf numFmtId="43" fontId="216" fillId="10" borderId="0" xfId="0" applyNumberFormat="1" applyFont="1" applyFill="1"/>
    <xf numFmtId="43" fontId="216" fillId="10" borderId="0" xfId="0" applyNumberFormat="1" applyFont="1" applyFill="1" applyAlignment="1">
      <alignment horizontal="left" vertical="center" wrapText="1"/>
    </xf>
    <xf numFmtId="43" fontId="216" fillId="10" borderId="4" xfId="0" applyNumberFormat="1" applyFont="1" applyFill="1" applyBorder="1" applyAlignment="1">
      <alignment vertical="center" wrapText="1"/>
    </xf>
    <xf numFmtId="43" fontId="216" fillId="12" borderId="4" xfId="0" applyNumberFormat="1" applyFont="1" applyFill="1" applyBorder="1" applyAlignment="1">
      <alignment vertical="center" wrapText="1"/>
    </xf>
    <xf numFmtId="43" fontId="170" fillId="10" borderId="4" xfId="0" applyNumberFormat="1" applyFont="1" applyFill="1" applyBorder="1" applyAlignment="1">
      <alignment vertical="center" wrapText="1"/>
    </xf>
    <xf numFmtId="43" fontId="216" fillId="10" borderId="13" xfId="0" applyNumberFormat="1" applyFont="1" applyFill="1" applyBorder="1" applyAlignment="1">
      <alignment wrapText="1"/>
    </xf>
    <xf numFmtId="43" fontId="216" fillId="10" borderId="23" xfId="0" applyNumberFormat="1" applyFont="1" applyFill="1" applyBorder="1" applyAlignment="1">
      <alignment vertical="center" wrapText="1"/>
    </xf>
    <xf numFmtId="43" fontId="216" fillId="10" borderId="6" xfId="0" applyNumberFormat="1" applyFont="1" applyFill="1" applyBorder="1" applyAlignment="1">
      <alignment vertical="center" wrapText="1"/>
    </xf>
    <xf numFmtId="43" fontId="216" fillId="12" borderId="6" xfId="0" applyNumberFormat="1" applyFont="1" applyFill="1" applyBorder="1" applyAlignment="1">
      <alignment vertical="center" wrapText="1"/>
    </xf>
    <xf numFmtId="43" fontId="170" fillId="10" borderId="13" xfId="0" applyNumberFormat="1" applyFont="1" applyFill="1" applyBorder="1"/>
    <xf numFmtId="43" fontId="170" fillId="13" borderId="23" xfId="0" applyNumberFormat="1" applyFont="1" applyFill="1" applyBorder="1" applyAlignment="1">
      <alignment horizontal="left" vertical="center" wrapText="1"/>
    </xf>
    <xf numFmtId="43" fontId="170" fillId="10" borderId="6" xfId="0" applyNumberFormat="1" applyFont="1" applyFill="1" applyBorder="1" applyAlignment="1">
      <alignment vertical="center" wrapText="1"/>
    </xf>
    <xf numFmtId="43" fontId="170" fillId="12" borderId="6" xfId="0" applyNumberFormat="1" applyFont="1" applyFill="1" applyBorder="1" applyAlignment="1">
      <alignment vertical="center" wrapText="1"/>
    </xf>
    <xf numFmtId="43" fontId="216" fillId="10" borderId="0" xfId="0" applyNumberFormat="1" applyFont="1" applyFill="1" applyAlignment="1">
      <alignment wrapText="1"/>
    </xf>
    <xf numFmtId="43" fontId="216" fillId="10" borderId="25" xfId="0" applyNumberFormat="1" applyFont="1" applyFill="1" applyBorder="1" applyAlignment="1">
      <alignment vertical="center" wrapText="1"/>
    </xf>
    <xf numFmtId="43" fontId="216" fillId="10" borderId="20" xfId="0" applyNumberFormat="1" applyFont="1" applyFill="1" applyBorder="1" applyAlignment="1">
      <alignment wrapText="1"/>
    </xf>
    <xf numFmtId="43" fontId="216" fillId="10" borderId="9" xfId="0" applyNumberFormat="1" applyFont="1" applyFill="1" applyBorder="1" applyAlignment="1">
      <alignment vertical="center" wrapText="1"/>
    </xf>
    <xf numFmtId="43" fontId="216" fillId="10" borderId="2" xfId="0" applyNumberFormat="1" applyFont="1" applyFill="1" applyBorder="1" applyAlignment="1">
      <alignment vertical="center" wrapText="1"/>
    </xf>
    <xf numFmtId="43" fontId="170" fillId="12" borderId="2" xfId="0" applyNumberFormat="1" applyFont="1" applyFill="1" applyBorder="1" applyAlignment="1">
      <alignment vertical="center" wrapText="1"/>
    </xf>
    <xf numFmtId="0" fontId="170" fillId="13" borderId="6" xfId="0" applyFont="1" applyFill="1" applyBorder="1" applyAlignment="1">
      <alignment horizontal="center" vertical="center"/>
    </xf>
    <xf numFmtId="43" fontId="170" fillId="13" borderId="30" xfId="0" applyNumberFormat="1" applyFont="1" applyFill="1" applyBorder="1" applyAlignment="1">
      <alignment vertical="center" wrapText="1"/>
    </xf>
    <xf numFmtId="43" fontId="216" fillId="13" borderId="31" xfId="0" applyNumberFormat="1" applyFont="1" applyFill="1" applyBorder="1" applyAlignment="1">
      <alignment vertical="center" wrapText="1"/>
    </xf>
    <xf numFmtId="43" fontId="170" fillId="13" borderId="19" xfId="0" applyNumberFormat="1" applyFont="1" applyFill="1" applyBorder="1" applyAlignment="1">
      <alignment vertical="center" wrapText="1"/>
    </xf>
    <xf numFmtId="43" fontId="216" fillId="13" borderId="19" xfId="0" applyNumberFormat="1" applyFont="1" applyFill="1" applyBorder="1" applyAlignment="1">
      <alignment vertical="center" wrapText="1"/>
    </xf>
    <xf numFmtId="43" fontId="170" fillId="13" borderId="13" xfId="0" applyNumberFormat="1" applyFont="1" applyFill="1" applyBorder="1" applyAlignment="1">
      <alignment vertical="center" wrapText="1"/>
    </xf>
    <xf numFmtId="43" fontId="216" fillId="13" borderId="23" xfId="0" applyNumberFormat="1" applyFont="1" applyFill="1" applyBorder="1" applyAlignment="1">
      <alignment vertical="center" wrapText="1"/>
    </xf>
    <xf numFmtId="43" fontId="170" fillId="13" borderId="6" xfId="0" applyNumberFormat="1" applyFont="1" applyFill="1" applyBorder="1" applyAlignment="1">
      <alignment vertical="center" wrapText="1"/>
    </xf>
    <xf numFmtId="43" fontId="216" fillId="10" borderId="13" xfId="0" applyNumberFormat="1" applyFont="1" applyFill="1" applyBorder="1" applyAlignment="1">
      <alignment vertical="center" wrapText="1"/>
    </xf>
    <xf numFmtId="43" fontId="216" fillId="10" borderId="6" xfId="0" applyNumberFormat="1" applyFont="1" applyFill="1" applyBorder="1" applyAlignment="1">
      <alignment horizontal="center" vertical="center" wrapText="1"/>
    </xf>
    <xf numFmtId="43" fontId="216" fillId="12" borderId="6" xfId="0" applyNumberFormat="1" applyFont="1" applyFill="1" applyBorder="1" applyAlignment="1">
      <alignment horizontal="center" vertical="center" wrapText="1"/>
    </xf>
    <xf numFmtId="43" fontId="216" fillId="10" borderId="13" xfId="0" applyNumberFormat="1" applyFont="1" applyFill="1" applyBorder="1"/>
    <xf numFmtId="43" fontId="216" fillId="10" borderId="23" xfId="0" applyNumberFormat="1" applyFont="1" applyFill="1" applyBorder="1" applyAlignment="1">
      <alignment horizontal="left" vertical="center" wrapText="1"/>
    </xf>
    <xf numFmtId="43" fontId="216" fillId="10" borderId="0" xfId="0" applyNumberFormat="1" applyFont="1" applyFill="1" applyAlignment="1">
      <alignment vertical="top" wrapText="1"/>
    </xf>
    <xf numFmtId="43" fontId="170" fillId="10" borderId="30" xfId="0" applyNumberFormat="1" applyFont="1" applyFill="1" applyBorder="1" applyAlignment="1">
      <alignment vertical="center" wrapText="1"/>
    </xf>
    <xf numFmtId="43" fontId="216" fillId="10" borderId="31" xfId="0" applyNumberFormat="1" applyFont="1" applyFill="1" applyBorder="1" applyAlignment="1">
      <alignment vertical="center" wrapText="1"/>
    </xf>
    <xf numFmtId="43" fontId="170" fillId="10" borderId="19" xfId="0" applyNumberFormat="1" applyFont="1" applyFill="1" applyBorder="1" applyAlignment="1">
      <alignment vertical="center" wrapText="1"/>
    </xf>
    <xf numFmtId="43" fontId="170" fillId="12" borderId="19" xfId="0" applyNumberFormat="1" applyFont="1" applyFill="1" applyBorder="1" applyAlignment="1">
      <alignment vertical="center" wrapText="1"/>
    </xf>
    <xf numFmtId="43" fontId="216" fillId="12" borderId="7" xfId="0" applyNumberFormat="1" applyFont="1" applyFill="1" applyBorder="1" applyAlignment="1">
      <alignment horizontal="left" vertical="center" wrapText="1"/>
    </xf>
    <xf numFmtId="43" fontId="216" fillId="10" borderId="11" xfId="0" applyNumberFormat="1" applyFont="1" applyFill="1" applyBorder="1" applyAlignment="1">
      <alignment vertical="center" wrapText="1"/>
    </xf>
    <xf numFmtId="43" fontId="216" fillId="12" borderId="2" xfId="0" applyNumberFormat="1" applyFont="1" applyFill="1" applyBorder="1" applyAlignment="1">
      <alignment vertical="center" wrapText="1"/>
    </xf>
    <xf numFmtId="43" fontId="216" fillId="10" borderId="7" xfId="0" applyNumberFormat="1" applyFont="1" applyFill="1" applyBorder="1" applyAlignment="1">
      <alignment wrapText="1"/>
    </xf>
    <xf numFmtId="43" fontId="170" fillId="13" borderId="0" xfId="0" applyNumberFormat="1" applyFont="1" applyFill="1" applyAlignment="1">
      <alignment vertical="center" wrapText="1"/>
    </xf>
    <xf numFmtId="43" fontId="216" fillId="13" borderId="9" xfId="0" applyNumberFormat="1" applyFont="1" applyFill="1" applyBorder="1" applyAlignment="1">
      <alignment vertical="center" wrapText="1"/>
    </xf>
    <xf numFmtId="43" fontId="170" fillId="13" borderId="4" xfId="0" applyNumberFormat="1" applyFont="1" applyFill="1" applyBorder="1" applyAlignment="1">
      <alignment vertical="center" wrapText="1"/>
    </xf>
    <xf numFmtId="43" fontId="216" fillId="10" borderId="20" xfId="0" applyNumberFormat="1" applyFont="1" applyFill="1" applyBorder="1" applyAlignment="1">
      <alignment vertical="center" wrapText="1"/>
    </xf>
    <xf numFmtId="43" fontId="170" fillId="10" borderId="0" xfId="0" applyNumberFormat="1" applyFont="1" applyFill="1" applyAlignment="1">
      <alignment vertical="center" wrapText="1"/>
    </xf>
    <xf numFmtId="43" fontId="170" fillId="10" borderId="2" xfId="0" applyNumberFormat="1" applyFont="1" applyFill="1" applyBorder="1" applyAlignment="1">
      <alignment vertical="center" wrapText="1"/>
    </xf>
    <xf numFmtId="43" fontId="216" fillId="10" borderId="32" xfId="0" applyNumberFormat="1" applyFont="1" applyFill="1" applyBorder="1" applyAlignment="1">
      <alignment vertical="center" wrapText="1"/>
    </xf>
    <xf numFmtId="43" fontId="216" fillId="10" borderId="15" xfId="0" applyNumberFormat="1" applyFont="1" applyFill="1" applyBorder="1" applyAlignment="1">
      <alignment vertical="center" wrapText="1"/>
    </xf>
    <xf numFmtId="43" fontId="216" fillId="12" borderId="15" xfId="0" applyNumberFormat="1" applyFont="1" applyFill="1" applyBorder="1" applyAlignment="1">
      <alignment vertical="center" wrapText="1"/>
    </xf>
    <xf numFmtId="43" fontId="216" fillId="10" borderId="0" xfId="0" applyNumberFormat="1" applyFont="1" applyFill="1" applyAlignment="1">
      <alignment vertical="center" wrapText="1"/>
    </xf>
    <xf numFmtId="43" fontId="216" fillId="10" borderId="0" xfId="1" applyFont="1" applyFill="1" applyBorder="1" applyAlignment="1">
      <alignment vertical="center" wrapText="1"/>
    </xf>
    <xf numFmtId="43" fontId="216" fillId="10" borderId="3" xfId="0" applyNumberFormat="1" applyFont="1" applyFill="1" applyBorder="1" applyAlignment="1">
      <alignment vertical="center" wrapText="1"/>
    </xf>
    <xf numFmtId="43" fontId="170" fillId="10" borderId="13" xfId="0" applyNumberFormat="1" applyFont="1" applyFill="1" applyBorder="1" applyAlignment="1">
      <alignment vertical="center" wrapText="1"/>
    </xf>
    <xf numFmtId="43" fontId="216" fillId="10" borderId="0" xfId="0" applyNumberFormat="1" applyFont="1" applyFill="1" applyAlignment="1">
      <alignment horizontal="right"/>
    </xf>
    <xf numFmtId="43" fontId="170" fillId="10" borderId="0" xfId="0" applyNumberFormat="1" applyFont="1" applyFill="1"/>
    <xf numFmtId="43" fontId="263" fillId="10" borderId="0" xfId="0" applyNumberFormat="1" applyFont="1" applyFill="1"/>
    <xf numFmtId="0" fontId="206" fillId="0" borderId="22" xfId="0" applyFont="1" applyBorder="1" applyAlignment="1">
      <alignment horizontal="center" vertical="center" wrapText="1"/>
    </xf>
    <xf numFmtId="166" fontId="200" fillId="10" borderId="0" xfId="0" applyNumberFormat="1" applyFont="1" applyFill="1" applyAlignment="1">
      <alignment vertical="top" wrapText="1"/>
    </xf>
    <xf numFmtId="0" fontId="264" fillId="12" borderId="0" xfId="0" applyFont="1" applyFill="1" applyAlignment="1">
      <alignment horizontal="center"/>
    </xf>
    <xf numFmtId="0" fontId="264" fillId="10" borderId="0" xfId="0" applyFont="1" applyFill="1"/>
    <xf numFmtId="0" fontId="265" fillId="12" borderId="23" xfId="0" applyFont="1" applyFill="1" applyBorder="1" applyAlignment="1">
      <alignment horizontal="center" vertical="top" wrapText="1"/>
    </xf>
    <xf numFmtId="0" fontId="265" fillId="10" borderId="6" xfId="0" applyFont="1" applyFill="1" applyBorder="1" applyAlignment="1">
      <alignment horizontal="center" vertical="top" wrapText="1"/>
    </xf>
    <xf numFmtId="0" fontId="266" fillId="12" borderId="0" xfId="0" applyFont="1" applyFill="1" applyAlignment="1">
      <alignment horizontal="center"/>
    </xf>
    <xf numFmtId="43" fontId="25" fillId="10" borderId="2" xfId="0" applyNumberFormat="1" applyFont="1" applyFill="1" applyBorder="1"/>
    <xf numFmtId="43" fontId="264" fillId="13" borderId="0" xfId="25" applyNumberFormat="1" applyFont="1" applyFill="1" applyAlignment="1">
      <alignment horizontal="right" wrapText="1"/>
    </xf>
    <xf numFmtId="43" fontId="25" fillId="10" borderId="3" xfId="0" applyNumberFormat="1" applyFont="1" applyFill="1" applyBorder="1"/>
    <xf numFmtId="43" fontId="264" fillId="10" borderId="0" xfId="25" applyNumberFormat="1" applyFont="1" applyFill="1" applyAlignment="1">
      <alignment horizontal="right" wrapText="1"/>
    </xf>
    <xf numFmtId="43" fontId="25" fillId="10" borderId="4" xfId="0" applyNumberFormat="1" applyFont="1" applyFill="1" applyBorder="1"/>
    <xf numFmtId="43" fontId="25" fillId="10" borderId="0" xfId="0" applyNumberFormat="1" applyFont="1" applyFill="1"/>
    <xf numFmtId="43" fontId="25" fillId="0" borderId="58" xfId="47" applyNumberFormat="1" applyFont="1" applyBorder="1" applyAlignment="1">
      <alignment wrapText="1"/>
    </xf>
    <xf numFmtId="0" fontId="264" fillId="12" borderId="3" xfId="0" applyFont="1" applyFill="1" applyBorder="1" applyAlignment="1">
      <alignment horizontal="center"/>
    </xf>
    <xf numFmtId="0" fontId="265" fillId="12" borderId="6" xfId="0" applyFont="1" applyFill="1" applyBorder="1" applyAlignment="1">
      <alignment horizontal="center"/>
    </xf>
    <xf numFmtId="43" fontId="265" fillId="10" borderId="13" xfId="25" applyNumberFormat="1" applyFont="1" applyFill="1" applyBorder="1" applyAlignment="1">
      <alignment horizontal="right" wrapText="1"/>
    </xf>
    <xf numFmtId="0" fontId="265" fillId="12" borderId="3" xfId="0" applyFont="1" applyFill="1" applyBorder="1" applyAlignment="1">
      <alignment horizontal="center"/>
    </xf>
    <xf numFmtId="43" fontId="265" fillId="10" borderId="21" xfId="0" applyNumberFormat="1" applyFont="1" applyFill="1" applyBorder="1"/>
    <xf numFmtId="43" fontId="264" fillId="10" borderId="21" xfId="25" applyNumberFormat="1" applyFont="1" applyFill="1" applyBorder="1" applyAlignment="1">
      <alignment horizontal="right" wrapText="1"/>
    </xf>
    <xf numFmtId="0" fontId="264" fillId="12" borderId="21" xfId="0" applyFont="1" applyFill="1" applyBorder="1" applyAlignment="1">
      <alignment horizontal="center"/>
    </xf>
    <xf numFmtId="0" fontId="266" fillId="12" borderId="3" xfId="0" applyFont="1" applyFill="1" applyBorder="1" applyAlignment="1">
      <alignment horizontal="center"/>
    </xf>
    <xf numFmtId="43" fontId="265" fillId="10" borderId="54" xfId="25" applyNumberFormat="1" applyFont="1" applyFill="1" applyBorder="1" applyAlignment="1">
      <alignment horizontal="right" wrapText="1"/>
    </xf>
    <xf numFmtId="0" fontId="264" fillId="0" borderId="0" xfId="0" applyFont="1"/>
    <xf numFmtId="0" fontId="267" fillId="12" borderId="3" xfId="0" applyFont="1" applyFill="1" applyBorder="1" applyAlignment="1">
      <alignment horizontal="center"/>
    </xf>
    <xf numFmtId="0" fontId="264" fillId="12" borderId="25" xfId="0" applyFont="1" applyFill="1" applyBorder="1" applyAlignment="1">
      <alignment horizontal="center"/>
    </xf>
    <xf numFmtId="0" fontId="264" fillId="12" borderId="6" xfId="0" applyFont="1" applyFill="1" applyBorder="1" applyAlignment="1">
      <alignment horizontal="center"/>
    </xf>
    <xf numFmtId="43" fontId="265" fillId="10" borderId="26" xfId="25" applyNumberFormat="1" applyFont="1" applyFill="1" applyBorder="1" applyAlignment="1">
      <alignment horizontal="right" wrapText="1"/>
    </xf>
    <xf numFmtId="43" fontId="265" fillId="10" borderId="11" xfId="25" applyNumberFormat="1" applyFont="1" applyFill="1" applyBorder="1" applyAlignment="1">
      <alignment horizontal="right" wrapText="1"/>
    </xf>
    <xf numFmtId="43" fontId="265" fillId="10" borderId="0" xfId="25" applyNumberFormat="1" applyFont="1" applyFill="1" applyAlignment="1">
      <alignment horizontal="right" wrapText="1"/>
    </xf>
    <xf numFmtId="43" fontId="264" fillId="10" borderId="0" xfId="0" applyNumberFormat="1" applyFont="1" applyFill="1"/>
    <xf numFmtId="43" fontId="265" fillId="10" borderId="6" xfId="25" applyNumberFormat="1" applyFont="1" applyFill="1" applyBorder="1" applyAlignment="1">
      <alignment horizontal="right" wrapText="1"/>
    </xf>
    <xf numFmtId="43" fontId="264" fillId="10" borderId="8" xfId="25" applyNumberFormat="1" applyFont="1" applyFill="1" applyBorder="1" applyAlignment="1">
      <alignment horizontal="right" wrapText="1"/>
    </xf>
    <xf numFmtId="0" fontId="266" fillId="12" borderId="21" xfId="0" applyFont="1" applyFill="1" applyBorder="1" applyAlignment="1">
      <alignment horizontal="center"/>
    </xf>
    <xf numFmtId="43" fontId="264" fillId="10" borderId="21" xfId="0" applyNumberFormat="1" applyFont="1" applyFill="1" applyBorder="1"/>
    <xf numFmtId="43" fontId="265" fillId="10" borderId="23" xfId="25" applyNumberFormat="1" applyFont="1" applyFill="1" applyBorder="1" applyAlignment="1">
      <alignment horizontal="right" wrapText="1"/>
    </xf>
    <xf numFmtId="43" fontId="265" fillId="10" borderId="23" xfId="0" applyNumberFormat="1" applyFont="1" applyFill="1" applyBorder="1"/>
    <xf numFmtId="43" fontId="264" fillId="12" borderId="0" xfId="0" applyNumberFormat="1" applyFont="1" applyFill="1" applyAlignment="1">
      <alignment horizontal="center"/>
    </xf>
    <xf numFmtId="4" fontId="264" fillId="10" borderId="0" xfId="0" applyNumberFormat="1" applyFont="1" applyFill="1"/>
    <xf numFmtId="41" fontId="52" fillId="0" borderId="0" xfId="0" applyNumberFormat="1" applyFont="1" applyAlignment="1">
      <alignment horizontal="center"/>
    </xf>
    <xf numFmtId="41" fontId="0" fillId="0" borderId="0" xfId="0" applyNumberFormat="1" applyAlignment="1">
      <alignment horizontal="center"/>
    </xf>
    <xf numFmtId="41" fontId="264" fillId="12" borderId="3" xfId="0" applyNumberFormat="1" applyFont="1" applyFill="1" applyBorder="1" applyAlignment="1">
      <alignment horizontal="center" wrapText="1"/>
    </xf>
    <xf numFmtId="41" fontId="264" fillId="12" borderId="3" xfId="0" applyNumberFormat="1" applyFont="1" applyFill="1" applyBorder="1" applyAlignment="1">
      <alignment horizontal="center"/>
    </xf>
    <xf numFmtId="41" fontId="265" fillId="12" borderId="6" xfId="0" applyNumberFormat="1" applyFont="1" applyFill="1" applyBorder="1" applyAlignment="1">
      <alignment horizontal="center"/>
    </xf>
    <xf numFmtId="41" fontId="265" fillId="12" borderId="3" xfId="0" applyNumberFormat="1" applyFont="1" applyFill="1" applyBorder="1" applyAlignment="1">
      <alignment horizontal="center"/>
    </xf>
    <xf numFmtId="41" fontId="264" fillId="12" borderId="21" xfId="0" applyNumberFormat="1" applyFont="1" applyFill="1" applyBorder="1" applyAlignment="1">
      <alignment horizontal="center"/>
    </xf>
    <xf numFmtId="41" fontId="266" fillId="12" borderId="3" xfId="0" applyNumberFormat="1" applyFont="1" applyFill="1" applyBorder="1" applyAlignment="1">
      <alignment horizontal="center"/>
    </xf>
    <xf numFmtId="41" fontId="66" fillId="12" borderId="3" xfId="0" applyNumberFormat="1" applyFont="1" applyFill="1" applyBorder="1" applyAlignment="1">
      <alignment horizontal="center" wrapText="1"/>
    </xf>
    <xf numFmtId="41" fontId="267" fillId="12" borderId="3" xfId="0" applyNumberFormat="1" applyFont="1" applyFill="1" applyBorder="1" applyAlignment="1">
      <alignment horizontal="center"/>
    </xf>
    <xf numFmtId="41" fontId="264" fillId="12" borderId="25" xfId="0" applyNumberFormat="1" applyFont="1" applyFill="1" applyBorder="1" applyAlignment="1">
      <alignment horizontal="center"/>
    </xf>
    <xf numFmtId="41" fontId="264" fillId="12" borderId="6" xfId="0" applyNumberFormat="1" applyFont="1" applyFill="1" applyBorder="1" applyAlignment="1">
      <alignment horizontal="center"/>
    </xf>
    <xf numFmtId="41" fontId="264" fillId="12" borderId="0" xfId="0" applyNumberFormat="1" applyFont="1" applyFill="1" applyAlignment="1">
      <alignment horizontal="center"/>
    </xf>
    <xf numFmtId="41" fontId="266" fillId="12" borderId="21" xfId="0" applyNumberFormat="1" applyFont="1" applyFill="1" applyBorder="1" applyAlignment="1">
      <alignment horizontal="center"/>
    </xf>
    <xf numFmtId="41" fontId="265" fillId="12" borderId="3" xfId="0" applyNumberFormat="1" applyFont="1" applyFill="1" applyBorder="1" applyAlignment="1">
      <alignment horizontal="center" vertical="top" wrapText="1"/>
    </xf>
    <xf numFmtId="41" fontId="264" fillId="12" borderId="2" xfId="0" applyNumberFormat="1" applyFont="1" applyFill="1" applyBorder="1" applyAlignment="1">
      <alignment horizontal="center"/>
    </xf>
    <xf numFmtId="41" fontId="239" fillId="12" borderId="4" xfId="0" applyNumberFormat="1" applyFont="1" applyFill="1" applyBorder="1" applyAlignment="1">
      <alignment horizontal="center"/>
    </xf>
    <xf numFmtId="0" fontId="268" fillId="0" borderId="0" xfId="0" applyFont="1" applyAlignment="1">
      <alignment horizontal="center" vertical="top"/>
    </xf>
    <xf numFmtId="43" fontId="269" fillId="0" borderId="0" xfId="0" applyNumberFormat="1" applyFont="1" applyAlignment="1">
      <alignment vertical="top"/>
    </xf>
    <xf numFmtId="43" fontId="270" fillId="0" borderId="6" xfId="13" applyNumberFormat="1" applyFont="1" applyBorder="1" applyAlignment="1">
      <alignment horizontal="center" vertical="top" wrapText="1"/>
    </xf>
    <xf numFmtId="43" fontId="269" fillId="0" borderId="13" xfId="13" applyNumberFormat="1" applyFont="1" applyBorder="1" applyAlignment="1">
      <alignment horizontal="center" vertical="top"/>
    </xf>
    <xf numFmtId="164" fontId="269" fillId="0" borderId="6" xfId="13" applyNumberFormat="1" applyFont="1" applyBorder="1" applyAlignment="1">
      <alignment horizontal="left" vertical="top" wrapText="1"/>
    </xf>
    <xf numFmtId="164" fontId="269" fillId="0" borderId="23" xfId="13" applyNumberFormat="1" applyFont="1" applyBorder="1" applyAlignment="1">
      <alignment horizontal="left" vertical="top" wrapText="1"/>
    </xf>
    <xf numFmtId="164" fontId="269" fillId="0" borderId="0" xfId="0" applyNumberFormat="1" applyFont="1" applyAlignment="1">
      <alignment vertical="top"/>
    </xf>
    <xf numFmtId="164" fontId="269" fillId="8" borderId="6" xfId="13" applyNumberFormat="1" applyFont="1" applyFill="1" applyBorder="1" applyAlignment="1">
      <alignment horizontal="left" vertical="top" wrapText="1"/>
    </xf>
    <xf numFmtId="164" fontId="269" fillId="0" borderId="6" xfId="13" applyNumberFormat="1" applyFont="1" applyBorder="1" applyAlignment="1">
      <alignment horizontal="center" vertical="top" wrapText="1"/>
    </xf>
    <xf numFmtId="43" fontId="269" fillId="0" borderId="6" xfId="13" applyNumberFormat="1" applyFont="1" applyBorder="1" applyAlignment="1">
      <alignment horizontal="left" vertical="top" wrapText="1"/>
    </xf>
    <xf numFmtId="164" fontId="269" fillId="0" borderId="6" xfId="0" applyNumberFormat="1" applyFont="1" applyBorder="1" applyAlignment="1">
      <alignment vertical="top"/>
    </xf>
    <xf numFmtId="0" fontId="269" fillId="10" borderId="21" xfId="0" applyFont="1" applyFill="1" applyBorder="1" applyAlignment="1">
      <alignment horizontal="right"/>
    </xf>
    <xf numFmtId="0" fontId="269" fillId="0" borderId="6" xfId="13" applyFont="1" applyBorder="1" applyAlignment="1">
      <alignment horizontal="left" vertical="top" wrapText="1"/>
    </xf>
    <xf numFmtId="0" fontId="269" fillId="0" borderId="6" xfId="13" applyFont="1" applyBorder="1" applyAlignment="1">
      <alignment horizontal="center" vertical="top" wrapText="1"/>
    </xf>
    <xf numFmtId="43" fontId="163" fillId="10" borderId="6" xfId="0" applyNumberFormat="1" applyFont="1" applyFill="1" applyBorder="1"/>
    <xf numFmtId="43" fontId="233" fillId="10" borderId="6" xfId="0" applyNumberFormat="1" applyFont="1" applyFill="1" applyBorder="1"/>
    <xf numFmtId="43" fontId="163" fillId="10" borderId="6" xfId="47" applyNumberFormat="1" applyFont="1" applyFill="1" applyBorder="1" applyAlignment="1">
      <alignment horizontal="left" wrapText="1"/>
    </xf>
    <xf numFmtId="43" fontId="169" fillId="0" borderId="21" xfId="0" applyNumberFormat="1" applyFont="1" applyBorder="1" applyAlignment="1">
      <alignment vertical="center"/>
    </xf>
    <xf numFmtId="0" fontId="264" fillId="12" borderId="3" xfId="0" applyFont="1" applyFill="1" applyBorder="1" applyAlignment="1">
      <alignment horizontal="center" wrapText="1"/>
    </xf>
    <xf numFmtId="43" fontId="194" fillId="10" borderId="0" xfId="0" applyNumberFormat="1" applyFont="1" applyFill="1" applyAlignment="1">
      <alignment vertical="top"/>
    </xf>
    <xf numFmtId="0" fontId="194" fillId="7" borderId="27" xfId="47" applyFont="1" applyFill="1" applyBorder="1" applyAlignment="1">
      <alignment horizontal="center"/>
    </xf>
    <xf numFmtId="0" fontId="194" fillId="7" borderId="27" xfId="48" applyFont="1" applyFill="1" applyBorder="1" applyAlignment="1">
      <alignment horizontal="center"/>
    </xf>
    <xf numFmtId="0" fontId="194" fillId="0" borderId="1" xfId="47" applyFont="1" applyBorder="1" applyAlignment="1">
      <alignment horizontal="center" wrapText="1"/>
    </xf>
    <xf numFmtId="0" fontId="194" fillId="0" borderId="63" xfId="48" applyFont="1" applyBorder="1" applyAlignment="1">
      <alignment wrapText="1"/>
    </xf>
    <xf numFmtId="0" fontId="194" fillId="0" borderId="63" xfId="47" applyFont="1" applyBorder="1" applyAlignment="1">
      <alignment wrapText="1"/>
    </xf>
    <xf numFmtId="0" fontId="194" fillId="0" borderId="0" xfId="47" applyFont="1" applyAlignment="1">
      <alignment horizontal="center" wrapText="1"/>
    </xf>
    <xf numFmtId="43" fontId="194" fillId="0" borderId="0" xfId="54" applyNumberFormat="1" applyFont="1" applyAlignment="1">
      <alignment horizontal="right" wrapText="1"/>
    </xf>
    <xf numFmtId="0" fontId="194" fillId="0" borderId="0" xfId="21" applyFont="1" applyAlignment="1">
      <alignment horizontal="right" vertical="top" wrapText="1"/>
    </xf>
    <xf numFmtId="0" fontId="194" fillId="0" borderId="1" xfId="46" applyFont="1" applyBorder="1" applyAlignment="1">
      <alignment wrapText="1"/>
    </xf>
    <xf numFmtId="43" fontId="197" fillId="10" borderId="6" xfId="32" applyNumberFormat="1" applyFont="1" applyFill="1" applyBorder="1" applyAlignment="1">
      <alignment horizontal="right" wrapText="1"/>
    </xf>
    <xf numFmtId="0" fontId="194" fillId="0" borderId="0" xfId="21" applyFont="1" applyAlignment="1">
      <alignment vertical="top" wrapText="1"/>
    </xf>
    <xf numFmtId="43" fontId="197" fillId="0" borderId="0" xfId="0" applyNumberFormat="1" applyFont="1" applyAlignment="1">
      <alignment horizontal="right" vertical="top"/>
    </xf>
    <xf numFmtId="43" fontId="194" fillId="0" borderId="0" xfId="0" applyNumberFormat="1" applyFont="1" applyAlignment="1">
      <alignment vertical="top"/>
    </xf>
    <xf numFmtId="0" fontId="194" fillId="0" borderId="0" xfId="21" applyFont="1" applyAlignment="1">
      <alignment horizontal="left" vertical="top" wrapText="1"/>
    </xf>
    <xf numFmtId="0" fontId="194" fillId="0" borderId="0" xfId="0" applyFont="1" applyAlignment="1">
      <alignment vertical="top" wrapText="1"/>
    </xf>
    <xf numFmtId="0" fontId="194" fillId="0" borderId="0" xfId="0" applyFont="1" applyAlignment="1">
      <alignment horizontal="center" vertical="top"/>
    </xf>
    <xf numFmtId="43" fontId="194" fillId="0" borderId="0" xfId="21" applyNumberFormat="1" applyFont="1" applyAlignment="1">
      <alignment horizontal="center" vertical="top"/>
    </xf>
    <xf numFmtId="43" fontId="194" fillId="0" borderId="0" xfId="21" applyNumberFormat="1" applyFont="1" applyAlignment="1">
      <alignment horizontal="right" vertical="top" wrapText="1"/>
    </xf>
    <xf numFmtId="43" fontId="194" fillId="4" borderId="0" xfId="0" applyNumberFormat="1" applyFont="1" applyFill="1" applyAlignment="1">
      <alignment vertical="top"/>
    </xf>
    <xf numFmtId="0" fontId="265" fillId="10" borderId="23" xfId="0" applyFont="1" applyFill="1" applyBorder="1" applyAlignment="1">
      <alignment horizontal="center" vertical="top" wrapText="1"/>
    </xf>
    <xf numFmtId="0" fontId="266" fillId="10" borderId="0" xfId="0" applyFont="1" applyFill="1"/>
    <xf numFmtId="43" fontId="264" fillId="10" borderId="8" xfId="0" applyNumberFormat="1" applyFont="1" applyFill="1" applyBorder="1"/>
    <xf numFmtId="43" fontId="264" fillId="10" borderId="10" xfId="0" applyNumberFormat="1" applyFont="1" applyFill="1" applyBorder="1"/>
    <xf numFmtId="43" fontId="264" fillId="11" borderId="22" xfId="0" applyNumberFormat="1" applyFont="1" applyFill="1" applyBorder="1"/>
    <xf numFmtId="43" fontId="265" fillId="10" borderId="22" xfId="0" applyNumberFormat="1" applyFont="1" applyFill="1" applyBorder="1" applyAlignment="1">
      <alignment horizontal="right"/>
    </xf>
    <xf numFmtId="43" fontId="265" fillId="10" borderId="13" xfId="0" applyNumberFormat="1" applyFont="1" applyFill="1" applyBorder="1" applyAlignment="1">
      <alignment horizontal="right"/>
    </xf>
    <xf numFmtId="43" fontId="265" fillId="10" borderId="6" xfId="0" applyNumberFormat="1" applyFont="1" applyFill="1" applyBorder="1"/>
    <xf numFmtId="43" fontId="265" fillId="10" borderId="0" xfId="0" applyNumberFormat="1" applyFont="1" applyFill="1"/>
    <xf numFmtId="43" fontId="264" fillId="10" borderId="2" xfId="0" applyNumberFormat="1" applyFont="1" applyFill="1" applyBorder="1" applyAlignment="1">
      <alignment wrapText="1"/>
    </xf>
    <xf numFmtId="43" fontId="264" fillId="10" borderId="2" xfId="25" applyNumberFormat="1" applyFont="1" applyFill="1" applyBorder="1" applyAlignment="1">
      <alignment horizontal="right" wrapText="1"/>
    </xf>
    <xf numFmtId="43" fontId="264" fillId="10" borderId="4" xfId="0" applyNumberFormat="1" applyFont="1" applyFill="1" applyBorder="1" applyAlignment="1">
      <alignment wrapText="1"/>
    </xf>
    <xf numFmtId="43" fontId="264" fillId="10" borderId="3" xfId="25" applyNumberFormat="1" applyFont="1" applyFill="1" applyBorder="1" applyAlignment="1">
      <alignment horizontal="right" wrapText="1"/>
    </xf>
    <xf numFmtId="43" fontId="264" fillId="13" borderId="6" xfId="0" applyNumberFormat="1" applyFont="1" applyFill="1" applyBorder="1"/>
    <xf numFmtId="43" fontId="266" fillId="10" borderId="0" xfId="0" applyNumberFormat="1" applyFont="1" applyFill="1"/>
    <xf numFmtId="43" fontId="265" fillId="10" borderId="0" xfId="0" applyNumberFormat="1" applyFont="1" applyFill="1" applyAlignment="1">
      <alignment horizontal="left"/>
    </xf>
    <xf numFmtId="43" fontId="267" fillId="10" borderId="0" xfId="0" applyNumberFormat="1" applyFont="1" applyFill="1"/>
    <xf numFmtId="43" fontId="264" fillId="10" borderId="9" xfId="0" applyNumberFormat="1" applyFont="1" applyFill="1" applyBorder="1"/>
    <xf numFmtId="43" fontId="264" fillId="10" borderId="25" xfId="0" applyNumberFormat="1" applyFont="1" applyFill="1" applyBorder="1"/>
    <xf numFmtId="43" fontId="264" fillId="10" borderId="11" xfId="0" applyNumberFormat="1" applyFont="1" applyFill="1" applyBorder="1"/>
    <xf numFmtId="43" fontId="264" fillId="13" borderId="4" xfId="0" applyNumberFormat="1" applyFont="1" applyFill="1" applyBorder="1"/>
    <xf numFmtId="43" fontId="264" fillId="0" borderId="1" xfId="48" applyNumberFormat="1" applyFont="1" applyBorder="1" applyAlignment="1">
      <alignment wrapText="1"/>
    </xf>
    <xf numFmtId="43" fontId="265" fillId="10" borderId="0" xfId="0" applyNumberFormat="1" applyFont="1" applyFill="1" applyAlignment="1">
      <alignment horizontal="right"/>
    </xf>
    <xf numFmtId="43" fontId="264" fillId="10" borderId="0" xfId="0" applyNumberFormat="1" applyFont="1" applyFill="1" applyAlignment="1">
      <alignment horizontal="left" wrapText="1"/>
    </xf>
    <xf numFmtId="43" fontId="265" fillId="10" borderId="22" xfId="0" applyNumberFormat="1" applyFont="1" applyFill="1" applyBorder="1"/>
    <xf numFmtId="43" fontId="265" fillId="10" borderId="13" xfId="0" applyNumberFormat="1" applyFont="1" applyFill="1" applyBorder="1"/>
    <xf numFmtId="0" fontId="78" fillId="0" borderId="0" xfId="0" applyFont="1" applyAlignment="1">
      <alignment horizontal="center"/>
    </xf>
    <xf numFmtId="0" fontId="103" fillId="0" borderId="22" xfId="0" applyFont="1" applyBorder="1" applyAlignment="1">
      <alignment horizontal="center"/>
    </xf>
    <xf numFmtId="0" fontId="78" fillId="10" borderId="0" xfId="0" applyFont="1" applyFill="1" applyAlignment="1">
      <alignment horizontal="center"/>
    </xf>
    <xf numFmtId="0" fontId="11" fillId="0" borderId="0" xfId="0" applyFont="1" applyAlignment="1">
      <alignment horizontal="right"/>
    </xf>
    <xf numFmtId="0" fontId="11" fillId="0" borderId="0" xfId="0" applyFont="1" applyAlignment="1">
      <alignment horizontal="center"/>
    </xf>
    <xf numFmtId="0" fontId="272" fillId="0" borderId="22" xfId="0" applyFont="1" applyBorder="1" applyAlignment="1">
      <alignment horizontal="center" vertical="top" wrapText="1"/>
    </xf>
    <xf numFmtId="0" fontId="272" fillId="0" borderId="6" xfId="0" applyFont="1" applyBorder="1" applyAlignment="1">
      <alignment horizontal="right"/>
    </xf>
    <xf numFmtId="0" fontId="272" fillId="0" borderId="6" xfId="0" applyFont="1" applyBorder="1" applyAlignment="1">
      <alignment horizontal="center"/>
    </xf>
    <xf numFmtId="0" fontId="269" fillId="0" borderId="0" xfId="0" applyFont="1" applyAlignment="1">
      <alignment horizontal="centerContinuous" vertical="top"/>
    </xf>
    <xf numFmtId="41" fontId="269" fillId="10" borderId="0" xfId="0" applyNumberFormat="1" applyFont="1" applyFill="1" applyAlignment="1">
      <alignment horizontal="centerContinuous" vertical="top"/>
    </xf>
    <xf numFmtId="0" fontId="269" fillId="0" borderId="0" xfId="0" applyFont="1"/>
    <xf numFmtId="41" fontId="269" fillId="10" borderId="0" xfId="0" applyNumberFormat="1" applyFont="1" applyFill="1"/>
    <xf numFmtId="0" fontId="273" fillId="0" borderId="0" xfId="0" applyFont="1" applyAlignment="1">
      <alignment vertical="top" wrapText="1"/>
    </xf>
    <xf numFmtId="41" fontId="273" fillId="10" borderId="0" xfId="0" applyNumberFormat="1" applyFont="1" applyFill="1" applyAlignment="1">
      <alignment vertical="top" wrapText="1"/>
    </xf>
    <xf numFmtId="0" fontId="268" fillId="0" borderId="13" xfId="0" applyFont="1" applyBorder="1" applyAlignment="1">
      <alignment horizontal="center" vertical="top" wrapText="1"/>
    </xf>
    <xf numFmtId="41" fontId="268" fillId="10" borderId="6" xfId="0" applyNumberFormat="1" applyFont="1" applyFill="1" applyBorder="1" applyAlignment="1">
      <alignment horizontal="center" vertical="top" wrapText="1"/>
    </xf>
    <xf numFmtId="166" fontId="269" fillId="10" borderId="0" xfId="0" applyNumberFormat="1" applyFont="1" applyFill="1" applyAlignment="1">
      <alignment vertical="top"/>
    </xf>
    <xf numFmtId="43" fontId="269" fillId="0" borderId="6" xfId="0" applyNumberFormat="1" applyFont="1" applyBorder="1" applyAlignment="1">
      <alignment vertical="top"/>
    </xf>
    <xf numFmtId="166" fontId="270" fillId="10" borderId="23" xfId="0" applyNumberFormat="1" applyFont="1" applyFill="1" applyBorder="1"/>
    <xf numFmtId="166" fontId="273" fillId="10" borderId="0" xfId="0" applyNumberFormat="1" applyFont="1" applyFill="1" applyAlignment="1">
      <alignment vertical="top"/>
    </xf>
    <xf numFmtId="166" fontId="269" fillId="10" borderId="6" xfId="0" applyNumberFormat="1" applyFont="1" applyFill="1" applyBorder="1" applyAlignment="1">
      <alignment vertical="top"/>
    </xf>
    <xf numFmtId="0" fontId="269" fillId="0" borderId="6" xfId="0" applyFont="1" applyBorder="1" applyAlignment="1">
      <alignment horizontal="center" vertical="top"/>
    </xf>
    <xf numFmtId="0" fontId="270" fillId="0" borderId="6" xfId="0" applyFont="1" applyBorder="1" applyAlignment="1">
      <alignment horizontal="left" vertical="top"/>
    </xf>
    <xf numFmtId="164" fontId="269" fillId="0" borderId="2" xfId="0" applyNumberFormat="1" applyFont="1" applyBorder="1" applyAlignment="1">
      <alignment vertical="top"/>
    </xf>
    <xf numFmtId="166" fontId="270" fillId="10" borderId="23" xfId="0" applyNumberFormat="1" applyFont="1" applyFill="1" applyBorder="1" applyAlignment="1">
      <alignment vertical="top"/>
    </xf>
    <xf numFmtId="166" fontId="270" fillId="10" borderId="0" xfId="0" applyNumberFormat="1" applyFont="1" applyFill="1" applyAlignment="1">
      <alignment vertical="top"/>
    </xf>
    <xf numFmtId="166" fontId="270" fillId="10" borderId="22" xfId="0" applyNumberFormat="1" applyFont="1" applyFill="1" applyBorder="1" applyAlignment="1">
      <alignment vertical="top"/>
    </xf>
    <xf numFmtId="164" fontId="273" fillId="0" borderId="6" xfId="0" applyNumberFormat="1" applyFont="1" applyBorder="1" applyAlignment="1">
      <alignment vertical="top"/>
    </xf>
    <xf numFmtId="166" fontId="270" fillId="10" borderId="11" xfId="0" applyNumberFormat="1" applyFont="1" applyFill="1" applyBorder="1" applyAlignment="1">
      <alignment vertical="top"/>
    </xf>
    <xf numFmtId="166" fontId="269" fillId="10" borderId="11" xfId="0" applyNumberFormat="1" applyFont="1" applyFill="1" applyBorder="1" applyAlignment="1">
      <alignment vertical="top"/>
    </xf>
    <xf numFmtId="164" fontId="269" fillId="10" borderId="6" xfId="0" applyNumberFormat="1" applyFont="1" applyFill="1" applyBorder="1" applyAlignment="1">
      <alignment vertical="top"/>
    </xf>
    <xf numFmtId="43" fontId="269" fillId="10" borderId="0" xfId="0" applyNumberFormat="1" applyFont="1" applyFill="1" applyAlignment="1">
      <alignment vertical="top"/>
    </xf>
    <xf numFmtId="166" fontId="270" fillId="10" borderId="0" xfId="0" applyNumberFormat="1" applyFont="1" applyFill="1"/>
    <xf numFmtId="43" fontId="269" fillId="10" borderId="6" xfId="0" applyNumberFormat="1" applyFont="1" applyFill="1" applyBorder="1" applyAlignment="1">
      <alignment vertical="top"/>
    </xf>
    <xf numFmtId="166" fontId="269" fillId="10" borderId="0" xfId="0" applyNumberFormat="1" applyFont="1" applyFill="1" applyAlignment="1">
      <alignment horizontal="right" vertical="top"/>
    </xf>
    <xf numFmtId="43" fontId="269" fillId="3" borderId="0" xfId="0" applyNumberFormat="1" applyFont="1" applyFill="1" applyAlignment="1">
      <alignment vertical="top"/>
    </xf>
    <xf numFmtId="43" fontId="269" fillId="0" borderId="0" xfId="0" applyNumberFormat="1" applyFont="1"/>
    <xf numFmtId="166" fontId="269" fillId="10" borderId="0" xfId="0" applyNumberFormat="1" applyFont="1" applyFill="1"/>
    <xf numFmtId="41" fontId="228" fillId="0" borderId="0" xfId="0" applyNumberFormat="1" applyFont="1"/>
    <xf numFmtId="41" fontId="274" fillId="0" borderId="0" xfId="0" applyNumberFormat="1" applyFont="1" applyAlignment="1">
      <alignment vertical="top" wrapText="1"/>
    </xf>
    <xf numFmtId="41" fontId="275" fillId="0" borderId="6" xfId="0" applyNumberFormat="1" applyFont="1" applyBorder="1" applyAlignment="1">
      <alignment horizontal="center" vertical="top" wrapText="1"/>
    </xf>
    <xf numFmtId="166" fontId="228" fillId="0" borderId="6" xfId="0" applyNumberFormat="1" applyFont="1" applyBorder="1"/>
    <xf numFmtId="166" fontId="274" fillId="0" borderId="6" xfId="0" applyNumberFormat="1" applyFont="1" applyBorder="1" applyAlignment="1">
      <alignment vertical="top"/>
    </xf>
    <xf numFmtId="166" fontId="262" fillId="0" borderId="6" xfId="0" applyNumberFormat="1" applyFont="1" applyBorder="1" applyAlignment="1">
      <alignment vertical="top"/>
    </xf>
    <xf numFmtId="166" fontId="228" fillId="10" borderId="6" xfId="0" applyNumberFormat="1" applyFont="1" applyFill="1" applyBorder="1" applyAlignment="1">
      <alignment vertical="top"/>
    </xf>
    <xf numFmtId="0" fontId="228" fillId="0" borderId="0" xfId="0" applyFont="1"/>
    <xf numFmtId="41" fontId="228" fillId="0" borderId="6" xfId="0" applyNumberFormat="1" applyFont="1" applyBorder="1" applyAlignment="1">
      <alignment vertical="top"/>
    </xf>
    <xf numFmtId="41" fontId="262" fillId="0" borderId="6" xfId="0" applyNumberFormat="1" applyFont="1" applyBorder="1" applyAlignment="1">
      <alignment vertical="top"/>
    </xf>
    <xf numFmtId="41" fontId="262" fillId="17" borderId="6" xfId="0" applyNumberFormat="1" applyFont="1" applyFill="1" applyBorder="1" applyAlignment="1">
      <alignment vertical="top"/>
    </xf>
    <xf numFmtId="41" fontId="228" fillId="10" borderId="6" xfId="0" applyNumberFormat="1" applyFont="1" applyFill="1" applyBorder="1" applyAlignment="1">
      <alignment vertical="top"/>
    </xf>
    <xf numFmtId="166" fontId="228" fillId="10" borderId="6" xfId="0" applyNumberFormat="1" applyFont="1" applyFill="1" applyBorder="1"/>
    <xf numFmtId="166" fontId="276" fillId="10" borderId="6" xfId="0" applyNumberFormat="1" applyFont="1" applyFill="1" applyBorder="1" applyAlignment="1">
      <alignment vertical="top"/>
    </xf>
    <xf numFmtId="166" fontId="262" fillId="10" borderId="6" xfId="0" applyNumberFormat="1" applyFont="1" applyFill="1" applyBorder="1" applyAlignment="1">
      <alignment vertical="top"/>
    </xf>
    <xf numFmtId="166" fontId="277" fillId="10" borderId="6" xfId="0" applyNumberFormat="1" applyFont="1" applyFill="1" applyBorder="1" applyAlignment="1">
      <alignment vertical="top"/>
    </xf>
    <xf numFmtId="166" fontId="228" fillId="10" borderId="0" xfId="0" applyNumberFormat="1" applyFont="1" applyFill="1" applyAlignment="1">
      <alignment vertical="top"/>
    </xf>
    <xf numFmtId="43" fontId="262" fillId="10" borderId="6" xfId="0" applyNumberFormat="1" applyFont="1" applyFill="1" applyBorder="1" applyAlignment="1">
      <alignment vertical="top"/>
    </xf>
    <xf numFmtId="166" fontId="228" fillId="11" borderId="2" xfId="0" applyNumberFormat="1" applyFont="1" applyFill="1" applyBorder="1" applyAlignment="1">
      <alignment vertical="top"/>
    </xf>
    <xf numFmtId="43" fontId="228" fillId="10" borderId="0" xfId="0" applyNumberFormat="1" applyFont="1" applyFill="1" applyAlignment="1">
      <alignment vertical="top"/>
    </xf>
    <xf numFmtId="41" fontId="228" fillId="10" borderId="0" xfId="0" applyNumberFormat="1" applyFont="1" applyFill="1"/>
    <xf numFmtId="166" fontId="228" fillId="3" borderId="0" xfId="0" applyNumberFormat="1" applyFont="1" applyFill="1" applyAlignment="1">
      <alignment vertical="top"/>
    </xf>
    <xf numFmtId="166" fontId="228" fillId="0" borderId="0" xfId="0" applyNumberFormat="1" applyFont="1"/>
    <xf numFmtId="4" fontId="163" fillId="10" borderId="0" xfId="0" applyNumberFormat="1" applyFont="1" applyFill="1" applyAlignment="1">
      <alignment vertical="top" wrapText="1"/>
    </xf>
    <xf numFmtId="43" fontId="240" fillId="10" borderId="0" xfId="0" applyNumberFormat="1" applyFont="1" applyFill="1"/>
    <xf numFmtId="43" fontId="180" fillId="10" borderId="0" xfId="0" applyNumberFormat="1" applyFont="1" applyFill="1"/>
    <xf numFmtId="0" fontId="180" fillId="10" borderId="0" xfId="0" applyFont="1" applyFill="1"/>
    <xf numFmtId="0" fontId="240" fillId="10" borderId="0" xfId="0" applyFont="1" applyFill="1"/>
    <xf numFmtId="43" fontId="180" fillId="10" borderId="26" xfId="0" applyNumberFormat="1" applyFont="1" applyFill="1" applyBorder="1"/>
    <xf numFmtId="43" fontId="180" fillId="10" borderId="4" xfId="0" applyNumberFormat="1" applyFont="1" applyFill="1" applyBorder="1"/>
    <xf numFmtId="43" fontId="240" fillId="10" borderId="6" xfId="0" applyNumberFormat="1" applyFont="1" applyFill="1" applyBorder="1"/>
    <xf numFmtId="0" fontId="157" fillId="0" borderId="1" xfId="47" applyFont="1" applyBorder="1" applyAlignment="1">
      <alignment horizontal="center" wrapText="1"/>
    </xf>
    <xf numFmtId="0" fontId="157" fillId="0" borderId="63" xfId="48" applyFont="1" applyBorder="1" applyAlignment="1">
      <alignment wrapText="1"/>
    </xf>
    <xf numFmtId="2" fontId="56" fillId="0" borderId="0" xfId="0" applyNumberFormat="1" applyFont="1"/>
    <xf numFmtId="4" fontId="239" fillId="0" borderId="22" xfId="0" applyNumberFormat="1" applyFont="1" applyBorder="1" applyAlignment="1">
      <alignment horizontal="right"/>
    </xf>
    <xf numFmtId="43" fontId="23" fillId="10" borderId="21" xfId="0" applyNumberFormat="1" applyFont="1" applyFill="1" applyBorder="1" applyAlignment="1">
      <alignment vertical="top"/>
    </xf>
    <xf numFmtId="43" fontId="197" fillId="10" borderId="22" xfId="32" applyNumberFormat="1" applyFont="1" applyFill="1" applyBorder="1" applyAlignment="1">
      <alignment horizontal="right" wrapText="1"/>
    </xf>
    <xf numFmtId="4" fontId="279" fillId="0" borderId="0" xfId="57" applyNumberFormat="1" applyFont="1" applyAlignment="1">
      <alignment horizontal="right" wrapText="1"/>
    </xf>
    <xf numFmtId="4" fontId="157" fillId="0" borderId="0" xfId="57" applyNumberFormat="1" applyFont="1" applyAlignment="1">
      <alignment horizontal="right" wrapText="1"/>
    </xf>
    <xf numFmtId="43" fontId="197" fillId="10" borderId="0" xfId="32" applyNumberFormat="1" applyFont="1" applyFill="1" applyAlignment="1">
      <alignment horizontal="right" wrapText="1"/>
    </xf>
    <xf numFmtId="4" fontId="281" fillId="0" borderId="1" xfId="58" applyNumberFormat="1" applyFont="1" applyBorder="1" applyAlignment="1">
      <alignment horizontal="right" wrapText="1"/>
    </xf>
    <xf numFmtId="0" fontId="174" fillId="0" borderId="0" xfId="0" applyFont="1"/>
    <xf numFmtId="43" fontId="174" fillId="0" borderId="0" xfId="0" applyNumberFormat="1" applyFont="1" applyAlignment="1">
      <alignment vertical="top"/>
    </xf>
    <xf numFmtId="0" fontId="174" fillId="0" borderId="0" xfId="0" applyFont="1" applyAlignment="1">
      <alignment vertical="top"/>
    </xf>
    <xf numFmtId="43" fontId="182" fillId="10" borderId="2" xfId="0" applyNumberFormat="1" applyFont="1" applyFill="1" applyBorder="1"/>
    <xf numFmtId="0" fontId="213" fillId="0" borderId="6" xfId="0" applyFont="1" applyBorder="1" applyAlignment="1">
      <alignment horizontal="left" vertical="top"/>
    </xf>
    <xf numFmtId="0" fontId="163" fillId="0" borderId="6" xfId="0" applyFont="1" applyBorder="1" applyAlignment="1">
      <alignment horizontal="left" vertical="top" wrapText="1"/>
    </xf>
    <xf numFmtId="0" fontId="178" fillId="0" borderId="0" xfId="0" applyFont="1" applyAlignment="1">
      <alignment vertical="top"/>
    </xf>
    <xf numFmtId="0" fontId="197" fillId="0" borderId="0" xfId="0" applyFont="1" applyAlignment="1">
      <alignment horizontal="centerContinuous" vertical="top"/>
    </xf>
    <xf numFmtId="0" fontId="194" fillId="0" borderId="0" xfId="0" applyFont="1" applyAlignment="1">
      <alignment vertical="top"/>
    </xf>
    <xf numFmtId="0" fontId="179" fillId="0" borderId="0" xfId="0" applyFont="1" applyAlignment="1">
      <alignment vertical="center" wrapText="1"/>
    </xf>
    <xf numFmtId="0" fontId="282" fillId="0" borderId="0" xfId="0" applyFont="1" applyAlignment="1">
      <alignment horizontal="center" vertical="top" wrapText="1"/>
    </xf>
    <xf numFmtId="0" fontId="197" fillId="0" borderId="6" xfId="0" applyFont="1" applyBorder="1" applyAlignment="1">
      <alignment horizontal="center" vertical="top"/>
    </xf>
    <xf numFmtId="0" fontId="194" fillId="0" borderId="6" xfId="0" applyFont="1" applyBorder="1" applyAlignment="1">
      <alignment vertical="top"/>
    </xf>
    <xf numFmtId="0" fontId="197" fillId="0" borderId="6" xfId="0" applyFont="1" applyBorder="1" applyAlignment="1">
      <alignment vertical="top"/>
    </xf>
    <xf numFmtId="0" fontId="283" fillId="0" borderId="0" xfId="0" applyFont="1"/>
    <xf numFmtId="0" fontId="284" fillId="0" borderId="6" xfId="0" applyFont="1" applyBorder="1" applyAlignment="1">
      <alignment vertical="top"/>
    </xf>
    <xf numFmtId="0" fontId="197" fillId="0" borderId="6" xfId="0" applyFont="1" applyBorder="1" applyAlignment="1">
      <alignment vertical="top" wrapText="1"/>
    </xf>
    <xf numFmtId="0" fontId="179" fillId="0" borderId="0" xfId="0" applyFont="1"/>
    <xf numFmtId="0" fontId="197" fillId="0" borderId="22" xfId="0" applyFont="1" applyBorder="1" applyAlignment="1">
      <alignment vertical="top"/>
    </xf>
    <xf numFmtId="0" fontId="194" fillId="10" borderId="6" xfId="0" applyFont="1" applyFill="1" applyBorder="1" applyAlignment="1">
      <alignment vertical="top"/>
    </xf>
    <xf numFmtId="0" fontId="197" fillId="10" borderId="6" xfId="0" applyFont="1" applyFill="1" applyBorder="1" applyAlignment="1">
      <alignment vertical="top"/>
    </xf>
    <xf numFmtId="0" fontId="163" fillId="10" borderId="1" xfId="22" applyFont="1" applyFill="1" applyBorder="1" applyAlignment="1">
      <alignment wrapText="1"/>
    </xf>
    <xf numFmtId="43" fontId="163" fillId="10" borderId="37" xfId="20" applyNumberFormat="1" applyFont="1" applyFill="1" applyBorder="1" applyAlignment="1">
      <alignment horizontal="left" vertical="top" wrapText="1"/>
    </xf>
    <xf numFmtId="0" fontId="163" fillId="10" borderId="0" xfId="21" applyFont="1" applyFill="1" applyAlignment="1">
      <alignment vertical="top" wrapText="1"/>
    </xf>
    <xf numFmtId="0" fontId="163" fillId="0" borderId="1" xfId="48" applyFont="1" applyBorder="1" applyAlignment="1">
      <alignment wrapText="1"/>
    </xf>
    <xf numFmtId="0" fontId="163" fillId="10" borderId="1" xfId="46" applyFont="1" applyFill="1" applyBorder="1" applyAlignment="1">
      <alignment wrapText="1"/>
    </xf>
    <xf numFmtId="166" fontId="269" fillId="10" borderId="0" xfId="0" applyNumberFormat="1" applyFont="1" applyFill="1" applyAlignment="1">
      <alignment horizontal="center" vertical="top"/>
    </xf>
    <xf numFmtId="0" fontId="194" fillId="10" borderId="0" xfId="0" applyFont="1" applyFill="1" applyAlignment="1">
      <alignment vertical="top"/>
    </xf>
    <xf numFmtId="0" fontId="178" fillId="10" borderId="0" xfId="0" applyFont="1" applyFill="1" applyAlignment="1">
      <alignment vertical="top"/>
    </xf>
    <xf numFmtId="0" fontId="179" fillId="10" borderId="0" xfId="0" applyFont="1" applyFill="1" applyAlignment="1">
      <alignment vertical="top"/>
    </xf>
    <xf numFmtId="0" fontId="179" fillId="0" borderId="0" xfId="0" applyFont="1" applyAlignment="1">
      <alignment vertical="top"/>
    </xf>
    <xf numFmtId="0" fontId="178" fillId="3" borderId="0" xfId="0" applyFont="1" applyFill="1" applyAlignment="1">
      <alignment vertical="top"/>
    </xf>
    <xf numFmtId="0" fontId="179" fillId="0" borderId="0" xfId="0" applyFont="1" applyAlignment="1">
      <alignment horizontal="centerContinuous" vertical="top"/>
    </xf>
    <xf numFmtId="0" fontId="200" fillId="0" borderId="0" xfId="0" applyFont="1" applyAlignment="1">
      <alignment horizontal="centerContinuous" vertical="top"/>
    </xf>
    <xf numFmtId="166" fontId="178" fillId="0" borderId="0" xfId="0" applyNumberFormat="1" applyFont="1" applyAlignment="1">
      <alignment horizontal="centerContinuous" vertical="top"/>
    </xf>
    <xf numFmtId="0" fontId="178" fillId="0" borderId="0" xfId="0" applyFont="1" applyAlignment="1">
      <alignment horizontal="centerContinuous" vertical="top"/>
    </xf>
    <xf numFmtId="166" fontId="178" fillId="0" borderId="0" xfId="0" applyNumberFormat="1" applyFont="1" applyAlignment="1">
      <alignment vertical="top"/>
    </xf>
    <xf numFmtId="41" fontId="179" fillId="0" borderId="0" xfId="13" applyNumberFormat="1" applyFont="1" applyAlignment="1">
      <alignment horizontal="center" vertical="top" wrapText="1"/>
    </xf>
    <xf numFmtId="166" fontId="179" fillId="0" borderId="0" xfId="13" applyNumberFormat="1" applyFont="1" applyAlignment="1">
      <alignment horizontal="center" vertical="top" wrapText="1"/>
    </xf>
    <xf numFmtId="43" fontId="286" fillId="0" borderId="0" xfId="0" applyNumberFormat="1" applyFont="1" applyAlignment="1">
      <alignment horizontal="center" vertical="top"/>
    </xf>
    <xf numFmtId="41" fontId="178" fillId="0" borderId="0" xfId="13" applyNumberFormat="1" applyFont="1" applyAlignment="1">
      <alignment horizontal="center" vertical="top"/>
    </xf>
    <xf numFmtId="166" fontId="178" fillId="0" borderId="0" xfId="13" applyNumberFormat="1" applyFont="1" applyAlignment="1">
      <alignment horizontal="center" vertical="top"/>
    </xf>
    <xf numFmtId="41" fontId="178" fillId="0" borderId="0" xfId="13" applyNumberFormat="1" applyFont="1" applyAlignment="1">
      <alignment horizontal="right" vertical="top" wrapText="1"/>
    </xf>
    <xf numFmtId="166" fontId="178" fillId="0" borderId="0" xfId="13" applyNumberFormat="1" applyFont="1" applyAlignment="1">
      <alignment horizontal="right" vertical="top" wrapText="1"/>
    </xf>
    <xf numFmtId="43" fontId="179" fillId="0" borderId="0" xfId="0" applyNumberFormat="1" applyFont="1" applyAlignment="1">
      <alignment vertical="top"/>
    </xf>
    <xf numFmtId="0" fontId="200" fillId="0" borderId="6" xfId="24" applyFont="1" applyBorder="1" applyAlignment="1">
      <alignment horizontal="left" wrapText="1"/>
    </xf>
    <xf numFmtId="43" fontId="178" fillId="0" borderId="0" xfId="0" applyNumberFormat="1" applyFont="1" applyAlignment="1">
      <alignment horizontal="center" vertical="top"/>
    </xf>
    <xf numFmtId="43" fontId="179" fillId="0" borderId="5" xfId="0" applyNumberFormat="1" applyFont="1" applyBorder="1" applyAlignment="1">
      <alignment vertical="top"/>
    </xf>
    <xf numFmtId="43" fontId="179" fillId="0" borderId="6" xfId="0" applyNumberFormat="1" applyFont="1" applyBorder="1" applyAlignment="1">
      <alignment vertical="top"/>
    </xf>
    <xf numFmtId="43" fontId="178" fillId="0" borderId="6" xfId="13" applyNumberFormat="1" applyFont="1" applyBorder="1" applyAlignment="1">
      <alignment horizontal="left" vertical="top" wrapText="1"/>
    </xf>
    <xf numFmtId="0" fontId="178" fillId="0" borderId="0" xfId="0" applyFont="1" applyAlignment="1">
      <alignment wrapText="1"/>
    </xf>
    <xf numFmtId="0" fontId="198" fillId="7" borderId="27" xfId="56" applyFont="1" applyFill="1" applyBorder="1" applyAlignment="1">
      <alignment horizontal="center"/>
    </xf>
    <xf numFmtId="0" fontId="198" fillId="0" borderId="1" xfId="56" applyFont="1" applyBorder="1" applyAlignment="1">
      <alignment horizontal="right" wrapText="1"/>
    </xf>
    <xf numFmtId="0" fontId="198" fillId="0" borderId="1" xfId="56" applyFont="1" applyBorder="1" applyAlignment="1">
      <alignment wrapText="1"/>
    </xf>
    <xf numFmtId="4" fontId="198" fillId="0" borderId="1" xfId="56" applyNumberFormat="1" applyFont="1" applyBorder="1" applyAlignment="1">
      <alignment horizontal="right" wrapText="1"/>
    </xf>
    <xf numFmtId="0" fontId="269" fillId="10" borderId="3" xfId="0" applyFont="1" applyFill="1" applyBorder="1" applyAlignment="1">
      <alignment horizontal="center"/>
    </xf>
    <xf numFmtId="43" fontId="228" fillId="10" borderId="0" xfId="25" applyNumberFormat="1" applyFont="1" applyFill="1" applyAlignment="1">
      <alignment horizontal="right" wrapText="1"/>
    </xf>
    <xf numFmtId="43" fontId="178" fillId="0" borderId="26" xfId="0" applyNumberFormat="1" applyFont="1" applyBorder="1" applyAlignment="1">
      <alignment vertical="top"/>
    </xf>
    <xf numFmtId="166" fontId="179" fillId="0" borderId="0" xfId="0" applyNumberFormat="1" applyFont="1" applyAlignment="1">
      <alignment vertical="top"/>
    </xf>
    <xf numFmtId="43" fontId="178" fillId="11" borderId="6" xfId="0" applyNumberFormat="1" applyFont="1" applyFill="1" applyBorder="1" applyAlignment="1">
      <alignment vertical="top"/>
    </xf>
    <xf numFmtId="43" fontId="178" fillId="11" borderId="26" xfId="0" applyNumberFormat="1" applyFont="1" applyFill="1" applyBorder="1" applyAlignment="1">
      <alignment vertical="top"/>
    </xf>
    <xf numFmtId="43" fontId="178" fillId="3" borderId="0" xfId="0" applyNumberFormat="1" applyFont="1" applyFill="1" applyAlignment="1">
      <alignment vertical="top"/>
    </xf>
    <xf numFmtId="166" fontId="179" fillId="11" borderId="0" xfId="13" applyNumberFormat="1" applyFont="1" applyFill="1" applyAlignment="1">
      <alignment horizontal="right" vertical="top" wrapText="1"/>
    </xf>
    <xf numFmtId="41" fontId="178" fillId="0" borderId="0" xfId="0" applyNumberFormat="1" applyFont="1" applyAlignment="1">
      <alignment vertical="top"/>
    </xf>
    <xf numFmtId="0" fontId="287" fillId="0" borderId="0" xfId="0" applyFont="1"/>
    <xf numFmtId="4" fontId="287" fillId="0" borderId="0" xfId="0" applyNumberFormat="1" applyFont="1"/>
    <xf numFmtId="4" fontId="288" fillId="0" borderId="0" xfId="0" applyNumberFormat="1" applyFont="1"/>
    <xf numFmtId="4" fontId="289" fillId="0" borderId="0" xfId="0" applyNumberFormat="1" applyFont="1"/>
    <xf numFmtId="43" fontId="289" fillId="0" borderId="0" xfId="0" applyNumberFormat="1" applyFont="1"/>
    <xf numFmtId="174" fontId="287" fillId="0" borderId="0" xfId="0" applyNumberFormat="1" applyFont="1"/>
    <xf numFmtId="43" fontId="183" fillId="0" borderId="0" xfId="0" applyNumberFormat="1" applyFont="1" applyAlignment="1">
      <alignment vertical="center"/>
    </xf>
    <xf numFmtId="43" fontId="178" fillId="0" borderId="7" xfId="0" applyNumberFormat="1" applyFont="1" applyBorder="1"/>
    <xf numFmtId="2" fontId="178" fillId="0" borderId="0" xfId="0" applyNumberFormat="1" applyFont="1"/>
    <xf numFmtId="43" fontId="170" fillId="10" borderId="6" xfId="0" applyNumberFormat="1" applyFont="1" applyFill="1" applyBorder="1" applyAlignment="1">
      <alignment vertical="center"/>
    </xf>
    <xf numFmtId="166" fontId="228" fillId="11" borderId="6" xfId="13" applyNumberFormat="1" applyFont="1" applyFill="1" applyBorder="1" applyAlignment="1">
      <alignment horizontal="right" vertical="top" wrapText="1"/>
    </xf>
    <xf numFmtId="166" fontId="262" fillId="11" borderId="23" xfId="13" applyNumberFormat="1" applyFont="1" applyFill="1" applyBorder="1" applyAlignment="1">
      <alignment horizontal="right" vertical="top" wrapText="1"/>
    </xf>
    <xf numFmtId="166" fontId="228" fillId="10" borderId="0" xfId="0" applyNumberFormat="1" applyFont="1" applyFill="1"/>
    <xf numFmtId="166" fontId="219" fillId="0" borderId="0" xfId="0" applyNumberFormat="1" applyFont="1" applyAlignment="1">
      <alignment vertical="top"/>
    </xf>
    <xf numFmtId="0" fontId="8" fillId="7" borderId="27" xfId="60" applyFont="1" applyFill="1" applyBorder="1" applyAlignment="1">
      <alignment horizontal="center"/>
    </xf>
    <xf numFmtId="4" fontId="8" fillId="0" borderId="1" xfId="60" applyNumberFormat="1" applyFont="1" applyBorder="1" applyAlignment="1">
      <alignment horizontal="right" wrapText="1"/>
    </xf>
    <xf numFmtId="0" fontId="291" fillId="7" borderId="27" xfId="60" applyFont="1" applyFill="1" applyBorder="1" applyAlignment="1">
      <alignment horizontal="center"/>
    </xf>
    <xf numFmtId="4" fontId="161" fillId="0" borderId="1" xfId="60" applyNumberFormat="1" applyFont="1" applyBorder="1" applyAlignment="1">
      <alignment horizontal="right" wrapText="1"/>
    </xf>
    <xf numFmtId="166" fontId="228" fillId="11" borderId="6" xfId="0" applyNumberFormat="1" applyFont="1" applyFill="1" applyBorder="1" applyAlignment="1">
      <alignment vertical="top"/>
    </xf>
    <xf numFmtId="166" fontId="270" fillId="11" borderId="13" xfId="0" applyNumberFormat="1" applyFont="1" applyFill="1" applyBorder="1" applyAlignment="1">
      <alignment vertical="top"/>
    </xf>
    <xf numFmtId="166" fontId="270" fillId="11" borderId="6" xfId="0" applyNumberFormat="1" applyFont="1" applyFill="1" applyBorder="1" applyAlignment="1">
      <alignment vertical="top"/>
    </xf>
    <xf numFmtId="0" fontId="250" fillId="10" borderId="0" xfId="0" applyFont="1" applyFill="1" applyAlignment="1">
      <alignment horizontal="centerContinuous" vertical="center"/>
    </xf>
    <xf numFmtId="0" fontId="247" fillId="10" borderId="0" xfId="0" applyFont="1" applyFill="1" applyAlignment="1">
      <alignment horizontal="centerContinuous" vertical="center"/>
    </xf>
    <xf numFmtId="44" fontId="251" fillId="10" borderId="0" xfId="0" applyNumberFormat="1" applyFont="1" applyFill="1" applyAlignment="1">
      <alignment horizontal="centerContinuous" vertical="center"/>
    </xf>
    <xf numFmtId="44" fontId="176" fillId="10" borderId="0" xfId="0" applyNumberFormat="1" applyFont="1" applyFill="1" applyAlignment="1">
      <alignment horizontal="centerContinuous" vertical="center"/>
    </xf>
    <xf numFmtId="43" fontId="247" fillId="10" borderId="0" xfId="0" applyNumberFormat="1" applyFont="1" applyFill="1" applyAlignment="1">
      <alignment horizontal="centerContinuous" vertical="center"/>
    </xf>
    <xf numFmtId="44" fontId="247" fillId="10" borderId="0" xfId="0" applyNumberFormat="1" applyFont="1" applyFill="1" applyAlignment="1">
      <alignment horizontal="centerContinuous" vertical="center"/>
    </xf>
    <xf numFmtId="43" fontId="49" fillId="10" borderId="0" xfId="0" applyNumberFormat="1" applyFont="1" applyFill="1"/>
    <xf numFmtId="0" fontId="252" fillId="10" borderId="0" xfId="0" applyFont="1" applyFill="1" applyAlignment="1">
      <alignment horizontal="centerContinuous" vertical="center"/>
    </xf>
    <xf numFmtId="0" fontId="253" fillId="10" borderId="0" xfId="0" applyFont="1" applyFill="1" applyAlignment="1">
      <alignment horizontal="centerContinuous" vertical="center"/>
    </xf>
    <xf numFmtId="43" fontId="253" fillId="10" borderId="0" xfId="0" applyNumberFormat="1" applyFont="1" applyFill="1" applyAlignment="1">
      <alignment horizontal="centerContinuous" vertical="center"/>
    </xf>
    <xf numFmtId="44" fontId="253" fillId="10" borderId="0" xfId="0" applyNumberFormat="1" applyFont="1" applyFill="1" applyAlignment="1">
      <alignment horizontal="centerContinuous" vertical="center"/>
    </xf>
    <xf numFmtId="0" fontId="253" fillId="10" borderId="0" xfId="0" applyFont="1" applyFill="1"/>
    <xf numFmtId="0" fontId="254" fillId="10" borderId="6" xfId="0" applyFont="1" applyFill="1" applyBorder="1" applyAlignment="1">
      <alignment horizontal="center" vertical="top" wrapText="1"/>
    </xf>
    <xf numFmtId="0" fontId="254" fillId="10" borderId="4" xfId="0" applyFont="1" applyFill="1" applyBorder="1" applyAlignment="1">
      <alignment horizontal="center" vertical="top" wrapText="1"/>
    </xf>
    <xf numFmtId="0" fontId="159" fillId="10" borderId="6" xfId="0" applyFont="1" applyFill="1" applyBorder="1" applyAlignment="1">
      <alignment horizontal="center" vertical="top" wrapText="1"/>
    </xf>
    <xf numFmtId="43" fontId="254" fillId="10" borderId="6" xfId="0" applyNumberFormat="1" applyFont="1" applyFill="1" applyBorder="1" applyAlignment="1">
      <alignment horizontal="center" vertical="top" wrapText="1"/>
    </xf>
    <xf numFmtId="0" fontId="137" fillId="10" borderId="0" xfId="0" applyFont="1" applyFill="1"/>
    <xf numFmtId="0" fontId="137" fillId="10" borderId="6" xfId="0" applyFont="1" applyFill="1" applyBorder="1"/>
    <xf numFmtId="43" fontId="253" fillId="10" borderId="0" xfId="0" applyNumberFormat="1" applyFont="1" applyFill="1" applyAlignment="1">
      <alignment vertical="top"/>
    </xf>
    <xf numFmtId="43" fontId="159" fillId="10" borderId="0" xfId="0" applyNumberFormat="1" applyFont="1" applyFill="1" applyAlignment="1">
      <alignment vertical="top"/>
    </xf>
    <xf numFmtId="43" fontId="254" fillId="10" borderId="0" xfId="0" applyNumberFormat="1" applyFont="1" applyFill="1" applyAlignment="1">
      <alignment vertical="top"/>
    </xf>
    <xf numFmtId="0" fontId="255" fillId="10" borderId="21" xfId="0" applyFont="1" applyFill="1" applyBorder="1" applyAlignment="1">
      <alignment horizontal="center" vertical="top"/>
    </xf>
    <xf numFmtId="0" fontId="255" fillId="10" borderId="0" xfId="0" applyFont="1" applyFill="1" applyAlignment="1">
      <alignment horizontal="right" vertical="top"/>
    </xf>
    <xf numFmtId="0" fontId="253" fillId="10" borderId="6" xfId="0" applyFont="1" applyFill="1" applyBorder="1" applyAlignment="1">
      <alignment vertical="top" wrapText="1"/>
    </xf>
    <xf numFmtId="43" fontId="254" fillId="10" borderId="6" xfId="0" applyNumberFormat="1" applyFont="1" applyFill="1" applyBorder="1" applyAlignment="1">
      <alignment vertical="top"/>
    </xf>
    <xf numFmtId="43" fontId="253" fillId="10" borderId="6" xfId="0" applyNumberFormat="1" applyFont="1" applyFill="1" applyBorder="1" applyAlignment="1">
      <alignment vertical="top"/>
    </xf>
    <xf numFmtId="10" fontId="253" fillId="10" borderId="6" xfId="0" applyNumberFormat="1" applyFont="1" applyFill="1" applyBorder="1" applyAlignment="1">
      <alignment horizontal="center" vertical="top"/>
    </xf>
    <xf numFmtId="0" fontId="49" fillId="10" borderId="56" xfId="0" applyFont="1" applyFill="1" applyBorder="1"/>
    <xf numFmtId="0" fontId="49" fillId="10" borderId="57" xfId="0" applyFont="1" applyFill="1" applyBorder="1"/>
    <xf numFmtId="0" fontId="49" fillId="10" borderId="40" xfId="0" applyFont="1" applyFill="1" applyBorder="1"/>
    <xf numFmtId="0" fontId="247" fillId="10" borderId="21" xfId="0" applyFont="1" applyFill="1" applyBorder="1" applyAlignment="1">
      <alignment vertical="top"/>
    </xf>
    <xf numFmtId="0" fontId="247" fillId="10" borderId="0" xfId="0" applyFont="1" applyFill="1" applyAlignment="1">
      <alignment vertical="top"/>
    </xf>
    <xf numFmtId="0" fontId="49" fillId="10" borderId="48" xfId="0" applyFont="1" applyFill="1" applyBorder="1"/>
    <xf numFmtId="2" fontId="49" fillId="10" borderId="44" xfId="0" applyNumberFormat="1" applyFont="1" applyFill="1" applyBorder="1"/>
    <xf numFmtId="43" fontId="137" fillId="10" borderId="26" xfId="1" applyFont="1" applyFill="1" applyBorder="1"/>
    <xf numFmtId="43" fontId="254" fillId="10" borderId="6" xfId="0" applyNumberFormat="1" applyFont="1" applyFill="1" applyBorder="1" applyAlignment="1">
      <alignment horizontal="left" vertical="top"/>
    </xf>
    <xf numFmtId="43" fontId="137" fillId="10" borderId="44" xfId="1" applyFont="1" applyFill="1" applyBorder="1"/>
    <xf numFmtId="0" fontId="255" fillId="10" borderId="22" xfId="0" applyFont="1" applyFill="1" applyBorder="1" applyAlignment="1">
      <alignment vertical="top"/>
    </xf>
    <xf numFmtId="0" fontId="255" fillId="10" borderId="13" xfId="0" applyFont="1" applyFill="1" applyBorder="1" applyAlignment="1">
      <alignment vertical="top"/>
    </xf>
    <xf numFmtId="0" fontId="256" fillId="10" borderId="6" xfId="0" applyFont="1" applyFill="1" applyBorder="1" applyAlignment="1">
      <alignment vertical="top" wrapText="1"/>
    </xf>
    <xf numFmtId="0" fontId="247" fillId="10" borderId="0" xfId="0" applyFont="1" applyFill="1" applyAlignment="1">
      <alignment horizontal="center" vertical="top"/>
    </xf>
    <xf numFmtId="0" fontId="255" fillId="10" borderId="21" xfId="0" applyFont="1" applyFill="1" applyBorder="1" applyAlignment="1">
      <alignment vertical="top"/>
    </xf>
    <xf numFmtId="0" fontId="163" fillId="21" borderId="27" xfId="59" applyFont="1" applyFill="1" applyBorder="1" applyAlignment="1">
      <alignment horizontal="center"/>
    </xf>
    <xf numFmtId="4" fontId="163" fillId="10" borderId="1" xfId="59" applyNumberFormat="1" applyFont="1" applyFill="1" applyBorder="1" applyAlignment="1">
      <alignment horizontal="right" wrapText="1"/>
    </xf>
    <xf numFmtId="4" fontId="49" fillId="10" borderId="0" xfId="0" applyNumberFormat="1" applyFont="1" applyFill="1"/>
    <xf numFmtId="164" fontId="293" fillId="10" borderId="6" xfId="2" applyNumberFormat="1" applyFont="1" applyFill="1" applyBorder="1" applyAlignment="1">
      <alignment vertical="center"/>
    </xf>
    <xf numFmtId="0" fontId="254" fillId="10" borderId="13" xfId="0" applyFont="1" applyFill="1" applyBorder="1" applyAlignment="1">
      <alignment vertical="top" wrapText="1"/>
    </xf>
    <xf numFmtId="0" fontId="247" fillId="10" borderId="13" xfId="0" applyFont="1" applyFill="1" applyBorder="1" applyAlignment="1">
      <alignment vertical="top" wrapText="1"/>
    </xf>
    <xf numFmtId="43" fontId="255" fillId="10" borderId="6" xfId="0" applyNumberFormat="1" applyFont="1" applyFill="1" applyBorder="1" applyAlignment="1">
      <alignment vertical="top"/>
    </xf>
    <xf numFmtId="0" fontId="247" fillId="10" borderId="0" xfId="0" applyFont="1" applyFill="1" applyAlignment="1">
      <alignment vertical="top" wrapText="1"/>
    </xf>
    <xf numFmtId="43" fontId="247" fillId="10" borderId="0" xfId="0" applyNumberFormat="1" applyFont="1" applyFill="1" applyAlignment="1">
      <alignment vertical="top"/>
    </xf>
    <xf numFmtId="43" fontId="154" fillId="10" borderId="0" xfId="0" applyNumberFormat="1" applyFont="1" applyFill="1" applyAlignment="1">
      <alignment vertical="top"/>
    </xf>
    <xf numFmtId="10" fontId="247" fillId="10" borderId="0" xfId="0" applyNumberFormat="1" applyFont="1" applyFill="1" applyAlignment="1">
      <alignment horizontal="center" vertical="top"/>
    </xf>
    <xf numFmtId="0" fontId="154" fillId="10" borderId="0" xfId="0" applyFont="1" applyFill="1"/>
    <xf numFmtId="43" fontId="247" fillId="10" borderId="0" xfId="0" applyNumberFormat="1" applyFont="1" applyFill="1"/>
    <xf numFmtId="43" fontId="154" fillId="10" borderId="0" xfId="0" applyNumberFormat="1" applyFont="1" applyFill="1"/>
    <xf numFmtId="0" fontId="247" fillId="10" borderId="41" xfId="0" applyFont="1" applyFill="1" applyBorder="1"/>
    <xf numFmtId="43" fontId="255" fillId="10" borderId="0" xfId="1" applyFont="1" applyFill="1"/>
    <xf numFmtId="0" fontId="255" fillId="10" borderId="6" xfId="0" applyFont="1" applyFill="1" applyBorder="1"/>
    <xf numFmtId="0" fontId="247" fillId="10" borderId="6" xfId="0" applyFont="1" applyFill="1" applyBorder="1" applyAlignment="1">
      <alignment horizontal="center"/>
    </xf>
    <xf numFmtId="0" fontId="247" fillId="10" borderId="39" xfId="0" applyFont="1" applyFill="1" applyBorder="1"/>
    <xf numFmtId="43" fontId="255" fillId="10" borderId="6" xfId="0" applyNumberFormat="1" applyFont="1" applyFill="1" applyBorder="1"/>
    <xf numFmtId="43" fontId="247" fillId="10" borderId="6" xfId="0" applyNumberFormat="1" applyFont="1" applyFill="1" applyBorder="1"/>
    <xf numFmtId="43" fontId="247" fillId="10" borderId="0" xfId="1" applyFont="1" applyFill="1"/>
    <xf numFmtId="4" fontId="247" fillId="10" borderId="0" xfId="0" applyNumberFormat="1" applyFont="1" applyFill="1"/>
    <xf numFmtId="4" fontId="154" fillId="10" borderId="0" xfId="0" applyNumberFormat="1" applyFont="1" applyFill="1"/>
    <xf numFmtId="3" fontId="247" fillId="10" borderId="0" xfId="0" applyNumberFormat="1" applyFont="1" applyFill="1"/>
    <xf numFmtId="3" fontId="154" fillId="10" borderId="0" xfId="0" applyNumberFormat="1" applyFont="1" applyFill="1"/>
    <xf numFmtId="43" fontId="176" fillId="10" borderId="0" xfId="0" applyNumberFormat="1" applyFont="1" applyFill="1"/>
    <xf numFmtId="0" fontId="297" fillId="7" borderId="27" xfId="66" applyFont="1" applyFill="1" applyBorder="1" applyAlignment="1">
      <alignment horizontal="center"/>
    </xf>
    <xf numFmtId="4" fontId="298" fillId="0" borderId="1" xfId="66" applyNumberFormat="1" applyFont="1" applyBorder="1" applyAlignment="1">
      <alignment horizontal="right" wrapText="1"/>
    </xf>
    <xf numFmtId="166" fontId="219" fillId="0" borderId="6" xfId="13" applyNumberFormat="1" applyFont="1" applyBorder="1" applyAlignment="1">
      <alignment horizontal="right" vertical="top" wrapText="1"/>
    </xf>
    <xf numFmtId="44" fontId="178" fillId="10" borderId="0" xfId="0" applyNumberFormat="1" applyFont="1" applyFill="1"/>
    <xf numFmtId="44" fontId="178" fillId="0" borderId="0" xfId="0" applyNumberFormat="1" applyFont="1"/>
    <xf numFmtId="0" fontId="299" fillId="10" borderId="0" xfId="0" applyFont="1" applyFill="1" applyAlignment="1">
      <alignment vertical="top" wrapText="1"/>
    </xf>
    <xf numFmtId="0" fontId="299" fillId="0" borderId="0" xfId="0" applyFont="1" applyAlignment="1">
      <alignment vertical="top" wrapText="1"/>
    </xf>
    <xf numFmtId="0" fontId="299" fillId="10" borderId="0" xfId="0" applyFont="1" applyFill="1" applyAlignment="1">
      <alignment horizontal="center" vertical="top" wrapText="1"/>
    </xf>
    <xf numFmtId="0" fontId="299" fillId="0" borderId="0" xfId="0" applyFont="1" applyAlignment="1">
      <alignment horizontal="center" vertical="top" wrapText="1"/>
    </xf>
    <xf numFmtId="43" fontId="178" fillId="10" borderId="0" xfId="0" applyNumberFormat="1" applyFont="1" applyFill="1" applyAlignment="1">
      <alignment vertical="top"/>
    </xf>
    <xf numFmtId="10" fontId="178" fillId="0" borderId="0" xfId="0" applyNumberFormat="1" applyFont="1" applyAlignment="1">
      <alignment horizontal="center" vertical="top"/>
    </xf>
    <xf numFmtId="43" fontId="299" fillId="0" borderId="0" xfId="0" applyNumberFormat="1" applyFont="1" applyAlignment="1">
      <alignment horizontal="left" vertical="top"/>
    </xf>
    <xf numFmtId="43" fontId="299" fillId="10" borderId="0" xfId="0" applyNumberFormat="1" applyFont="1" applyFill="1" applyAlignment="1">
      <alignment vertical="top"/>
    </xf>
    <xf numFmtId="43" fontId="299" fillId="0" borderId="0" xfId="0" applyNumberFormat="1" applyFont="1" applyAlignment="1">
      <alignment vertical="top"/>
    </xf>
    <xf numFmtId="0" fontId="299" fillId="0" borderId="0" xfId="0" applyFont="1" applyAlignment="1">
      <alignment vertical="top"/>
    </xf>
    <xf numFmtId="43" fontId="299" fillId="0" borderId="0" xfId="0" applyNumberFormat="1" applyFont="1" applyAlignment="1">
      <alignment horizontal="center" vertical="top"/>
    </xf>
    <xf numFmtId="0" fontId="200" fillId="7" borderId="27" xfId="53" applyFont="1" applyFill="1" applyBorder="1" applyAlignment="1">
      <alignment horizontal="center"/>
    </xf>
    <xf numFmtId="4" fontId="200" fillId="0" borderId="1" xfId="53" applyNumberFormat="1" applyFont="1" applyBorder="1" applyAlignment="1">
      <alignment horizontal="right" wrapText="1"/>
    </xf>
    <xf numFmtId="1" fontId="194" fillId="0" borderId="0" xfId="0" applyNumberFormat="1" applyFont="1"/>
    <xf numFmtId="43" fontId="178" fillId="10" borderId="0" xfId="13" applyNumberFormat="1" applyFont="1" applyFill="1" applyAlignment="1">
      <alignment horizontal="left" vertical="top" wrapText="1"/>
    </xf>
    <xf numFmtId="0" fontId="198" fillId="7" borderId="27" xfId="61" applyFont="1" applyFill="1" applyBorder="1" applyAlignment="1">
      <alignment horizontal="center"/>
    </xf>
    <xf numFmtId="4" fontId="198" fillId="0" borderId="1" xfId="61" applyNumberFormat="1" applyFont="1" applyBorder="1" applyAlignment="1">
      <alignment horizontal="right" wrapText="1"/>
    </xf>
    <xf numFmtId="166" fontId="178" fillId="10" borderId="0" xfId="0" applyNumberFormat="1" applyFont="1" applyFill="1" applyAlignment="1">
      <alignment vertical="top"/>
    </xf>
    <xf numFmtId="43" fontId="179" fillId="10" borderId="8" xfId="0" applyNumberFormat="1" applyFont="1" applyFill="1" applyBorder="1" applyAlignment="1">
      <alignment horizontal="center" vertical="top"/>
    </xf>
    <xf numFmtId="43" fontId="178" fillId="0" borderId="41" xfId="0" applyNumberFormat="1" applyFont="1" applyBorder="1" applyAlignment="1">
      <alignment vertical="top"/>
    </xf>
    <xf numFmtId="43" fontId="179" fillId="10" borderId="21" xfId="0" applyNumberFormat="1" applyFont="1" applyFill="1" applyBorder="1" applyAlignment="1">
      <alignment horizontal="center" vertical="top"/>
    </xf>
    <xf numFmtId="43" fontId="178" fillId="0" borderId="42" xfId="0" applyNumberFormat="1" applyFont="1" applyBorder="1" applyAlignment="1">
      <alignment vertical="top"/>
    </xf>
    <xf numFmtId="43" fontId="178" fillId="10" borderId="21" xfId="0" applyNumberFormat="1" applyFont="1" applyFill="1" applyBorder="1" applyAlignment="1">
      <alignment vertical="top"/>
    </xf>
    <xf numFmtId="0" fontId="178" fillId="10" borderId="0" xfId="0" applyFont="1" applyFill="1"/>
    <xf numFmtId="43" fontId="179" fillId="10" borderId="21" xfId="0" applyNumberFormat="1" applyFont="1" applyFill="1" applyBorder="1" applyAlignment="1">
      <alignment vertical="top"/>
    </xf>
    <xf numFmtId="43" fontId="178" fillId="10" borderId="21" xfId="0" applyNumberFormat="1" applyFont="1" applyFill="1" applyBorder="1"/>
    <xf numFmtId="43" fontId="179" fillId="0" borderId="26" xfId="0" applyNumberFormat="1" applyFont="1" applyBorder="1" applyAlignment="1">
      <alignment vertical="top"/>
    </xf>
    <xf numFmtId="43" fontId="179" fillId="10" borderId="22" xfId="0" applyNumberFormat="1" applyFont="1" applyFill="1" applyBorder="1" applyAlignment="1">
      <alignment vertical="top"/>
    </xf>
    <xf numFmtId="43" fontId="178" fillId="10" borderId="2" xfId="0" applyNumberFormat="1" applyFont="1" applyFill="1" applyBorder="1" applyAlignment="1">
      <alignment vertical="top"/>
    </xf>
    <xf numFmtId="43" fontId="178" fillId="10" borderId="4" xfId="0" applyNumberFormat="1" applyFont="1" applyFill="1" applyBorder="1" applyAlignment="1">
      <alignment vertical="top"/>
    </xf>
    <xf numFmtId="43" fontId="178" fillId="10" borderId="6" xfId="0" applyNumberFormat="1" applyFont="1" applyFill="1" applyBorder="1" applyAlignment="1">
      <alignment vertical="top"/>
    </xf>
    <xf numFmtId="165" fontId="178" fillId="0" borderId="0" xfId="0" applyNumberFormat="1" applyFont="1" applyAlignment="1">
      <alignment horizontal="center" vertical="top"/>
    </xf>
    <xf numFmtId="165" fontId="178" fillId="3" borderId="0" xfId="0" applyNumberFormat="1" applyFont="1" applyFill="1" applyAlignment="1">
      <alignment horizontal="center" vertical="top"/>
    </xf>
    <xf numFmtId="9" fontId="178" fillId="0" borderId="0" xfId="0" applyNumberFormat="1" applyFont="1" applyAlignment="1">
      <alignment horizontal="center" vertical="top"/>
    </xf>
    <xf numFmtId="9" fontId="178" fillId="0" borderId="0" xfId="0" applyNumberFormat="1" applyFont="1" applyAlignment="1">
      <alignment vertical="top"/>
    </xf>
    <xf numFmtId="43" fontId="179" fillId="0" borderId="6" xfId="13" applyNumberFormat="1" applyFont="1" applyBorder="1" applyAlignment="1">
      <alignment horizontal="left" vertical="top" wrapText="1"/>
    </xf>
    <xf numFmtId="4" fontId="298" fillId="0" borderId="63" xfId="66" applyNumberFormat="1" applyFont="1" applyBorder="1" applyAlignment="1">
      <alignment horizontal="right" wrapText="1"/>
    </xf>
    <xf numFmtId="43" fontId="194" fillId="0" borderId="22" xfId="0" applyNumberFormat="1" applyFont="1" applyBorder="1" applyAlignment="1">
      <alignment vertical="top"/>
    </xf>
    <xf numFmtId="0" fontId="213" fillId="0" borderId="0" xfId="0" applyFont="1" applyAlignment="1">
      <alignment horizontal="centerContinuous" vertical="center"/>
    </xf>
    <xf numFmtId="0" fontId="233" fillId="0" borderId="0" xfId="0" applyFont="1" applyAlignment="1">
      <alignment horizontal="centerContinuous" vertical="center"/>
    </xf>
    <xf numFmtId="0" fontId="233" fillId="10" borderId="0" xfId="0" applyFont="1" applyFill="1" applyAlignment="1">
      <alignment horizontal="centerContinuous" vertical="center"/>
    </xf>
    <xf numFmtId="0" fontId="163" fillId="10" borderId="0" xfId="0" applyFont="1" applyFill="1" applyAlignment="1">
      <alignment horizontal="centerContinuous" vertical="center"/>
    </xf>
    <xf numFmtId="0" fontId="258" fillId="0" borderId="0" xfId="0" applyFont="1" applyAlignment="1">
      <alignment horizontal="centerContinuous" vertical="center"/>
    </xf>
    <xf numFmtId="0" fontId="233" fillId="0" borderId="0" xfId="0" applyFont="1" applyAlignment="1">
      <alignment horizontal="right"/>
    </xf>
    <xf numFmtId="0" fontId="233" fillId="0" borderId="0" xfId="0" applyFont="1" applyAlignment="1">
      <alignment horizontal="center"/>
    </xf>
    <xf numFmtId="0" fontId="233" fillId="10" borderId="0" xfId="0" applyFont="1" applyFill="1"/>
    <xf numFmtId="0" fontId="200" fillId="10" borderId="0" xfId="0" applyFont="1" applyFill="1"/>
    <xf numFmtId="0" fontId="300" fillId="0" borderId="22" xfId="0" applyFont="1" applyBorder="1" applyAlignment="1">
      <alignment horizontal="center" vertical="top" wrapText="1"/>
    </xf>
    <xf numFmtId="0" fontId="213" fillId="0" borderId="13" xfId="0" applyFont="1" applyBorder="1" applyAlignment="1">
      <alignment horizontal="center" vertical="top" wrapText="1"/>
    </xf>
    <xf numFmtId="0" fontId="213" fillId="10" borderId="13" xfId="0" applyFont="1" applyFill="1" applyBorder="1" applyAlignment="1">
      <alignment horizontal="center" vertical="top" wrapText="1"/>
    </xf>
    <xf numFmtId="0" fontId="300" fillId="0" borderId="6" xfId="0" applyFont="1" applyBorder="1" applyAlignment="1">
      <alignment horizontal="center"/>
    </xf>
    <xf numFmtId="0" fontId="301" fillId="10" borderId="0" xfId="0" applyFont="1" applyFill="1"/>
    <xf numFmtId="0" fontId="258" fillId="10" borderId="0" xfId="0" applyFont="1" applyFill="1"/>
    <xf numFmtId="0" fontId="233" fillId="0" borderId="6" xfId="0" applyFont="1" applyBorder="1" applyAlignment="1">
      <alignment horizontal="left" vertical="center"/>
    </xf>
    <xf numFmtId="0" fontId="233" fillId="0" borderId="6" xfId="0" applyFont="1" applyBorder="1"/>
    <xf numFmtId="0" fontId="300" fillId="0" borderId="6" xfId="0" applyFont="1" applyBorder="1"/>
    <xf numFmtId="0" fontId="200" fillId="10" borderId="6" xfId="0" applyFont="1" applyFill="1" applyBorder="1"/>
    <xf numFmtId="0" fontId="300" fillId="0" borderId="6" xfId="0" applyFont="1" applyBorder="1" applyAlignment="1">
      <alignment horizontal="center" vertical="center"/>
    </xf>
    <xf numFmtId="0" fontId="300" fillId="0" borderId="6" xfId="0" applyFont="1" applyBorder="1" applyAlignment="1">
      <alignment vertical="center"/>
    </xf>
    <xf numFmtId="0" fontId="233" fillId="0" borderId="6" xfId="0" applyFont="1" applyBorder="1" applyAlignment="1">
      <alignment horizontal="center"/>
    </xf>
    <xf numFmtId="43" fontId="163" fillId="10" borderId="6" xfId="0" applyNumberFormat="1" applyFont="1" applyFill="1" applyBorder="1" applyAlignment="1">
      <alignment wrapText="1"/>
    </xf>
    <xf numFmtId="0" fontId="233" fillId="0" borderId="6" xfId="0" applyFont="1" applyBorder="1" applyAlignment="1">
      <alignment vertical="center"/>
    </xf>
    <xf numFmtId="0" fontId="233" fillId="0" borderId="0" xfId="0" applyFont="1"/>
    <xf numFmtId="0" fontId="300" fillId="0" borderId="6" xfId="0" applyFont="1" applyBorder="1" applyAlignment="1">
      <alignment horizontal="left" vertical="center"/>
    </xf>
    <xf numFmtId="0" fontId="233" fillId="11" borderId="6" xfId="0" applyFont="1" applyFill="1" applyBorder="1" applyAlignment="1">
      <alignment vertical="center"/>
    </xf>
    <xf numFmtId="43" fontId="163" fillId="11" borderId="6" xfId="0" applyNumberFormat="1" applyFont="1" applyFill="1" applyBorder="1"/>
    <xf numFmtId="0" fontId="300" fillId="17" borderId="6" xfId="0" applyFont="1" applyFill="1" applyBorder="1" applyAlignment="1">
      <alignment vertical="center"/>
    </xf>
    <xf numFmtId="0" fontId="233" fillId="17" borderId="6" xfId="0" applyFont="1" applyFill="1" applyBorder="1" applyAlignment="1">
      <alignment vertical="center"/>
    </xf>
    <xf numFmtId="0" fontId="300" fillId="0" borderId="6" xfId="0" applyFont="1" applyBorder="1" applyAlignment="1">
      <alignment horizontal="right"/>
    </xf>
    <xf numFmtId="43" fontId="213" fillId="10" borderId="6" xfId="0" applyNumberFormat="1" applyFont="1" applyFill="1" applyBorder="1"/>
    <xf numFmtId="0" fontId="300" fillId="0" borderId="0" xfId="0" applyFont="1" applyAlignment="1">
      <alignment horizontal="right"/>
    </xf>
    <xf numFmtId="0" fontId="300" fillId="0" borderId="0" xfId="0" applyFont="1" applyAlignment="1">
      <alignment horizontal="center"/>
    </xf>
    <xf numFmtId="0" fontId="300" fillId="11" borderId="6" xfId="0" applyFont="1" applyFill="1" applyBorder="1" applyAlignment="1">
      <alignment vertical="center"/>
    </xf>
    <xf numFmtId="0" fontId="213" fillId="0" borderId="0" xfId="0" applyFont="1"/>
    <xf numFmtId="43" fontId="303" fillId="10" borderId="6" xfId="0" applyNumberFormat="1" applyFont="1" applyFill="1" applyBorder="1"/>
    <xf numFmtId="43" fontId="304" fillId="10" borderId="6" xfId="0" applyNumberFormat="1" applyFont="1" applyFill="1" applyBorder="1"/>
    <xf numFmtId="43" fontId="163" fillId="0" borderId="6" xfId="48" applyNumberFormat="1" applyFont="1" applyBorder="1" applyAlignment="1">
      <alignment horizontal="left" wrapText="1"/>
    </xf>
    <xf numFmtId="43" fontId="300" fillId="10" borderId="6" xfId="0" applyNumberFormat="1" applyFont="1" applyFill="1" applyBorder="1" applyAlignment="1">
      <alignment horizontal="right"/>
    </xf>
    <xf numFmtId="43" fontId="213" fillId="10" borderId="6" xfId="0" applyNumberFormat="1" applyFont="1" applyFill="1" applyBorder="1" applyAlignment="1">
      <alignment horizontal="right"/>
    </xf>
    <xf numFmtId="43" fontId="301" fillId="10" borderId="6" xfId="0" applyNumberFormat="1" applyFont="1" applyFill="1" applyBorder="1"/>
    <xf numFmtId="43" fontId="258" fillId="10" borderId="6" xfId="0" applyNumberFormat="1" applyFont="1" applyFill="1" applyBorder="1"/>
    <xf numFmtId="0" fontId="233" fillId="10" borderId="6" xfId="0" applyFont="1" applyFill="1" applyBorder="1"/>
    <xf numFmtId="43" fontId="163" fillId="10" borderId="6" xfId="0" applyNumberFormat="1" applyFont="1" applyFill="1" applyBorder="1" applyAlignment="1">
      <alignment horizontal="left" wrapText="1"/>
    </xf>
    <xf numFmtId="43" fontId="300" fillId="10" borderId="6" xfId="0" applyNumberFormat="1" applyFont="1" applyFill="1" applyBorder="1"/>
    <xf numFmtId="0" fontId="300" fillId="0" borderId="0" xfId="0" applyFont="1" applyAlignment="1">
      <alignment horizontal="center" vertical="top"/>
    </xf>
    <xf numFmtId="43" fontId="213" fillId="10" borderId="6" xfId="0" applyNumberFormat="1" applyFont="1" applyFill="1" applyBorder="1" applyAlignment="1">
      <alignment horizontal="left" vertical="top" wrapText="1"/>
    </xf>
    <xf numFmtId="43" fontId="233" fillId="12" borderId="6" xfId="0" applyNumberFormat="1" applyFont="1" applyFill="1" applyBorder="1"/>
    <xf numFmtId="43" fontId="163" fillId="12" borderId="6" xfId="0" applyNumberFormat="1" applyFont="1" applyFill="1" applyBorder="1"/>
    <xf numFmtId="43" fontId="163" fillId="12" borderId="6" xfId="0" applyNumberFormat="1" applyFont="1" applyFill="1" applyBorder="1" applyAlignment="1">
      <alignment horizontal="left" wrapText="1"/>
    </xf>
    <xf numFmtId="43" fontId="233" fillId="10" borderId="0" xfId="0" applyNumberFormat="1" applyFont="1" applyFill="1"/>
    <xf numFmtId="43" fontId="163" fillId="10" borderId="0" xfId="0" applyNumberFormat="1" applyFont="1" applyFill="1"/>
    <xf numFmtId="43" fontId="170" fillId="12" borderId="39" xfId="0" applyNumberFormat="1" applyFont="1" applyFill="1" applyBorder="1" applyAlignment="1">
      <alignment horizontal="center" vertical="center"/>
    </xf>
    <xf numFmtId="43" fontId="196" fillId="10" borderId="6" xfId="0" applyNumberFormat="1" applyFont="1" applyFill="1" applyBorder="1" applyAlignment="1">
      <alignment vertical="top"/>
    </xf>
    <xf numFmtId="43" fontId="137" fillId="10" borderId="0" xfId="0" applyNumberFormat="1" applyFont="1" applyFill="1"/>
    <xf numFmtId="0" fontId="200" fillId="10" borderId="23" xfId="0" applyFont="1" applyFill="1" applyBorder="1" applyAlignment="1">
      <alignment horizontal="center" vertical="top" wrapText="1"/>
    </xf>
    <xf numFmtId="176" fontId="228" fillId="0" borderId="0" xfId="0" applyNumberFormat="1" applyFont="1" applyAlignment="1">
      <alignment horizontal="centerContinuous" vertical="center"/>
    </xf>
    <xf numFmtId="176" fontId="228" fillId="10" borderId="0" xfId="0" applyNumberFormat="1" applyFont="1" applyFill="1" applyAlignment="1">
      <alignment horizontal="centerContinuous" vertical="center"/>
    </xf>
    <xf numFmtId="176" fontId="307" fillId="0" borderId="0" xfId="0" applyNumberFormat="1" applyFont="1" applyAlignment="1">
      <alignment horizontal="centerContinuous" vertical="center"/>
    </xf>
    <xf numFmtId="176" fontId="228" fillId="10" borderId="0" xfId="0" applyNumberFormat="1" applyFont="1" applyFill="1"/>
    <xf numFmtId="176" fontId="228" fillId="10" borderId="23" xfId="0" applyNumberFormat="1" applyFont="1" applyFill="1" applyBorder="1" applyAlignment="1">
      <alignment horizontal="center" vertical="top" wrapText="1"/>
    </xf>
    <xf numFmtId="176" fontId="307" fillId="10" borderId="6" xfId="0" applyNumberFormat="1" applyFont="1" applyFill="1" applyBorder="1"/>
    <xf numFmtId="176" fontId="228" fillId="10" borderId="6" xfId="0" applyNumberFormat="1" applyFont="1" applyFill="1" applyBorder="1"/>
    <xf numFmtId="176" fontId="228" fillId="13" borderId="6" xfId="0" applyNumberFormat="1" applyFont="1" applyFill="1" applyBorder="1"/>
    <xf numFmtId="176" fontId="228" fillId="10" borderId="6" xfId="25" applyNumberFormat="1" applyFont="1" applyFill="1" applyBorder="1" applyAlignment="1">
      <alignment horizontal="right" wrapText="1"/>
    </xf>
    <xf numFmtId="176" fontId="228" fillId="10" borderId="6" xfId="0" applyNumberFormat="1" applyFont="1" applyFill="1" applyBorder="1" applyAlignment="1">
      <alignment wrapText="1"/>
    </xf>
    <xf numFmtId="176" fontId="308" fillId="10" borderId="6" xfId="0" applyNumberFormat="1" applyFont="1" applyFill="1" applyBorder="1"/>
    <xf numFmtId="176" fontId="228" fillId="0" borderId="6" xfId="48" applyNumberFormat="1" applyFont="1" applyBorder="1" applyAlignment="1">
      <alignment horizontal="left" wrapText="1"/>
    </xf>
    <xf numFmtId="176" fontId="228" fillId="10" borderId="6" xfId="0" applyNumberFormat="1" applyFont="1" applyFill="1" applyBorder="1" applyAlignment="1">
      <alignment horizontal="right"/>
    </xf>
    <xf numFmtId="176" fontId="228" fillId="0" borderId="6" xfId="0" applyNumberFormat="1" applyFont="1" applyBorder="1"/>
    <xf numFmtId="176" fontId="228" fillId="10" borderId="6" xfId="47" applyNumberFormat="1" applyFont="1" applyFill="1" applyBorder="1" applyAlignment="1">
      <alignment horizontal="left" wrapText="1"/>
    </xf>
    <xf numFmtId="176" fontId="228" fillId="10" borderId="6" xfId="0" applyNumberFormat="1" applyFont="1" applyFill="1" applyBorder="1" applyAlignment="1">
      <alignment horizontal="left" vertical="top" wrapText="1"/>
    </xf>
    <xf numFmtId="176" fontId="228" fillId="12" borderId="6" xfId="25" applyNumberFormat="1" applyFont="1" applyFill="1" applyBorder="1" applyAlignment="1">
      <alignment horizontal="right" wrapText="1"/>
    </xf>
    <xf numFmtId="176" fontId="228" fillId="12" borderId="6" xfId="0" applyNumberFormat="1" applyFont="1" applyFill="1" applyBorder="1"/>
    <xf numFmtId="0" fontId="262" fillId="0" borderId="0" xfId="0" applyFont="1" applyAlignment="1">
      <alignment horizontal="centerContinuous" vertical="center"/>
    </xf>
    <xf numFmtId="43" fontId="228" fillId="10" borderId="0" xfId="0" applyNumberFormat="1" applyFont="1" applyFill="1" applyAlignment="1">
      <alignment horizontal="centerContinuous" vertical="center"/>
    </xf>
    <xf numFmtId="0" fontId="275" fillId="0" borderId="0" xfId="0" applyFont="1" applyAlignment="1">
      <alignment horizontal="centerContinuous" vertical="center"/>
    </xf>
    <xf numFmtId="43" fontId="262" fillId="10" borderId="6" xfId="0" applyNumberFormat="1" applyFont="1" applyFill="1" applyBorder="1" applyAlignment="1">
      <alignment horizontal="center" vertical="top"/>
    </xf>
    <xf numFmtId="43" fontId="228" fillId="10" borderId="6" xfId="25" applyNumberFormat="1" applyFont="1" applyFill="1" applyBorder="1" applyAlignment="1">
      <alignment horizontal="right"/>
    </xf>
    <xf numFmtId="43" fontId="228" fillId="10" borderId="6" xfId="0" applyNumberFormat="1" applyFont="1" applyFill="1" applyBorder="1"/>
    <xf numFmtId="43" fontId="262" fillId="18" borderId="6" xfId="25" applyNumberFormat="1" applyFont="1" applyFill="1" applyBorder="1" applyAlignment="1">
      <alignment horizontal="right"/>
    </xf>
    <xf numFmtId="43" fontId="262" fillId="17" borderId="6" xfId="25" applyNumberFormat="1" applyFont="1" applyFill="1" applyBorder="1" applyAlignment="1">
      <alignment horizontal="right"/>
    </xf>
    <xf numFmtId="43" fontId="228" fillId="10" borderId="6" xfId="0" applyNumberFormat="1" applyFont="1" applyFill="1" applyBorder="1" applyAlignment="1">
      <alignment horizontal="right"/>
    </xf>
    <xf numFmtId="43" fontId="228" fillId="11" borderId="6" xfId="0" applyNumberFormat="1" applyFont="1" applyFill="1" applyBorder="1"/>
    <xf numFmtId="43" fontId="262" fillId="10" borderId="6" xfId="0" applyNumberFormat="1" applyFont="1" applyFill="1" applyBorder="1"/>
    <xf numFmtId="43" fontId="228" fillId="0" borderId="6" xfId="0" applyNumberFormat="1" applyFont="1" applyBorder="1"/>
    <xf numFmtId="43" fontId="262" fillId="10" borderId="6" xfId="25" applyNumberFormat="1" applyFont="1" applyFill="1" applyBorder="1" applyAlignment="1">
      <alignment horizontal="right"/>
    </xf>
    <xf numFmtId="43" fontId="309" fillId="0" borderId="6" xfId="0" applyNumberFormat="1" applyFont="1" applyBorder="1"/>
    <xf numFmtId="43" fontId="228" fillId="10" borderId="0" xfId="25" applyNumberFormat="1" applyFont="1" applyFill="1" applyAlignment="1">
      <alignment horizontal="right"/>
    </xf>
    <xf numFmtId="176" fontId="222" fillId="10" borderId="6" xfId="0" applyNumberFormat="1" applyFont="1" applyFill="1" applyBorder="1"/>
    <xf numFmtId="43" fontId="262" fillId="17" borderId="6" xfId="0" applyNumberFormat="1" applyFont="1" applyFill="1" applyBorder="1"/>
    <xf numFmtId="0" fontId="231" fillId="0" borderId="6" xfId="0" applyFont="1" applyBorder="1" applyAlignment="1">
      <alignment wrapText="1"/>
    </xf>
    <xf numFmtId="43" fontId="228" fillId="17" borderId="6" xfId="25" applyNumberFormat="1" applyFont="1" applyFill="1" applyBorder="1" applyAlignment="1">
      <alignment horizontal="right"/>
    </xf>
    <xf numFmtId="43" fontId="219" fillId="17" borderId="6" xfId="0" applyNumberFormat="1" applyFont="1" applyFill="1" applyBorder="1"/>
    <xf numFmtId="176" fontId="219" fillId="11" borderId="6" xfId="0" applyNumberFormat="1" applyFont="1" applyFill="1" applyBorder="1"/>
    <xf numFmtId="0" fontId="200" fillId="10" borderId="0" xfId="0" applyFont="1" applyFill="1" applyAlignment="1">
      <alignment horizontal="center"/>
    </xf>
    <xf numFmtId="0" fontId="305" fillId="10" borderId="6" xfId="0" applyFont="1" applyFill="1" applyBorder="1" applyAlignment="1">
      <alignment horizontal="center"/>
    </xf>
    <xf numFmtId="0" fontId="200" fillId="10" borderId="6" xfId="0" applyFont="1" applyFill="1" applyBorder="1" applyAlignment="1">
      <alignment horizontal="center" wrapText="1"/>
    </xf>
    <xf numFmtId="0" fontId="200" fillId="10" borderId="6" xfId="0" applyFont="1" applyFill="1" applyBorder="1" applyAlignment="1">
      <alignment horizontal="center"/>
    </xf>
    <xf numFmtId="0" fontId="200" fillId="11" borderId="6" xfId="0" applyFont="1" applyFill="1" applyBorder="1" applyAlignment="1">
      <alignment horizontal="center"/>
    </xf>
    <xf numFmtId="0" fontId="306" fillId="10" borderId="6" xfId="0" applyFont="1" applyFill="1" applyBorder="1" applyAlignment="1">
      <alignment horizontal="center"/>
    </xf>
    <xf numFmtId="0" fontId="200" fillId="10" borderId="6" xfId="0" applyFont="1" applyFill="1" applyBorder="1" applyAlignment="1">
      <alignment horizontal="center" vertical="top" wrapText="1"/>
    </xf>
    <xf numFmtId="43" fontId="200" fillId="10" borderId="0" xfId="0" applyNumberFormat="1" applyFont="1" applyFill="1" applyAlignment="1">
      <alignment horizontal="center"/>
    </xf>
    <xf numFmtId="0" fontId="200" fillId="0" borderId="0" xfId="0" applyFont="1" applyAlignment="1">
      <alignment horizontal="center" vertical="center"/>
    </xf>
    <xf numFmtId="0" fontId="200" fillId="10" borderId="0" xfId="0" applyFont="1" applyFill="1" applyAlignment="1">
      <alignment horizontal="center" vertical="center"/>
    </xf>
    <xf numFmtId="0" fontId="305" fillId="0" borderId="0" xfId="0" applyFont="1" applyAlignment="1">
      <alignment horizontal="center" vertical="center"/>
    </xf>
    <xf numFmtId="0" fontId="25" fillId="10" borderId="0" xfId="9" applyFont="1" applyFill="1"/>
    <xf numFmtId="0" fontId="183" fillId="10" borderId="0" xfId="9" applyFont="1" applyFill="1" applyAlignment="1">
      <alignment horizontal="centerContinuous" vertical="center"/>
    </xf>
    <xf numFmtId="44" fontId="241" fillId="10" borderId="0" xfId="9" applyNumberFormat="1" applyFont="1" applyFill="1" applyAlignment="1">
      <alignment horizontal="centerContinuous" vertical="center"/>
    </xf>
    <xf numFmtId="44" fontId="239" fillId="10" borderId="0" xfId="9" applyNumberFormat="1" applyFont="1" applyFill="1" applyAlignment="1">
      <alignment horizontal="centerContinuous" vertical="center"/>
    </xf>
    <xf numFmtId="43" fontId="183" fillId="10" borderId="0" xfId="9" applyNumberFormat="1" applyFont="1" applyFill="1" applyAlignment="1">
      <alignment horizontal="centerContinuous" vertical="center"/>
    </xf>
    <xf numFmtId="44" fontId="183" fillId="10" borderId="0" xfId="9" applyNumberFormat="1" applyFont="1" applyFill="1" applyAlignment="1">
      <alignment horizontal="centerContinuous" vertical="center"/>
    </xf>
    <xf numFmtId="0" fontId="183" fillId="10" borderId="0" xfId="9" applyFont="1" applyFill="1"/>
    <xf numFmtId="0" fontId="312" fillId="10" borderId="0" xfId="9" applyFont="1" applyFill="1"/>
    <xf numFmtId="164" fontId="65" fillId="10" borderId="6" xfId="34" applyNumberFormat="1" applyFont="1" applyFill="1" applyBorder="1" applyAlignment="1">
      <alignment horizontal="center" vertical="center" wrapText="1"/>
    </xf>
    <xf numFmtId="0" fontId="313" fillId="10" borderId="4" xfId="9" applyFont="1" applyFill="1" applyBorder="1" applyAlignment="1">
      <alignment horizontal="center" vertical="top" wrapText="1"/>
    </xf>
    <xf numFmtId="164" fontId="65" fillId="10" borderId="4" xfId="34" applyNumberFormat="1" applyFont="1" applyFill="1" applyBorder="1" applyAlignment="1">
      <alignment horizontal="center" vertical="center" wrapText="1"/>
    </xf>
    <xf numFmtId="0" fontId="314" fillId="10" borderId="4" xfId="9" applyFont="1" applyFill="1" applyBorder="1" applyAlignment="1">
      <alignment horizontal="center" vertical="top" wrapText="1"/>
    </xf>
    <xf numFmtId="43" fontId="313" fillId="10" borderId="10" xfId="9" applyNumberFormat="1" applyFont="1" applyFill="1" applyBorder="1" applyAlignment="1">
      <alignment horizontal="center" vertical="top" wrapText="1"/>
    </xf>
    <xf numFmtId="0" fontId="313" fillId="10" borderId="6" xfId="9" applyFont="1" applyFill="1" applyBorder="1" applyAlignment="1">
      <alignment horizontal="center" vertical="top" wrapText="1"/>
    </xf>
    <xf numFmtId="0" fontId="314" fillId="10" borderId="6" xfId="9" applyFont="1" applyFill="1" applyBorder="1" applyAlignment="1">
      <alignment horizontal="center" vertical="top" wrapText="1"/>
    </xf>
    <xf numFmtId="43" fontId="313" fillId="10" borderId="6" xfId="9" applyNumberFormat="1" applyFont="1" applyFill="1" applyBorder="1" applyAlignment="1">
      <alignment horizontal="center" vertical="top" wrapText="1"/>
    </xf>
    <xf numFmtId="0" fontId="24" fillId="10" borderId="0" xfId="9" applyFont="1" applyFill="1"/>
    <xf numFmtId="43" fontId="312" fillId="10" borderId="0" xfId="9" applyNumberFormat="1" applyFont="1" applyFill="1" applyAlignment="1">
      <alignment vertical="top"/>
    </xf>
    <xf numFmtId="43" fontId="316" fillId="10" borderId="0" xfId="9" applyNumberFormat="1" applyFont="1" applyFill="1" applyAlignment="1">
      <alignment vertical="top"/>
    </xf>
    <xf numFmtId="43" fontId="313" fillId="10" borderId="0" xfId="9" applyNumberFormat="1" applyFont="1" applyFill="1" applyAlignment="1">
      <alignment vertical="top"/>
    </xf>
    <xf numFmtId="0" fontId="182" fillId="10" borderId="21" xfId="9" applyFont="1" applyFill="1" applyBorder="1" applyAlignment="1">
      <alignment horizontal="center" vertical="top"/>
    </xf>
    <xf numFmtId="0" fontId="183" fillId="10" borderId="0" xfId="9" applyFont="1" applyFill="1" applyAlignment="1">
      <alignment horizontal="right" vertical="top"/>
    </xf>
    <xf numFmtId="0" fontId="312" fillId="10" borderId="6" xfId="9" applyFont="1" applyFill="1" applyBorder="1" applyAlignment="1">
      <alignment vertical="top" wrapText="1"/>
    </xf>
    <xf numFmtId="43" fontId="317" fillId="10" borderId="6" xfId="9" applyNumberFormat="1" applyFont="1" applyFill="1" applyBorder="1" applyAlignment="1">
      <alignment vertical="top"/>
    </xf>
    <xf numFmtId="43" fontId="312" fillId="10" borderId="6" xfId="9" applyNumberFormat="1" applyFont="1" applyFill="1" applyBorder="1" applyAlignment="1">
      <alignment vertical="top"/>
    </xf>
    <xf numFmtId="43" fontId="316" fillId="10" borderId="6" xfId="9" applyNumberFormat="1" applyFont="1" applyFill="1" applyBorder="1" applyAlignment="1">
      <alignment vertical="top"/>
    </xf>
    <xf numFmtId="10" fontId="312" fillId="10" borderId="6" xfId="9" applyNumberFormat="1" applyFont="1" applyFill="1" applyBorder="1" applyAlignment="1">
      <alignment horizontal="center" vertical="top"/>
    </xf>
    <xf numFmtId="43" fontId="313" fillId="10" borderId="6" xfId="9" applyNumberFormat="1" applyFont="1" applyFill="1" applyBorder="1" applyAlignment="1">
      <alignment vertical="top"/>
    </xf>
    <xf numFmtId="43" fontId="318" fillId="10" borderId="6" xfId="9" applyNumberFormat="1" applyFont="1" applyFill="1" applyBorder="1" applyAlignment="1">
      <alignment vertical="top"/>
    </xf>
    <xf numFmtId="0" fontId="183" fillId="10" borderId="21" xfId="9" applyFont="1" applyFill="1" applyBorder="1" applyAlignment="1">
      <alignment vertical="top"/>
    </xf>
    <xf numFmtId="0" fontId="183" fillId="10" borderId="0" xfId="9" applyFont="1" applyFill="1" applyAlignment="1">
      <alignment vertical="top"/>
    </xf>
    <xf numFmtId="0" fontId="182" fillId="10" borderId="22" xfId="9" applyFont="1" applyFill="1" applyBorder="1" applyAlignment="1">
      <alignment vertical="top"/>
    </xf>
    <xf numFmtId="0" fontId="182" fillId="10" borderId="13" xfId="9" applyFont="1" applyFill="1" applyBorder="1" applyAlignment="1">
      <alignment vertical="top"/>
    </xf>
    <xf numFmtId="43" fontId="314" fillId="10" borderId="6" xfId="1" applyFont="1" applyFill="1" applyBorder="1" applyAlignment="1">
      <alignment vertical="top"/>
    </xf>
    <xf numFmtId="0" fontId="315" fillId="10" borderId="6" xfId="9" applyFont="1" applyFill="1" applyBorder="1" applyAlignment="1">
      <alignment vertical="top" wrapText="1"/>
    </xf>
    <xf numFmtId="0" fontId="183" fillId="10" borderId="0" xfId="9" applyFont="1" applyFill="1" applyAlignment="1">
      <alignment horizontal="center" vertical="top"/>
    </xf>
    <xf numFmtId="43" fontId="314" fillId="10" borderId="6" xfId="9" applyNumberFormat="1" applyFont="1" applyFill="1" applyBorder="1" applyAlignment="1">
      <alignment vertical="top"/>
    </xf>
    <xf numFmtId="0" fontId="183" fillId="10" borderId="13" xfId="9" applyFont="1" applyFill="1" applyBorder="1" applyAlignment="1">
      <alignment vertical="top" wrapText="1"/>
    </xf>
    <xf numFmtId="43" fontId="24" fillId="10" borderId="6" xfId="9" applyNumberFormat="1" applyFont="1" applyFill="1" applyBorder="1" applyAlignment="1">
      <alignment vertical="top"/>
    </xf>
    <xf numFmtId="0" fontId="183" fillId="10" borderId="0" xfId="9" applyFont="1" applyFill="1" applyAlignment="1">
      <alignment vertical="top" wrapText="1"/>
    </xf>
    <xf numFmtId="43" fontId="183" fillId="10" borderId="0" xfId="9" applyNumberFormat="1" applyFont="1" applyFill="1" applyAlignment="1">
      <alignment vertical="top"/>
    </xf>
    <xf numFmtId="43" fontId="175" fillId="10" borderId="0" xfId="9" applyNumberFormat="1" applyFont="1" applyFill="1" applyAlignment="1">
      <alignment vertical="top"/>
    </xf>
    <xf numFmtId="10" fontId="183" fillId="10" borderId="0" xfId="9" applyNumberFormat="1" applyFont="1" applyFill="1" applyAlignment="1">
      <alignment horizontal="center" vertical="top"/>
    </xf>
    <xf numFmtId="0" fontId="175" fillId="10" borderId="0" xfId="9" applyFont="1" applyFill="1"/>
    <xf numFmtId="43" fontId="183" fillId="10" borderId="0" xfId="9" applyNumberFormat="1" applyFont="1" applyFill="1"/>
    <xf numFmtId="43" fontId="319" fillId="10" borderId="6" xfId="9" applyNumberFormat="1" applyFont="1" applyFill="1" applyBorder="1" applyAlignment="1">
      <alignment vertical="top"/>
    </xf>
    <xf numFmtId="0" fontId="253" fillId="17" borderId="6" xfId="0" applyFont="1" applyFill="1" applyBorder="1" applyAlignment="1">
      <alignment vertical="top" wrapText="1"/>
    </xf>
    <xf numFmtId="43" fontId="312" fillId="22" borderId="6" xfId="9" applyNumberFormat="1" applyFont="1" applyFill="1" applyBorder="1" applyAlignment="1">
      <alignment vertical="top"/>
    </xf>
    <xf numFmtId="43" fontId="320" fillId="10" borderId="6" xfId="0" applyNumberFormat="1" applyFont="1" applyFill="1" applyBorder="1" applyAlignment="1">
      <alignment vertical="top"/>
    </xf>
    <xf numFmtId="0" fontId="255" fillId="11" borderId="13" xfId="0" applyFont="1" applyFill="1" applyBorder="1" applyAlignment="1">
      <alignment vertical="top"/>
    </xf>
    <xf numFmtId="0" fontId="254" fillId="11" borderId="13" xfId="0" applyFont="1" applyFill="1" applyBorder="1" applyAlignment="1">
      <alignment horizontal="left" vertical="top" wrapText="1"/>
    </xf>
    <xf numFmtId="0" fontId="254" fillId="11" borderId="6" xfId="0" applyFont="1" applyFill="1" applyBorder="1" applyAlignment="1">
      <alignment horizontal="center" vertical="top" wrapText="1"/>
    </xf>
    <xf numFmtId="0" fontId="254" fillId="18" borderId="6" xfId="0" applyFont="1" applyFill="1" applyBorder="1" applyAlignment="1">
      <alignment horizontal="center" vertical="top" wrapText="1"/>
    </xf>
    <xf numFmtId="43" fontId="321" fillId="10" borderId="42" xfId="0" applyNumberFormat="1" applyFont="1" applyFill="1" applyBorder="1"/>
    <xf numFmtId="0" fontId="247" fillId="10" borderId="40" xfId="0" applyFont="1" applyFill="1" applyBorder="1"/>
    <xf numFmtId="43" fontId="247" fillId="10" borderId="44" xfId="0" applyNumberFormat="1" applyFont="1" applyFill="1" applyBorder="1"/>
    <xf numFmtId="0" fontId="247" fillId="10" borderId="36" xfId="0" applyFont="1" applyFill="1" applyBorder="1"/>
    <xf numFmtId="43" fontId="25" fillId="10" borderId="0" xfId="9" applyNumberFormat="1" applyFont="1" applyFill="1"/>
    <xf numFmtId="0" fontId="49" fillId="10" borderId="0" xfId="9" applyFont="1" applyFill="1"/>
    <xf numFmtId="0" fontId="324" fillId="0" borderId="0" xfId="0" applyFont="1" applyAlignment="1">
      <alignment horizontal="center" vertical="center" wrapText="1"/>
    </xf>
    <xf numFmtId="0" fontId="324" fillId="20" borderId="6" xfId="0" applyFont="1" applyFill="1" applyBorder="1" applyAlignment="1">
      <alignment horizontal="center" vertical="center" wrapText="1"/>
    </xf>
    <xf numFmtId="0" fontId="324" fillId="20" borderId="2" xfId="0" applyFont="1" applyFill="1" applyBorder="1" applyAlignment="1">
      <alignment horizontal="center" vertical="center" wrapText="1"/>
    </xf>
    <xf numFmtId="0" fontId="324" fillId="0" borderId="6" xfId="0" applyFont="1" applyBorder="1" applyAlignment="1">
      <alignment horizontal="center" vertical="center"/>
    </xf>
    <xf numFmtId="43" fontId="324" fillId="0" borderId="6" xfId="1" applyFont="1" applyBorder="1" applyAlignment="1">
      <alignment horizontal="center" vertical="center"/>
    </xf>
    <xf numFmtId="0" fontId="324" fillId="0" borderId="6" xfId="0" applyFont="1" applyBorder="1" applyAlignment="1">
      <alignment horizontal="center" vertical="center" wrapText="1"/>
    </xf>
    <xf numFmtId="0" fontId="324" fillId="0" borderId="0" xfId="0" applyFont="1" applyAlignment="1">
      <alignment horizontal="center" vertical="center"/>
    </xf>
    <xf numFmtId="0" fontId="0" fillId="0" borderId="6" xfId="0" applyBorder="1" applyAlignment="1">
      <alignment horizontal="center"/>
    </xf>
    <xf numFmtId="0" fontId="171" fillId="0" borderId="6" xfId="0" applyFont="1" applyBorder="1"/>
    <xf numFmtId="0" fontId="171" fillId="0" borderId="6" xfId="0" applyFont="1" applyBorder="1" applyAlignment="1">
      <alignment horizontal="center"/>
    </xf>
    <xf numFmtId="43" fontId="171" fillId="0" borderId="6" xfId="1" applyFont="1" applyBorder="1" applyAlignment="1">
      <alignment horizontal="center"/>
    </xf>
    <xf numFmtId="0" fontId="171" fillId="0" borderId="0" xfId="0" applyFont="1" applyAlignment="1">
      <alignment horizontal="center"/>
    </xf>
    <xf numFmtId="177" fontId="171" fillId="0" borderId="6" xfId="0" applyNumberFormat="1" applyFont="1" applyBorder="1"/>
    <xf numFmtId="43" fontId="171" fillId="0" borderId="6" xfId="1" applyFont="1" applyBorder="1"/>
    <xf numFmtId="43" fontId="171" fillId="0" borderId="6" xfId="0" applyNumberFormat="1" applyFont="1" applyBorder="1"/>
    <xf numFmtId="164" fontId="171" fillId="0" borderId="6" xfId="1" applyNumberFormat="1" applyFont="1" applyBorder="1"/>
    <xf numFmtId="10" fontId="171" fillId="0" borderId="6" xfId="26" applyNumberFormat="1" applyFont="1" applyBorder="1" applyAlignment="1">
      <alignment horizontal="center"/>
    </xf>
    <xf numFmtId="43" fontId="171" fillId="0" borderId="6" xfId="26" applyNumberFormat="1" applyFont="1" applyBorder="1" applyAlignment="1">
      <alignment horizontal="center"/>
    </xf>
    <xf numFmtId="10" fontId="171" fillId="0" borderId="0" xfId="26" applyNumberFormat="1" applyFont="1" applyBorder="1" applyAlignment="1">
      <alignment horizontal="center"/>
    </xf>
    <xf numFmtId="43" fontId="0" fillId="0" borderId="6" xfId="1" applyFont="1" applyBorder="1"/>
    <xf numFmtId="43" fontId="0" fillId="0" borderId="6" xfId="26" applyNumberFormat="1" applyFont="1" applyBorder="1" applyAlignment="1">
      <alignment horizontal="center"/>
    </xf>
    <xf numFmtId="43" fontId="171" fillId="0" borderId="6" xfId="1" applyFont="1" applyFill="1" applyBorder="1"/>
    <xf numFmtId="4" fontId="171" fillId="0" borderId="6" xfId="0" applyNumberFormat="1" applyFont="1" applyBorder="1"/>
    <xf numFmtId="164" fontId="171" fillId="0" borderId="6" xfId="1" applyNumberFormat="1" applyFont="1" applyFill="1" applyBorder="1"/>
    <xf numFmtId="177" fontId="0" fillId="0" borderId="6" xfId="0" applyNumberFormat="1" applyBorder="1"/>
    <xf numFmtId="43" fontId="0" fillId="0" borderId="6" xfId="1" applyFont="1" applyFill="1" applyBorder="1"/>
    <xf numFmtId="4" fontId="0" fillId="0" borderId="6" xfId="0" applyNumberFormat="1" applyBorder="1"/>
    <xf numFmtId="164" fontId="0" fillId="0" borderId="6" xfId="1" applyNumberFormat="1" applyFont="1" applyFill="1" applyBorder="1"/>
    <xf numFmtId="10" fontId="0" fillId="0" borderId="6" xfId="26" applyNumberFormat="1" applyFont="1" applyBorder="1" applyAlignment="1">
      <alignment horizontal="center"/>
    </xf>
    <xf numFmtId="43" fontId="0" fillId="0" borderId="6" xfId="1" applyFont="1" applyBorder="1" applyAlignment="1">
      <alignment horizontal="center"/>
    </xf>
    <xf numFmtId="43" fontId="2" fillId="0" borderId="6" xfId="1" applyFont="1" applyBorder="1" applyAlignment="1">
      <alignment horizontal="center"/>
    </xf>
    <xf numFmtId="10" fontId="0" fillId="0" borderId="0" xfId="26" applyNumberFormat="1" applyFont="1" applyBorder="1" applyAlignment="1">
      <alignment horizontal="center"/>
    </xf>
    <xf numFmtId="4" fontId="0" fillId="11" borderId="6" xfId="0" applyNumberFormat="1" applyFill="1" applyBorder="1"/>
    <xf numFmtId="43" fontId="171" fillId="0" borderId="6" xfId="1" applyFont="1" applyFill="1" applyBorder="1" applyAlignment="1">
      <alignment horizontal="center"/>
    </xf>
    <xf numFmtId="0" fontId="172" fillId="0" borderId="6" xfId="0" applyFont="1" applyBorder="1" applyAlignment="1">
      <alignment horizontal="center"/>
    </xf>
    <xf numFmtId="4" fontId="171" fillId="0" borderId="6" xfId="0" applyNumberFormat="1" applyFont="1" applyBorder="1" applyAlignment="1">
      <alignment horizontal="center"/>
    </xf>
    <xf numFmtId="43" fontId="172" fillId="0" borderId="6" xfId="1" applyFont="1" applyFill="1" applyBorder="1"/>
    <xf numFmtId="0" fontId="324" fillId="0" borderId="6" xfId="0" applyFont="1" applyBorder="1" applyAlignment="1">
      <alignment horizontal="left" vertical="center"/>
    </xf>
    <xf numFmtId="43" fontId="324" fillId="0" borderId="6" xfId="1" applyFont="1" applyFill="1" applyBorder="1" applyAlignment="1">
      <alignment horizontal="left" vertical="center"/>
    </xf>
    <xf numFmtId="0" fontId="165" fillId="0" borderId="6" xfId="0" applyFont="1" applyBorder="1" applyAlignment="1">
      <alignment horizontal="center"/>
    </xf>
    <xf numFmtId="43" fontId="0" fillId="0" borderId="6" xfId="1" applyFont="1" applyFill="1" applyBorder="1" applyAlignment="1">
      <alignment horizontal="center"/>
    </xf>
    <xf numFmtId="43" fontId="0" fillId="11" borderId="6" xfId="0" applyNumberFormat="1" applyFill="1" applyBorder="1"/>
    <xf numFmtId="0" fontId="0" fillId="0" borderId="6" xfId="0" applyBorder="1" applyAlignment="1">
      <alignment horizontal="left"/>
    </xf>
    <xf numFmtId="43" fontId="0" fillId="0" borderId="6" xfId="1" applyFont="1" applyFill="1" applyBorder="1" applyAlignment="1">
      <alignment horizontal="left"/>
    </xf>
    <xf numFmtId="43" fontId="0" fillId="0" borderId="6" xfId="0" applyNumberFormat="1" applyBorder="1" applyAlignment="1">
      <alignment horizontal="center"/>
    </xf>
    <xf numFmtId="0" fontId="0" fillId="17" borderId="6" xfId="0" applyFill="1" applyBorder="1"/>
    <xf numFmtId="15" fontId="0" fillId="0" borderId="6" xfId="0" applyNumberFormat="1" applyBorder="1"/>
    <xf numFmtId="0" fontId="253" fillId="10" borderId="6" xfId="9" applyFont="1" applyFill="1" applyBorder="1" applyAlignment="1">
      <alignment vertical="top" wrapText="1"/>
    </xf>
    <xf numFmtId="14" fontId="0" fillId="0" borderId="6" xfId="0" applyNumberFormat="1" applyBorder="1"/>
    <xf numFmtId="0" fontId="254" fillId="10" borderId="6" xfId="9" applyFont="1" applyFill="1" applyBorder="1" applyAlignment="1">
      <alignment vertical="top" wrapText="1"/>
    </xf>
    <xf numFmtId="0" fontId="0" fillId="0" borderId="6" xfId="0" applyBorder="1" applyAlignment="1">
      <alignment horizontal="right"/>
    </xf>
    <xf numFmtId="43" fontId="0" fillId="0" borderId="0" xfId="1" applyFont="1" applyFill="1"/>
    <xf numFmtId="43" fontId="171" fillId="0" borderId="0" xfId="0" applyNumberFormat="1" applyFont="1"/>
    <xf numFmtId="43" fontId="0" fillId="0" borderId="0" xfId="1" applyFont="1"/>
    <xf numFmtId="0" fontId="253" fillId="11" borderId="6" xfId="0" applyFont="1" applyFill="1" applyBorder="1" applyAlignment="1">
      <alignment vertical="top" wrapText="1"/>
    </xf>
    <xf numFmtId="0" fontId="0" fillId="11" borderId="6" xfId="0" applyFill="1" applyBorder="1"/>
    <xf numFmtId="43" fontId="318" fillId="0" borderId="6" xfId="9" applyNumberFormat="1" applyFont="1" applyBorder="1" applyAlignment="1">
      <alignment vertical="top"/>
    </xf>
    <xf numFmtId="43" fontId="318" fillId="22" borderId="6" xfId="9" applyNumberFormat="1" applyFont="1" applyFill="1" applyBorder="1" applyAlignment="1">
      <alignment vertical="top"/>
    </xf>
    <xf numFmtId="0" fontId="161" fillId="0" borderId="6" xfId="0" applyFont="1" applyBorder="1"/>
    <xf numFmtId="43" fontId="175" fillId="10" borderId="0" xfId="9" applyNumberFormat="1" applyFont="1" applyFill="1"/>
    <xf numFmtId="0" fontId="194" fillId="10" borderId="6" xfId="9" applyFont="1" applyFill="1" applyBorder="1" applyAlignment="1">
      <alignment vertical="top" wrapText="1"/>
    </xf>
    <xf numFmtId="43" fontId="14" fillId="10" borderId="6" xfId="9" applyNumberFormat="1" applyFont="1" applyFill="1" applyBorder="1" applyAlignment="1">
      <alignment vertical="top"/>
    </xf>
    <xf numFmtId="43" fontId="194" fillId="10" borderId="6" xfId="9" applyNumberFormat="1" applyFont="1" applyFill="1" applyBorder="1" applyAlignment="1">
      <alignment vertical="top"/>
    </xf>
    <xf numFmtId="43" fontId="295" fillId="10" borderId="6" xfId="0" applyNumberFormat="1" applyFont="1" applyFill="1" applyBorder="1" applyAlignment="1">
      <alignment vertical="center"/>
    </xf>
    <xf numFmtId="4" fontId="216" fillId="10" borderId="3" xfId="0" applyNumberFormat="1" applyFont="1" applyFill="1" applyBorder="1"/>
    <xf numFmtId="43" fontId="216" fillId="10" borderId="10" xfId="0" applyNumberFormat="1" applyFont="1" applyFill="1" applyBorder="1" applyAlignment="1">
      <alignment vertical="center"/>
    </xf>
    <xf numFmtId="43" fontId="216" fillId="10" borderId="0" xfId="13" applyNumberFormat="1" applyFont="1" applyFill="1" applyAlignment="1">
      <alignment horizontal="left" vertical="top"/>
    </xf>
    <xf numFmtId="0" fontId="216" fillId="10" borderId="0" xfId="13" applyFont="1" applyFill="1" applyAlignment="1">
      <alignment horizontal="right" vertical="top"/>
    </xf>
    <xf numFmtId="164" fontId="159" fillId="10" borderId="6" xfId="1" applyNumberFormat="1" applyFont="1" applyFill="1" applyBorder="1" applyAlignment="1">
      <alignment vertical="top"/>
    </xf>
    <xf numFmtId="43" fontId="257" fillId="10" borderId="6" xfId="0" applyNumberFormat="1" applyFont="1" applyFill="1" applyBorder="1" applyAlignment="1">
      <alignment vertical="top"/>
    </xf>
    <xf numFmtId="164" fontId="254" fillId="10" borderId="6" xfId="1" applyNumberFormat="1" applyFont="1" applyFill="1" applyBorder="1" applyAlignment="1">
      <alignment vertical="top"/>
    </xf>
    <xf numFmtId="43" fontId="95" fillId="11" borderId="0" xfId="20" applyNumberFormat="1" applyFont="1" applyFill="1" applyAlignment="1">
      <alignment horizontal="right" vertical="top" wrapText="1"/>
    </xf>
    <xf numFmtId="0" fontId="11" fillId="10" borderId="0" xfId="0" applyFont="1" applyFill="1" applyAlignment="1">
      <alignment horizontal="right"/>
    </xf>
    <xf numFmtId="0" fontId="272" fillId="10" borderId="0" xfId="0" applyFont="1" applyFill="1" applyAlignment="1">
      <alignment horizontal="center" vertical="top"/>
    </xf>
    <xf numFmtId="0" fontId="265" fillId="10" borderId="3" xfId="0" applyFont="1" applyFill="1" applyBorder="1" applyAlignment="1">
      <alignment horizontal="center" vertical="top" wrapText="1"/>
    </xf>
    <xf numFmtId="0" fontId="11" fillId="10" borderId="0" xfId="0" applyFont="1" applyFill="1" applyAlignment="1">
      <alignment horizontal="center"/>
    </xf>
    <xf numFmtId="43" fontId="264" fillId="10" borderId="6" xfId="0" applyNumberFormat="1" applyFont="1" applyFill="1" applyBorder="1"/>
    <xf numFmtId="0" fontId="264" fillId="10" borderId="2" xfId="0" applyFont="1" applyFill="1" applyBorder="1" applyAlignment="1">
      <alignment horizontal="center"/>
    </xf>
    <xf numFmtId="0" fontId="264" fillId="10" borderId="25" xfId="0" applyFont="1" applyFill="1" applyBorder="1"/>
    <xf numFmtId="0" fontId="264" fillId="10" borderId="3" xfId="0" applyFont="1" applyFill="1" applyBorder="1" applyAlignment="1">
      <alignment horizontal="center"/>
    </xf>
    <xf numFmtId="43" fontId="264" fillId="10" borderId="7" xfId="0" applyNumberFormat="1" applyFont="1" applyFill="1" applyBorder="1" applyAlignment="1">
      <alignment horizontal="left" wrapText="1"/>
    </xf>
    <xf numFmtId="0" fontId="264" fillId="10" borderId="11" xfId="0" applyFont="1" applyFill="1" applyBorder="1"/>
    <xf numFmtId="0" fontId="239" fillId="10" borderId="4" xfId="0" applyFont="1" applyFill="1" applyBorder="1" applyAlignment="1">
      <alignment horizontal="center"/>
    </xf>
    <xf numFmtId="43" fontId="159" fillId="17" borderId="6" xfId="0" applyNumberFormat="1" applyFont="1" applyFill="1" applyBorder="1" applyAlignment="1">
      <alignment vertical="top"/>
    </xf>
    <xf numFmtId="43" fontId="254" fillId="11" borderId="6" xfId="0" applyNumberFormat="1" applyFont="1" applyFill="1" applyBorder="1" applyAlignment="1">
      <alignment vertical="top"/>
    </xf>
    <xf numFmtId="0" fontId="254" fillId="12" borderId="4" xfId="0" applyFont="1" applyFill="1" applyBorder="1" applyAlignment="1">
      <alignment horizontal="center" vertical="top" wrapText="1"/>
    </xf>
    <xf numFmtId="164" fontId="294" fillId="12" borderId="10" xfId="2" applyNumberFormat="1" applyFont="1" applyFill="1" applyBorder="1" applyAlignment="1">
      <alignment horizontal="center" vertical="center" wrapText="1"/>
    </xf>
    <xf numFmtId="43" fontId="254" fillId="12" borderId="10" xfId="0" applyNumberFormat="1" applyFont="1" applyFill="1" applyBorder="1" applyAlignment="1">
      <alignment horizontal="center" vertical="top" wrapText="1"/>
    </xf>
    <xf numFmtId="164" fontId="294" fillId="12" borderId="4" xfId="2" applyNumberFormat="1" applyFont="1" applyFill="1" applyBorder="1" applyAlignment="1">
      <alignment horizontal="center" vertical="center" wrapText="1"/>
    </xf>
    <xf numFmtId="0" fontId="159" fillId="12" borderId="4" xfId="0" applyFont="1" applyFill="1" applyBorder="1" applyAlignment="1">
      <alignment horizontal="center" vertical="top" wrapText="1"/>
    </xf>
    <xf numFmtId="43" fontId="49" fillId="10" borderId="21" xfId="0" applyNumberFormat="1" applyFont="1" applyFill="1" applyBorder="1"/>
    <xf numFmtId="43" fontId="24" fillId="10" borderId="0" xfId="9" applyNumberFormat="1" applyFont="1" applyFill="1"/>
    <xf numFmtId="10" fontId="196" fillId="10" borderId="6" xfId="0" applyNumberFormat="1" applyFont="1" applyFill="1" applyBorder="1" applyAlignment="1">
      <alignment horizontal="center" vertical="top"/>
    </xf>
    <xf numFmtId="0" fontId="183" fillId="17" borderId="13" xfId="9" applyFont="1" applyFill="1" applyBorder="1" applyAlignment="1">
      <alignment vertical="top" wrapText="1"/>
    </xf>
    <xf numFmtId="43" fontId="24" fillId="17" borderId="6" xfId="9" applyNumberFormat="1" applyFont="1" applyFill="1" applyBorder="1" applyAlignment="1">
      <alignment vertical="top"/>
    </xf>
    <xf numFmtId="43" fontId="254" fillId="10" borderId="6" xfId="1" applyFont="1" applyFill="1" applyBorder="1" applyAlignment="1">
      <alignment vertical="top"/>
    </xf>
    <xf numFmtId="43" fontId="253" fillId="11" borderId="6" xfId="0" applyNumberFormat="1" applyFont="1" applyFill="1" applyBorder="1" applyAlignment="1">
      <alignment vertical="top"/>
    </xf>
    <xf numFmtId="43" fontId="196" fillId="11" borderId="6" xfId="0" applyNumberFormat="1" applyFont="1" applyFill="1" applyBorder="1" applyAlignment="1">
      <alignment vertical="top"/>
    </xf>
    <xf numFmtId="10" fontId="253" fillId="11" borderId="6" xfId="0" applyNumberFormat="1" applyFont="1" applyFill="1" applyBorder="1" applyAlignment="1">
      <alignment horizontal="center" vertical="top"/>
    </xf>
    <xf numFmtId="43" fontId="320" fillId="11" borderId="6" xfId="0" applyNumberFormat="1" applyFont="1" applyFill="1" applyBorder="1" applyAlignment="1">
      <alignment vertical="top"/>
    </xf>
    <xf numFmtId="43" fontId="182" fillId="13" borderId="23" xfId="0" applyNumberFormat="1" applyFont="1" applyFill="1" applyBorder="1" applyAlignment="1">
      <alignment horizontal="left" vertical="center" wrapText="1"/>
    </xf>
    <xf numFmtId="43" fontId="183" fillId="13" borderId="31" xfId="0" applyNumberFormat="1" applyFont="1" applyFill="1" applyBorder="1" applyAlignment="1">
      <alignment vertical="center" wrapText="1"/>
    </xf>
    <xf numFmtId="43" fontId="182" fillId="13" borderId="19" xfId="0" applyNumberFormat="1" applyFont="1" applyFill="1" applyBorder="1" applyAlignment="1">
      <alignment vertical="center" wrapText="1"/>
    </xf>
    <xf numFmtId="43" fontId="183" fillId="13" borderId="23" xfId="0" applyNumberFormat="1" applyFont="1" applyFill="1" applyBorder="1" applyAlignment="1">
      <alignment vertical="center" wrapText="1"/>
    </xf>
    <xf numFmtId="43" fontId="183" fillId="17" borderId="20" xfId="0" applyNumberFormat="1" applyFont="1" applyFill="1" applyBorder="1" applyAlignment="1">
      <alignment vertical="center" wrapText="1"/>
    </xf>
    <xf numFmtId="43" fontId="183" fillId="17" borderId="25" xfId="0" applyNumberFormat="1" applyFont="1" applyFill="1" applyBorder="1" applyAlignment="1">
      <alignment vertical="center" wrapText="1"/>
    </xf>
    <xf numFmtId="43" fontId="183" fillId="17" borderId="6" xfId="0" applyNumberFormat="1" applyFont="1" applyFill="1" applyBorder="1" applyAlignment="1">
      <alignment vertical="center" wrapText="1"/>
    </xf>
    <xf numFmtId="43" fontId="183" fillId="17" borderId="4" xfId="0" applyNumberFormat="1" applyFont="1" applyFill="1" applyBorder="1" applyAlignment="1">
      <alignment vertical="center" wrapText="1"/>
    </xf>
    <xf numFmtId="43" fontId="183" fillId="17" borderId="2" xfId="0" applyNumberFormat="1" applyFont="1" applyFill="1" applyBorder="1" applyAlignment="1">
      <alignment vertical="center" wrapText="1"/>
    </xf>
    <xf numFmtId="43" fontId="310" fillId="10" borderId="0" xfId="0" applyNumberFormat="1" applyFont="1" applyFill="1" applyAlignment="1">
      <alignment horizontal="centerContinuous" vertical="center"/>
    </xf>
    <xf numFmtId="166" fontId="269" fillId="0" borderId="6" xfId="13" applyNumberFormat="1" applyFont="1" applyBorder="1" applyAlignment="1">
      <alignment horizontal="right" vertical="top" wrapText="1"/>
    </xf>
    <xf numFmtId="164" fontId="294" fillId="0" borderId="10" xfId="2" applyNumberFormat="1" applyFont="1" applyFill="1" applyBorder="1" applyAlignment="1">
      <alignment horizontal="left" vertical="center" wrapText="1"/>
    </xf>
    <xf numFmtId="0" fontId="163" fillId="11" borderId="6" xfId="0" applyFont="1" applyFill="1" applyBorder="1" applyAlignment="1">
      <alignment vertical="top" wrapText="1"/>
    </xf>
    <xf numFmtId="43" fontId="23" fillId="11" borderId="0" xfId="0" applyNumberFormat="1" applyFont="1" applyFill="1" applyAlignment="1">
      <alignment vertical="top"/>
    </xf>
    <xf numFmtId="43" fontId="23" fillId="11" borderId="21" xfId="0" applyNumberFormat="1" applyFont="1" applyFill="1" applyBorder="1" applyAlignment="1">
      <alignment vertical="top"/>
    </xf>
    <xf numFmtId="0" fontId="61" fillId="7" borderId="27" xfId="68" applyFont="1" applyFill="1" applyBorder="1" applyAlignment="1">
      <alignment horizontal="center"/>
    </xf>
    <xf numFmtId="4" fontId="27" fillId="0" borderId="1" xfId="68" applyNumberFormat="1" applyFont="1" applyBorder="1" applyAlignment="1">
      <alignment horizontal="right" wrapText="1"/>
    </xf>
    <xf numFmtId="3" fontId="264" fillId="10" borderId="3" xfId="0" applyNumberFormat="1" applyFont="1" applyFill="1" applyBorder="1" applyAlignment="1">
      <alignment horizontal="center"/>
    </xf>
    <xf numFmtId="43" fontId="239" fillId="11" borderId="0" xfId="25" applyNumberFormat="1" applyFont="1" applyFill="1" applyAlignment="1">
      <alignment horizontal="right" wrapText="1"/>
    </xf>
    <xf numFmtId="164" fontId="294" fillId="0" borderId="4" xfId="2" applyNumberFormat="1" applyFont="1" applyFill="1" applyBorder="1" applyAlignment="1">
      <alignment horizontal="left" vertical="center" wrapText="1"/>
    </xf>
    <xf numFmtId="43" fontId="327" fillId="10" borderId="0" xfId="0" applyNumberFormat="1" applyFont="1" applyFill="1" applyAlignment="1">
      <alignment horizontal="center" vertical="top" wrapText="1"/>
    </xf>
    <xf numFmtId="43" fontId="328" fillId="10" borderId="0" xfId="0" applyNumberFormat="1" applyFont="1" applyFill="1" applyAlignment="1">
      <alignment horizontal="center" vertical="top" wrapText="1"/>
    </xf>
    <xf numFmtId="0" fontId="194" fillId="23" borderId="1" xfId="47" applyFont="1" applyFill="1" applyBorder="1" applyAlignment="1">
      <alignment horizontal="center" wrapText="1"/>
    </xf>
    <xf numFmtId="0" fontId="194" fillId="23" borderId="63" xfId="48" applyFont="1" applyFill="1" applyBorder="1" applyAlignment="1">
      <alignment wrapText="1"/>
    </xf>
    <xf numFmtId="43" fontId="23" fillId="23" borderId="0" xfId="0" applyNumberFormat="1" applyFont="1" applyFill="1" applyAlignment="1">
      <alignment vertical="top"/>
    </xf>
    <xf numFmtId="4" fontId="279" fillId="23" borderId="0" xfId="57" applyNumberFormat="1" applyFont="1" applyFill="1" applyAlignment="1">
      <alignment horizontal="right" wrapText="1"/>
    </xf>
    <xf numFmtId="4" fontId="298" fillId="23" borderId="1" xfId="66" applyNumberFormat="1" applyFont="1" applyFill="1" applyBorder="1" applyAlignment="1">
      <alignment horizontal="right" wrapText="1"/>
    </xf>
    <xf numFmtId="0" fontId="66" fillId="23" borderId="0" xfId="0" applyFont="1" applyFill="1" applyAlignment="1">
      <alignment vertical="top"/>
    </xf>
    <xf numFmtId="0" fontId="330" fillId="0" borderId="1" xfId="47" applyFont="1" applyBorder="1" applyAlignment="1">
      <alignment horizontal="center" wrapText="1"/>
    </xf>
    <xf numFmtId="0" fontId="194" fillId="24" borderId="1" xfId="47" applyFont="1" applyFill="1" applyBorder="1" applyAlignment="1">
      <alignment horizontal="center" wrapText="1"/>
    </xf>
    <xf numFmtId="4" fontId="298" fillId="24" borderId="1" xfId="66" applyNumberFormat="1" applyFont="1" applyFill="1" applyBorder="1" applyAlignment="1">
      <alignment horizontal="right" wrapText="1"/>
    </xf>
    <xf numFmtId="0" fontId="195" fillId="23" borderId="0" xfId="0" applyFont="1" applyFill="1" applyAlignment="1">
      <alignment horizontal="center" vertical="top"/>
    </xf>
    <xf numFmtId="0" fontId="194" fillId="25" borderId="1" xfId="47" applyFont="1" applyFill="1" applyBorder="1" applyAlignment="1">
      <alignment horizontal="center" wrapText="1"/>
    </xf>
    <xf numFmtId="0" fontId="194" fillId="25" borderId="63" xfId="47" applyFont="1" applyFill="1" applyBorder="1" applyAlignment="1">
      <alignment horizontal="center" wrapText="1"/>
    </xf>
    <xf numFmtId="0" fontId="194" fillId="25" borderId="0" xfId="47" applyFont="1" applyFill="1" applyAlignment="1">
      <alignment horizontal="center" wrapText="1"/>
    </xf>
    <xf numFmtId="0" fontId="216" fillId="0" borderId="0" xfId="0" applyFont="1" applyAlignment="1">
      <alignment horizontal="center" vertical="center"/>
    </xf>
    <xf numFmtId="0" fontId="194" fillId="25" borderId="63" xfId="48" applyFont="1" applyFill="1" applyBorder="1" applyAlignment="1">
      <alignment wrapText="1"/>
    </xf>
    <xf numFmtId="43" fontId="182" fillId="12" borderId="0" xfId="0" applyNumberFormat="1" applyFont="1" applyFill="1" applyAlignment="1">
      <alignment horizontal="center" vertical="center"/>
    </xf>
    <xf numFmtId="43" fontId="183" fillId="12" borderId="0" xfId="0" applyNumberFormat="1" applyFont="1" applyFill="1" applyAlignment="1">
      <alignment vertical="center" wrapText="1"/>
    </xf>
    <xf numFmtId="43" fontId="183" fillId="17" borderId="0" xfId="0" applyNumberFormat="1" applyFont="1" applyFill="1" applyAlignment="1">
      <alignment vertical="center" wrapText="1"/>
    </xf>
    <xf numFmtId="43" fontId="331" fillId="10" borderId="0" xfId="25" applyNumberFormat="1" applyFont="1" applyFill="1" applyAlignment="1">
      <alignment horizontal="right" wrapText="1"/>
    </xf>
    <xf numFmtId="0" fontId="194" fillId="10" borderId="1" xfId="47" applyFont="1" applyFill="1" applyBorder="1" applyAlignment="1">
      <alignment horizontal="center" wrapText="1"/>
    </xf>
    <xf numFmtId="0" fontId="194" fillId="10" borderId="63" xfId="48" applyFont="1" applyFill="1" applyBorder="1" applyAlignment="1">
      <alignment wrapText="1"/>
    </xf>
    <xf numFmtId="4" fontId="279" fillId="10" borderId="0" xfId="57" applyNumberFormat="1" applyFont="1" applyFill="1" applyAlignment="1">
      <alignment horizontal="right" wrapText="1"/>
    </xf>
    <xf numFmtId="4" fontId="298" fillId="10" borderId="1" xfId="66" applyNumberFormat="1" applyFont="1" applyFill="1" applyBorder="1" applyAlignment="1">
      <alignment horizontal="right" wrapText="1"/>
    </xf>
    <xf numFmtId="0" fontId="66" fillId="10" borderId="0" xfId="0" applyFont="1" applyFill="1" applyAlignment="1">
      <alignment vertical="top"/>
    </xf>
    <xf numFmtId="0" fontId="330" fillId="26" borderId="63" xfId="48" applyFont="1" applyFill="1" applyBorder="1" applyAlignment="1">
      <alignment wrapText="1"/>
    </xf>
    <xf numFmtId="43" fontId="332" fillId="10" borderId="6" xfId="32" applyNumberFormat="1" applyFont="1" applyFill="1" applyBorder="1" applyAlignment="1">
      <alignment horizontal="right" wrapText="1"/>
    </xf>
    <xf numFmtId="4" fontId="27" fillId="0" borderId="0" xfId="68" applyNumberFormat="1" applyFont="1" applyAlignment="1">
      <alignment horizontal="right" wrapText="1"/>
    </xf>
    <xf numFmtId="4" fontId="298" fillId="0" borderId="0" xfId="66" applyNumberFormat="1" applyFont="1" applyAlignment="1">
      <alignment horizontal="right" wrapText="1"/>
    </xf>
    <xf numFmtId="43" fontId="194" fillId="10" borderId="0" xfId="0" applyNumberFormat="1" applyFont="1" applyFill="1" applyAlignment="1">
      <alignment horizontal="center" vertical="top"/>
    </xf>
    <xf numFmtId="43" fontId="144" fillId="27" borderId="0" xfId="0" applyNumberFormat="1" applyFont="1" applyFill="1" applyAlignment="1">
      <alignment vertical="top"/>
    </xf>
    <xf numFmtId="4" fontId="27" fillId="26" borderId="0" xfId="68" applyNumberFormat="1" applyFont="1" applyFill="1" applyAlignment="1">
      <alignment horizontal="right" wrapText="1"/>
    </xf>
    <xf numFmtId="0" fontId="194" fillId="26" borderId="1" xfId="47" applyFont="1" applyFill="1" applyBorder="1" applyAlignment="1">
      <alignment horizontal="center" wrapText="1"/>
    </xf>
    <xf numFmtId="43" fontId="295" fillId="0" borderId="0" xfId="0" applyNumberFormat="1" applyFont="1" applyAlignment="1">
      <alignment vertical="top"/>
    </xf>
    <xf numFmtId="43" fontId="25" fillId="0" borderId="0" xfId="0" applyNumberFormat="1" applyFont="1" applyAlignment="1">
      <alignment vertical="top"/>
    </xf>
    <xf numFmtId="0" fontId="61" fillId="29" borderId="27" xfId="68" applyFont="1" applyFill="1" applyBorder="1" applyAlignment="1">
      <alignment horizontal="center"/>
    </xf>
    <xf numFmtId="0" fontId="61" fillId="31" borderId="27" xfId="68" applyFont="1" applyFill="1" applyBorder="1" applyAlignment="1">
      <alignment horizontal="center"/>
    </xf>
    <xf numFmtId="43" fontId="178" fillId="0" borderId="0" xfId="1" applyFont="1" applyBorder="1" applyAlignment="1">
      <alignment vertical="top"/>
    </xf>
    <xf numFmtId="0" fontId="194" fillId="0" borderId="63" xfId="48" applyFont="1" applyBorder="1" applyAlignment="1">
      <alignment horizontal="left"/>
    </xf>
    <xf numFmtId="164" fontId="334" fillId="0" borderId="0" xfId="1" applyNumberFormat="1" applyFont="1" applyFill="1"/>
    <xf numFmtId="164" fontId="335" fillId="0" borderId="0" xfId="1" applyNumberFormat="1" applyFont="1" applyFill="1" applyBorder="1"/>
    <xf numFmtId="164" fontId="334" fillId="0" borderId="0" xfId="1" applyNumberFormat="1" applyFont="1" applyFill="1" applyBorder="1"/>
    <xf numFmtId="2" fontId="334" fillId="0" borderId="0" xfId="0" applyNumberFormat="1" applyFont="1" applyAlignment="1">
      <alignment horizontal="center" vertical="top" wrapText="1"/>
    </xf>
    <xf numFmtId="0" fontId="334" fillId="0" borderId="0" xfId="0" applyFont="1" applyAlignment="1">
      <alignment horizontal="justify" vertical="top" wrapText="1"/>
    </xf>
    <xf numFmtId="0" fontId="335" fillId="0" borderId="0" xfId="0" applyFont="1" applyAlignment="1">
      <alignment vertical="center"/>
    </xf>
    <xf numFmtId="164" fontId="334" fillId="0" borderId="0" xfId="1" applyNumberFormat="1" applyFont="1" applyFill="1" applyAlignment="1">
      <alignment vertical="top"/>
    </xf>
    <xf numFmtId="0" fontId="335" fillId="0" borderId="0" xfId="0" applyFont="1"/>
    <xf numFmtId="43" fontId="295" fillId="0" borderId="22" xfId="0" applyNumberFormat="1" applyFont="1" applyBorder="1" applyAlignment="1">
      <alignment vertical="center"/>
    </xf>
    <xf numFmtId="43" fontId="239" fillId="10" borderId="0" xfId="25" applyNumberFormat="1" applyFont="1" applyFill="1" applyAlignment="1">
      <alignment horizontal="right" wrapText="1"/>
    </xf>
    <xf numFmtId="43" fontId="239" fillId="10" borderId="0" xfId="0" applyNumberFormat="1" applyFont="1" applyFill="1"/>
    <xf numFmtId="43" fontId="336" fillId="10" borderId="0" xfId="25" applyNumberFormat="1" applyFont="1" applyFill="1" applyAlignment="1">
      <alignment horizontal="right" wrapText="1"/>
    </xf>
    <xf numFmtId="43" fontId="56" fillId="28" borderId="0" xfId="25" applyNumberFormat="1" applyFont="1" applyFill="1" applyAlignment="1">
      <alignment horizontal="right" wrapText="1"/>
    </xf>
    <xf numFmtId="43" fontId="71" fillId="0" borderId="0" xfId="1" applyFont="1" applyBorder="1"/>
    <xf numFmtId="166" fontId="337" fillId="10" borderId="6" xfId="13" applyNumberFormat="1" applyFont="1" applyFill="1" applyBorder="1" applyAlignment="1">
      <alignment horizontal="right" vertical="top" wrapText="1"/>
    </xf>
    <xf numFmtId="166" fontId="337" fillId="0" borderId="6" xfId="13" applyNumberFormat="1" applyFont="1" applyBorder="1" applyAlignment="1">
      <alignment horizontal="right" vertical="top" wrapText="1"/>
    </xf>
    <xf numFmtId="166" fontId="337" fillId="0" borderId="21" xfId="13" applyNumberFormat="1" applyFont="1" applyBorder="1" applyAlignment="1">
      <alignment horizontal="right" vertical="top" wrapText="1"/>
    </xf>
    <xf numFmtId="43" fontId="337" fillId="10" borderId="0" xfId="25" applyNumberFormat="1" applyFont="1" applyFill="1" applyAlignment="1">
      <alignment horizontal="right" wrapText="1"/>
    </xf>
    <xf numFmtId="43" fontId="207" fillId="13" borderId="19" xfId="0" applyNumberFormat="1" applyFont="1" applyFill="1" applyBorder="1" applyAlignment="1">
      <alignment vertical="center" wrapText="1"/>
    </xf>
    <xf numFmtId="43" fontId="207" fillId="10" borderId="4" xfId="0" applyNumberFormat="1" applyFont="1" applyFill="1" applyBorder="1" applyAlignment="1">
      <alignment vertical="center" wrapText="1"/>
    </xf>
    <xf numFmtId="166" fontId="213" fillId="11" borderId="13" xfId="0" applyNumberFormat="1" applyFont="1" applyFill="1" applyBorder="1" applyAlignment="1">
      <alignment vertical="top"/>
    </xf>
    <xf numFmtId="166" fontId="213" fillId="10" borderId="23" xfId="0" applyNumberFormat="1" applyFont="1" applyFill="1" applyBorder="1" applyAlignment="1">
      <alignment vertical="top"/>
    </xf>
    <xf numFmtId="0" fontId="8" fillId="10" borderId="6" xfId="0" applyFont="1" applyFill="1" applyBorder="1" applyAlignment="1">
      <alignment vertical="top" wrapText="1"/>
    </xf>
    <xf numFmtId="164" fontId="11" fillId="10" borderId="6" xfId="0" applyNumberFormat="1" applyFont="1" applyFill="1" applyBorder="1" applyAlignment="1">
      <alignment vertical="top"/>
    </xf>
    <xf numFmtId="166" fontId="262" fillId="10" borderId="6" xfId="13" applyNumberFormat="1" applyFont="1" applyFill="1" applyBorder="1" applyAlignment="1">
      <alignment horizontal="right" vertical="top" wrapText="1"/>
    </xf>
    <xf numFmtId="166" fontId="94" fillId="0" borderId="6" xfId="13" applyNumberFormat="1" applyFont="1" applyBorder="1" applyAlignment="1">
      <alignment horizontal="right" vertical="top" wrapText="1"/>
    </xf>
    <xf numFmtId="43" fontId="329" fillId="21" borderId="0" xfId="1" applyFont="1" applyFill="1" applyBorder="1" applyAlignment="1">
      <alignment horizontal="center"/>
    </xf>
    <xf numFmtId="43" fontId="326" fillId="21" borderId="27" xfId="1" applyFont="1" applyFill="1" applyBorder="1" applyAlignment="1">
      <alignment horizontal="center"/>
    </xf>
    <xf numFmtId="166" fontId="228" fillId="0" borderId="6" xfId="13" applyNumberFormat="1" applyFont="1" applyBorder="1" applyAlignment="1">
      <alignment horizontal="right" vertical="center" wrapText="1"/>
    </xf>
    <xf numFmtId="0" fontId="334" fillId="0" borderId="0" xfId="0" applyFont="1"/>
    <xf numFmtId="0" fontId="338" fillId="10" borderId="0" xfId="0" applyFont="1" applyFill="1" applyAlignment="1">
      <alignment horizontal="center" vertical="center"/>
    </xf>
    <xf numFmtId="0" fontId="339" fillId="10" borderId="0" xfId="0" applyFont="1" applyFill="1" applyAlignment="1">
      <alignment horizontal="center" vertical="center"/>
    </xf>
    <xf numFmtId="0" fontId="324" fillId="10" borderId="0" xfId="0" applyFont="1" applyFill="1" applyAlignment="1">
      <alignment horizontal="left" vertical="center" wrapText="1"/>
    </xf>
    <xf numFmtId="0" fontId="324" fillId="10" borderId="0" xfId="0" applyFont="1" applyFill="1"/>
    <xf numFmtId="0" fontId="324" fillId="10" borderId="7" xfId="0" applyFont="1" applyFill="1" applyBorder="1"/>
    <xf numFmtId="0" fontId="338" fillId="0" borderId="0" xfId="0" applyFont="1"/>
    <xf numFmtId="0" fontId="338" fillId="10" borderId="0" xfId="0" applyFont="1" applyFill="1"/>
    <xf numFmtId="43" fontId="338" fillId="10" borderId="0" xfId="1" applyFont="1" applyFill="1"/>
    <xf numFmtId="164" fontId="338" fillId="10" borderId="12" xfId="1" applyNumberFormat="1" applyFont="1" applyFill="1" applyBorder="1" applyAlignment="1">
      <alignment vertical="center"/>
    </xf>
    <xf numFmtId="0" fontId="338" fillId="10" borderId="0" xfId="0" applyFont="1" applyFill="1" applyAlignment="1">
      <alignment vertical="center"/>
    </xf>
    <xf numFmtId="164" fontId="338" fillId="0" borderId="0" xfId="1" applyNumberFormat="1" applyFont="1" applyFill="1"/>
    <xf numFmtId="0" fontId="338" fillId="10" borderId="0" xfId="0" applyFont="1" applyFill="1" applyAlignment="1">
      <alignment horizontal="justify" vertical="top" wrapText="1"/>
    </xf>
    <xf numFmtId="164" fontId="338" fillId="10" borderId="0" xfId="1" applyNumberFormat="1" applyFont="1" applyFill="1" applyAlignment="1">
      <alignment vertical="center"/>
    </xf>
    <xf numFmtId="164" fontId="338" fillId="10" borderId="0" xfId="1" applyNumberFormat="1" applyFont="1" applyFill="1"/>
    <xf numFmtId="164" fontId="334" fillId="0" borderId="6" xfId="0" applyNumberFormat="1" applyFont="1" applyBorder="1"/>
    <xf numFmtId="43" fontId="338" fillId="10" borderId="0" xfId="1" quotePrefix="1" applyFont="1" applyFill="1" applyAlignment="1">
      <alignment horizontal="center"/>
    </xf>
    <xf numFmtId="164" fontId="338" fillId="10" borderId="2" xfId="1" applyNumberFormat="1" applyFont="1" applyFill="1" applyBorder="1"/>
    <xf numFmtId="164" fontId="334" fillId="0" borderId="0" xfId="0" applyNumberFormat="1" applyFont="1"/>
    <xf numFmtId="164" fontId="338" fillId="10" borderId="3" xfId="1" applyNumberFormat="1" applyFont="1" applyFill="1" applyBorder="1"/>
    <xf numFmtId="43" fontId="338" fillId="10" borderId="0" xfId="1" quotePrefix="1" applyFont="1" applyFill="1" applyAlignment="1">
      <alignment horizontal="center" vertical="center"/>
    </xf>
    <xf numFmtId="164" fontId="338" fillId="10" borderId="3" xfId="1" applyNumberFormat="1" applyFont="1" applyFill="1" applyBorder="1" applyAlignment="1">
      <alignment vertical="center"/>
    </xf>
    <xf numFmtId="164" fontId="338" fillId="10" borderId="4" xfId="1" applyNumberFormat="1" applyFont="1" applyFill="1" applyBorder="1"/>
    <xf numFmtId="164" fontId="338" fillId="10" borderId="0" xfId="1" applyNumberFormat="1" applyFont="1" applyFill="1" applyBorder="1"/>
    <xf numFmtId="164" fontId="340" fillId="10" borderId="0" xfId="1" applyNumberFormat="1" applyFont="1" applyFill="1"/>
    <xf numFmtId="164" fontId="324" fillId="10" borderId="6" xfId="1" applyNumberFormat="1" applyFont="1" applyFill="1" applyBorder="1"/>
    <xf numFmtId="164" fontId="324" fillId="10" borderId="0" xfId="1" applyNumberFormat="1" applyFont="1" applyFill="1" applyBorder="1"/>
    <xf numFmtId="0" fontId="338" fillId="10" borderId="0" xfId="0" applyFont="1" applyFill="1" applyAlignment="1">
      <alignment horizontal="left" vertical="top" wrapText="1"/>
    </xf>
    <xf numFmtId="43" fontId="338" fillId="10" borderId="0" xfId="1" applyFont="1" applyFill="1" applyAlignment="1">
      <alignment horizontal="center" vertical="center"/>
    </xf>
    <xf numFmtId="164" fontId="324" fillId="10" borderId="0" xfId="1" applyNumberFormat="1" applyFont="1" applyFill="1" applyAlignment="1">
      <alignment vertical="center"/>
    </xf>
    <xf numFmtId="0" fontId="338" fillId="10" borderId="0" xfId="0" applyFont="1" applyFill="1" applyAlignment="1">
      <alignment horizontal="justify" vertical="top"/>
    </xf>
    <xf numFmtId="0" fontId="338" fillId="10" borderId="0" xfId="0" applyFont="1" applyFill="1" applyAlignment="1">
      <alignment horizontal="left" wrapText="1"/>
    </xf>
    <xf numFmtId="164" fontId="324" fillId="10" borderId="0" xfId="1" applyNumberFormat="1" applyFont="1" applyFill="1" applyBorder="1" applyAlignment="1">
      <alignment vertical="center"/>
    </xf>
    <xf numFmtId="164" fontId="338" fillId="10" borderId="0" xfId="1" applyNumberFormat="1" applyFont="1" applyFill="1" applyBorder="1" applyAlignment="1">
      <alignment vertical="center"/>
    </xf>
    <xf numFmtId="164" fontId="338" fillId="10" borderId="7" xfId="1" applyNumberFormat="1" applyFont="1" applyFill="1" applyBorder="1"/>
    <xf numFmtId="164" fontId="324" fillId="10" borderId="12" xfId="1" applyNumberFormat="1" applyFont="1" applyFill="1" applyBorder="1"/>
    <xf numFmtId="0" fontId="338" fillId="10" borderId="0" xfId="0" applyFont="1" applyFill="1" applyAlignment="1">
      <alignment horizontal="center"/>
    </xf>
    <xf numFmtId="43" fontId="324" fillId="10" borderId="0" xfId="0" applyNumberFormat="1" applyFont="1" applyFill="1" applyAlignment="1">
      <alignment horizontal="center"/>
    </xf>
    <xf numFmtId="0" fontId="334" fillId="0" borderId="0" xfId="0" applyFont="1" applyAlignment="1">
      <alignment horizontal="center"/>
    </xf>
    <xf numFmtId="164" fontId="338" fillId="10" borderId="0" xfId="0" applyNumberFormat="1" applyFont="1" applyFill="1" applyAlignment="1">
      <alignment horizontal="center"/>
    </xf>
    <xf numFmtId="0" fontId="340" fillId="0" borderId="0" xfId="0" applyFont="1"/>
    <xf numFmtId="0" fontId="324" fillId="10" borderId="4" xfId="0" applyFont="1" applyFill="1" applyBorder="1" applyAlignment="1">
      <alignment horizontal="center"/>
    </xf>
    <xf numFmtId="164" fontId="324" fillId="10" borderId="7" xfId="1" applyNumberFormat="1" applyFont="1" applyFill="1" applyBorder="1"/>
    <xf numFmtId="0" fontId="338" fillId="10" borderId="3" xfId="0" applyFont="1" applyFill="1" applyBorder="1"/>
    <xf numFmtId="0" fontId="338" fillId="10" borderId="0" xfId="24" applyFont="1" applyFill="1" applyAlignment="1">
      <alignment horizontal="left" wrapText="1"/>
    </xf>
    <xf numFmtId="0" fontId="338" fillId="10" borderId="0" xfId="0" applyFont="1" applyFill="1" applyAlignment="1">
      <alignment horizontal="justify"/>
    </xf>
    <xf numFmtId="164" fontId="338" fillId="10" borderId="0" xfId="0" applyNumberFormat="1" applyFont="1" applyFill="1" applyAlignment="1">
      <alignment horizontal="justify"/>
    </xf>
    <xf numFmtId="0" fontId="338" fillId="10" borderId="0" xfId="0" applyFont="1" applyFill="1" applyAlignment="1">
      <alignment vertical="top" wrapText="1"/>
    </xf>
    <xf numFmtId="164" fontId="324" fillId="10" borderId="0" xfId="1" applyNumberFormat="1" applyFont="1" applyFill="1"/>
    <xf numFmtId="0" fontId="344" fillId="10" borderId="0" xfId="0" applyFont="1" applyFill="1"/>
    <xf numFmtId="164" fontId="338" fillId="10" borderId="0" xfId="0" applyNumberFormat="1" applyFont="1" applyFill="1"/>
    <xf numFmtId="164" fontId="324" fillId="10" borderId="5" xfId="1" applyNumberFormat="1" applyFont="1" applyFill="1" applyBorder="1"/>
    <xf numFmtId="0" fontId="338" fillId="10" borderId="0" xfId="0" applyFont="1" applyFill="1" applyAlignment="1">
      <alignment horizontal="left"/>
    </xf>
    <xf numFmtId="164" fontId="324" fillId="10" borderId="0" xfId="0" applyNumberFormat="1" applyFont="1" applyFill="1" applyAlignment="1">
      <alignment horizontal="left"/>
    </xf>
    <xf numFmtId="43" fontId="324" fillId="10" borderId="0" xfId="1" applyFont="1" applyFill="1" applyAlignment="1">
      <alignment horizontal="center"/>
    </xf>
    <xf numFmtId="164" fontId="324" fillId="10" borderId="0" xfId="0" applyNumberFormat="1" applyFont="1" applyFill="1"/>
    <xf numFmtId="164" fontId="340" fillId="0" borderId="6" xfId="0" applyNumberFormat="1" applyFont="1" applyBorder="1"/>
    <xf numFmtId="0" fontId="324" fillId="10" borderId="0" xfId="0" applyFont="1" applyFill="1" applyAlignment="1">
      <alignment horizontal="left"/>
    </xf>
    <xf numFmtId="0" fontId="346" fillId="10" borderId="0" xfId="0" applyFont="1" applyFill="1" applyAlignment="1">
      <alignment horizontal="center"/>
    </xf>
    <xf numFmtId="0" fontId="324" fillId="10" borderId="0" xfId="0" applyFont="1" applyFill="1" applyAlignment="1">
      <alignment horizontal="center"/>
    </xf>
    <xf numFmtId="0" fontId="347" fillId="10" borderId="0" xfId="0" applyFont="1" applyFill="1"/>
    <xf numFmtId="0" fontId="338" fillId="10" borderId="0" xfId="0" applyFont="1" applyFill="1" applyAlignment="1">
      <alignment horizontal="centerContinuous"/>
    </xf>
    <xf numFmtId="43" fontId="324" fillId="10" borderId="0" xfId="1" applyFont="1" applyFill="1"/>
    <xf numFmtId="0" fontId="338" fillId="10" borderId="0" xfId="0" applyFont="1" applyFill="1" applyAlignment="1">
      <alignment horizontal="centerContinuous" vertical="center"/>
    </xf>
    <xf numFmtId="43" fontId="324" fillId="10" borderId="0" xfId="1" applyFont="1" applyFill="1" applyBorder="1" applyAlignment="1">
      <alignment horizontal="center"/>
    </xf>
    <xf numFmtId="0" fontId="324" fillId="10" borderId="0" xfId="0" applyFont="1" applyFill="1" applyAlignment="1">
      <alignment horizontal="centerContinuous"/>
    </xf>
    <xf numFmtId="43" fontId="338" fillId="10" borderId="0" xfId="1" applyFont="1" applyFill="1" applyAlignment="1">
      <alignment horizontal="centerContinuous"/>
    </xf>
    <xf numFmtId="0" fontId="334" fillId="0" borderId="0" xfId="0" applyFont="1" applyAlignment="1">
      <alignment horizontal="left"/>
    </xf>
    <xf numFmtId="15" fontId="338" fillId="10" borderId="0" xfId="0" applyNumberFormat="1" applyFont="1" applyFill="1" applyAlignment="1">
      <alignment horizontal="left"/>
    </xf>
    <xf numFmtId="43" fontId="338" fillId="10" borderId="0" xfId="0" applyNumberFormat="1" applyFont="1" applyFill="1"/>
    <xf numFmtId="178" fontId="348" fillId="10" borderId="4" xfId="0" applyNumberFormat="1" applyFont="1" applyFill="1" applyBorder="1" applyAlignment="1">
      <alignment horizontal="center"/>
    </xf>
    <xf numFmtId="164" fontId="334" fillId="10" borderId="0" xfId="1" applyNumberFormat="1" applyFont="1" applyFill="1"/>
    <xf numFmtId="177" fontId="348" fillId="10" borderId="4" xfId="0" applyNumberFormat="1" applyFont="1" applyFill="1" applyBorder="1" applyAlignment="1">
      <alignment horizontal="center"/>
    </xf>
    <xf numFmtId="0" fontId="324" fillId="10" borderId="0" xfId="0" applyFont="1" applyFill="1" applyAlignment="1">
      <alignment horizontal="center" vertical="center"/>
    </xf>
    <xf numFmtId="43" fontId="338" fillId="10" borderId="0" xfId="1" applyFont="1" applyFill="1" applyAlignment="1"/>
    <xf numFmtId="0" fontId="324" fillId="10" borderId="0" xfId="0" applyFont="1" applyFill="1" applyAlignment="1">
      <alignment vertical="center"/>
    </xf>
    <xf numFmtId="43" fontId="338" fillId="10" borderId="0" xfId="1" applyFont="1" applyFill="1" applyBorder="1"/>
    <xf numFmtId="164" fontId="324" fillId="10" borderId="20" xfId="1" applyNumberFormat="1" applyFont="1" applyFill="1" applyBorder="1"/>
    <xf numFmtId="164" fontId="340" fillId="0" borderId="0" xfId="0" applyNumberFormat="1" applyFont="1"/>
    <xf numFmtId="164" fontId="324" fillId="10" borderId="13" xfId="1" applyNumberFormat="1" applyFont="1" applyFill="1" applyBorder="1"/>
    <xf numFmtId="164" fontId="324" fillId="10" borderId="13" xfId="1" applyNumberFormat="1" applyFont="1" applyFill="1" applyBorder="1" applyAlignment="1">
      <alignment vertical="center"/>
    </xf>
    <xf numFmtId="0" fontId="343" fillId="10" borderId="6" xfId="0" applyFont="1" applyFill="1" applyBorder="1"/>
    <xf numFmtId="0" fontId="338" fillId="0" borderId="0" xfId="0" applyFont="1" applyAlignment="1">
      <alignment horizontal="center"/>
    </xf>
    <xf numFmtId="0" fontId="324" fillId="0" borderId="0" xfId="0" applyFont="1"/>
    <xf numFmtId="164" fontId="324" fillId="0" borderId="0" xfId="1" applyNumberFormat="1" applyFont="1" applyFill="1" applyBorder="1"/>
    <xf numFmtId="164" fontId="325" fillId="0" borderId="0" xfId="1" applyNumberFormat="1" applyFont="1" applyFill="1" applyBorder="1"/>
    <xf numFmtId="43" fontId="346" fillId="10" borderId="0" xfId="1" applyFont="1" applyFill="1" applyAlignment="1">
      <alignment horizontal="center"/>
    </xf>
    <xf numFmtId="164" fontId="324" fillId="10" borderId="0" xfId="0" applyNumberFormat="1" applyFont="1" applyFill="1" applyAlignment="1">
      <alignment horizontal="centerContinuous"/>
    </xf>
    <xf numFmtId="43" fontId="347" fillId="10" borderId="0" xfId="1" applyFont="1" applyFill="1" applyAlignment="1">
      <alignment horizontal="center"/>
    </xf>
    <xf numFmtId="43" fontId="338" fillId="10" borderId="0" xfId="1" applyFont="1" applyFill="1" applyBorder="1" applyAlignment="1"/>
    <xf numFmtId="43" fontId="338" fillId="10" borderId="0" xfId="1" applyFont="1" applyFill="1" applyBorder="1" applyAlignment="1">
      <alignment horizontal="center"/>
    </xf>
    <xf numFmtId="164" fontId="338" fillId="10" borderId="0" xfId="1" applyNumberFormat="1" applyFont="1" applyFill="1" applyBorder="1" applyAlignment="1">
      <alignment horizontal="center"/>
    </xf>
    <xf numFmtId="0" fontId="324" fillId="10" borderId="0" xfId="0" applyFont="1" applyFill="1" applyAlignment="1">
      <alignment horizontal="left" vertical="center"/>
    </xf>
    <xf numFmtId="0" fontId="338" fillId="10" borderId="0" xfId="0" applyFont="1" applyFill="1" applyAlignment="1" applyProtection="1">
      <alignment horizontal="centerContinuous"/>
      <protection locked="0"/>
    </xf>
    <xf numFmtId="43" fontId="338" fillId="10" borderId="0" xfId="1" applyFont="1" applyFill="1" applyAlignment="1" applyProtection="1">
      <alignment horizontal="centerContinuous"/>
      <protection locked="0"/>
    </xf>
    <xf numFmtId="164" fontId="338" fillId="10" borderId="0" xfId="1" applyNumberFormat="1" applyFont="1" applyFill="1" applyAlignment="1">
      <alignment horizontal="centerContinuous" vertical="top"/>
    </xf>
    <xf numFmtId="0" fontId="324" fillId="10" borderId="0" xfId="0" applyFont="1" applyFill="1" applyAlignment="1">
      <alignment horizontal="centerContinuous" vertical="top"/>
    </xf>
    <xf numFmtId="43" fontId="324" fillId="10" borderId="0" xfId="1" applyFont="1" applyFill="1" applyAlignment="1">
      <alignment horizontal="centerContinuous" vertical="top"/>
    </xf>
    <xf numFmtId="0" fontId="338" fillId="10" borderId="0" xfId="0" applyFont="1" applyFill="1" applyAlignment="1">
      <alignment horizontal="centerContinuous" vertical="top"/>
    </xf>
    <xf numFmtId="43" fontId="338" fillId="10" borderId="0" xfId="1" applyFont="1" applyFill="1" applyAlignment="1">
      <alignment horizontal="centerContinuous" vertical="top"/>
    </xf>
    <xf numFmtId="0" fontId="324" fillId="10" borderId="2" xfId="1" applyNumberFormat="1" applyFont="1" applyFill="1" applyBorder="1" applyAlignment="1">
      <alignment horizontal="center"/>
    </xf>
    <xf numFmtId="0" fontId="324" fillId="10" borderId="0" xfId="1" applyNumberFormat="1" applyFont="1" applyFill="1" applyBorder="1" applyAlignment="1">
      <alignment horizontal="center"/>
    </xf>
    <xf numFmtId="164" fontId="338" fillId="10" borderId="0" xfId="1" applyNumberFormat="1" applyFont="1" applyFill="1" applyAlignment="1">
      <alignment horizontal="center"/>
    </xf>
    <xf numFmtId="164" fontId="324" fillId="10" borderId="4" xfId="1" applyNumberFormat="1" applyFont="1" applyFill="1" applyBorder="1" applyAlignment="1">
      <alignment horizontal="center"/>
    </xf>
    <xf numFmtId="164" fontId="324" fillId="10" borderId="0" xfId="1" applyNumberFormat="1" applyFont="1" applyFill="1" applyBorder="1" applyAlignment="1">
      <alignment horizontal="center"/>
    </xf>
    <xf numFmtId="164" fontId="338" fillId="10" borderId="2" xfId="1" applyNumberFormat="1" applyFont="1" applyFill="1" applyBorder="1" applyAlignment="1">
      <alignment horizontal="center"/>
    </xf>
    <xf numFmtId="164" fontId="338" fillId="10" borderId="0" xfId="1" applyNumberFormat="1" applyFont="1" applyFill="1" applyBorder="1" applyAlignment="1">
      <alignment horizontal="center" vertical="center"/>
    </xf>
    <xf numFmtId="0" fontId="338" fillId="10" borderId="0" xfId="0" applyFont="1" applyFill="1" applyAlignment="1">
      <alignment horizontal="right"/>
    </xf>
    <xf numFmtId="15" fontId="338" fillId="10" borderId="0" xfId="0" quotePrefix="1" applyNumberFormat="1" applyFont="1" applyFill="1"/>
    <xf numFmtId="164" fontId="338" fillId="10" borderId="0" xfId="1" applyNumberFormat="1" applyFont="1" applyFill="1" applyBorder="1" applyAlignment="1"/>
    <xf numFmtId="164" fontId="324" fillId="10" borderId="5" xfId="0" applyNumberFormat="1" applyFont="1" applyFill="1" applyBorder="1" applyAlignment="1">
      <alignment horizontal="center"/>
    </xf>
    <xf numFmtId="164" fontId="324" fillId="10" borderId="0" xfId="0" applyNumberFormat="1" applyFont="1" applyFill="1" applyAlignment="1">
      <alignment horizontal="center"/>
    </xf>
    <xf numFmtId="43" fontId="338" fillId="10" borderId="0" xfId="1" applyFont="1" applyFill="1" applyAlignment="1" applyProtection="1">
      <protection locked="0"/>
    </xf>
    <xf numFmtId="0" fontId="324" fillId="10" borderId="2" xfId="0" applyFont="1" applyFill="1" applyBorder="1" applyAlignment="1">
      <alignment horizontal="center"/>
    </xf>
    <xf numFmtId="41" fontId="338" fillId="10" borderId="0" xfId="0" applyNumberFormat="1" applyFont="1" applyFill="1"/>
    <xf numFmtId="164" fontId="338" fillId="10" borderId="2" xfId="1" applyNumberFormat="1" applyFont="1" applyFill="1" applyBorder="1" applyAlignment="1">
      <alignment vertical="center"/>
    </xf>
    <xf numFmtId="164" fontId="338" fillId="10" borderId="4" xfId="1" applyNumberFormat="1" applyFont="1" applyFill="1" applyBorder="1" applyAlignment="1">
      <alignment vertical="center"/>
    </xf>
    <xf numFmtId="0" fontId="324" fillId="10" borderId="2" xfId="1" applyNumberFormat="1" applyFont="1" applyFill="1" applyBorder="1" applyAlignment="1">
      <alignment horizontal="center" vertical="center"/>
    </xf>
    <xf numFmtId="164" fontId="324" fillId="10" borderId="4" xfId="1" applyNumberFormat="1" applyFont="1" applyFill="1" applyBorder="1" applyAlignment="1">
      <alignment horizontal="center" vertical="center"/>
    </xf>
    <xf numFmtId="164" fontId="324" fillId="10" borderId="5" xfId="0" applyNumberFormat="1" applyFont="1" applyFill="1" applyBorder="1" applyAlignment="1">
      <alignment horizontal="center" vertical="center"/>
    </xf>
    <xf numFmtId="164" fontId="338" fillId="10" borderId="0" xfId="0" applyNumberFormat="1" applyFont="1" applyFill="1" applyAlignment="1">
      <alignment horizontal="center" vertical="center"/>
    </xf>
    <xf numFmtId="164" fontId="338" fillId="10" borderId="2" xfId="1" applyNumberFormat="1" applyFont="1" applyFill="1" applyBorder="1" applyAlignment="1">
      <alignment horizontal="center" vertical="center"/>
    </xf>
    <xf numFmtId="164" fontId="338" fillId="10" borderId="4" xfId="1" applyNumberFormat="1" applyFont="1" applyFill="1" applyBorder="1" applyAlignment="1">
      <alignment horizontal="center" vertical="center"/>
    </xf>
    <xf numFmtId="164" fontId="324" fillId="10" borderId="20" xfId="1" applyNumberFormat="1" applyFont="1" applyFill="1" applyBorder="1" applyAlignment="1">
      <alignment horizontal="center" vertical="center"/>
    </xf>
    <xf numFmtId="164" fontId="338" fillId="10" borderId="0" xfId="1" applyNumberFormat="1" applyFont="1" applyFill="1" applyAlignment="1">
      <alignment horizontal="center" vertical="center"/>
    </xf>
    <xf numFmtId="164" fontId="324" fillId="10" borderId="0" xfId="1" applyNumberFormat="1" applyFont="1" applyFill="1" applyAlignment="1">
      <alignment horizontal="center" vertical="center"/>
    </xf>
    <xf numFmtId="164" fontId="324" fillId="10" borderId="13" xfId="1" applyNumberFormat="1" applyFont="1" applyFill="1" applyBorder="1" applyAlignment="1">
      <alignment horizontal="center" vertical="center"/>
    </xf>
    <xf numFmtId="164" fontId="338" fillId="10" borderId="4" xfId="0" applyNumberFormat="1" applyFont="1" applyFill="1" applyBorder="1" applyAlignment="1">
      <alignment horizontal="center" vertical="center"/>
    </xf>
    <xf numFmtId="164" fontId="324" fillId="10" borderId="12" xfId="1" applyNumberFormat="1" applyFont="1" applyFill="1" applyBorder="1" applyAlignment="1">
      <alignment horizontal="center" vertical="center"/>
    </xf>
    <xf numFmtId="43" fontId="324" fillId="10" borderId="0" xfId="1" applyFont="1" applyFill="1" applyAlignment="1">
      <alignment horizontal="center" vertical="center"/>
    </xf>
    <xf numFmtId="164" fontId="324" fillId="10" borderId="0" xfId="0" applyNumberFormat="1" applyFont="1" applyFill="1" applyAlignment="1">
      <alignment horizontal="center" vertical="center"/>
    </xf>
    <xf numFmtId="164" fontId="324" fillId="10" borderId="5" xfId="1" applyNumberFormat="1" applyFont="1" applyFill="1" applyBorder="1" applyAlignment="1">
      <alignment horizontal="center" vertical="center"/>
    </xf>
    <xf numFmtId="164" fontId="324" fillId="10" borderId="6" xfId="0" applyNumberFormat="1" applyFont="1" applyFill="1" applyBorder="1" applyAlignment="1">
      <alignment horizontal="center" vertical="center"/>
    </xf>
    <xf numFmtId="43" fontId="338" fillId="10" borderId="0" xfId="0" applyNumberFormat="1" applyFont="1" applyFill="1" applyAlignment="1">
      <alignment horizontal="center" vertical="center"/>
    </xf>
    <xf numFmtId="41" fontId="338" fillId="10" borderId="0" xfId="0" applyNumberFormat="1" applyFont="1" applyFill="1" applyAlignment="1">
      <alignment horizontal="center" vertical="center"/>
    </xf>
    <xf numFmtId="43" fontId="167" fillId="10" borderId="7" xfId="1" applyFont="1" applyFill="1" applyBorder="1"/>
    <xf numFmtId="0" fontId="343" fillId="10" borderId="0" xfId="0" applyFont="1" applyFill="1"/>
    <xf numFmtId="164" fontId="348" fillId="10" borderId="0" xfId="0" applyNumberFormat="1" applyFont="1" applyFill="1"/>
    <xf numFmtId="164" fontId="348" fillId="10" borderId="0" xfId="1" applyNumberFormat="1" applyFont="1" applyFill="1" applyBorder="1"/>
    <xf numFmtId="0" fontId="348" fillId="10" borderId="46" xfId="0" applyFont="1" applyFill="1" applyBorder="1" applyAlignment="1">
      <alignment horizontal="center" vertical="center" wrapText="1"/>
    </xf>
    <xf numFmtId="0" fontId="324" fillId="10" borderId="46" xfId="0" applyFont="1" applyFill="1" applyBorder="1" applyAlignment="1">
      <alignment horizontal="center" vertical="center" wrapText="1"/>
    </xf>
    <xf numFmtId="0" fontId="343" fillId="10" borderId="0" xfId="0" applyFont="1" applyFill="1" applyAlignment="1">
      <alignment horizontal="justify" vertical="top" wrapText="1"/>
    </xf>
    <xf numFmtId="164" fontId="343" fillId="10" borderId="0" xfId="0" applyNumberFormat="1" applyFont="1" applyFill="1"/>
    <xf numFmtId="0" fontId="324" fillId="10" borderId="47" xfId="0" applyFont="1" applyFill="1" applyBorder="1" applyAlignment="1">
      <alignment horizontal="center" vertical="center"/>
    </xf>
    <xf numFmtId="164" fontId="324" fillId="10" borderId="6" xfId="1" applyNumberFormat="1" applyFont="1" applyFill="1" applyBorder="1" applyAlignment="1">
      <alignment horizontal="left" vertical="center"/>
    </xf>
    <xf numFmtId="43" fontId="343" fillId="10" borderId="0" xfId="0" applyNumberFormat="1" applyFont="1" applyFill="1"/>
    <xf numFmtId="0" fontId="348" fillId="10" borderId="0" xfId="0" applyFont="1" applyFill="1"/>
    <xf numFmtId="164" fontId="343" fillId="10" borderId="0" xfId="1" applyNumberFormat="1" applyFont="1" applyFill="1" applyBorder="1"/>
    <xf numFmtId="164" fontId="343" fillId="10" borderId="0" xfId="1" applyNumberFormat="1" applyFont="1" applyFill="1"/>
    <xf numFmtId="0" fontId="343" fillId="10" borderId="0" xfId="0" applyFont="1" applyFill="1" applyAlignment="1">
      <alignment horizontal="right"/>
    </xf>
    <xf numFmtId="164" fontId="348" fillId="10" borderId="0" xfId="1" applyNumberFormat="1" applyFont="1" applyFill="1"/>
    <xf numFmtId="164" fontId="348" fillId="10" borderId="5" xfId="1" applyNumberFormat="1" applyFont="1" applyFill="1" applyBorder="1"/>
    <xf numFmtId="164" fontId="348" fillId="10" borderId="13" xfId="0" applyNumberFormat="1" applyFont="1" applyFill="1" applyBorder="1"/>
    <xf numFmtId="41" fontId="343" fillId="10" borderId="0" xfId="0" applyNumberFormat="1" applyFont="1" applyFill="1"/>
    <xf numFmtId="41" fontId="343" fillId="10" borderId="0" xfId="0" applyNumberFormat="1" applyFont="1" applyFill="1" applyAlignment="1">
      <alignment horizontal="right"/>
    </xf>
    <xf numFmtId="3" fontId="343" fillId="10" borderId="0" xfId="0" applyNumberFormat="1" applyFont="1" applyFill="1"/>
    <xf numFmtId="164" fontId="343" fillId="10" borderId="6" xfId="0" applyNumberFormat="1" applyFont="1" applyFill="1" applyBorder="1"/>
    <xf numFmtId="0" fontId="343" fillId="10" borderId="27" xfId="16" applyFont="1" applyFill="1" applyBorder="1" applyAlignment="1">
      <alignment horizontal="center"/>
    </xf>
    <xf numFmtId="4" fontId="343" fillId="10" borderId="1" xfId="16" applyNumberFormat="1" applyFont="1" applyFill="1" applyBorder="1" applyAlignment="1">
      <alignment horizontal="right" wrapText="1"/>
    </xf>
    <xf numFmtId="164" fontId="343" fillId="10" borderId="7" xfId="1" applyNumberFormat="1" applyFont="1" applyFill="1" applyBorder="1"/>
    <xf numFmtId="4" fontId="343" fillId="10" borderId="0" xfId="0" applyNumberFormat="1" applyFont="1" applyFill="1"/>
    <xf numFmtId="43" fontId="348" fillId="10" borderId="6" xfId="0" applyNumberFormat="1" applyFont="1" applyFill="1" applyBorder="1"/>
    <xf numFmtId="43" fontId="343" fillId="10" borderId="6" xfId="13" applyNumberFormat="1" applyFont="1" applyFill="1" applyBorder="1" applyAlignment="1">
      <alignment horizontal="left" vertical="top" wrapText="1"/>
    </xf>
    <xf numFmtId="43" fontId="343" fillId="10" borderId="0" xfId="13" applyNumberFormat="1" applyFont="1" applyFill="1" applyAlignment="1">
      <alignment horizontal="left" vertical="top" wrapText="1"/>
    </xf>
    <xf numFmtId="164" fontId="348" fillId="10" borderId="26" xfId="0" applyNumberFormat="1" applyFont="1" applyFill="1" applyBorder="1"/>
    <xf numFmtId="164" fontId="343" fillId="10" borderId="0" xfId="0" applyNumberFormat="1" applyFont="1" applyFill="1" applyAlignment="1">
      <alignment horizontal="right"/>
    </xf>
    <xf numFmtId="164" fontId="348" fillId="10" borderId="6" xfId="0" applyNumberFormat="1" applyFont="1" applyFill="1" applyBorder="1"/>
    <xf numFmtId="0" fontId="343" fillId="10" borderId="0" xfId="0" applyFont="1" applyFill="1" applyProtection="1">
      <protection locked="0"/>
    </xf>
    <xf numFmtId="164" fontId="348" fillId="10" borderId="13" xfId="1" applyNumberFormat="1" applyFont="1" applyFill="1" applyBorder="1"/>
    <xf numFmtId="0" fontId="343" fillId="10" borderId="0" xfId="0" applyFont="1" applyFill="1" applyAlignment="1">
      <alignment horizontal="left"/>
    </xf>
    <xf numFmtId="164" fontId="343" fillId="10" borderId="39" xfId="0" applyNumberFormat="1" applyFont="1" applyFill="1" applyBorder="1"/>
    <xf numFmtId="164" fontId="343" fillId="10" borderId="26" xfId="0" applyNumberFormat="1" applyFont="1" applyFill="1" applyBorder="1"/>
    <xf numFmtId="0" fontId="343" fillId="10" borderId="27" xfId="15" applyFont="1" applyFill="1" applyBorder="1" applyAlignment="1">
      <alignment horizontal="center"/>
    </xf>
    <xf numFmtId="4" fontId="343" fillId="10" borderId="1" xfId="15" applyNumberFormat="1" applyFont="1" applyFill="1" applyBorder="1" applyAlignment="1">
      <alignment horizontal="right" wrapText="1"/>
    </xf>
    <xf numFmtId="0" fontId="348" fillId="10" borderId="41" xfId="0" applyFont="1" applyFill="1" applyBorder="1" applyAlignment="1">
      <alignment horizontal="right"/>
    </xf>
    <xf numFmtId="0" fontId="348" fillId="10" borderId="42" xfId="0" applyFont="1" applyFill="1" applyBorder="1" applyAlignment="1">
      <alignment horizontal="right"/>
    </xf>
    <xf numFmtId="164" fontId="348" fillId="10" borderId="39" xfId="0" applyNumberFormat="1" applyFont="1" applyFill="1" applyBorder="1"/>
    <xf numFmtId="164" fontId="348" fillId="10" borderId="20" xfId="1" applyNumberFormat="1" applyFont="1" applyFill="1" applyBorder="1"/>
    <xf numFmtId="164" fontId="324" fillId="10" borderId="6" xfId="1" applyNumberFormat="1" applyFont="1" applyFill="1" applyBorder="1" applyAlignment="1">
      <alignment vertical="center"/>
    </xf>
    <xf numFmtId="164" fontId="324" fillId="10" borderId="6" xfId="1" applyNumberFormat="1" applyFont="1" applyFill="1" applyBorder="1" applyAlignment="1">
      <alignment horizontal="center" vertical="center"/>
    </xf>
    <xf numFmtId="0" fontId="324" fillId="10" borderId="6" xfId="0" applyFont="1" applyFill="1" applyBorder="1" applyAlignment="1">
      <alignment vertical="center" wrapText="1"/>
    </xf>
    <xf numFmtId="0" fontId="343" fillId="0" borderId="0" xfId="0" applyFont="1"/>
    <xf numFmtId="164" fontId="344" fillId="10" borderId="0" xfId="0" applyNumberFormat="1" applyFont="1" applyFill="1"/>
    <xf numFmtId="43" fontId="344" fillId="10" borderId="0" xfId="1" applyFont="1" applyFill="1"/>
    <xf numFmtId="0" fontId="353" fillId="10" borderId="0" xfId="0" applyFont="1" applyFill="1" applyAlignment="1">
      <alignment horizontal="center"/>
    </xf>
    <xf numFmtId="43" fontId="324" fillId="10" borderId="0" xfId="1" applyFont="1" applyFill="1" applyBorder="1"/>
    <xf numFmtId="0" fontId="324" fillId="0" borderId="0" xfId="0" applyFont="1" applyAlignment="1">
      <alignment horizontal="center"/>
    </xf>
    <xf numFmtId="0" fontId="347" fillId="0" borderId="0" xfId="0" applyFont="1" applyAlignment="1">
      <alignment horizontal="center"/>
    </xf>
    <xf numFmtId="164" fontId="338" fillId="10" borderId="0" xfId="2" applyNumberFormat="1" applyFont="1" applyFill="1" applyBorder="1"/>
    <xf numFmtId="41" fontId="338" fillId="10" borderId="0" xfId="1" applyNumberFormat="1" applyFont="1" applyFill="1" applyBorder="1"/>
    <xf numFmtId="41" fontId="324" fillId="10" borderId="5" xfId="1" applyNumberFormat="1" applyFont="1" applyFill="1" applyBorder="1"/>
    <xf numFmtId="0" fontId="324" fillId="10" borderId="0" xfId="0" applyFont="1" applyFill="1" applyAlignment="1">
      <alignment horizontal="right"/>
    </xf>
    <xf numFmtId="0" fontId="353" fillId="10" borderId="0" xfId="0" applyFont="1" applyFill="1"/>
    <xf numFmtId="0" fontId="353" fillId="10" borderId="4" xfId="0" applyFont="1" applyFill="1" applyBorder="1" applyAlignment="1">
      <alignment horizontal="center"/>
    </xf>
    <xf numFmtId="0" fontId="344" fillId="10" borderId="0" xfId="0" applyFont="1" applyFill="1" applyAlignment="1">
      <alignment horizontal="center" vertical="center"/>
    </xf>
    <xf numFmtId="164" fontId="353" fillId="10" borderId="0" xfId="0" applyNumberFormat="1" applyFont="1" applyFill="1"/>
    <xf numFmtId="164" fontId="324" fillId="0" borderId="0" xfId="1" applyNumberFormat="1" applyFont="1" applyFill="1"/>
    <xf numFmtId="164" fontId="338" fillId="10" borderId="3" xfId="1" applyNumberFormat="1" applyFont="1" applyFill="1" applyBorder="1" applyAlignment="1">
      <alignment horizontal="right" vertical="center"/>
    </xf>
    <xf numFmtId="164" fontId="338" fillId="10" borderId="0" xfId="1" applyNumberFormat="1" applyFont="1" applyFill="1" applyBorder="1" applyAlignment="1">
      <alignment horizontal="right" vertical="center"/>
    </xf>
    <xf numFmtId="164" fontId="346" fillId="10" borderId="0" xfId="0" applyNumberFormat="1" applyFont="1" applyFill="1"/>
    <xf numFmtId="0" fontId="338" fillId="10" borderId="0" xfId="0" applyFont="1" applyFill="1" applyAlignment="1">
      <alignment vertical="top"/>
    </xf>
    <xf numFmtId="43" fontId="338" fillId="10" borderId="0" xfId="1" applyFont="1" applyFill="1" applyAlignment="1">
      <alignment horizontal="center" vertical="top"/>
    </xf>
    <xf numFmtId="164" fontId="338" fillId="10" borderId="0" xfId="1" applyNumberFormat="1" applyFont="1" applyFill="1" applyAlignment="1">
      <alignment vertical="top"/>
    </xf>
    <xf numFmtId="0" fontId="338" fillId="10" borderId="0" xfId="0" applyFont="1" applyFill="1" applyAlignment="1">
      <alignment horizontal="left" vertical="center"/>
    </xf>
    <xf numFmtId="0" fontId="353" fillId="10" borderId="0" xfId="0" applyFont="1" applyFill="1" applyAlignment="1">
      <alignment horizontal="center" vertical="center"/>
    </xf>
    <xf numFmtId="0" fontId="353" fillId="10" borderId="2" xfId="0" applyFont="1" applyFill="1" applyBorder="1" applyAlignment="1">
      <alignment horizontal="center"/>
    </xf>
    <xf numFmtId="170" fontId="338" fillId="10" borderId="0" xfId="1" applyNumberFormat="1" applyFont="1" applyFill="1"/>
    <xf numFmtId="164" fontId="338" fillId="10" borderId="6" xfId="0" applyNumberFormat="1" applyFont="1" applyFill="1" applyBorder="1"/>
    <xf numFmtId="0" fontId="338" fillId="21" borderId="27" xfId="55" applyFont="1" applyFill="1" applyBorder="1" applyAlignment="1">
      <alignment horizontal="center"/>
    </xf>
    <xf numFmtId="4" fontId="338" fillId="10" borderId="1" xfId="55" applyNumberFormat="1" applyFont="1" applyFill="1" applyBorder="1" applyAlignment="1">
      <alignment horizontal="right" wrapText="1"/>
    </xf>
    <xf numFmtId="2" fontId="338" fillId="10" borderId="0" xfId="0" applyNumberFormat="1" applyFont="1" applyFill="1"/>
    <xf numFmtId="164" fontId="341" fillId="10" borderId="0" xfId="1" applyNumberFormat="1" applyFont="1" applyFill="1"/>
    <xf numFmtId="164" fontId="324" fillId="10" borderId="0" xfId="0" applyNumberFormat="1" applyFont="1" applyFill="1" applyAlignment="1">
      <alignment vertical="center"/>
    </xf>
    <xf numFmtId="164" fontId="338" fillId="10" borderId="2" xfId="0" applyNumberFormat="1" applyFont="1" applyFill="1" applyBorder="1"/>
    <xf numFmtId="0" fontId="338" fillId="10" borderId="4" xfId="0" applyFont="1" applyFill="1" applyBorder="1"/>
    <xf numFmtId="0" fontId="338" fillId="10" borderId="0" xfId="0" applyFont="1" applyFill="1" applyAlignment="1">
      <alignment horizontal="right" vertical="center"/>
    </xf>
    <xf numFmtId="4" fontId="338" fillId="10" borderId="0" xfId="0" applyNumberFormat="1" applyFont="1" applyFill="1"/>
    <xf numFmtId="164" fontId="354" fillId="10" borderId="0" xfId="1" applyNumberFormat="1" applyFont="1" applyFill="1"/>
    <xf numFmtId="164" fontId="324" fillId="10" borderId="0" xfId="1" applyNumberFormat="1" applyFont="1" applyFill="1" applyAlignment="1">
      <alignment vertical="top"/>
    </xf>
    <xf numFmtId="164" fontId="324" fillId="10" borderId="0" xfId="0" applyNumberFormat="1" applyFont="1" applyFill="1" applyAlignment="1">
      <alignment horizontal="left" indent="1"/>
    </xf>
    <xf numFmtId="164" fontId="324" fillId="12" borderId="0" xfId="0" applyNumberFormat="1" applyFont="1" applyFill="1"/>
    <xf numFmtId="164" fontId="324" fillId="12" borderId="0" xfId="1" applyNumberFormat="1" applyFont="1" applyFill="1"/>
    <xf numFmtId="164" fontId="324" fillId="10" borderId="7" xfId="1" applyNumberFormat="1" applyFont="1" applyFill="1" applyBorder="1" applyAlignment="1">
      <alignment vertical="center"/>
    </xf>
    <xf numFmtId="4" fontId="334" fillId="0" borderId="0" xfId="0" applyNumberFormat="1" applyFont="1"/>
    <xf numFmtId="0" fontId="334" fillId="0" borderId="0" xfId="0" applyFont="1" applyAlignment="1">
      <alignment horizontal="right"/>
    </xf>
    <xf numFmtId="164" fontId="335" fillId="0" borderId="0" xfId="1" applyNumberFormat="1" applyFont="1" applyFill="1"/>
    <xf numFmtId="164" fontId="335" fillId="0" borderId="5" xfId="1" applyNumberFormat="1" applyFont="1" applyFill="1" applyBorder="1"/>
    <xf numFmtId="0" fontId="335" fillId="0" borderId="0" xfId="0" applyFont="1" applyAlignment="1">
      <alignment horizontal="center"/>
    </xf>
    <xf numFmtId="41" fontId="334" fillId="0" borderId="0" xfId="0" applyNumberFormat="1" applyFont="1"/>
    <xf numFmtId="0" fontId="167" fillId="10" borderId="0" xfId="0" applyFont="1" applyFill="1"/>
    <xf numFmtId="43" fontId="338" fillId="10" borderId="0" xfId="1" applyFont="1" applyFill="1" applyAlignment="1">
      <alignment horizontal="left" vertical="center"/>
    </xf>
    <xf numFmtId="43" fontId="167" fillId="10" borderId="0" xfId="1" applyFont="1" applyFill="1"/>
    <xf numFmtId="164" fontId="167" fillId="10" borderId="0" xfId="0" applyNumberFormat="1" applyFont="1" applyFill="1"/>
    <xf numFmtId="164" fontId="167" fillId="10" borderId="0" xfId="1" applyNumberFormat="1" applyFont="1" applyFill="1"/>
    <xf numFmtId="164" fontId="167" fillId="10" borderId="0" xfId="1" applyNumberFormat="1" applyFont="1" applyFill="1" applyBorder="1"/>
    <xf numFmtId="164" fontId="166" fillId="10" borderId="0" xfId="1" applyNumberFormat="1" applyFont="1" applyFill="1" applyBorder="1"/>
    <xf numFmtId="164" fontId="167" fillId="10" borderId="7" xfId="1" applyNumberFormat="1" applyFont="1" applyFill="1" applyBorder="1"/>
    <xf numFmtId="164" fontId="168" fillId="10" borderId="0" xfId="1" applyNumberFormat="1" applyFont="1" applyFill="1"/>
    <xf numFmtId="2" fontId="167" fillId="10" borderId="0" xfId="0" applyNumberFormat="1" applyFont="1" applyFill="1"/>
    <xf numFmtId="165" fontId="338" fillId="10" borderId="0" xfId="26" applyNumberFormat="1" applyFont="1" applyFill="1"/>
    <xf numFmtId="0" fontId="166" fillId="10" borderId="0" xfId="0" applyFont="1" applyFill="1"/>
    <xf numFmtId="4" fontId="167" fillId="10" borderId="0" xfId="0" applyNumberFormat="1" applyFont="1" applyFill="1"/>
    <xf numFmtId="0" fontId="347" fillId="10" borderId="0" xfId="0" applyFont="1" applyFill="1" applyAlignment="1">
      <alignment horizontal="centerContinuous"/>
    </xf>
    <xf numFmtId="0" fontId="167" fillId="10" borderId="0" xfId="0" applyFont="1" applyFill="1" applyAlignment="1">
      <alignment horizontal="centerContinuous"/>
    </xf>
    <xf numFmtId="0" fontId="167" fillId="10" borderId="0" xfId="0" applyFont="1" applyFill="1" applyAlignment="1">
      <alignment horizontal="center"/>
    </xf>
    <xf numFmtId="43" fontId="167" fillId="10" borderId="0" xfId="0" applyNumberFormat="1" applyFont="1" applyFill="1"/>
    <xf numFmtId="4" fontId="334" fillId="10" borderId="0" xfId="0" applyNumberFormat="1" applyFont="1" applyFill="1"/>
    <xf numFmtId="0" fontId="334" fillId="10" borderId="0" xfId="0" applyFont="1" applyFill="1"/>
    <xf numFmtId="0" fontId="335" fillId="10" borderId="0" xfId="0" applyFont="1" applyFill="1" applyAlignment="1">
      <alignment horizontal="centerContinuous" vertical="top"/>
    </xf>
    <xf numFmtId="164" fontId="334" fillId="10" borderId="0" xfId="1" applyNumberFormat="1" applyFont="1" applyFill="1" applyAlignment="1">
      <alignment horizontal="centerContinuous" vertical="top"/>
    </xf>
    <xf numFmtId="0" fontId="334" fillId="10" borderId="0" xfId="0" applyFont="1" applyFill="1" applyAlignment="1">
      <alignment horizontal="centerContinuous" vertical="top"/>
    </xf>
    <xf numFmtId="164" fontId="334" fillId="10" borderId="0" xfId="1" applyNumberFormat="1" applyFont="1" applyFill="1" applyAlignment="1">
      <alignment horizontal="center"/>
    </xf>
    <xf numFmtId="0" fontId="335" fillId="10" borderId="2" xfId="1" applyNumberFormat="1" applyFont="1" applyFill="1" applyBorder="1" applyAlignment="1">
      <alignment horizontal="center"/>
    </xf>
    <xf numFmtId="164" fontId="335" fillId="10" borderId="4" xfId="1" applyNumberFormat="1" applyFont="1" applyFill="1" applyBorder="1" applyAlignment="1">
      <alignment horizontal="center"/>
    </xf>
    <xf numFmtId="164" fontId="334" fillId="10" borderId="2" xfId="1" applyNumberFormat="1" applyFont="1" applyFill="1" applyBorder="1"/>
    <xf numFmtId="0" fontId="334" fillId="10" borderId="0" xfId="0" applyFont="1" applyFill="1" applyAlignment="1">
      <alignment horizontal="right"/>
    </xf>
    <xf numFmtId="164" fontId="335" fillId="10" borderId="0" xfId="1" applyNumberFormat="1" applyFont="1" applyFill="1"/>
    <xf numFmtId="164" fontId="335" fillId="10" borderId="5" xfId="1" applyNumberFormat="1" applyFont="1" applyFill="1" applyBorder="1"/>
    <xf numFmtId="43" fontId="166" fillId="10" borderId="0" xfId="0" applyNumberFormat="1" applyFont="1" applyFill="1"/>
    <xf numFmtId="164" fontId="334" fillId="10" borderId="3" xfId="1" applyNumberFormat="1" applyFont="1" applyFill="1" applyBorder="1"/>
    <xf numFmtId="0" fontId="334" fillId="10" borderId="0" xfId="0" applyFont="1" applyFill="1" applyAlignment="1">
      <alignment horizontal="center"/>
    </xf>
    <xf numFmtId="0" fontId="335" fillId="10" borderId="0" xfId="0" applyFont="1" applyFill="1"/>
    <xf numFmtId="0" fontId="335" fillId="10" borderId="0" xfId="0" applyFont="1" applyFill="1" applyAlignment="1">
      <alignment horizontal="center"/>
    </xf>
    <xf numFmtId="0" fontId="335" fillId="10" borderId="0" xfId="0" applyFont="1" applyFill="1" applyAlignment="1">
      <alignment horizontal="centerContinuous"/>
    </xf>
    <xf numFmtId="0" fontId="334" fillId="10" borderId="0" xfId="0" applyFont="1" applyFill="1" applyAlignment="1">
      <alignment horizontal="centerContinuous"/>
    </xf>
    <xf numFmtId="0" fontId="334" fillId="10" borderId="0" xfId="0" applyFont="1" applyFill="1" applyAlignment="1" applyProtection="1">
      <alignment horizontal="centerContinuous"/>
      <protection locked="0"/>
    </xf>
    <xf numFmtId="0" fontId="334" fillId="10" borderId="0" xfId="0" applyFont="1" applyFill="1" applyProtection="1">
      <protection locked="0"/>
    </xf>
    <xf numFmtId="15" fontId="334" fillId="10" borderId="0" xfId="0" quotePrefix="1" applyNumberFormat="1" applyFont="1" applyFill="1"/>
    <xf numFmtId="0" fontId="335" fillId="10" borderId="2" xfId="0" applyFont="1" applyFill="1" applyBorder="1" applyAlignment="1">
      <alignment horizontal="center"/>
    </xf>
    <xf numFmtId="0" fontId="335" fillId="10" borderId="4" xfId="0" applyFont="1" applyFill="1" applyBorder="1" applyAlignment="1">
      <alignment horizontal="center"/>
    </xf>
    <xf numFmtId="164" fontId="334" fillId="10" borderId="0" xfId="0" applyNumberFormat="1" applyFont="1" applyFill="1"/>
    <xf numFmtId="41" fontId="334" fillId="10" borderId="0" xfId="0" applyNumberFormat="1" applyFont="1" applyFill="1"/>
    <xf numFmtId="164" fontId="324" fillId="10" borderId="0" xfId="1" applyNumberFormat="1" applyFont="1" applyFill="1" applyBorder="1" applyAlignment="1">
      <alignment horizontal="left" indent="1"/>
    </xf>
    <xf numFmtId="41" fontId="338" fillId="10" borderId="6" xfId="0" applyNumberFormat="1" applyFont="1" applyFill="1" applyBorder="1" applyAlignment="1">
      <alignment vertical="center"/>
    </xf>
    <xf numFmtId="41" fontId="338" fillId="10" borderId="6" xfId="1" applyNumberFormat="1" applyFont="1" applyFill="1" applyBorder="1" applyAlignment="1">
      <alignment horizontal="center" vertical="center"/>
    </xf>
    <xf numFmtId="41" fontId="338" fillId="10" borderId="6" xfId="1" applyNumberFormat="1" applyFont="1" applyFill="1" applyBorder="1" applyAlignment="1">
      <alignment vertical="center"/>
    </xf>
    <xf numFmtId="41" fontId="338" fillId="10" borderId="6" xfId="1" applyNumberFormat="1" applyFont="1" applyFill="1" applyBorder="1" applyAlignment="1">
      <alignment horizontal="left" vertical="center"/>
    </xf>
    <xf numFmtId="41" fontId="324" fillId="10" borderId="6" xfId="1" applyNumberFormat="1" applyFont="1" applyFill="1" applyBorder="1" applyAlignment="1">
      <alignment vertical="center"/>
    </xf>
    <xf numFmtId="41" fontId="338" fillId="10" borderId="6" xfId="0" applyNumberFormat="1" applyFont="1" applyFill="1" applyBorder="1"/>
    <xf numFmtId="41" fontId="324" fillId="10" borderId="6" xfId="0" applyNumberFormat="1" applyFont="1" applyFill="1" applyBorder="1" applyAlignment="1">
      <alignment vertical="center"/>
    </xf>
    <xf numFmtId="41" fontId="338" fillId="10" borderId="6" xfId="1" applyNumberFormat="1" applyFont="1" applyFill="1" applyBorder="1" applyAlignment="1">
      <alignment horizontal="left"/>
    </xf>
    <xf numFmtId="41" fontId="340" fillId="10" borderId="6" xfId="1" applyNumberFormat="1" applyFont="1" applyFill="1" applyBorder="1" applyAlignment="1">
      <alignment horizontal="left" vertical="center"/>
    </xf>
    <xf numFmtId="164" fontId="352" fillId="10" borderId="0" xfId="0" applyNumberFormat="1" applyFont="1" applyFill="1" applyAlignment="1">
      <alignment vertical="center"/>
    </xf>
    <xf numFmtId="43" fontId="324" fillId="10" borderId="0" xfId="0" applyNumberFormat="1" applyFont="1" applyFill="1"/>
    <xf numFmtId="0" fontId="324" fillId="10" borderId="0" xfId="0" applyFont="1" applyFill="1" applyAlignment="1" applyProtection="1">
      <alignment horizontal="left"/>
      <protection locked="0"/>
    </xf>
    <xf numFmtId="164" fontId="338" fillId="10" borderId="0" xfId="1" applyNumberFormat="1" applyFont="1" applyFill="1" applyBorder="1" applyAlignment="1">
      <alignment horizontal="left" indent="1"/>
    </xf>
    <xf numFmtId="0" fontId="324" fillId="10" borderId="0" xfId="0" applyFont="1" applyFill="1" applyAlignment="1">
      <alignment horizontal="left" vertical="top"/>
    </xf>
    <xf numFmtId="41" fontId="338" fillId="10" borderId="2" xfId="0" applyNumberFormat="1" applyFont="1" applyFill="1" applyBorder="1" applyAlignment="1">
      <alignment vertical="top"/>
    </xf>
    <xf numFmtId="41" fontId="338" fillId="10" borderId="3" xfId="0" applyNumberFormat="1" applyFont="1" applyFill="1" applyBorder="1" applyAlignment="1">
      <alignment vertical="top"/>
    </xf>
    <xf numFmtId="4" fontId="338" fillId="10" borderId="4" xfId="0" applyNumberFormat="1" applyFont="1" applyFill="1" applyBorder="1"/>
    <xf numFmtId="41" fontId="324" fillId="10" borderId="10" xfId="0" applyNumberFormat="1" applyFont="1" applyFill="1" applyBorder="1" applyAlignment="1">
      <alignment vertical="top"/>
    </xf>
    <xf numFmtId="41" fontId="338" fillId="10" borderId="0" xfId="0" applyNumberFormat="1" applyFont="1" applyFill="1" applyAlignment="1">
      <alignment vertical="top"/>
    </xf>
    <xf numFmtId="164" fontId="338" fillId="10" borderId="13" xfId="1" applyNumberFormat="1" applyFont="1" applyFill="1" applyBorder="1"/>
    <xf numFmtId="164" fontId="338" fillId="10" borderId="5" xfId="1" applyNumberFormat="1" applyFont="1" applyFill="1" applyBorder="1"/>
    <xf numFmtId="41" fontId="338" fillId="10" borderId="2" xfId="0" applyNumberFormat="1" applyFont="1" applyFill="1" applyBorder="1"/>
    <xf numFmtId="41" fontId="338" fillId="10" borderId="4" xfId="1" applyNumberFormat="1" applyFont="1" applyFill="1" applyBorder="1"/>
    <xf numFmtId="0" fontId="338" fillId="10" borderId="0" xfId="0" applyFont="1" applyFill="1" applyAlignment="1">
      <alignment vertical="justify"/>
    </xf>
    <xf numFmtId="0" fontId="338" fillId="10" borderId="0" xfId="0" applyFont="1" applyFill="1" applyAlignment="1" applyProtection="1">
      <alignment horizontal="justify" vertical="top"/>
      <protection locked="0"/>
    </xf>
    <xf numFmtId="0" fontId="324" fillId="10" borderId="0" xfId="0" applyFont="1" applyFill="1" applyAlignment="1">
      <alignment horizontal="justify" vertical="top"/>
    </xf>
    <xf numFmtId="41" fontId="338" fillId="10" borderId="3" xfId="1" applyNumberFormat="1" applyFont="1" applyFill="1" applyBorder="1"/>
    <xf numFmtId="43" fontId="338" fillId="10" borderId="0" xfId="13" applyNumberFormat="1" applyFont="1" applyFill="1" applyAlignment="1">
      <alignment horizontal="left" vertical="top" wrapText="1"/>
    </xf>
    <xf numFmtId="164" fontId="324" fillId="10" borderId="13" xfId="0" applyNumberFormat="1" applyFont="1" applyFill="1" applyBorder="1"/>
    <xf numFmtId="43" fontId="338" fillId="10" borderId="2" xfId="0" applyNumberFormat="1" applyFont="1" applyFill="1" applyBorder="1"/>
    <xf numFmtId="43" fontId="338" fillId="10" borderId="3" xfId="0" applyNumberFormat="1" applyFont="1" applyFill="1" applyBorder="1"/>
    <xf numFmtId="0" fontId="324" fillId="10" borderId="52" xfId="0" applyFont="1" applyFill="1" applyBorder="1" applyAlignment="1">
      <alignment horizontal="center" vertical="center" wrapText="1"/>
    </xf>
    <xf numFmtId="41" fontId="352" fillId="10" borderId="6" xfId="0" applyNumberFormat="1" applyFont="1" applyFill="1" applyBorder="1" applyAlignment="1">
      <alignment vertical="center"/>
    </xf>
    <xf numFmtId="41" fontId="352" fillId="10" borderId="6" xfId="0" applyNumberFormat="1" applyFont="1" applyFill="1" applyBorder="1" applyAlignment="1">
      <alignment vertical="center" wrapText="1"/>
    </xf>
    <xf numFmtId="43" fontId="352" fillId="10" borderId="6" xfId="0" applyNumberFormat="1" applyFont="1" applyFill="1" applyBorder="1" applyAlignment="1">
      <alignment vertical="center" wrapText="1"/>
    </xf>
    <xf numFmtId="41" fontId="338" fillId="10" borderId="6" xfId="0" applyNumberFormat="1" applyFont="1" applyFill="1" applyBorder="1" applyAlignment="1">
      <alignment horizontal="center"/>
    </xf>
    <xf numFmtId="41" fontId="356" fillId="10" borderId="6" xfId="0" applyNumberFormat="1" applyFont="1" applyFill="1" applyBorder="1" applyAlignment="1">
      <alignment horizontal="center"/>
    </xf>
    <xf numFmtId="41" fontId="356" fillId="10" borderId="6" xfId="0" applyNumberFormat="1" applyFont="1" applyFill="1" applyBorder="1" applyAlignment="1">
      <alignment vertical="center"/>
    </xf>
    <xf numFmtId="43" fontId="352" fillId="10" borderId="6" xfId="0" applyNumberFormat="1" applyFont="1" applyFill="1" applyBorder="1" applyAlignment="1">
      <alignment vertical="center"/>
    </xf>
    <xf numFmtId="0" fontId="324" fillId="10" borderId="48" xfId="0" applyFont="1" applyFill="1" applyBorder="1" applyAlignment="1">
      <alignment vertical="center" wrapText="1"/>
    </xf>
    <xf numFmtId="164" fontId="352" fillId="10" borderId="44" xfId="0" applyNumberFormat="1" applyFont="1" applyFill="1" applyBorder="1" applyAlignment="1">
      <alignment vertical="center"/>
    </xf>
    <xf numFmtId="43" fontId="343" fillId="10" borderId="6" xfId="0" applyNumberFormat="1" applyFont="1" applyFill="1" applyBorder="1"/>
    <xf numFmtId="0" fontId="338" fillId="10" borderId="0" xfId="0" applyFont="1" applyFill="1" applyAlignment="1">
      <alignment horizontal="left" vertical="justify" wrapText="1"/>
    </xf>
    <xf numFmtId="3" fontId="324" fillId="10" borderId="0" xfId="0" applyNumberFormat="1" applyFont="1" applyFill="1" applyAlignment="1">
      <alignment horizontal="center"/>
    </xf>
    <xf numFmtId="43" fontId="338" fillId="10" borderId="4" xfId="1" applyFont="1" applyFill="1" applyBorder="1"/>
    <xf numFmtId="49" fontId="338" fillId="10" borderId="0" xfId="0" applyNumberFormat="1" applyFont="1" applyFill="1" applyAlignment="1">
      <alignment horizontal="right"/>
    </xf>
    <xf numFmtId="164" fontId="324" fillId="10" borderId="11" xfId="1" applyNumberFormat="1" applyFont="1" applyFill="1" applyBorder="1"/>
    <xf numFmtId="49" fontId="324" fillId="10" borderId="0" xfId="0" applyNumberFormat="1" applyFont="1" applyFill="1" applyAlignment="1">
      <alignment horizontal="center"/>
    </xf>
    <xf numFmtId="41" fontId="338" fillId="10" borderId="13" xfId="0" applyNumberFormat="1" applyFont="1" applyFill="1" applyBorder="1"/>
    <xf numFmtId="41" fontId="338" fillId="10" borderId="5" xfId="0" applyNumberFormat="1" applyFont="1" applyFill="1" applyBorder="1"/>
    <xf numFmtId="41" fontId="324" fillId="10" borderId="5" xfId="0" applyNumberFormat="1" applyFont="1" applyFill="1" applyBorder="1"/>
    <xf numFmtId="41" fontId="324" fillId="10" borderId="0" xfId="0" applyNumberFormat="1" applyFont="1" applyFill="1"/>
    <xf numFmtId="41" fontId="338" fillId="10" borderId="0" xfId="1" applyNumberFormat="1" applyFont="1" applyFill="1"/>
    <xf numFmtId="164" fontId="338" fillId="10" borderId="6" xfId="1" applyNumberFormat="1" applyFont="1" applyFill="1" applyBorder="1"/>
    <xf numFmtId="164" fontId="324" fillId="10" borderId="43" xfId="1" applyNumberFormat="1" applyFont="1" applyFill="1" applyBorder="1"/>
    <xf numFmtId="0" fontId="338" fillId="10" borderId="0" xfId="0" applyFont="1" applyFill="1" applyProtection="1">
      <protection locked="0"/>
    </xf>
    <xf numFmtId="0" fontId="324" fillId="10" borderId="0" xfId="0" applyFont="1" applyFill="1" applyAlignment="1" applyProtection="1">
      <alignment horizontal="center"/>
      <protection locked="0"/>
    </xf>
    <xf numFmtId="0" fontId="324" fillId="10" borderId="0" xfId="0" applyFont="1" applyFill="1" applyAlignment="1">
      <alignment horizontal="justify"/>
    </xf>
    <xf numFmtId="49" fontId="324" fillId="10" borderId="0" xfId="0" applyNumberFormat="1" applyFont="1" applyFill="1" applyAlignment="1">
      <alignment horizontal="right"/>
    </xf>
    <xf numFmtId="49" fontId="338" fillId="10" borderId="0" xfId="0" quotePrefix="1" applyNumberFormat="1" applyFont="1" applyFill="1" applyAlignment="1">
      <alignment horizontal="right"/>
    </xf>
    <xf numFmtId="164" fontId="338" fillId="10" borderId="3" xfId="0" applyNumberFormat="1" applyFont="1" applyFill="1" applyBorder="1"/>
    <xf numFmtId="164" fontId="324" fillId="10" borderId="12" xfId="0" applyNumberFormat="1" applyFont="1" applyFill="1" applyBorder="1"/>
    <xf numFmtId="0" fontId="249" fillId="10" borderId="0" xfId="7" applyFont="1" applyFill="1" applyAlignment="1">
      <alignment horizontal="center"/>
    </xf>
    <xf numFmtId="0" fontId="338" fillId="10" borderId="0" xfId="7" applyFont="1" applyFill="1"/>
    <xf numFmtId="0" fontId="338" fillId="10" borderId="0" xfId="7" applyFont="1" applyFill="1" applyAlignment="1">
      <alignment horizontal="center"/>
    </xf>
    <xf numFmtId="3" fontId="338" fillId="10" borderId="0" xfId="40" applyNumberFormat="1" applyFont="1" applyFill="1"/>
    <xf numFmtId="0" fontId="249" fillId="10" borderId="0" xfId="7" applyFont="1" applyFill="1"/>
    <xf numFmtId="164" fontId="249" fillId="10" borderId="0" xfId="7" applyNumberFormat="1" applyFont="1" applyFill="1"/>
    <xf numFmtId="164" fontId="249" fillId="10" borderId="0" xfId="1" applyNumberFormat="1" applyFont="1" applyFill="1"/>
    <xf numFmtId="0" fontId="249" fillId="10" borderId="0" xfId="0" applyFont="1" applyFill="1" applyAlignment="1">
      <alignment horizontal="center"/>
    </xf>
    <xf numFmtId="0" fontId="249" fillId="10" borderId="0" xfId="0" applyFont="1" applyFill="1"/>
    <xf numFmtId="43" fontId="249" fillId="10" borderId="0" xfId="1" applyFont="1" applyFill="1" applyAlignment="1">
      <alignment horizontal="center"/>
    </xf>
    <xf numFmtId="164" fontId="338" fillId="10" borderId="6" xfId="2" applyNumberFormat="1" applyFont="1" applyFill="1" applyBorder="1"/>
    <xf numFmtId="164" fontId="338" fillId="10" borderId="2" xfId="2" applyNumberFormat="1" applyFont="1" applyFill="1" applyBorder="1"/>
    <xf numFmtId="164" fontId="338" fillId="10" borderId="3" xfId="2" applyNumberFormat="1" applyFont="1" applyFill="1" applyBorder="1"/>
    <xf numFmtId="164" fontId="338" fillId="10" borderId="4" xfId="2" applyNumberFormat="1" applyFont="1" applyFill="1" applyBorder="1"/>
    <xf numFmtId="164" fontId="338" fillId="10" borderId="7" xfId="2" applyNumberFormat="1" applyFont="1" applyFill="1" applyBorder="1"/>
    <xf numFmtId="43" fontId="338" fillId="10" borderId="0" xfId="2" applyFont="1" applyFill="1" applyBorder="1"/>
    <xf numFmtId="164" fontId="338" fillId="10" borderId="3" xfId="40" applyNumberFormat="1" applyFont="1" applyFill="1" applyBorder="1"/>
    <xf numFmtId="164" fontId="338" fillId="10" borderId="13" xfId="2" applyNumberFormat="1" applyFont="1" applyFill="1" applyBorder="1"/>
    <xf numFmtId="164" fontId="324" fillId="10" borderId="5" xfId="0" applyNumberFormat="1" applyFont="1" applyFill="1" applyBorder="1"/>
    <xf numFmtId="0" fontId="350" fillId="10" borderId="0" xfId="7" applyFont="1" applyFill="1" applyAlignment="1">
      <alignment horizontal="center" vertical="center"/>
    </xf>
    <xf numFmtId="0" fontId="348" fillId="10" borderId="0" xfId="7" applyFont="1" applyFill="1" applyAlignment="1">
      <alignment horizontal="center" vertical="center"/>
    </xf>
    <xf numFmtId="43" fontId="343" fillId="10" borderId="0" xfId="0" applyNumberFormat="1" applyFont="1" applyFill="1" applyAlignment="1">
      <alignment horizontal="right"/>
    </xf>
    <xf numFmtId="172" fontId="348" fillId="10" borderId="0" xfId="7" applyNumberFormat="1" applyFont="1" applyFill="1" applyAlignment="1">
      <alignment horizontal="center"/>
    </xf>
    <xf numFmtId="0" fontId="348" fillId="10" borderId="0" xfId="7" applyFont="1" applyFill="1" applyAlignment="1">
      <alignment horizontal="center"/>
    </xf>
    <xf numFmtId="43" fontId="348" fillId="10" borderId="0" xfId="0" applyNumberFormat="1" applyFont="1" applyFill="1" applyAlignment="1">
      <alignment horizontal="right"/>
    </xf>
    <xf numFmtId="0" fontId="324" fillId="10" borderId="0" xfId="7" applyFont="1" applyFill="1"/>
    <xf numFmtId="0" fontId="357" fillId="10" borderId="0" xfId="0" applyFont="1" applyFill="1" applyAlignment="1">
      <alignment horizontal="right"/>
    </xf>
    <xf numFmtId="164" fontId="324" fillId="10" borderId="0" xfId="2" applyNumberFormat="1" applyFont="1" applyFill="1" applyBorder="1"/>
    <xf numFmtId="43" fontId="338" fillId="10" borderId="0" xfId="0" applyNumberFormat="1" applyFont="1" applyFill="1" applyAlignment="1">
      <alignment horizontal="right"/>
    </xf>
    <xf numFmtId="164" fontId="354" fillId="10" borderId="0" xfId="2" applyNumberFormat="1" applyFont="1" applyFill="1" applyBorder="1"/>
    <xf numFmtId="0" fontId="324" fillId="10" borderId="0" xfId="7" applyFont="1" applyFill="1" applyAlignment="1">
      <alignment horizontal="center"/>
    </xf>
    <xf numFmtId="43" fontId="324" fillId="10" borderId="0" xfId="0" applyNumberFormat="1" applyFont="1" applyFill="1" applyAlignment="1">
      <alignment horizontal="right"/>
    </xf>
    <xf numFmtId="164" fontId="340" fillId="10" borderId="0" xfId="0" applyNumberFormat="1" applyFont="1" applyFill="1"/>
    <xf numFmtId="164" fontId="340" fillId="10" borderId="0" xfId="2" applyNumberFormat="1" applyFont="1" applyFill="1" applyBorder="1"/>
    <xf numFmtId="4" fontId="338" fillId="10" borderId="3" xfId="40" applyNumberFormat="1" applyFont="1" applyFill="1" applyBorder="1"/>
    <xf numFmtId="0" fontId="338" fillId="21" borderId="27" xfId="51" applyFont="1" applyFill="1" applyBorder="1" applyAlignment="1">
      <alignment horizontal="center"/>
    </xf>
    <xf numFmtId="43" fontId="338" fillId="10" borderId="3" xfId="2" applyFont="1" applyFill="1" applyBorder="1"/>
    <xf numFmtId="4" fontId="338" fillId="10" borderId="1" xfId="51" applyNumberFormat="1" applyFont="1" applyFill="1" applyBorder="1" applyAlignment="1">
      <alignment horizontal="right" wrapText="1"/>
    </xf>
    <xf numFmtId="3" fontId="354" fillId="10" borderId="0" xfId="40" applyNumberFormat="1" applyFont="1" applyFill="1"/>
    <xf numFmtId="3" fontId="338" fillId="10" borderId="0" xfId="0" applyNumberFormat="1" applyFont="1" applyFill="1"/>
    <xf numFmtId="3" fontId="338" fillId="10" borderId="0" xfId="1" applyNumberFormat="1" applyFont="1" applyFill="1" applyBorder="1"/>
    <xf numFmtId="3" fontId="354" fillId="10" borderId="0" xfId="1" applyNumberFormat="1" applyFont="1" applyFill="1" applyBorder="1"/>
    <xf numFmtId="4" fontId="338" fillId="10" borderId="0" xfId="51" applyNumberFormat="1" applyFont="1" applyFill="1" applyAlignment="1">
      <alignment horizontal="right" wrapText="1"/>
    </xf>
    <xf numFmtId="164" fontId="338" fillId="10" borderId="6" xfId="2" applyNumberFormat="1" applyFont="1" applyFill="1" applyBorder="1" applyAlignment="1">
      <alignment horizontal="center"/>
    </xf>
    <xf numFmtId="4" fontId="338" fillId="10" borderId="1" xfId="28" applyNumberFormat="1" applyFont="1" applyFill="1" applyBorder="1" applyAlignment="1">
      <alignment horizontal="right" wrapText="1"/>
    </xf>
    <xf numFmtId="169" fontId="338" fillId="10" borderId="0" xfId="0" applyNumberFormat="1" applyFont="1" applyFill="1"/>
    <xf numFmtId="0" fontId="338" fillId="21" borderId="67" xfId="52" applyFont="1" applyFill="1" applyBorder="1" applyAlignment="1">
      <alignment horizontal="center"/>
    </xf>
    <xf numFmtId="4" fontId="338" fillId="10" borderId="68" xfId="52" applyNumberFormat="1" applyFont="1" applyFill="1" applyBorder="1" applyAlignment="1">
      <alignment horizontal="right" wrapText="1"/>
    </xf>
    <xf numFmtId="4" fontId="338" fillId="10" borderId="58" xfId="52" applyNumberFormat="1" applyFont="1" applyFill="1" applyBorder="1" applyAlignment="1">
      <alignment horizontal="right" wrapText="1"/>
    </xf>
    <xf numFmtId="164" fontId="338" fillId="10" borderId="5" xfId="2" applyNumberFormat="1" applyFont="1" applyFill="1" applyBorder="1"/>
    <xf numFmtId="4" fontId="338" fillId="10" borderId="69" xfId="52" applyNumberFormat="1" applyFont="1" applyFill="1" applyBorder="1" applyAlignment="1">
      <alignment horizontal="right" wrapText="1"/>
    </xf>
    <xf numFmtId="164" fontId="324" fillId="10" borderId="6" xfId="0" applyNumberFormat="1" applyFont="1" applyFill="1" applyBorder="1"/>
    <xf numFmtId="164" fontId="338" fillId="10" borderId="5" xfId="0" applyNumberFormat="1" applyFont="1" applyFill="1" applyBorder="1"/>
    <xf numFmtId="164" fontId="340" fillId="10" borderId="6" xfId="2" applyNumberFormat="1" applyFont="1" applyFill="1" applyBorder="1"/>
    <xf numFmtId="164" fontId="338" fillId="10" borderId="0" xfId="7" applyNumberFormat="1" applyFont="1" applyFill="1" applyAlignment="1">
      <alignment horizontal="left"/>
    </xf>
    <xf numFmtId="0" fontId="338" fillId="10" borderId="0" xfId="7" applyFont="1" applyFill="1" applyAlignment="1">
      <alignment horizontal="left"/>
    </xf>
    <xf numFmtId="164" fontId="338" fillId="10" borderId="0" xfId="7" applyNumberFormat="1" applyFont="1" applyFill="1"/>
    <xf numFmtId="0" fontId="343" fillId="10" borderId="0" xfId="7" applyFont="1" applyFill="1"/>
    <xf numFmtId="0" fontId="324" fillId="10" borderId="0" xfId="7" applyFont="1" applyFill="1" applyAlignment="1">
      <alignment horizontal="left"/>
    </xf>
    <xf numFmtId="0" fontId="167" fillId="0" borderId="0" xfId="0" applyFont="1"/>
    <xf numFmtId="164" fontId="334" fillId="0" borderId="0" xfId="1" applyNumberFormat="1" applyFont="1"/>
    <xf numFmtId="164" fontId="335" fillId="10" borderId="0" xfId="1" applyNumberFormat="1" applyFont="1" applyFill="1" applyBorder="1"/>
    <xf numFmtId="164" fontId="334" fillId="10" borderId="4" xfId="1" applyNumberFormat="1" applyFont="1" applyFill="1" applyBorder="1"/>
    <xf numFmtId="164" fontId="334" fillId="10" borderId="0" xfId="1" applyNumberFormat="1" applyFont="1" applyFill="1" applyBorder="1"/>
    <xf numFmtId="164" fontId="335" fillId="0" borderId="5" xfId="1" applyNumberFormat="1" applyFont="1" applyBorder="1"/>
    <xf numFmtId="164" fontId="334" fillId="10" borderId="7" xfId="1" applyNumberFormat="1" applyFont="1" applyFill="1" applyBorder="1"/>
    <xf numFmtId="43" fontId="334" fillId="0" borderId="0" xfId="1" applyFont="1"/>
    <xf numFmtId="43" fontId="334" fillId="0" borderId="0" xfId="1" applyFont="1" applyFill="1"/>
    <xf numFmtId="0" fontId="335" fillId="10" borderId="0" xfId="0" applyFont="1" applyFill="1" applyAlignment="1">
      <alignment vertical="justify"/>
    </xf>
    <xf numFmtId="43" fontId="334" fillId="0" borderId="0" xfId="0" applyNumberFormat="1" applyFont="1"/>
    <xf numFmtId="0" fontId="334" fillId="10" borderId="6" xfId="0" applyFont="1" applyFill="1" applyBorder="1"/>
    <xf numFmtId="164" fontId="338" fillId="10" borderId="6" xfId="1" applyNumberFormat="1" applyFont="1" applyFill="1" applyBorder="1" applyAlignment="1">
      <alignment vertical="center"/>
    </xf>
    <xf numFmtId="0" fontId="324" fillId="10" borderId="0" xfId="0" applyFont="1" applyFill="1" applyAlignment="1">
      <alignment vertical="justify" wrapText="1"/>
    </xf>
    <xf numFmtId="0" fontId="338" fillId="0" borderId="0" xfId="0" applyFont="1" applyAlignment="1">
      <alignment wrapText="1"/>
    </xf>
    <xf numFmtId="0" fontId="324" fillId="12" borderId="0" xfId="0" applyFont="1" applyFill="1" applyAlignment="1">
      <alignment horizontal="center"/>
    </xf>
    <xf numFmtId="164" fontId="324" fillId="10" borderId="0" xfId="1" applyNumberFormat="1" applyFont="1" applyFill="1" applyAlignment="1">
      <alignment horizontal="center"/>
    </xf>
    <xf numFmtId="0" fontId="343" fillId="0" borderId="0" xfId="0" applyFont="1" applyAlignment="1">
      <alignment horizontal="center"/>
    </xf>
    <xf numFmtId="43" fontId="167" fillId="0" borderId="0" xfId="1" applyFont="1" applyFill="1" applyAlignment="1">
      <alignment vertical="top"/>
    </xf>
    <xf numFmtId="0" fontId="167" fillId="0" borderId="0" xfId="9" applyFont="1" applyAlignment="1">
      <alignment vertical="top"/>
    </xf>
    <xf numFmtId="43" fontId="167" fillId="0" borderId="0" xfId="1" applyFont="1" applyFill="1" applyAlignment="1">
      <alignment horizontal="center" vertical="top"/>
    </xf>
    <xf numFmtId="0" fontId="167" fillId="0" borderId="0" xfId="5" applyNumberFormat="1" applyFont="1" applyFill="1" applyAlignment="1" applyProtection="1">
      <alignment vertical="top" wrapText="1"/>
    </xf>
    <xf numFmtId="43" fontId="167" fillId="0" borderId="0" xfId="1" applyFont="1" applyFill="1" applyAlignment="1" applyProtection="1">
      <alignment vertical="top" wrapText="1"/>
    </xf>
    <xf numFmtId="0" fontId="167" fillId="0" borderId="0" xfId="5" applyNumberFormat="1" applyFont="1" applyAlignment="1" applyProtection="1">
      <alignment vertical="top" wrapText="1"/>
    </xf>
    <xf numFmtId="0" fontId="324" fillId="10" borderId="0" xfId="0" applyFont="1" applyFill="1" applyAlignment="1">
      <alignment vertical="top"/>
    </xf>
    <xf numFmtId="0" fontId="167" fillId="0" borderId="0" xfId="9" applyFont="1" applyAlignment="1">
      <alignment horizontal="justify" vertical="top" wrapText="1"/>
    </xf>
    <xf numFmtId="43" fontId="324" fillId="10" borderId="0" xfId="1" applyFont="1" applyFill="1" applyAlignment="1">
      <alignment horizontal="left"/>
    </xf>
    <xf numFmtId="1" fontId="334" fillId="0" borderId="0" xfId="0" applyNumberFormat="1" applyFont="1"/>
    <xf numFmtId="164" fontId="324" fillId="10" borderId="6" xfId="0" applyNumberFormat="1" applyFont="1" applyFill="1" applyBorder="1" applyAlignment="1">
      <alignment horizontal="right"/>
    </xf>
    <xf numFmtId="164" fontId="338" fillId="10" borderId="6" xfId="0" applyNumberFormat="1" applyFont="1" applyFill="1" applyBorder="1" applyAlignment="1">
      <alignment horizontal="right"/>
    </xf>
    <xf numFmtId="164" fontId="324" fillId="10" borderId="0" xfId="0" applyNumberFormat="1" applyFont="1" applyFill="1" applyAlignment="1">
      <alignment horizontal="right"/>
    </xf>
    <xf numFmtId="164" fontId="324" fillId="12" borderId="0" xfId="0" applyNumberFormat="1" applyFont="1" applyFill="1" applyAlignment="1">
      <alignment horizontal="right"/>
    </xf>
    <xf numFmtId="0" fontId="340" fillId="10" borderId="0" xfId="0" applyFont="1" applyFill="1"/>
    <xf numFmtId="164" fontId="324" fillId="12" borderId="0" xfId="1" applyNumberFormat="1" applyFont="1" applyFill="1" applyBorder="1" applyAlignment="1">
      <alignment horizontal="left" indent="1"/>
    </xf>
    <xf numFmtId="164" fontId="335" fillId="0" borderId="0" xfId="0" applyNumberFormat="1" applyFont="1"/>
    <xf numFmtId="164" fontId="338" fillId="12" borderId="0" xfId="1" applyNumberFormat="1" applyFont="1" applyFill="1" applyBorder="1"/>
    <xf numFmtId="164" fontId="338" fillId="12" borderId="0" xfId="1" applyNumberFormat="1" applyFont="1" applyFill="1" applyBorder="1" applyAlignment="1">
      <alignment horizontal="left" indent="1"/>
    </xf>
    <xf numFmtId="164" fontId="324" fillId="10" borderId="6" xfId="1" applyNumberFormat="1" applyFont="1" applyFill="1" applyBorder="1" applyAlignment="1">
      <alignment horizontal="left" indent="1"/>
    </xf>
    <xf numFmtId="0" fontId="334" fillId="0" borderId="2" xfId="0" applyFont="1" applyBorder="1"/>
    <xf numFmtId="0" fontId="334" fillId="0" borderId="3" xfId="0" applyFont="1" applyBorder="1"/>
    <xf numFmtId="0" fontId="325" fillId="0" borderId="3" xfId="0" applyFont="1" applyBorder="1"/>
    <xf numFmtId="164" fontId="334" fillId="0" borderId="3" xfId="0" applyNumberFormat="1" applyFont="1" applyBorder="1"/>
    <xf numFmtId="164" fontId="324" fillId="11" borderId="4" xfId="0" applyNumberFormat="1" applyFont="1" applyFill="1" applyBorder="1"/>
    <xf numFmtId="0" fontId="334" fillId="0" borderId="4" xfId="0" applyFont="1" applyBorder="1"/>
    <xf numFmtId="164" fontId="324" fillId="12" borderId="0" xfId="1" applyNumberFormat="1" applyFont="1" applyFill="1" applyBorder="1"/>
    <xf numFmtId="43" fontId="335" fillId="10" borderId="0" xfId="1" applyFont="1" applyFill="1" applyAlignment="1">
      <alignment horizontal="left" vertical="top"/>
    </xf>
    <xf numFmtId="0" fontId="340" fillId="11" borderId="6" xfId="0" applyFont="1" applyFill="1" applyBorder="1"/>
    <xf numFmtId="164" fontId="340" fillId="10" borderId="2" xfId="1" applyNumberFormat="1" applyFont="1" applyFill="1" applyBorder="1"/>
    <xf numFmtId="164" fontId="324" fillId="10" borderId="5" xfId="1" applyNumberFormat="1" applyFont="1" applyFill="1" applyBorder="1" applyAlignment="1">
      <alignment horizontal="left" indent="1"/>
    </xf>
    <xf numFmtId="164" fontId="334" fillId="0" borderId="4" xfId="0" applyNumberFormat="1" applyFont="1" applyBorder="1"/>
    <xf numFmtId="164" fontId="335" fillId="0" borderId="13" xfId="0" applyNumberFormat="1" applyFont="1" applyBorder="1"/>
    <xf numFmtId="164" fontId="325" fillId="0" borderId="2" xfId="0" applyNumberFormat="1" applyFont="1" applyBorder="1"/>
    <xf numFmtId="43" fontId="324" fillId="12" borderId="0" xfId="1" applyFont="1" applyFill="1" applyBorder="1"/>
    <xf numFmtId="164" fontId="325" fillId="0" borderId="3" xfId="0" applyNumberFormat="1" applyFont="1" applyBorder="1"/>
    <xf numFmtId="43" fontId="338" fillId="12" borderId="0" xfId="0" applyNumberFormat="1" applyFont="1" applyFill="1"/>
    <xf numFmtId="164" fontId="325" fillId="0" borderId="0" xfId="0" applyNumberFormat="1" applyFont="1"/>
    <xf numFmtId="164" fontId="325" fillId="0" borderId="6" xfId="0" applyNumberFormat="1" applyFont="1" applyBorder="1"/>
    <xf numFmtId="43" fontId="338" fillId="12" borderId="0" xfId="1" applyFont="1" applyFill="1" applyBorder="1"/>
    <xf numFmtId="0" fontId="334" fillId="11" borderId="0" xfId="0" applyFont="1" applyFill="1"/>
    <xf numFmtId="164" fontId="335" fillId="11" borderId="0" xfId="0" applyNumberFormat="1" applyFont="1" applyFill="1"/>
    <xf numFmtId="0" fontId="325" fillId="0" borderId="0" xfId="0" applyFont="1"/>
    <xf numFmtId="164" fontId="338" fillId="11" borderId="3" xfId="1" applyNumberFormat="1" applyFont="1" applyFill="1" applyBorder="1"/>
    <xf numFmtId="43" fontId="324" fillId="10" borderId="5" xfId="1" applyFont="1" applyFill="1" applyBorder="1"/>
    <xf numFmtId="43" fontId="324" fillId="12" borderId="5" xfId="1" applyFont="1" applyFill="1" applyBorder="1"/>
    <xf numFmtId="41" fontId="338" fillId="12" borderId="0" xfId="0" applyNumberFormat="1" applyFont="1" applyFill="1" applyAlignment="1">
      <alignment vertical="top"/>
    </xf>
    <xf numFmtId="41" fontId="324" fillId="10" borderId="0" xfId="0" applyNumberFormat="1" applyFont="1" applyFill="1" applyAlignment="1">
      <alignment vertical="top"/>
    </xf>
    <xf numFmtId="41" fontId="324" fillId="12" borderId="0" xfId="0" applyNumberFormat="1" applyFont="1" applyFill="1" applyAlignment="1">
      <alignment vertical="top"/>
    </xf>
    <xf numFmtId="4" fontId="361" fillId="0" borderId="1" xfId="29" applyNumberFormat="1" applyFont="1" applyBorder="1" applyAlignment="1">
      <alignment horizontal="right" wrapText="1"/>
    </xf>
    <xf numFmtId="41" fontId="324" fillId="12" borderId="5" xfId="0" applyNumberFormat="1" applyFont="1" applyFill="1" applyBorder="1" applyAlignment="1">
      <alignment vertical="top"/>
    </xf>
    <xf numFmtId="173" fontId="334" fillId="0" borderId="0" xfId="0" applyNumberFormat="1" applyFont="1"/>
    <xf numFmtId="164" fontId="338" fillId="12" borderId="0" xfId="0" applyNumberFormat="1" applyFont="1" applyFill="1"/>
    <xf numFmtId="1" fontId="340" fillId="0" borderId="41" xfId="0" applyNumberFormat="1" applyFont="1" applyBorder="1"/>
    <xf numFmtId="1" fontId="340" fillId="0" borderId="0" xfId="0" applyNumberFormat="1" applyFont="1"/>
    <xf numFmtId="1" fontId="340" fillId="0" borderId="42" xfId="0" applyNumberFormat="1" applyFont="1" applyBorder="1"/>
    <xf numFmtId="166" fontId="334" fillId="0" borderId="13" xfId="0" applyNumberFormat="1" applyFont="1" applyBorder="1"/>
    <xf numFmtId="1" fontId="340" fillId="0" borderId="26" xfId="0" applyNumberFormat="1" applyFont="1" applyBorder="1"/>
    <xf numFmtId="4" fontId="355" fillId="0" borderId="1" xfId="29" applyNumberFormat="1" applyFont="1" applyBorder="1" applyAlignment="1">
      <alignment horizontal="right" wrapText="1"/>
    </xf>
    <xf numFmtId="164" fontId="338" fillId="10" borderId="0" xfId="1" applyNumberFormat="1" applyFont="1" applyFill="1" applyBorder="1" applyAlignment="1">
      <alignment horizontal="right"/>
    </xf>
    <xf numFmtId="0" fontId="355" fillId="7" borderId="27" xfId="29" applyFont="1" applyFill="1" applyBorder="1" applyAlignment="1">
      <alignment horizontal="center"/>
    </xf>
    <xf numFmtId="4" fontId="334" fillId="0" borderId="1" xfId="16" applyNumberFormat="1" applyFont="1" applyBorder="1" applyAlignment="1">
      <alignment horizontal="right" wrapText="1"/>
    </xf>
    <xf numFmtId="164" fontId="338" fillId="10" borderId="7" xfId="1" applyNumberFormat="1" applyFont="1" applyFill="1" applyBorder="1" applyAlignment="1">
      <alignment horizontal="right"/>
    </xf>
    <xf numFmtId="1" fontId="340" fillId="0" borderId="6" xfId="0" applyNumberFormat="1" applyFont="1" applyBorder="1"/>
    <xf numFmtId="2" fontId="334" fillId="0" borderId="0" xfId="0" applyNumberFormat="1" applyFont="1"/>
    <xf numFmtId="4" fontId="340" fillId="0" borderId="1" xfId="29" applyNumberFormat="1" applyFont="1" applyBorder="1" applyAlignment="1">
      <alignment horizontal="right" wrapText="1"/>
    </xf>
    <xf numFmtId="4" fontId="340" fillId="0" borderId="0" xfId="29" applyNumberFormat="1" applyFont="1" applyAlignment="1">
      <alignment horizontal="right" wrapText="1"/>
    </xf>
    <xf numFmtId="0" fontId="340" fillId="7" borderId="27" xfId="29" applyFont="1" applyFill="1" applyBorder="1" applyAlignment="1">
      <alignment horizontal="center"/>
    </xf>
    <xf numFmtId="1" fontId="334" fillId="0" borderId="0" xfId="0" applyNumberFormat="1" applyFont="1" applyAlignment="1">
      <alignment horizontal="right"/>
    </xf>
    <xf numFmtId="43" fontId="335" fillId="0" borderId="6" xfId="0" applyNumberFormat="1" applyFont="1" applyBorder="1"/>
    <xf numFmtId="4" fontId="340" fillId="0" borderId="33" xfId="29" applyNumberFormat="1" applyFont="1" applyBorder="1" applyAlignment="1">
      <alignment horizontal="right" wrapText="1"/>
    </xf>
    <xf numFmtId="4" fontId="325" fillId="0" borderId="6" xfId="29" applyNumberFormat="1" applyFont="1" applyBorder="1" applyAlignment="1">
      <alignment horizontal="right" wrapText="1"/>
    </xf>
    <xf numFmtId="4" fontId="340" fillId="0" borderId="70" xfId="29" applyNumberFormat="1" applyFont="1" applyBorder="1" applyAlignment="1">
      <alignment horizontal="right" wrapText="1"/>
    </xf>
    <xf numFmtId="43" fontId="334" fillId="0" borderId="6" xfId="13" applyNumberFormat="1" applyFont="1" applyBorder="1" applyAlignment="1">
      <alignment horizontal="left" vertical="top" wrapText="1"/>
    </xf>
    <xf numFmtId="0" fontId="349" fillId="10" borderId="0" xfId="0" applyFont="1" applyFill="1"/>
    <xf numFmtId="1" fontId="334" fillId="0" borderId="6" xfId="0" applyNumberFormat="1" applyFont="1" applyBorder="1"/>
    <xf numFmtId="4" fontId="340" fillId="0" borderId="73" xfId="29" applyNumberFormat="1" applyFont="1" applyBorder="1" applyAlignment="1">
      <alignment horizontal="right" wrapText="1"/>
    </xf>
    <xf numFmtId="1" fontId="340" fillId="0" borderId="53" xfId="0" applyNumberFormat="1" applyFont="1" applyBorder="1"/>
    <xf numFmtId="164" fontId="324" fillId="10" borderId="0" xfId="0" applyNumberFormat="1" applyFont="1" applyFill="1" applyAlignment="1">
      <alignment horizontal="justify" vertical="top"/>
    </xf>
    <xf numFmtId="0" fontId="324" fillId="10" borderId="0" xfId="0" applyFont="1" applyFill="1" applyAlignment="1">
      <alignment vertical="center" wrapText="1"/>
    </xf>
    <xf numFmtId="2" fontId="334" fillId="0" borderId="6" xfId="0" applyNumberFormat="1" applyFont="1" applyBorder="1"/>
    <xf numFmtId="164" fontId="335" fillId="0" borderId="26" xfId="0" applyNumberFormat="1" applyFont="1" applyBorder="1"/>
    <xf numFmtId="0" fontId="338" fillId="10" borderId="0" xfId="0" applyFont="1" applyFill="1" applyAlignment="1">
      <alignment wrapText="1"/>
    </xf>
    <xf numFmtId="41" fontId="338" fillId="10" borderId="2" xfId="0" applyNumberFormat="1" applyFont="1" applyFill="1" applyBorder="1" applyAlignment="1">
      <alignment horizontal="right" vertical="center"/>
    </xf>
    <xf numFmtId="41" fontId="338" fillId="10" borderId="0" xfId="0" applyNumberFormat="1" applyFont="1" applyFill="1" applyAlignment="1">
      <alignment horizontal="right" vertical="center"/>
    </xf>
    <xf numFmtId="164" fontId="334" fillId="0" borderId="0" xfId="0" applyNumberFormat="1" applyFont="1" applyAlignment="1">
      <alignment horizontal="right"/>
    </xf>
    <xf numFmtId="43" fontId="340" fillId="0" borderId="6" xfId="1" applyFont="1" applyFill="1" applyBorder="1"/>
    <xf numFmtId="164" fontId="335" fillId="0" borderId="6" xfId="0" applyNumberFormat="1" applyFont="1" applyBorder="1"/>
    <xf numFmtId="2" fontId="325" fillId="0" borderId="6" xfId="0" applyNumberFormat="1" applyFont="1" applyBorder="1"/>
    <xf numFmtId="0" fontId="324" fillId="10" borderId="0" xfId="0" applyFont="1" applyFill="1" applyAlignment="1">
      <alignment vertical="top" wrapText="1"/>
    </xf>
    <xf numFmtId="164" fontId="324" fillId="10" borderId="5" xfId="1" applyNumberFormat="1" applyFont="1" applyFill="1" applyBorder="1" applyAlignment="1" applyProtection="1">
      <alignment horizontal="justify" vertical="center"/>
      <protection locked="0"/>
    </xf>
    <xf numFmtId="43" fontId="324" fillId="10" borderId="0" xfId="1" applyFont="1" applyFill="1" applyAlignment="1" applyProtection="1">
      <alignment horizontal="left"/>
      <protection locked="0"/>
    </xf>
    <xf numFmtId="0" fontId="324" fillId="10" borderId="0" xfId="0" applyFont="1" applyFill="1" applyAlignment="1" applyProtection="1">
      <alignment horizontal="justify" vertical="top"/>
      <protection locked="0"/>
    </xf>
    <xf numFmtId="164" fontId="324" fillId="10" borderId="5" xfId="1" applyNumberFormat="1" applyFont="1" applyFill="1" applyBorder="1" applyAlignment="1" applyProtection="1">
      <alignment horizontal="justify" vertical="top"/>
      <protection locked="0"/>
    </xf>
    <xf numFmtId="0" fontId="338" fillId="10" borderId="22" xfId="0" applyFont="1" applyFill="1" applyBorder="1"/>
    <xf numFmtId="0" fontId="338" fillId="10" borderId="13" xfId="0" applyFont="1" applyFill="1" applyBorder="1"/>
    <xf numFmtId="0" fontId="338" fillId="10" borderId="10" xfId="0" applyFont="1" applyFill="1" applyBorder="1"/>
    <xf numFmtId="0" fontId="338" fillId="10" borderId="7" xfId="0" applyFont="1" applyFill="1" applyBorder="1"/>
    <xf numFmtId="0" fontId="338" fillId="10" borderId="10" xfId="0" applyFont="1" applyFill="1" applyBorder="1" applyAlignment="1">
      <alignment vertical="center"/>
    </xf>
    <xf numFmtId="0" fontId="338" fillId="10" borderId="23" xfId="0" applyFont="1" applyFill="1" applyBorder="1"/>
    <xf numFmtId="0" fontId="334" fillId="0" borderId="25" xfId="0" applyFont="1" applyBorder="1"/>
    <xf numFmtId="0" fontId="338" fillId="10" borderId="21" xfId="0" applyFont="1" applyFill="1" applyBorder="1"/>
    <xf numFmtId="0" fontId="334" fillId="0" borderId="0" xfId="0" applyFont="1" applyAlignment="1">
      <alignment horizontal="left" vertical="top"/>
    </xf>
    <xf numFmtId="0" fontId="324" fillId="10" borderId="21" xfId="0" applyFont="1" applyFill="1" applyBorder="1"/>
    <xf numFmtId="1" fontId="334" fillId="0" borderId="0" xfId="0" applyNumberFormat="1" applyFont="1" applyAlignment="1">
      <alignment horizontal="left" vertical="top"/>
    </xf>
    <xf numFmtId="0" fontId="338" fillId="10" borderId="2" xfId="0" applyFont="1" applyFill="1" applyBorder="1" applyAlignment="1">
      <alignment horizontal="left" vertical="center"/>
    </xf>
    <xf numFmtId="0" fontId="338" fillId="10" borderId="6" xfId="0" applyFont="1" applyFill="1" applyBorder="1" applyAlignment="1">
      <alignment horizontal="left" vertical="top"/>
    </xf>
    <xf numFmtId="0" fontId="338" fillId="10" borderId="10" xfId="0" applyFont="1" applyFill="1" applyBorder="1" applyAlignment="1">
      <alignment horizontal="left" vertical="top"/>
    </xf>
    <xf numFmtId="0" fontId="338" fillId="10" borderId="7" xfId="0" applyFont="1" applyFill="1" applyBorder="1" applyAlignment="1">
      <alignment horizontal="left" vertical="top"/>
    </xf>
    <xf numFmtId="0" fontId="338" fillId="10" borderId="22" xfId="0" applyFont="1" applyFill="1" applyBorder="1" applyAlignment="1">
      <alignment horizontal="left" vertical="top"/>
    </xf>
    <xf numFmtId="0" fontId="338" fillId="10" borderId="13" xfId="0" applyFont="1" applyFill="1" applyBorder="1" applyAlignment="1">
      <alignment horizontal="left" vertical="top"/>
    </xf>
    <xf numFmtId="0" fontId="338" fillId="10" borderId="10" xfId="0" applyFont="1" applyFill="1" applyBorder="1" applyAlignment="1">
      <alignment horizontal="left" vertical="center"/>
    </xf>
    <xf numFmtId="0" fontId="338" fillId="10" borderId="13" xfId="0" applyFont="1" applyFill="1" applyBorder="1" applyAlignment="1">
      <alignment horizontal="left" vertical="top" wrapText="1"/>
    </xf>
    <xf numFmtId="164" fontId="335" fillId="0" borderId="13" xfId="1" applyNumberFormat="1" applyFont="1" applyFill="1" applyBorder="1"/>
    <xf numFmtId="164" fontId="335" fillId="0" borderId="7" xfId="1" applyNumberFormat="1" applyFont="1" applyFill="1" applyBorder="1"/>
    <xf numFmtId="164" fontId="324" fillId="10" borderId="0" xfId="1" applyNumberFormat="1" applyFont="1" applyFill="1" applyBorder="1" applyAlignment="1">
      <alignment horizontal="left" vertical="center"/>
    </xf>
    <xf numFmtId="164" fontId="324" fillId="10" borderId="0" xfId="1" applyNumberFormat="1" applyFont="1" applyFill="1" applyAlignment="1">
      <alignment horizontal="left" vertical="center"/>
    </xf>
    <xf numFmtId="164" fontId="338" fillId="10" borderId="0" xfId="1" applyNumberFormat="1" applyFont="1" applyFill="1" applyAlignment="1">
      <alignment horizontal="justify" vertical="top"/>
    </xf>
    <xf numFmtId="0" fontId="340" fillId="0" borderId="3" xfId="0" applyFont="1" applyBorder="1"/>
    <xf numFmtId="41" fontId="324" fillId="10" borderId="0" xfId="0" applyNumberFormat="1" applyFont="1" applyFill="1" applyAlignment="1">
      <alignment horizontal="justify" vertical="top"/>
    </xf>
    <xf numFmtId="41" fontId="324" fillId="10" borderId="13" xfId="0" applyNumberFormat="1" applyFont="1" applyFill="1" applyBorder="1" applyAlignment="1">
      <alignment horizontal="justify" vertical="top"/>
    </xf>
    <xf numFmtId="164" fontId="338" fillId="10" borderId="0" xfId="1" applyNumberFormat="1" applyFont="1" applyFill="1" applyBorder="1" applyAlignment="1">
      <alignment vertical="top"/>
    </xf>
    <xf numFmtId="0" fontId="338" fillId="10" borderId="0" xfId="0" applyFont="1" applyFill="1" applyAlignment="1">
      <alignment horizontal="left" vertical="top"/>
    </xf>
    <xf numFmtId="164" fontId="334" fillId="0" borderId="26" xfId="0" applyNumberFormat="1" applyFont="1" applyBorder="1"/>
    <xf numFmtId="1" fontId="335" fillId="0" borderId="2" xfId="0" applyNumberFormat="1" applyFont="1" applyBorder="1"/>
    <xf numFmtId="1" fontId="335" fillId="0" borderId="0" xfId="0" applyNumberFormat="1" applyFont="1"/>
    <xf numFmtId="164" fontId="340" fillId="11" borderId="6" xfId="0" applyNumberFormat="1" applyFont="1" applyFill="1" applyBorder="1"/>
    <xf numFmtId="1" fontId="325" fillId="11" borderId="71" xfId="0" applyNumberFormat="1" applyFont="1" applyFill="1" applyBorder="1"/>
    <xf numFmtId="1" fontId="325" fillId="11" borderId="2" xfId="0" applyNumberFormat="1" applyFont="1" applyFill="1" applyBorder="1"/>
    <xf numFmtId="1" fontId="340" fillId="11" borderId="0" xfId="0" applyNumberFormat="1" applyFont="1" applyFill="1"/>
    <xf numFmtId="1" fontId="340" fillId="11" borderId="26" xfId="0" applyNumberFormat="1" applyFont="1" applyFill="1" applyBorder="1"/>
    <xf numFmtId="1" fontId="335" fillId="0" borderId="21" xfId="0" applyNumberFormat="1" applyFont="1" applyBorder="1"/>
    <xf numFmtId="1" fontId="325" fillId="0" borderId="3" xfId="0" applyNumberFormat="1" applyFont="1" applyBorder="1"/>
    <xf numFmtId="1" fontId="335" fillId="11" borderId="10" xfId="0" applyNumberFormat="1" applyFont="1" applyFill="1" applyBorder="1"/>
    <xf numFmtId="1" fontId="325" fillId="11" borderId="6" xfId="0" applyNumberFormat="1" applyFont="1" applyFill="1" applyBorder="1"/>
    <xf numFmtId="1" fontId="334" fillId="11" borderId="0" xfId="0" applyNumberFormat="1" applyFont="1" applyFill="1"/>
    <xf numFmtId="0" fontId="340" fillId="11" borderId="22" xfId="0" applyFont="1" applyFill="1" applyBorder="1" applyAlignment="1">
      <alignment horizontal="center"/>
    </xf>
    <xf numFmtId="1" fontId="334" fillId="11" borderId="8" xfId="0" applyNumberFormat="1" applyFont="1" applyFill="1" applyBorder="1"/>
    <xf numFmtId="1" fontId="334" fillId="11" borderId="4" xfId="0" applyNumberFormat="1" applyFont="1" applyFill="1" applyBorder="1"/>
    <xf numFmtId="164" fontId="340" fillId="11" borderId="3" xfId="0" applyNumberFormat="1" applyFont="1" applyFill="1" applyBorder="1"/>
    <xf numFmtId="1" fontId="362" fillId="11" borderId="3" xfId="0" applyNumberFormat="1" applyFont="1" applyFill="1" applyBorder="1"/>
    <xf numFmtId="1" fontId="362" fillId="11" borderId="25" xfId="0" applyNumberFormat="1" applyFont="1" applyFill="1" applyBorder="1"/>
    <xf numFmtId="164" fontId="335" fillId="0" borderId="23" xfId="0" applyNumberFormat="1" applyFont="1" applyBorder="1"/>
    <xf numFmtId="1" fontId="362" fillId="11" borderId="4" xfId="0" applyNumberFormat="1" applyFont="1" applyFill="1" applyBorder="1"/>
    <xf numFmtId="1" fontId="362" fillId="11" borderId="0" xfId="0" applyNumberFormat="1" applyFont="1" applyFill="1"/>
    <xf numFmtId="1" fontId="325" fillId="11" borderId="39" xfId="0" applyNumberFormat="1" applyFont="1" applyFill="1" applyBorder="1"/>
    <xf numFmtId="1" fontId="325" fillId="11" borderId="0" xfId="0" applyNumberFormat="1" applyFont="1" applyFill="1"/>
    <xf numFmtId="41" fontId="325" fillId="0" borderId="22" xfId="0" applyNumberFormat="1" applyFont="1" applyBorder="1"/>
    <xf numFmtId="1" fontId="340" fillId="0" borderId="2" xfId="0" applyNumberFormat="1" applyFont="1" applyBorder="1"/>
    <xf numFmtId="1" fontId="340" fillId="0" borderId="9" xfId="0" applyNumberFormat="1" applyFont="1" applyBorder="1"/>
    <xf numFmtId="164" fontId="340" fillId="0" borderId="23" xfId="0" applyNumberFormat="1" applyFont="1" applyBorder="1"/>
    <xf numFmtId="1" fontId="340" fillId="0" borderId="3" xfId="0" applyNumberFormat="1" applyFont="1" applyBorder="1"/>
    <xf numFmtId="1" fontId="325" fillId="0" borderId="6" xfId="0" applyNumberFormat="1" applyFont="1" applyBorder="1"/>
    <xf numFmtId="1" fontId="325" fillId="0" borderId="0" xfId="0" applyNumberFormat="1" applyFont="1"/>
    <xf numFmtId="164" fontId="338" fillId="10" borderId="2" xfId="1" applyNumberFormat="1" applyFont="1" applyFill="1" applyBorder="1" applyAlignment="1">
      <alignment horizontal="right"/>
    </xf>
    <xf numFmtId="164" fontId="338" fillId="10" borderId="3" xfId="1" applyNumberFormat="1" applyFont="1" applyFill="1" applyBorder="1" applyAlignment="1">
      <alignment horizontal="right"/>
    </xf>
    <xf numFmtId="1" fontId="334" fillId="11" borderId="2" xfId="0" applyNumberFormat="1" applyFont="1" applyFill="1" applyBorder="1"/>
    <xf numFmtId="43" fontId="324" fillId="10" borderId="0" xfId="1" applyFont="1" applyFill="1" applyAlignment="1">
      <alignment horizontal="left" vertical="top"/>
    </xf>
    <xf numFmtId="1" fontId="335" fillId="0" borderId="6" xfId="0" applyNumberFormat="1" applyFont="1" applyBorder="1"/>
    <xf numFmtId="1" fontId="334" fillId="0" borderId="3" xfId="0" applyNumberFormat="1" applyFont="1" applyBorder="1"/>
    <xf numFmtId="41" fontId="325" fillId="0" borderId="6" xfId="0" applyNumberFormat="1" applyFont="1" applyBorder="1"/>
    <xf numFmtId="43" fontId="338" fillId="10" borderId="0" xfId="0" applyNumberFormat="1" applyFont="1" applyFill="1" applyAlignment="1">
      <alignment horizontal="left" vertical="top" wrapText="1"/>
    </xf>
    <xf numFmtId="43" fontId="324" fillId="10" borderId="0" xfId="1" applyFont="1" applyFill="1" applyAlignment="1">
      <alignment horizontal="right"/>
    </xf>
    <xf numFmtId="164" fontId="335" fillId="0" borderId="5" xfId="0" applyNumberFormat="1" applyFont="1" applyBorder="1"/>
    <xf numFmtId="164" fontId="340" fillId="0" borderId="2" xfId="0" applyNumberFormat="1" applyFont="1" applyBorder="1"/>
    <xf numFmtId="1" fontId="340" fillId="0" borderId="4" xfId="0" applyNumberFormat="1" applyFont="1" applyBorder="1"/>
    <xf numFmtId="0" fontId="340" fillId="0" borderId="4" xfId="0" applyFont="1" applyBorder="1"/>
    <xf numFmtId="164" fontId="340" fillId="0" borderId="3" xfId="0" applyNumberFormat="1" applyFont="1" applyBorder="1"/>
    <xf numFmtId="164" fontId="340" fillId="0" borderId="4" xfId="0" applyNumberFormat="1" applyFont="1" applyBorder="1"/>
    <xf numFmtId="1" fontId="334" fillId="0" borderId="2" xfId="0" applyNumberFormat="1" applyFont="1" applyBorder="1"/>
    <xf numFmtId="0" fontId="340" fillId="0" borderId="8" xfId="0" applyFont="1" applyBorder="1"/>
    <xf numFmtId="1" fontId="334" fillId="0" borderId="4" xfId="0" applyNumberFormat="1" applyFont="1" applyBorder="1"/>
    <xf numFmtId="0" fontId="334" fillId="0" borderId="21" xfId="0" applyFont="1" applyBorder="1"/>
    <xf numFmtId="0" fontId="340" fillId="7" borderId="27" xfId="49" applyFont="1" applyFill="1" applyBorder="1" applyAlignment="1">
      <alignment horizontal="center"/>
    </xf>
    <xf numFmtId="0" fontId="355" fillId="7" borderId="27" xfId="30" applyFont="1" applyFill="1" applyBorder="1" applyAlignment="1">
      <alignment horizontal="center"/>
    </xf>
    <xf numFmtId="164" fontId="324" fillId="11" borderId="3" xfId="1" applyNumberFormat="1" applyFont="1" applyFill="1" applyBorder="1"/>
    <xf numFmtId="0" fontId="340" fillId="7" borderId="0" xfId="49" applyFont="1" applyFill="1" applyAlignment="1">
      <alignment horizontal="center"/>
    </xf>
    <xf numFmtId="164" fontId="324" fillId="11" borderId="0" xfId="1" applyNumberFormat="1" applyFont="1" applyFill="1" applyBorder="1"/>
    <xf numFmtId="164" fontId="363" fillId="0" borderId="4" xfId="0" applyNumberFormat="1" applyFont="1" applyBorder="1"/>
    <xf numFmtId="4" fontId="340" fillId="0" borderId="1" xfId="49" applyNumberFormat="1" applyFont="1" applyBorder="1" applyAlignment="1">
      <alignment horizontal="right" wrapText="1"/>
    </xf>
    <xf numFmtId="43" fontId="340" fillId="0" borderId="0" xfId="0" applyNumberFormat="1" applyFont="1"/>
    <xf numFmtId="0" fontId="340" fillId="0" borderId="1" xfId="30" applyFont="1" applyBorder="1" applyAlignment="1">
      <alignment wrapText="1"/>
    </xf>
    <xf numFmtId="1" fontId="325" fillId="0" borderId="26" xfId="0" applyNumberFormat="1" applyFont="1" applyBorder="1"/>
    <xf numFmtId="14" fontId="334" fillId="0" borderId="0" xfId="0" applyNumberFormat="1" applyFont="1"/>
    <xf numFmtId="164" fontId="340" fillId="0" borderId="1" xfId="30" applyNumberFormat="1" applyFont="1" applyBorder="1" applyAlignment="1">
      <alignment wrapText="1"/>
    </xf>
    <xf numFmtId="0" fontId="334" fillId="0" borderId="27" xfId="15" applyFont="1" applyBorder="1" applyAlignment="1">
      <alignment horizontal="center"/>
    </xf>
    <xf numFmtId="43" fontId="325" fillId="0" borderId="26" xfId="0" applyNumberFormat="1" applyFont="1" applyBorder="1"/>
    <xf numFmtId="4" fontId="334" fillId="0" borderId="1" xfId="15" applyNumberFormat="1" applyFont="1" applyBorder="1" applyAlignment="1">
      <alignment horizontal="right" wrapText="1"/>
    </xf>
    <xf numFmtId="4" fontId="355" fillId="0" borderId="1" xfId="30" applyNumberFormat="1" applyFont="1" applyBorder="1" applyAlignment="1">
      <alignment horizontal="right" wrapText="1"/>
    </xf>
    <xf numFmtId="4" fontId="355" fillId="0" borderId="0" xfId="30" applyNumberFormat="1" applyFont="1" applyAlignment="1">
      <alignment horizontal="right" wrapText="1"/>
    </xf>
    <xf numFmtId="0" fontId="334" fillId="10" borderId="0" xfId="0" applyFont="1" applyFill="1" applyAlignment="1">
      <alignment horizontal="left" vertical="center"/>
    </xf>
    <xf numFmtId="0" fontId="335" fillId="0" borderId="42" xfId="0" applyFont="1" applyBorder="1" applyAlignment="1">
      <alignment horizontal="right"/>
    </xf>
    <xf numFmtId="164" fontId="335" fillId="0" borderId="39" xfId="0" applyNumberFormat="1" applyFont="1" applyBorder="1"/>
    <xf numFmtId="0" fontId="340" fillId="0" borderId="20" xfId="0" applyFont="1" applyBorder="1"/>
    <xf numFmtId="0" fontId="340" fillId="0" borderId="9" xfId="0" applyFont="1" applyBorder="1"/>
    <xf numFmtId="0" fontId="340" fillId="0" borderId="25" xfId="0" applyFont="1" applyBorder="1"/>
    <xf numFmtId="43" fontId="324" fillId="10" borderId="0" xfId="1" quotePrefix="1" applyFont="1" applyFill="1" applyAlignment="1">
      <alignment horizontal="left"/>
    </xf>
    <xf numFmtId="0" fontId="340" fillId="0" borderId="7" xfId="0" applyFont="1" applyBorder="1"/>
    <xf numFmtId="0" fontId="340" fillId="0" borderId="11" xfId="0" applyFont="1" applyBorder="1"/>
    <xf numFmtId="164" fontId="340" fillId="0" borderId="21" xfId="0" applyNumberFormat="1" applyFont="1" applyBorder="1"/>
    <xf numFmtId="43" fontId="338" fillId="10" borderId="0" xfId="13" applyNumberFormat="1" applyFont="1" applyFill="1" applyAlignment="1">
      <alignment horizontal="left" vertical="top"/>
    </xf>
    <xf numFmtId="0" fontId="340" fillId="0" borderId="10" xfId="0" applyFont="1" applyBorder="1"/>
    <xf numFmtId="0" fontId="338" fillId="0" borderId="0" xfId="0" applyFont="1" applyAlignment="1">
      <alignment horizontal="left" vertical="center"/>
    </xf>
    <xf numFmtId="164" fontId="338" fillId="11" borderId="0" xfId="1" applyNumberFormat="1" applyFont="1" applyFill="1" applyBorder="1"/>
    <xf numFmtId="164" fontId="334" fillId="0" borderId="8" xfId="0" applyNumberFormat="1" applyFont="1" applyBorder="1"/>
    <xf numFmtId="0" fontId="338" fillId="10" borderId="0" xfId="0" applyFont="1" applyFill="1" applyAlignment="1">
      <alignment horizontal="justify" vertical="justify" wrapText="1"/>
    </xf>
    <xf numFmtId="164" fontId="338" fillId="10" borderId="4" xfId="1" applyNumberFormat="1" applyFont="1" applyFill="1" applyBorder="1" applyAlignment="1">
      <alignment horizontal="right" vertical="center" wrapText="1"/>
    </xf>
    <xf numFmtId="164" fontId="338" fillId="10" borderId="0" xfId="1" applyNumberFormat="1" applyFont="1" applyFill="1" applyAlignment="1">
      <alignment horizontal="right" vertical="justify" wrapText="1"/>
    </xf>
    <xf numFmtId="0" fontId="340" fillId="0" borderId="6" xfId="0" applyFont="1" applyBorder="1"/>
    <xf numFmtId="164" fontId="340" fillId="0" borderId="8" xfId="0" applyNumberFormat="1" applyFont="1" applyBorder="1"/>
    <xf numFmtId="164" fontId="362" fillId="14" borderId="6" xfId="0" applyNumberFormat="1" applyFont="1" applyFill="1" applyBorder="1"/>
    <xf numFmtId="164" fontId="340" fillId="0" borderId="10" xfId="0" applyNumberFormat="1" applyFont="1" applyBorder="1"/>
    <xf numFmtId="0" fontId="334" fillId="0" borderId="6" xfId="0" applyFont="1" applyBorder="1"/>
    <xf numFmtId="0" fontId="340" fillId="7" borderId="27" xfId="29" applyFont="1" applyFill="1" applyBorder="1" applyAlignment="1">
      <alignment horizontal="right"/>
    </xf>
    <xf numFmtId="43" fontId="340" fillId="15" borderId="0" xfId="29" applyNumberFormat="1" applyFont="1" applyFill="1" applyAlignment="1">
      <alignment horizontal="center"/>
    </xf>
    <xf numFmtId="4" fontId="340" fillId="11" borderId="1" xfId="29" applyNumberFormat="1" applyFont="1" applyFill="1" applyBorder="1" applyAlignment="1">
      <alignment horizontal="right" wrapText="1"/>
    </xf>
    <xf numFmtId="4" fontId="355" fillId="0" borderId="0" xfId="29" applyNumberFormat="1" applyFont="1" applyAlignment="1">
      <alignment horizontal="right" wrapText="1"/>
    </xf>
    <xf numFmtId="1" fontId="340" fillId="0" borderId="6" xfId="0" applyNumberFormat="1" applyFont="1" applyBorder="1" applyAlignment="1">
      <alignment horizontal="center"/>
    </xf>
    <xf numFmtId="2" fontId="325" fillId="0" borderId="0" xfId="0" applyNumberFormat="1" applyFont="1"/>
    <xf numFmtId="1" fontId="335" fillId="0" borderId="0" xfId="1" applyNumberFormat="1" applyFont="1" applyFill="1" applyBorder="1"/>
    <xf numFmtId="1" fontId="334" fillId="0" borderId="0" xfId="1" applyNumberFormat="1" applyFont="1" applyFill="1" applyBorder="1"/>
    <xf numFmtId="164" fontId="340" fillId="0" borderId="0" xfId="1" applyNumberFormat="1" applyFont="1" applyFill="1" applyBorder="1"/>
    <xf numFmtId="164" fontId="340" fillId="0" borderId="2" xfId="1" applyNumberFormat="1" applyFont="1" applyFill="1" applyBorder="1"/>
    <xf numFmtId="164" fontId="340" fillId="0" borderId="3" xfId="1" applyNumberFormat="1" applyFont="1" applyFill="1" applyBorder="1"/>
    <xf numFmtId="164" fontId="340" fillId="11" borderId="3" xfId="1" applyNumberFormat="1" applyFont="1" applyFill="1" applyBorder="1"/>
    <xf numFmtId="164" fontId="340" fillId="0" borderId="4" xfId="1" applyNumberFormat="1" applyFont="1" applyFill="1" applyBorder="1"/>
    <xf numFmtId="164" fontId="325" fillId="0" borderId="20" xfId="1" applyNumberFormat="1" applyFont="1" applyFill="1" applyBorder="1"/>
    <xf numFmtId="0" fontId="338" fillId="10" borderId="2" xfId="0" applyFont="1" applyFill="1" applyBorder="1"/>
    <xf numFmtId="0" fontId="338" fillId="10" borderId="6" xfId="0" applyFont="1" applyFill="1" applyBorder="1"/>
    <xf numFmtId="164" fontId="334" fillId="0" borderId="0" xfId="0" applyNumberFormat="1" applyFont="1" applyAlignment="1">
      <alignment horizontal="justify" vertical="top" wrapText="1"/>
    </xf>
    <xf numFmtId="1" fontId="334" fillId="0" borderId="0" xfId="0" applyNumberFormat="1" applyFont="1" applyAlignment="1">
      <alignment horizontal="justify" vertical="top" wrapText="1"/>
    </xf>
    <xf numFmtId="1" fontId="334" fillId="0" borderId="0" xfId="0" applyNumberFormat="1" applyFont="1" applyAlignment="1">
      <alignment horizontal="right" vertical="top" wrapText="1"/>
    </xf>
    <xf numFmtId="2" fontId="334" fillId="0" borderId="0" xfId="0" applyNumberFormat="1" applyFont="1" applyAlignment="1">
      <alignment horizontal="justify" vertical="top" wrapText="1"/>
    </xf>
    <xf numFmtId="1" fontId="335" fillId="0" borderId="0" xfId="0" applyNumberFormat="1" applyFont="1" applyAlignment="1">
      <alignment vertical="center"/>
    </xf>
    <xf numFmtId="1" fontId="334" fillId="0" borderId="0" xfId="1" applyNumberFormat="1" applyFont="1" applyFill="1" applyAlignment="1">
      <alignment vertical="top"/>
    </xf>
    <xf numFmtId="0" fontId="335" fillId="0" borderId="5" xfId="0" applyFont="1" applyBorder="1"/>
    <xf numFmtId="164" fontId="340" fillId="0" borderId="0" xfId="1" applyNumberFormat="1" applyFont="1" applyFill="1"/>
    <xf numFmtId="164" fontId="325" fillId="0" borderId="2" xfId="1" applyNumberFormat="1" applyFont="1" applyFill="1" applyBorder="1"/>
    <xf numFmtId="164" fontId="325" fillId="0" borderId="3" xfId="1" applyNumberFormat="1" applyFont="1" applyFill="1" applyBorder="1"/>
    <xf numFmtId="41" fontId="334" fillId="0" borderId="0" xfId="13" applyNumberFormat="1" applyFont="1" applyAlignment="1">
      <alignment horizontal="right" vertical="top" wrapText="1"/>
    </xf>
    <xf numFmtId="41" fontId="338" fillId="10" borderId="0" xfId="1" applyNumberFormat="1" applyFont="1" applyFill="1" applyBorder="1" applyAlignment="1">
      <alignment vertical="center"/>
    </xf>
    <xf numFmtId="0" fontId="324" fillId="10" borderId="0" xfId="9" applyFont="1" applyFill="1" applyAlignment="1">
      <alignment vertical="top" wrapText="1"/>
    </xf>
    <xf numFmtId="0" fontId="334" fillId="0" borderId="7" xfId="0" applyFont="1" applyBorder="1"/>
    <xf numFmtId="0" fontId="334" fillId="0" borderId="11" xfId="0" applyFont="1" applyBorder="1"/>
    <xf numFmtId="0" fontId="334" fillId="0" borderId="10" xfId="0" applyFont="1" applyBorder="1"/>
    <xf numFmtId="0" fontId="334" fillId="0" borderId="0" xfId="0" applyFont="1" applyAlignment="1">
      <alignment horizontal="center" vertical="center"/>
    </xf>
    <xf numFmtId="0" fontId="334" fillId="0" borderId="0" xfId="0" applyFont="1" applyAlignment="1">
      <alignment vertical="center"/>
    </xf>
    <xf numFmtId="1" fontId="334" fillId="0" borderId="0" xfId="0" applyNumberFormat="1" applyFont="1" applyAlignment="1">
      <alignment horizontal="center" vertical="center"/>
    </xf>
    <xf numFmtId="164" fontId="334" fillId="0" borderId="0" xfId="1" applyNumberFormat="1" applyFont="1" applyFill="1" applyAlignment="1">
      <alignment vertical="center"/>
    </xf>
    <xf numFmtId="164" fontId="334" fillId="0" borderId="0" xfId="1" applyNumberFormat="1" applyFont="1" applyFill="1" applyBorder="1" applyAlignment="1">
      <alignment vertical="center"/>
    </xf>
    <xf numFmtId="0" fontId="338" fillId="10" borderId="0" xfId="0" applyFont="1" applyFill="1" applyAlignment="1">
      <alignment horizontal="left" vertical="center" wrapText="1"/>
    </xf>
    <xf numFmtId="41" fontId="324" fillId="10" borderId="0" xfId="1" applyNumberFormat="1" applyFont="1" applyFill="1" applyBorder="1"/>
    <xf numFmtId="0" fontId="360" fillId="10" borderId="0" xfId="0" applyFont="1" applyFill="1" applyAlignment="1">
      <alignment horizontal="justify" vertical="top"/>
    </xf>
    <xf numFmtId="164" fontId="338" fillId="10" borderId="0" xfId="1" applyNumberFormat="1" applyFont="1" applyFill="1" applyAlignment="1">
      <alignment horizontal="right" vertical="center"/>
    </xf>
    <xf numFmtId="164" fontId="324" fillId="10" borderId="25" xfId="1" applyNumberFormat="1" applyFont="1" applyFill="1" applyBorder="1"/>
    <xf numFmtId="0" fontId="355" fillId="7" borderId="0" xfId="29" applyFont="1" applyFill="1" applyAlignment="1">
      <alignment horizontal="center"/>
    </xf>
    <xf numFmtId="0" fontId="324" fillId="10" borderId="0" xfId="0" applyFont="1" applyFill="1" applyAlignment="1">
      <alignment horizontal="justify" vertical="center"/>
    </xf>
    <xf numFmtId="39" fontId="324" fillId="10" borderId="0" xfId="0" applyNumberFormat="1" applyFont="1" applyFill="1" applyAlignment="1">
      <alignment horizontal="justify" vertical="center"/>
    </xf>
    <xf numFmtId="0" fontId="324" fillId="10" borderId="6" xfId="0" applyFont="1" applyFill="1" applyBorder="1" applyAlignment="1">
      <alignment horizontal="center" vertical="center"/>
    </xf>
    <xf numFmtId="0" fontId="324" fillId="10" borderId="6" xfId="0" applyFont="1" applyFill="1" applyBorder="1" applyAlignment="1">
      <alignment horizontal="center" wrapText="1"/>
    </xf>
    <xf numFmtId="37" fontId="338" fillId="10" borderId="2" xfId="0" applyNumberFormat="1" applyFont="1" applyFill="1" applyBorder="1" applyAlignment="1">
      <alignment horizontal="right" vertical="center"/>
    </xf>
    <xf numFmtId="41" fontId="338" fillId="10" borderId="3" xfId="0" applyNumberFormat="1" applyFont="1" applyFill="1" applyBorder="1" applyAlignment="1">
      <alignment horizontal="right" vertical="center"/>
    </xf>
    <xf numFmtId="37" fontId="338" fillId="10" borderId="3" xfId="0" applyNumberFormat="1" applyFont="1" applyFill="1" applyBorder="1" applyAlignment="1">
      <alignment horizontal="right" vertical="center"/>
    </xf>
    <xf numFmtId="41" fontId="338" fillId="10" borderId="4" xfId="0" applyNumberFormat="1" applyFont="1" applyFill="1" applyBorder="1" applyAlignment="1">
      <alignment horizontal="right" vertical="center"/>
    </xf>
    <xf numFmtId="37" fontId="338" fillId="10" borderId="4" xfId="0" applyNumberFormat="1" applyFont="1" applyFill="1" applyBorder="1" applyAlignment="1">
      <alignment horizontal="right" vertical="center"/>
    </xf>
    <xf numFmtId="41" fontId="324" fillId="10" borderId="5" xfId="0" applyNumberFormat="1" applyFont="1" applyFill="1" applyBorder="1" applyAlignment="1">
      <alignment horizontal="right" vertical="center"/>
    </xf>
    <xf numFmtId="37" fontId="324" fillId="10" borderId="5" xfId="0" applyNumberFormat="1" applyFont="1" applyFill="1" applyBorder="1" applyAlignment="1">
      <alignment horizontal="right" vertical="center"/>
    </xf>
    <xf numFmtId="41" fontId="324" fillId="10" borderId="0" xfId="0" applyNumberFormat="1" applyFont="1" applyFill="1" applyAlignment="1">
      <alignment horizontal="right" vertical="center"/>
    </xf>
    <xf numFmtId="37" fontId="324" fillId="10" borderId="0" xfId="0" applyNumberFormat="1" applyFont="1" applyFill="1" applyAlignment="1">
      <alignment horizontal="right" vertical="center"/>
    </xf>
    <xf numFmtId="41" fontId="324" fillId="10" borderId="0" xfId="0" applyNumberFormat="1" applyFont="1" applyFill="1" applyAlignment="1">
      <alignment vertical="center"/>
    </xf>
    <xf numFmtId="164" fontId="338" fillId="10" borderId="2" xfId="1" applyNumberFormat="1" applyFont="1" applyFill="1" applyBorder="1" applyAlignment="1">
      <alignment horizontal="right" vertical="center"/>
    </xf>
    <xf numFmtId="164" fontId="338" fillId="10" borderId="4" xfId="1" applyNumberFormat="1" applyFont="1" applyFill="1" applyBorder="1" applyAlignment="1">
      <alignment horizontal="right" vertical="center"/>
    </xf>
    <xf numFmtId="0" fontId="360" fillId="10" borderId="0" xfId="0" applyFont="1" applyFill="1"/>
    <xf numFmtId="0" fontId="324" fillId="10" borderId="23" xfId="0" applyFont="1" applyFill="1" applyBorder="1" applyAlignment="1">
      <alignment horizontal="center" vertical="center" wrapText="1"/>
    </xf>
    <xf numFmtId="0" fontId="324" fillId="10" borderId="6" xfId="0" applyFont="1" applyFill="1" applyBorder="1" applyAlignment="1">
      <alignment horizontal="center" vertical="center" wrapText="1"/>
    </xf>
    <xf numFmtId="0" fontId="338" fillId="10" borderId="6" xfId="0" applyFont="1" applyFill="1" applyBorder="1" applyAlignment="1">
      <alignment vertical="center" wrapText="1"/>
    </xf>
    <xf numFmtId="164" fontId="338" fillId="10" borderId="6" xfId="1" applyNumberFormat="1" applyFont="1" applyFill="1" applyBorder="1" applyAlignment="1">
      <alignment vertical="center" wrapText="1"/>
    </xf>
    <xf numFmtId="164" fontId="324" fillId="10" borderId="6" xfId="1" applyNumberFormat="1" applyFont="1" applyFill="1" applyBorder="1" applyAlignment="1">
      <alignment vertical="center" wrapText="1"/>
    </xf>
    <xf numFmtId="0" fontId="338" fillId="10" borderId="6" xfId="0" applyFont="1" applyFill="1" applyBorder="1" applyAlignment="1">
      <alignment horizontal="center" vertical="center"/>
    </xf>
    <xf numFmtId="43" fontId="324" fillId="10" borderId="6" xfId="1" applyFont="1" applyFill="1" applyBorder="1" applyAlignment="1">
      <alignment vertical="center" wrapText="1"/>
    </xf>
    <xf numFmtId="0" fontId="334" fillId="10" borderId="0" xfId="9" applyFont="1" applyFill="1"/>
    <xf numFmtId="0" fontId="366" fillId="10" borderId="4" xfId="9" applyFont="1" applyFill="1" applyBorder="1" applyAlignment="1">
      <alignment horizontal="center" vertical="top" wrapText="1"/>
    </xf>
    <xf numFmtId="0" fontId="366" fillId="10" borderId="6" xfId="9" applyFont="1" applyFill="1" applyBorder="1" applyAlignment="1">
      <alignment horizontal="center" vertical="top" wrapText="1"/>
    </xf>
    <xf numFmtId="0" fontId="335" fillId="10" borderId="0" xfId="9" applyFont="1" applyFill="1"/>
    <xf numFmtId="0" fontId="348" fillId="10" borderId="14" xfId="0" applyFont="1" applyFill="1" applyBorder="1" applyAlignment="1">
      <alignment horizontal="center" vertical="center" wrapText="1"/>
    </xf>
    <xf numFmtId="0" fontId="348" fillId="10" borderId="34" xfId="0" applyFont="1" applyFill="1" applyBorder="1" applyAlignment="1">
      <alignment horizontal="center" vertical="center" wrapText="1"/>
    </xf>
    <xf numFmtId="164" fontId="343" fillId="10" borderId="14" xfId="1" applyNumberFormat="1" applyFont="1" applyFill="1" applyBorder="1" applyAlignment="1">
      <alignment vertical="top" wrapText="1"/>
    </xf>
    <xf numFmtId="41" fontId="343" fillId="10" borderId="14" xfId="0" applyNumberFormat="1" applyFont="1" applyFill="1" applyBorder="1" applyAlignment="1">
      <alignment vertical="top" wrapText="1"/>
    </xf>
    <xf numFmtId="41" fontId="348" fillId="10" borderId="14" xfId="0" applyNumberFormat="1" applyFont="1" applyFill="1" applyBorder="1" applyAlignment="1">
      <alignment vertical="top" wrapText="1"/>
    </xf>
    <xf numFmtId="164" fontId="343" fillId="10" borderId="34" xfId="1" applyNumberFormat="1" applyFont="1" applyFill="1" applyBorder="1" applyAlignment="1">
      <alignment vertical="top" wrapText="1"/>
    </xf>
    <xf numFmtId="41" fontId="343" fillId="10" borderId="34" xfId="0" applyNumberFormat="1" applyFont="1" applyFill="1" applyBorder="1" applyAlignment="1">
      <alignment vertical="top" wrapText="1"/>
    </xf>
    <xf numFmtId="4" fontId="343" fillId="10" borderId="34" xfId="0" applyNumberFormat="1" applyFont="1" applyFill="1" applyBorder="1" applyAlignment="1">
      <alignment vertical="top" wrapText="1"/>
    </xf>
    <xf numFmtId="0" fontId="343" fillId="10" borderId="34" xfId="0" applyFont="1" applyFill="1" applyBorder="1" applyAlignment="1">
      <alignment vertical="top" wrapText="1"/>
    </xf>
    <xf numFmtId="164" fontId="348" fillId="10" borderId="5" xfId="0" applyNumberFormat="1" applyFont="1" applyFill="1" applyBorder="1" applyAlignment="1">
      <alignment vertical="top" wrapText="1"/>
    </xf>
    <xf numFmtId="164" fontId="351" fillId="10" borderId="5" xfId="0" applyNumberFormat="1" applyFont="1" applyFill="1" applyBorder="1" applyAlignment="1">
      <alignment vertical="top" wrapText="1"/>
    </xf>
    <xf numFmtId="0" fontId="343" fillId="10" borderId="0" xfId="0" applyFont="1" applyFill="1" applyAlignment="1">
      <alignment vertical="top" wrapText="1"/>
    </xf>
    <xf numFmtId="0" fontId="368" fillId="0" borderId="0" xfId="0" applyFont="1"/>
    <xf numFmtId="0" fontId="369" fillId="0" borderId="0" xfId="0" applyFont="1"/>
    <xf numFmtId="0" fontId="335" fillId="0" borderId="2" xfId="0" applyFont="1" applyBorder="1"/>
    <xf numFmtId="0" fontId="335" fillId="0" borderId="3" xfId="0" applyFont="1" applyBorder="1"/>
    <xf numFmtId="0" fontId="335" fillId="12" borderId="2" xfId="0" applyFont="1" applyFill="1" applyBorder="1" applyAlignment="1">
      <alignment horizontal="center"/>
    </xf>
    <xf numFmtId="0" fontId="335" fillId="0" borderId="2" xfId="0" applyFont="1" applyBorder="1" applyAlignment="1">
      <alignment horizontal="center"/>
    </xf>
    <xf numFmtId="0" fontId="335" fillId="0" borderId="22" xfId="0" applyFont="1" applyBorder="1" applyAlignment="1">
      <alignment horizontal="right"/>
    </xf>
    <xf numFmtId="0" fontId="335" fillId="0" borderId="23" xfId="0" applyFont="1" applyBorder="1"/>
    <xf numFmtId="0" fontId="335" fillId="12" borderId="3" xfId="0" applyFont="1" applyFill="1" applyBorder="1" applyAlignment="1">
      <alignment horizontal="center"/>
    </xf>
    <xf numFmtId="0" fontId="370" fillId="0" borderId="0" xfId="0" applyFont="1"/>
    <xf numFmtId="0" fontId="335" fillId="0" borderId="3" xfId="0" applyFont="1" applyBorder="1" applyAlignment="1">
      <alignment horizontal="center"/>
    </xf>
    <xf numFmtId="0" fontId="335" fillId="0" borderId="8" xfId="0" applyFont="1" applyBorder="1" applyAlignment="1">
      <alignment horizontal="center"/>
    </xf>
    <xf numFmtId="0" fontId="335" fillId="0" borderId="4" xfId="0" applyFont="1" applyBorder="1"/>
    <xf numFmtId="0" fontId="335" fillId="0" borderId="10" xfId="0" applyFont="1" applyBorder="1" applyAlignment="1">
      <alignment horizontal="center"/>
    </xf>
    <xf numFmtId="0" fontId="335" fillId="0" borderId="4" xfId="0" applyFont="1" applyBorder="1" applyAlignment="1">
      <alignment horizontal="center"/>
    </xf>
    <xf numFmtId="0" fontId="335" fillId="12" borderId="4" xfId="0" applyFont="1" applyFill="1" applyBorder="1" applyAlignment="1">
      <alignment horizontal="center"/>
    </xf>
    <xf numFmtId="0" fontId="334" fillId="0" borderId="6" xfId="0" applyFont="1" applyBorder="1" applyAlignment="1">
      <alignment horizontal="center"/>
    </xf>
    <xf numFmtId="0" fontId="334" fillId="12" borderId="6" xfId="0" applyFont="1" applyFill="1" applyBorder="1" applyAlignment="1">
      <alignment horizontal="center"/>
    </xf>
    <xf numFmtId="0" fontId="369" fillId="0" borderId="0" xfId="0" applyFont="1" applyAlignment="1">
      <alignment horizontal="center"/>
    </xf>
    <xf numFmtId="41" fontId="334" fillId="0" borderId="6" xfId="1" applyNumberFormat="1" applyFont="1" applyBorder="1"/>
    <xf numFmtId="41" fontId="334" fillId="0" borderId="6" xfId="1" applyNumberFormat="1" applyFont="1" applyBorder="1" applyAlignment="1">
      <alignment horizontal="center"/>
    </xf>
    <xf numFmtId="41" fontId="334" fillId="12" borderId="6" xfId="1" applyNumberFormat="1" applyFont="1" applyFill="1" applyBorder="1"/>
    <xf numFmtId="41" fontId="369" fillId="0" borderId="0" xfId="0" applyNumberFormat="1" applyFont="1"/>
    <xf numFmtId="0" fontId="335" fillId="0" borderId="6" xfId="0" applyFont="1" applyBorder="1"/>
    <xf numFmtId="41" fontId="335" fillId="0" borderId="6" xfId="1" applyNumberFormat="1" applyFont="1" applyBorder="1"/>
    <xf numFmtId="41" fontId="335" fillId="12" borderId="6" xfId="1" applyNumberFormat="1" applyFont="1" applyFill="1" applyBorder="1"/>
    <xf numFmtId="41" fontId="368" fillId="0" borderId="0" xfId="0" applyNumberFormat="1" applyFont="1"/>
    <xf numFmtId="41" fontId="334" fillId="0" borderId="0" xfId="1" applyNumberFormat="1" applyFont="1"/>
    <xf numFmtId="43" fontId="369" fillId="0" borderId="0" xfId="0" applyNumberFormat="1" applyFont="1"/>
    <xf numFmtId="0" fontId="372" fillId="0" borderId="0" xfId="0" applyFont="1"/>
    <xf numFmtId="0" fontId="334" fillId="0" borderId="0" xfId="7" applyFont="1"/>
    <xf numFmtId="0" fontId="334" fillId="0" borderId="0" xfId="7" applyFont="1" applyAlignment="1">
      <alignment vertical="center" wrapText="1"/>
    </xf>
    <xf numFmtId="0" fontId="335" fillId="10" borderId="0" xfId="0" applyFont="1" applyFill="1" applyAlignment="1">
      <alignment horizontal="justify" vertical="center"/>
    </xf>
    <xf numFmtId="0" fontId="358" fillId="10" borderId="0" xfId="0" applyFont="1" applyFill="1" applyAlignment="1">
      <alignment horizontal="justify" vertical="center"/>
    </xf>
    <xf numFmtId="0" fontId="364" fillId="10" borderId="0" xfId="0" applyFont="1" applyFill="1"/>
    <xf numFmtId="0" fontId="324" fillId="10" borderId="8" xfId="0" applyFont="1" applyFill="1" applyBorder="1" applyAlignment="1">
      <alignment horizontal="center" vertical="center"/>
    </xf>
    <xf numFmtId="0" fontId="358" fillId="10" borderId="0" xfId="0" applyFont="1" applyFill="1" applyAlignment="1">
      <alignment horizontal="center" vertical="center"/>
    </xf>
    <xf numFmtId="0" fontId="338" fillId="10" borderId="8" xfId="0" applyFont="1" applyFill="1" applyBorder="1" applyAlignment="1">
      <alignment horizontal="left" vertical="center"/>
    </xf>
    <xf numFmtId="37" fontId="364" fillId="10" borderId="0" xfId="0" applyNumberFormat="1" applyFont="1" applyFill="1" applyAlignment="1">
      <alignment horizontal="right" vertical="center"/>
    </xf>
    <xf numFmtId="0" fontId="338" fillId="10" borderId="21" xfId="0" applyFont="1" applyFill="1" applyBorder="1" applyAlignment="1">
      <alignment horizontal="left" vertical="center" wrapText="1"/>
    </xf>
    <xf numFmtId="0" fontId="338" fillId="10" borderId="21" xfId="0" applyFont="1" applyFill="1" applyBorder="1" applyAlignment="1">
      <alignment horizontal="left" vertical="center"/>
    </xf>
    <xf numFmtId="0" fontId="324" fillId="10" borderId="21" xfId="0" applyFont="1" applyFill="1" applyBorder="1" applyAlignment="1">
      <alignment horizontal="left" vertical="center"/>
    </xf>
    <xf numFmtId="37" fontId="324" fillId="10" borderId="43" xfId="0" applyNumberFormat="1" applyFont="1" applyFill="1" applyBorder="1" applyAlignment="1">
      <alignment horizontal="right" vertical="center"/>
    </xf>
    <xf numFmtId="37" fontId="358" fillId="10" borderId="0" xfId="0" applyNumberFormat="1" applyFont="1" applyFill="1" applyAlignment="1">
      <alignment horizontal="right" vertical="center"/>
    </xf>
    <xf numFmtId="37" fontId="341" fillId="10" borderId="0" xfId="0" applyNumberFormat="1" applyFont="1" applyFill="1" applyAlignment="1">
      <alignment horizontal="right" vertical="center"/>
    </xf>
    <xf numFmtId="43" fontId="341" fillId="10" borderId="0" xfId="1" applyFont="1" applyFill="1" applyBorder="1" applyAlignment="1">
      <alignment vertical="center"/>
    </xf>
    <xf numFmtId="0" fontId="358" fillId="10" borderId="0" xfId="0" applyFont="1" applyFill="1" applyAlignment="1">
      <alignment vertical="center"/>
    </xf>
    <xf numFmtId="43" fontId="354" fillId="10" borderId="0" xfId="1" applyFont="1" applyFill="1" applyBorder="1" applyAlignment="1">
      <alignment vertical="center"/>
    </xf>
    <xf numFmtId="0" fontId="364" fillId="10" borderId="0" xfId="0" applyFont="1" applyFill="1" applyAlignment="1">
      <alignment vertical="center"/>
    </xf>
    <xf numFmtId="0" fontId="324" fillId="10" borderId="22" xfId="0" applyFont="1" applyFill="1" applyBorder="1" applyAlignment="1">
      <alignment horizontal="center" vertical="center"/>
    </xf>
    <xf numFmtId="43" fontId="341" fillId="10" borderId="0" xfId="1" applyFont="1" applyFill="1" applyBorder="1" applyAlignment="1">
      <alignment horizontal="center" vertical="center"/>
    </xf>
    <xf numFmtId="43" fontId="334" fillId="10" borderId="0" xfId="1" applyFont="1" applyFill="1" applyBorder="1" applyAlignment="1">
      <alignment horizontal="right" vertical="center"/>
    </xf>
    <xf numFmtId="43" fontId="354" fillId="10" borderId="0" xfId="1" applyFont="1" applyFill="1" applyBorder="1" applyAlignment="1">
      <alignment horizontal="right" vertical="center"/>
    </xf>
    <xf numFmtId="39" fontId="334" fillId="10" borderId="0" xfId="0" applyNumberFormat="1" applyFont="1" applyFill="1" applyAlignment="1">
      <alignment horizontal="right" vertical="center"/>
    </xf>
    <xf numFmtId="0" fontId="335" fillId="10" borderId="0" xfId="0" applyFont="1" applyFill="1" applyAlignment="1">
      <alignment vertical="center"/>
    </xf>
    <xf numFmtId="164" fontId="324" fillId="10" borderId="0" xfId="1" applyNumberFormat="1" applyFont="1" applyFill="1" applyAlignment="1">
      <alignment horizontal="left"/>
    </xf>
    <xf numFmtId="164" fontId="324" fillId="10" borderId="6" xfId="1" applyNumberFormat="1" applyFont="1" applyFill="1" applyBorder="1" applyAlignment="1">
      <alignment horizontal="center" vertical="center" wrapText="1"/>
    </xf>
    <xf numFmtId="0" fontId="324" fillId="10" borderId="0" xfId="0" applyFont="1" applyFill="1" applyAlignment="1">
      <alignment horizontal="center" vertical="center" wrapText="1"/>
    </xf>
    <xf numFmtId="164" fontId="338" fillId="10" borderId="6" xfId="1" applyNumberFormat="1" applyFont="1" applyFill="1" applyBorder="1" applyAlignment="1">
      <alignment horizontal="center" vertical="center" wrapText="1"/>
    </xf>
    <xf numFmtId="0" fontId="338" fillId="10" borderId="6" xfId="0" applyFont="1" applyFill="1" applyBorder="1" applyAlignment="1">
      <alignment horizontal="center" vertical="center" wrapText="1"/>
    </xf>
    <xf numFmtId="43" fontId="324" fillId="10" borderId="0" xfId="1" applyFont="1" applyFill="1" applyBorder="1" applyAlignment="1">
      <alignment vertical="center" wrapText="1"/>
    </xf>
    <xf numFmtId="0" fontId="364" fillId="10" borderId="25" xfId="0" applyFont="1" applyFill="1" applyBorder="1"/>
    <xf numFmtId="0" fontId="348" fillId="10" borderId="0" xfId="0" applyFont="1" applyFill="1" applyAlignment="1">
      <alignment horizontal="center"/>
    </xf>
    <xf numFmtId="0" fontId="343" fillId="10" borderId="0" xfId="0" applyFont="1" applyFill="1" applyAlignment="1">
      <alignment horizontal="center" vertical="center"/>
    </xf>
    <xf numFmtId="0" fontId="343" fillId="10" borderId="0" xfId="7" applyFont="1" applyFill="1" applyAlignment="1">
      <alignment horizontal="center" vertical="center"/>
    </xf>
    <xf numFmtId="43" fontId="338" fillId="10" borderId="0" xfId="1" applyFont="1" applyFill="1" applyAlignment="1">
      <alignment horizontal="center"/>
    </xf>
    <xf numFmtId="0" fontId="338" fillId="0" borderId="0" xfId="0" applyFont="1" applyAlignment="1">
      <alignment horizontal="left"/>
    </xf>
    <xf numFmtId="0" fontId="334" fillId="10" borderId="0" xfId="0" applyFont="1" applyFill="1" applyAlignment="1">
      <alignment horizontal="left"/>
    </xf>
    <xf numFmtId="0" fontId="338" fillId="0" borderId="0" xfId="0" applyFont="1" applyAlignment="1">
      <alignment horizontal="center" vertical="center"/>
    </xf>
    <xf numFmtId="0" fontId="324" fillId="0" borderId="0" xfId="0" applyFont="1" applyAlignment="1">
      <alignment horizontal="left"/>
    </xf>
    <xf numFmtId="0" fontId="338" fillId="10" borderId="0" xfId="0" applyFont="1" applyFill="1" applyAlignment="1">
      <alignment horizontal="justify" vertical="center"/>
    </xf>
    <xf numFmtId="164" fontId="334" fillId="10" borderId="4" xfId="1" applyNumberFormat="1" applyFont="1" applyFill="1" applyBorder="1" applyAlignment="1">
      <alignment horizontal="center" vertical="center"/>
    </xf>
    <xf numFmtId="164" fontId="335" fillId="10" borderId="0" xfId="1" applyNumberFormat="1" applyFont="1" applyFill="1" applyBorder="1" applyAlignment="1">
      <alignment horizontal="center" vertical="center"/>
    </xf>
    <xf numFmtId="0" fontId="167" fillId="0" borderId="0" xfId="0" applyFont="1" applyAlignment="1">
      <alignment horizontal="center" vertical="center"/>
    </xf>
    <xf numFmtId="164" fontId="334" fillId="10" borderId="2" xfId="1" applyNumberFormat="1" applyFont="1" applyFill="1" applyBorder="1" applyAlignment="1">
      <alignment horizontal="center" vertical="center"/>
    </xf>
    <xf numFmtId="0" fontId="324" fillId="10" borderId="6" xfId="0" applyFont="1" applyFill="1" applyBorder="1" applyAlignment="1">
      <alignment horizontal="left" vertical="center" wrapText="1"/>
    </xf>
    <xf numFmtId="164" fontId="166" fillId="10" borderId="0" xfId="0" applyNumberFormat="1" applyFont="1" applyFill="1"/>
    <xf numFmtId="0" fontId="166" fillId="10" borderId="0" xfId="0" applyFont="1" applyFill="1" applyAlignment="1">
      <alignment horizontal="center"/>
    </xf>
    <xf numFmtId="164" fontId="166" fillId="10" borderId="0" xfId="1" applyNumberFormat="1" applyFont="1" applyFill="1" applyBorder="1" applyAlignment="1">
      <alignment horizontal="left" indent="1"/>
    </xf>
    <xf numFmtId="0" fontId="166" fillId="10" borderId="52" xfId="0" applyFont="1" applyFill="1" applyBorder="1" applyAlignment="1">
      <alignment horizontal="center" vertical="center" wrapText="1"/>
    </xf>
    <xf numFmtId="0" fontId="166" fillId="10" borderId="46" xfId="0" applyFont="1" applyFill="1" applyBorder="1" applyAlignment="1">
      <alignment horizontal="center" vertical="center" wrapText="1"/>
    </xf>
    <xf numFmtId="0" fontId="166" fillId="10" borderId="47" xfId="0" applyFont="1" applyFill="1" applyBorder="1" applyAlignment="1">
      <alignment horizontal="center" vertical="center"/>
    </xf>
    <xf numFmtId="0" fontId="167" fillId="10" borderId="0" xfId="0" applyFont="1" applyFill="1" applyAlignment="1">
      <alignment horizontal="justify" vertical="top" wrapText="1"/>
    </xf>
    <xf numFmtId="0" fontId="335" fillId="10" borderId="6" xfId="0" applyFont="1" applyFill="1" applyBorder="1" applyAlignment="1">
      <alignment horizontal="left" vertical="center" wrapText="1"/>
    </xf>
    <xf numFmtId="164" fontId="373" fillId="10" borderId="4" xfId="0" applyNumberFormat="1" applyFont="1" applyFill="1" applyBorder="1" applyAlignment="1">
      <alignment vertical="center"/>
    </xf>
    <xf numFmtId="164" fontId="373" fillId="10" borderId="4" xfId="0" applyNumberFormat="1" applyFont="1" applyFill="1" applyBorder="1" applyAlignment="1">
      <alignment vertical="center" wrapText="1"/>
    </xf>
    <xf numFmtId="164" fontId="373" fillId="10" borderId="6" xfId="0" applyNumberFormat="1" applyFont="1" applyFill="1" applyBorder="1" applyAlignment="1">
      <alignment vertical="center"/>
    </xf>
    <xf numFmtId="41" fontId="334" fillId="10" borderId="6" xfId="0" applyNumberFormat="1" applyFont="1" applyFill="1" applyBorder="1" applyAlignment="1">
      <alignment vertical="center"/>
    </xf>
    <xf numFmtId="0" fontId="334" fillId="10" borderId="23" xfId="0" applyFont="1" applyFill="1" applyBorder="1" applyAlignment="1">
      <alignment vertical="center"/>
    </xf>
    <xf numFmtId="164" fontId="334" fillId="10" borderId="23" xfId="1" applyNumberFormat="1" applyFont="1" applyFill="1" applyBorder="1" applyAlignment="1">
      <alignment horizontal="center" vertical="center"/>
    </xf>
    <xf numFmtId="164" fontId="334" fillId="10" borderId="6" xfId="1" applyNumberFormat="1" applyFont="1" applyFill="1" applyBorder="1" applyAlignment="1">
      <alignment horizontal="center" vertical="center"/>
    </xf>
    <xf numFmtId="0" fontId="334" fillId="10" borderId="22" xfId="0" applyFont="1" applyFill="1" applyBorder="1" applyAlignment="1">
      <alignment vertical="center" wrapText="1"/>
    </xf>
    <xf numFmtId="41" fontId="334" fillId="10" borderId="6" xfId="1" applyNumberFormat="1" applyFont="1" applyFill="1" applyBorder="1" applyAlignment="1">
      <alignment vertical="center"/>
    </xf>
    <xf numFmtId="164" fontId="335" fillId="10" borderId="23" xfId="1" applyNumberFormat="1" applyFont="1" applyFill="1" applyBorder="1" applyAlignment="1">
      <alignment horizontal="left" vertical="center"/>
    </xf>
    <xf numFmtId="164" fontId="335" fillId="10" borderId="6" xfId="1" applyNumberFormat="1" applyFont="1" applyFill="1" applyBorder="1" applyAlignment="1">
      <alignment vertical="center"/>
    </xf>
    <xf numFmtId="0" fontId="334" fillId="10" borderId="13" xfId="0" applyFont="1" applyFill="1" applyBorder="1" applyAlignment="1">
      <alignment vertical="center"/>
    </xf>
    <xf numFmtId="164" fontId="335" fillId="10" borderId="23" xfId="1" applyNumberFormat="1" applyFont="1" applyFill="1" applyBorder="1" applyAlignment="1">
      <alignment horizontal="center" vertical="center"/>
    </xf>
    <xf numFmtId="0" fontId="334" fillId="10" borderId="6" xfId="0" applyFont="1" applyFill="1" applyBorder="1" applyAlignment="1">
      <alignment vertical="center" wrapText="1"/>
    </xf>
    <xf numFmtId="41" fontId="334" fillId="10" borderId="4" xfId="0" applyNumberFormat="1" applyFont="1" applyFill="1" applyBorder="1" applyAlignment="1">
      <alignment vertical="center"/>
    </xf>
    <xf numFmtId="0" fontId="334" fillId="10" borderId="11" xfId="0" applyFont="1" applyFill="1" applyBorder="1" applyAlignment="1">
      <alignment vertical="center"/>
    </xf>
    <xf numFmtId="0" fontId="334" fillId="10" borderId="4" xfId="0" applyFont="1" applyFill="1" applyBorder="1"/>
    <xf numFmtId="0" fontId="335" fillId="10" borderId="6" xfId="0" applyFont="1" applyFill="1" applyBorder="1" applyAlignment="1">
      <alignment vertical="center" wrapText="1"/>
    </xf>
    <xf numFmtId="164" fontId="335" fillId="10" borderId="2" xfId="1" applyNumberFormat="1" applyFont="1" applyFill="1" applyBorder="1" applyAlignment="1">
      <alignment vertical="center"/>
    </xf>
    <xf numFmtId="164" fontId="335" fillId="10" borderId="2" xfId="1" applyNumberFormat="1" applyFont="1" applyFill="1" applyBorder="1" applyAlignment="1">
      <alignment horizontal="left" vertical="center"/>
    </xf>
    <xf numFmtId="164" fontId="335" fillId="10" borderId="6" xfId="1" applyNumberFormat="1" applyFont="1" applyFill="1" applyBorder="1" applyAlignment="1">
      <alignment horizontal="left" vertical="center"/>
    </xf>
    <xf numFmtId="164" fontId="335" fillId="10" borderId="2" xfId="1" applyNumberFormat="1" applyFont="1" applyFill="1" applyBorder="1" applyAlignment="1">
      <alignment horizontal="center" vertical="center"/>
    </xf>
    <xf numFmtId="164" fontId="335" fillId="10" borderId="0" xfId="0" applyNumberFormat="1" applyFont="1" applyFill="1"/>
    <xf numFmtId="0" fontId="335" fillId="10" borderId="22" xfId="0" applyFont="1" applyFill="1" applyBorder="1" applyAlignment="1">
      <alignment horizontal="left" vertical="center" wrapText="1"/>
    </xf>
    <xf numFmtId="164" fontId="335" fillId="10" borderId="20" xfId="1" applyNumberFormat="1" applyFont="1" applyFill="1" applyBorder="1" applyAlignment="1">
      <alignment horizontal="left" vertical="center"/>
    </xf>
    <xf numFmtId="164" fontId="335" fillId="10" borderId="13" xfId="1" applyNumberFormat="1" applyFont="1" applyFill="1" applyBorder="1" applyAlignment="1">
      <alignment horizontal="left" vertical="center"/>
    </xf>
    <xf numFmtId="164" fontId="335" fillId="10" borderId="20" xfId="1" applyNumberFormat="1" applyFont="1" applyFill="1" applyBorder="1" applyAlignment="1">
      <alignment horizontal="center" vertical="center"/>
    </xf>
    <xf numFmtId="164" fontId="335" fillId="10" borderId="9" xfId="1" applyNumberFormat="1" applyFont="1" applyFill="1" applyBorder="1" applyAlignment="1">
      <alignment horizontal="left" vertical="center"/>
    </xf>
    <xf numFmtId="164" fontId="335" fillId="10" borderId="23" xfId="1" applyNumberFormat="1" applyFont="1" applyFill="1" applyBorder="1" applyAlignment="1">
      <alignment vertical="center"/>
    </xf>
    <xf numFmtId="41" fontId="334" fillId="10" borderId="13" xfId="0" applyNumberFormat="1" applyFont="1" applyFill="1" applyBorder="1" applyAlignment="1">
      <alignment vertical="center"/>
    </xf>
    <xf numFmtId="164" fontId="335" fillId="10" borderId="6" xfId="1" applyNumberFormat="1" applyFont="1" applyFill="1" applyBorder="1" applyAlignment="1">
      <alignment horizontal="center" vertical="center"/>
    </xf>
    <xf numFmtId="0" fontId="334" fillId="10" borderId="22" xfId="0" applyFont="1" applyFill="1" applyBorder="1" applyAlignment="1">
      <alignment wrapText="1"/>
    </xf>
    <xf numFmtId="41" fontId="334" fillId="10" borderId="13" xfId="1" applyNumberFormat="1" applyFont="1" applyFill="1" applyBorder="1" applyAlignment="1">
      <alignment vertical="center"/>
    </xf>
    <xf numFmtId="164" fontId="334" fillId="10" borderId="23" xfId="1" applyNumberFormat="1" applyFont="1" applyFill="1" applyBorder="1" applyAlignment="1">
      <alignment horizontal="left" vertical="center"/>
    </xf>
    <xf numFmtId="43" fontId="334" fillId="10" borderId="0" xfId="0" applyNumberFormat="1" applyFont="1" applyFill="1"/>
    <xf numFmtId="0" fontId="334" fillId="10" borderId="6" xfId="0" applyFont="1" applyFill="1" applyBorder="1" applyAlignment="1">
      <alignment wrapText="1"/>
    </xf>
    <xf numFmtId="41" fontId="334" fillId="10" borderId="7" xfId="0" applyNumberFormat="1" applyFont="1" applyFill="1" applyBorder="1" applyAlignment="1">
      <alignment vertical="center"/>
    </xf>
    <xf numFmtId="0" fontId="166" fillId="10" borderId="0" xfId="0" applyFont="1" applyFill="1" applyAlignment="1">
      <alignment horizontal="left"/>
    </xf>
    <xf numFmtId="0" fontId="375" fillId="10" borderId="0" xfId="0" applyFont="1" applyFill="1"/>
    <xf numFmtId="0" fontId="374" fillId="10" borderId="0" xfId="0" applyFont="1" applyFill="1" applyAlignment="1">
      <alignment horizontal="center"/>
    </xf>
    <xf numFmtId="0" fontId="167" fillId="10" borderId="0" xfId="0" applyFont="1" applyFill="1" applyAlignment="1">
      <alignment horizontal="center" vertical="center"/>
    </xf>
    <xf numFmtId="0" fontId="375" fillId="10" borderId="0" xfId="0" applyFont="1" applyFill="1" applyAlignment="1">
      <alignment horizontal="center"/>
    </xf>
    <xf numFmtId="0" fontId="375" fillId="10" borderId="0" xfId="0" applyFont="1" applyFill="1" applyAlignment="1">
      <alignment horizontal="center" vertical="center"/>
    </xf>
    <xf numFmtId="0" fontId="166" fillId="10" borderId="0" xfId="0" applyFont="1" applyFill="1" applyAlignment="1" applyProtection="1">
      <alignment horizontal="left"/>
      <protection locked="0"/>
    </xf>
    <xf numFmtId="164" fontId="167" fillId="10" borderId="2" xfId="1" applyNumberFormat="1" applyFont="1" applyFill="1" applyBorder="1"/>
    <xf numFmtId="164" fontId="167" fillId="10" borderId="3" xfId="1" applyNumberFormat="1" applyFont="1" applyFill="1" applyBorder="1"/>
    <xf numFmtId="164" fontId="167" fillId="10" borderId="0" xfId="1" applyNumberFormat="1" applyFont="1" applyFill="1" applyBorder="1" applyAlignment="1">
      <alignment horizontal="left" indent="1"/>
    </xf>
    <xf numFmtId="164" fontId="167" fillId="10" borderId="4" xfId="1" applyNumberFormat="1" applyFont="1" applyFill="1" applyBorder="1"/>
    <xf numFmtId="164" fontId="167" fillId="10" borderId="4" xfId="1" applyNumberFormat="1" applyFont="1" applyFill="1" applyBorder="1" applyAlignment="1">
      <alignment horizontal="center" vertical="center"/>
    </xf>
    <xf numFmtId="164" fontId="167" fillId="10" borderId="0" xfId="1" applyNumberFormat="1" applyFont="1" applyFill="1" applyBorder="1" applyAlignment="1">
      <alignment horizontal="center" vertical="center"/>
    </xf>
    <xf numFmtId="0" fontId="167" fillId="10" borderId="0" xfId="0" applyFont="1" applyFill="1" applyAlignment="1">
      <alignment horizontal="right"/>
    </xf>
    <xf numFmtId="164" fontId="166" fillId="10" borderId="0" xfId="1" applyNumberFormat="1" applyFont="1" applyFill="1"/>
    <xf numFmtId="164" fontId="166" fillId="10" borderId="5" xfId="1" applyNumberFormat="1" applyFont="1" applyFill="1" applyBorder="1"/>
    <xf numFmtId="0" fontId="167" fillId="10" borderId="0" xfId="0" applyFont="1" applyFill="1" applyAlignment="1">
      <alignment horizontal="left" vertical="top" wrapText="1"/>
    </xf>
    <xf numFmtId="0" fontId="166" fillId="10" borderId="0" xfId="0" applyFont="1" applyFill="1" applyAlignment="1">
      <alignment horizontal="left" vertical="top"/>
    </xf>
    <xf numFmtId="164" fontId="166" fillId="10" borderId="12" xfId="1" applyNumberFormat="1" applyFont="1" applyFill="1" applyBorder="1"/>
    <xf numFmtId="164" fontId="166" fillId="10" borderId="13" xfId="0" applyNumberFormat="1" applyFont="1" applyFill="1" applyBorder="1"/>
    <xf numFmtId="0" fontId="167" fillId="10" borderId="0" xfId="0" applyFont="1" applyFill="1" applyAlignment="1">
      <alignment vertical="top"/>
    </xf>
    <xf numFmtId="41" fontId="167" fillId="10" borderId="2" xfId="0" applyNumberFormat="1" applyFont="1" applyFill="1" applyBorder="1" applyAlignment="1">
      <alignment vertical="top"/>
    </xf>
    <xf numFmtId="41" fontId="167" fillId="10" borderId="3" xfId="0" applyNumberFormat="1" applyFont="1" applyFill="1" applyBorder="1" applyAlignment="1">
      <alignment vertical="top"/>
    </xf>
    <xf numFmtId="3" fontId="166" fillId="10" borderId="0" xfId="0" applyNumberFormat="1" applyFont="1" applyFill="1" applyAlignment="1">
      <alignment horizontal="center"/>
    </xf>
    <xf numFmtId="49" fontId="167" fillId="10" borderId="0" xfId="0" applyNumberFormat="1" applyFont="1" applyFill="1" applyAlignment="1">
      <alignment horizontal="right"/>
    </xf>
    <xf numFmtId="4" fontId="167" fillId="10" borderId="4" xfId="0" applyNumberFormat="1" applyFont="1" applyFill="1" applyBorder="1"/>
    <xf numFmtId="43" fontId="167" fillId="10" borderId="4" xfId="1" applyFont="1" applyFill="1" applyBorder="1"/>
    <xf numFmtId="41" fontId="166" fillId="10" borderId="10" xfId="0" applyNumberFormat="1" applyFont="1" applyFill="1" applyBorder="1" applyAlignment="1">
      <alignment vertical="top"/>
    </xf>
    <xf numFmtId="164" fontId="166" fillId="10" borderId="11" xfId="1" applyNumberFormat="1" applyFont="1" applyFill="1" applyBorder="1"/>
    <xf numFmtId="41" fontId="167" fillId="10" borderId="0" xfId="0" applyNumberFormat="1" applyFont="1" applyFill="1" applyAlignment="1">
      <alignment vertical="top"/>
    </xf>
    <xf numFmtId="49" fontId="166" fillId="10" borderId="0" xfId="0" applyNumberFormat="1" applyFont="1" applyFill="1" applyAlignment="1">
      <alignment horizontal="center"/>
    </xf>
    <xf numFmtId="41" fontId="167" fillId="10" borderId="0" xfId="0" applyNumberFormat="1" applyFont="1" applyFill="1"/>
    <xf numFmtId="43" fontId="166" fillId="10" borderId="0" xfId="0" applyNumberFormat="1" applyFont="1" applyFill="1" applyAlignment="1">
      <alignment horizontal="center"/>
    </xf>
    <xf numFmtId="164" fontId="167" fillId="10" borderId="13" xfId="1" applyNumberFormat="1" applyFont="1" applyFill="1" applyBorder="1"/>
    <xf numFmtId="41" fontId="167" fillId="10" borderId="13" xfId="0" applyNumberFormat="1" applyFont="1" applyFill="1" applyBorder="1"/>
    <xf numFmtId="164" fontId="167" fillId="10" borderId="5" xfId="1" applyNumberFormat="1" applyFont="1" applyFill="1" applyBorder="1"/>
    <xf numFmtId="41" fontId="167" fillId="10" borderId="5" xfId="0" applyNumberFormat="1" applyFont="1" applyFill="1" applyBorder="1"/>
    <xf numFmtId="41" fontId="167" fillId="10" borderId="0" xfId="0" applyNumberFormat="1" applyFont="1" applyFill="1" applyAlignment="1">
      <alignment horizontal="right"/>
    </xf>
    <xf numFmtId="3" fontId="167" fillId="10" borderId="0" xfId="0" applyNumberFormat="1" applyFont="1" applyFill="1"/>
    <xf numFmtId="164" fontId="167" fillId="10" borderId="6" xfId="0" applyNumberFormat="1" applyFont="1" applyFill="1" applyBorder="1"/>
    <xf numFmtId="41" fontId="166" fillId="10" borderId="5" xfId="0" applyNumberFormat="1" applyFont="1" applyFill="1" applyBorder="1"/>
    <xf numFmtId="41" fontId="166" fillId="10" borderId="0" xfId="0" applyNumberFormat="1" applyFont="1" applyFill="1"/>
    <xf numFmtId="0" fontId="167" fillId="10" borderId="27" xfId="16" applyFont="1" applyFill="1" applyBorder="1" applyAlignment="1">
      <alignment horizontal="center"/>
    </xf>
    <xf numFmtId="4" fontId="167" fillId="10" borderId="1" xfId="16" applyNumberFormat="1" applyFont="1" applyFill="1" applyBorder="1" applyAlignment="1">
      <alignment horizontal="right" wrapText="1"/>
    </xf>
    <xf numFmtId="41" fontId="167" fillId="10" borderId="0" xfId="1" applyNumberFormat="1" applyFont="1" applyFill="1"/>
    <xf numFmtId="43" fontId="166" fillId="10" borderId="6" xfId="0" applyNumberFormat="1" applyFont="1" applyFill="1" applyBorder="1"/>
    <xf numFmtId="41" fontId="166" fillId="10" borderId="5" xfId="1" applyNumberFormat="1" applyFont="1" applyFill="1" applyBorder="1"/>
    <xf numFmtId="0" fontId="167" fillId="10" borderId="0" xfId="0" applyFont="1" applyFill="1" applyAlignment="1">
      <alignment horizontal="justify" vertical="top"/>
    </xf>
    <xf numFmtId="0" fontId="167" fillId="10" borderId="0" xfId="0" applyFont="1" applyFill="1" applyAlignment="1">
      <alignment horizontal="justify"/>
    </xf>
    <xf numFmtId="43" fontId="167" fillId="10" borderId="6" xfId="13" applyNumberFormat="1" applyFont="1" applyFill="1" applyBorder="1" applyAlignment="1">
      <alignment horizontal="left" vertical="top" wrapText="1"/>
    </xf>
    <xf numFmtId="41" fontId="167" fillId="10" borderId="2" xfId="0" applyNumberFormat="1" applyFont="1" applyFill="1" applyBorder="1"/>
    <xf numFmtId="43" fontId="167" fillId="10" borderId="0" xfId="13" applyNumberFormat="1" applyFont="1" applyFill="1" applyAlignment="1">
      <alignment horizontal="left" vertical="top" wrapText="1"/>
    </xf>
    <xf numFmtId="41" fontId="167" fillId="10" borderId="4" xfId="1" applyNumberFormat="1" applyFont="1" applyFill="1" applyBorder="1"/>
    <xf numFmtId="164" fontId="166" fillId="10" borderId="26" xfId="0" applyNumberFormat="1" applyFont="1" applyFill="1" applyBorder="1"/>
    <xf numFmtId="164" fontId="167" fillId="10" borderId="0" xfId="0" applyNumberFormat="1" applyFont="1" applyFill="1" applyAlignment="1">
      <alignment horizontal="right"/>
    </xf>
    <xf numFmtId="164" fontId="167" fillId="10" borderId="6" xfId="1" applyNumberFormat="1" applyFont="1" applyFill="1" applyBorder="1"/>
    <xf numFmtId="164" fontId="166" fillId="10" borderId="43" xfId="1" applyNumberFormat="1" applyFont="1" applyFill="1" applyBorder="1"/>
    <xf numFmtId="164" fontId="166" fillId="10" borderId="6" xfId="0" applyNumberFormat="1" applyFont="1" applyFill="1" applyBorder="1"/>
    <xf numFmtId="0" fontId="167" fillId="10" borderId="0" xfId="0" applyFont="1" applyFill="1" applyAlignment="1">
      <alignment vertical="justify"/>
    </xf>
    <xf numFmtId="0" fontId="166" fillId="10" borderId="0" xfId="0" applyFont="1" applyFill="1" applyAlignment="1" applyProtection="1">
      <alignment horizontal="center"/>
      <protection locked="0"/>
    </xf>
    <xf numFmtId="0" fontId="167" fillId="10" borderId="0" xfId="0" applyFont="1" applyFill="1" applyProtection="1">
      <protection locked="0"/>
    </xf>
    <xf numFmtId="0" fontId="167" fillId="10" borderId="0" xfId="0" applyFont="1" applyFill="1" applyAlignment="1" applyProtection="1">
      <alignment horizontal="justify" vertical="top"/>
      <protection locked="0"/>
    </xf>
    <xf numFmtId="164" fontId="166" fillId="10" borderId="13" xfId="1" applyNumberFormat="1" applyFont="1" applyFill="1" applyBorder="1"/>
    <xf numFmtId="0" fontId="167" fillId="10" borderId="0" xfId="0" applyFont="1" applyFill="1" applyAlignment="1">
      <alignment horizontal="left"/>
    </xf>
    <xf numFmtId="164" fontId="167" fillId="10" borderId="39" xfId="0" applyNumberFormat="1" applyFont="1" applyFill="1" applyBorder="1"/>
    <xf numFmtId="164" fontId="167" fillId="10" borderId="26" xfId="0" applyNumberFormat="1" applyFont="1" applyFill="1" applyBorder="1"/>
    <xf numFmtId="0" fontId="166" fillId="10" borderId="0" xfId="0" applyFont="1" applyFill="1" applyAlignment="1">
      <alignment horizontal="justify" vertical="top"/>
    </xf>
    <xf numFmtId="164" fontId="166" fillId="10" borderId="7" xfId="1" applyNumberFormat="1" applyFont="1" applyFill="1" applyBorder="1"/>
    <xf numFmtId="41" fontId="167" fillId="10" borderId="3" xfId="1" applyNumberFormat="1" applyFont="1" applyFill="1" applyBorder="1"/>
    <xf numFmtId="164" fontId="167" fillId="10" borderId="0" xfId="1" applyNumberFormat="1" applyFont="1" applyFill="1" applyBorder="1" applyAlignment="1">
      <alignment horizontal="center"/>
    </xf>
    <xf numFmtId="0" fontId="166" fillId="10" borderId="0" xfId="0" applyFont="1" applyFill="1" applyAlignment="1">
      <alignment horizontal="justify"/>
    </xf>
    <xf numFmtId="49" fontId="166" fillId="10" borderId="0" xfId="0" applyNumberFormat="1" applyFont="1" applyFill="1" applyAlignment="1">
      <alignment horizontal="right"/>
    </xf>
    <xf numFmtId="0" fontId="167" fillId="10" borderId="27" xfId="15" applyFont="1" applyFill="1" applyBorder="1" applyAlignment="1">
      <alignment horizontal="center"/>
    </xf>
    <xf numFmtId="4" fontId="167" fillId="10" borderId="1" xfId="15" applyNumberFormat="1" applyFont="1" applyFill="1" applyBorder="1" applyAlignment="1">
      <alignment horizontal="right" wrapText="1"/>
    </xf>
    <xf numFmtId="0" fontId="166" fillId="10" borderId="41" xfId="0" applyFont="1" applyFill="1" applyBorder="1" applyAlignment="1">
      <alignment horizontal="right"/>
    </xf>
    <xf numFmtId="0" fontId="166" fillId="10" borderId="42" xfId="0" applyFont="1" applyFill="1" applyBorder="1" applyAlignment="1">
      <alignment horizontal="right"/>
    </xf>
    <xf numFmtId="164" fontId="166" fillId="10" borderId="39" xfId="0" applyNumberFormat="1" applyFont="1" applyFill="1" applyBorder="1"/>
    <xf numFmtId="0" fontId="166" fillId="10" borderId="0" xfId="0" applyFont="1" applyFill="1" applyAlignment="1">
      <alignment horizontal="right"/>
    </xf>
    <xf numFmtId="49" fontId="167" fillId="10" borderId="0" xfId="0" quotePrefix="1" applyNumberFormat="1" applyFont="1" applyFill="1" applyAlignment="1">
      <alignment horizontal="right"/>
    </xf>
    <xf numFmtId="43" fontId="167" fillId="10" borderId="2" xfId="0" applyNumberFormat="1" applyFont="1" applyFill="1" applyBorder="1"/>
    <xf numFmtId="164" fontId="167" fillId="10" borderId="2" xfId="0" applyNumberFormat="1" applyFont="1" applyFill="1" applyBorder="1"/>
    <xf numFmtId="43" fontId="167" fillId="10" borderId="3" xfId="0" applyNumberFormat="1" applyFont="1" applyFill="1" applyBorder="1"/>
    <xf numFmtId="164" fontId="167" fillId="10" borderId="3" xfId="0" applyNumberFormat="1" applyFont="1" applyFill="1" applyBorder="1"/>
    <xf numFmtId="164" fontId="166" fillId="10" borderId="12" xfId="0" applyNumberFormat="1" applyFont="1" applyFill="1" applyBorder="1"/>
    <xf numFmtId="164" fontId="166" fillId="10" borderId="20" xfId="1" applyNumberFormat="1" applyFont="1" applyFill="1" applyBorder="1"/>
    <xf numFmtId="0" fontId="338" fillId="10" borderId="6" xfId="0" applyFont="1" applyFill="1" applyBorder="1" applyAlignment="1">
      <alignment horizontal="left" vertical="center" wrapText="1"/>
    </xf>
    <xf numFmtId="41" fontId="356" fillId="10" borderId="6" xfId="0" applyNumberFormat="1" applyFont="1" applyFill="1" applyBorder="1" applyAlignment="1">
      <alignment horizontal="center" vertical="center"/>
    </xf>
    <xf numFmtId="41" fontId="338" fillId="10" borderId="6" xfId="0" applyNumberFormat="1" applyFont="1" applyFill="1" applyBorder="1" applyAlignment="1">
      <alignment horizontal="center" vertical="center"/>
    </xf>
    <xf numFmtId="43" fontId="343" fillId="10" borderId="0" xfId="1" applyFont="1" applyFill="1"/>
    <xf numFmtId="0" fontId="347" fillId="10" borderId="0" xfId="0" applyFont="1" applyFill="1" applyAlignment="1">
      <alignment horizontal="center"/>
    </xf>
    <xf numFmtId="0" fontId="365" fillId="10" borderId="0" xfId="0" applyFont="1" applyFill="1" applyAlignment="1">
      <alignment horizontal="center" vertical="center"/>
    </xf>
    <xf numFmtId="0" fontId="376" fillId="10" borderId="0" xfId="0" applyFont="1" applyFill="1" applyAlignment="1">
      <alignment horizontal="center" vertical="center"/>
    </xf>
    <xf numFmtId="178" fontId="166" fillId="10" borderId="4" xfId="0" applyNumberFormat="1" applyFont="1" applyFill="1" applyBorder="1" applyAlignment="1">
      <alignment horizontal="center"/>
    </xf>
    <xf numFmtId="0" fontId="369" fillId="10" borderId="0" xfId="0" applyFont="1" applyFill="1" applyAlignment="1">
      <alignment horizontal="center"/>
    </xf>
    <xf numFmtId="43" fontId="334" fillId="10" borderId="0" xfId="1" applyFont="1" applyFill="1"/>
    <xf numFmtId="43" fontId="335" fillId="10" borderId="0" xfId="1" applyFont="1" applyFill="1"/>
    <xf numFmtId="164" fontId="335" fillId="10" borderId="13" xfId="1" applyNumberFormat="1" applyFont="1" applyFill="1" applyBorder="1"/>
    <xf numFmtId="43" fontId="335" fillId="10" borderId="0" xfId="1" applyFont="1" applyFill="1" applyBorder="1"/>
    <xf numFmtId="0" fontId="334" fillId="10" borderId="0" xfId="7" applyFont="1" applyFill="1"/>
    <xf numFmtId="0" fontId="334" fillId="10" borderId="0" xfId="7" applyFont="1" applyFill="1" applyAlignment="1">
      <alignment horizontal="center"/>
    </xf>
    <xf numFmtId="164" fontId="334" fillId="10" borderId="2" xfId="2" applyNumberFormat="1" applyFont="1" applyFill="1" applyBorder="1"/>
    <xf numFmtId="164" fontId="334" fillId="10" borderId="0" xfId="7" applyNumberFormat="1" applyFont="1" applyFill="1"/>
    <xf numFmtId="164" fontId="334" fillId="10" borderId="0" xfId="7" applyNumberFormat="1" applyFont="1" applyFill="1" applyAlignment="1">
      <alignment horizontal="center"/>
    </xf>
    <xf numFmtId="164" fontId="334" fillId="10" borderId="3" xfId="2" applyNumberFormat="1" applyFont="1" applyFill="1" applyBorder="1"/>
    <xf numFmtId="41" fontId="334" fillId="10" borderId="0" xfId="1" applyNumberFormat="1" applyFont="1" applyFill="1" applyBorder="1"/>
    <xf numFmtId="164" fontId="334" fillId="10" borderId="4" xfId="2" applyNumberFormat="1" applyFont="1" applyFill="1" applyBorder="1"/>
    <xf numFmtId="0" fontId="335" fillId="10" borderId="0" xfId="7" applyFont="1" applyFill="1"/>
    <xf numFmtId="164" fontId="335" fillId="10" borderId="13" xfId="2" applyNumberFormat="1" applyFont="1" applyFill="1" applyBorder="1"/>
    <xf numFmtId="164" fontId="335" fillId="10" borderId="0" xfId="7" applyNumberFormat="1" applyFont="1" applyFill="1"/>
    <xf numFmtId="164" fontId="335" fillId="10" borderId="0" xfId="2" applyNumberFormat="1" applyFont="1" applyFill="1" applyBorder="1"/>
    <xf numFmtId="41" fontId="335" fillId="10" borderId="5" xfId="1" applyNumberFormat="1" applyFont="1" applyFill="1" applyBorder="1"/>
    <xf numFmtId="43" fontId="335" fillId="10" borderId="0" xfId="1" applyFont="1" applyFill="1" applyAlignment="1">
      <alignment horizontal="center"/>
    </xf>
    <xf numFmtId="164" fontId="334" fillId="10" borderId="0" xfId="1" applyNumberFormat="1" applyFont="1" applyFill="1" applyAlignment="1">
      <alignment horizontal="left"/>
    </xf>
    <xf numFmtId="0" fontId="376" fillId="10" borderId="0" xfId="0" applyFont="1" applyFill="1"/>
    <xf numFmtId="0" fontId="335" fillId="10" borderId="0" xfId="0" applyFont="1" applyFill="1" applyAlignment="1">
      <alignment horizontal="right"/>
    </xf>
    <xf numFmtId="0" fontId="369" fillId="10" borderId="0" xfId="0" applyFont="1" applyFill="1"/>
    <xf numFmtId="43" fontId="369" fillId="10" borderId="0" xfId="1" applyFont="1" applyFill="1"/>
    <xf numFmtId="164" fontId="369" fillId="10" borderId="0" xfId="1" applyNumberFormat="1" applyFont="1" applyFill="1"/>
    <xf numFmtId="0" fontId="364" fillId="10" borderId="0" xfId="0" applyFont="1" applyFill="1" applyAlignment="1">
      <alignment horizontal="left" vertical="top"/>
    </xf>
    <xf numFmtId="0" fontId="364" fillId="10" borderId="0" xfId="0" applyFont="1" applyFill="1" applyAlignment="1">
      <alignment horizontal="left"/>
    </xf>
    <xf numFmtId="0" fontId="334" fillId="10" borderId="0" xfId="0" applyFont="1" applyFill="1" applyAlignment="1">
      <alignment vertical="center"/>
    </xf>
    <xf numFmtId="164" fontId="334" fillId="10" borderId="6" xfId="0" applyNumberFormat="1" applyFont="1" applyFill="1" applyBorder="1"/>
    <xf numFmtId="164" fontId="341" fillId="10" borderId="0" xfId="0" applyNumberFormat="1" applyFont="1" applyFill="1"/>
    <xf numFmtId="164" fontId="342" fillId="10" borderId="0" xfId="1" applyNumberFormat="1" applyFont="1" applyFill="1"/>
    <xf numFmtId="164" fontId="342" fillId="10" borderId="0" xfId="0" applyNumberFormat="1" applyFont="1" applyFill="1"/>
    <xf numFmtId="164" fontId="334" fillId="10" borderId="64" xfId="0" applyNumberFormat="1" applyFont="1" applyFill="1" applyBorder="1"/>
    <xf numFmtId="164" fontId="325" fillId="10" borderId="22" xfId="0" applyNumberFormat="1" applyFont="1" applyFill="1" applyBorder="1"/>
    <xf numFmtId="164" fontId="334" fillId="10" borderId="65" xfId="0" applyNumberFormat="1" applyFont="1" applyFill="1" applyBorder="1"/>
    <xf numFmtId="164" fontId="324" fillId="10" borderId="49" xfId="1" applyNumberFormat="1" applyFont="1" applyFill="1" applyBorder="1"/>
    <xf numFmtId="164" fontId="340" fillId="10" borderId="66" xfId="0" applyNumberFormat="1" applyFont="1" applyFill="1" applyBorder="1"/>
    <xf numFmtId="43" fontId="340" fillId="10" borderId="0" xfId="1" applyFont="1" applyFill="1"/>
    <xf numFmtId="164" fontId="345" fillId="10" borderId="0" xfId="0" applyNumberFormat="1" applyFont="1" applyFill="1"/>
    <xf numFmtId="164" fontId="340" fillId="10" borderId="2" xfId="0" applyNumberFormat="1" applyFont="1" applyFill="1" applyBorder="1"/>
    <xf numFmtId="164" fontId="340" fillId="10" borderId="6" xfId="0" applyNumberFormat="1" applyFont="1" applyFill="1" applyBorder="1"/>
    <xf numFmtId="0" fontId="338" fillId="10" borderId="53" xfId="0" applyFont="1" applyFill="1" applyBorder="1"/>
    <xf numFmtId="172" fontId="324" fillId="10" borderId="0" xfId="0" applyNumberFormat="1" applyFont="1" applyFill="1" applyAlignment="1">
      <alignment horizontal="center"/>
    </xf>
    <xf numFmtId="0" fontId="338" fillId="10" borderId="56" xfId="0" applyFont="1" applyFill="1" applyBorder="1"/>
    <xf numFmtId="43" fontId="338" fillId="10" borderId="26" xfId="0" applyNumberFormat="1" applyFont="1" applyFill="1" applyBorder="1"/>
    <xf numFmtId="0" fontId="338" fillId="10" borderId="48" xfId="0" applyFont="1" applyFill="1" applyBorder="1"/>
    <xf numFmtId="0" fontId="324" fillId="10" borderId="53" xfId="0" applyFont="1" applyFill="1" applyBorder="1"/>
    <xf numFmtId="0" fontId="338" fillId="10" borderId="26" xfId="0" applyFont="1" applyFill="1" applyBorder="1"/>
    <xf numFmtId="43" fontId="338" fillId="10" borderId="6" xfId="0" applyNumberFormat="1" applyFont="1" applyFill="1" applyBorder="1"/>
    <xf numFmtId="43" fontId="349" fillId="10" borderId="26" xfId="0" applyNumberFormat="1" applyFont="1" applyFill="1" applyBorder="1"/>
    <xf numFmtId="43" fontId="349" fillId="10" borderId="41" xfId="0" applyNumberFormat="1" applyFont="1" applyFill="1" applyBorder="1"/>
    <xf numFmtId="43" fontId="334" fillId="10" borderId="42" xfId="0" applyNumberFormat="1" applyFont="1" applyFill="1" applyBorder="1"/>
    <xf numFmtId="0" fontId="338" fillId="10" borderId="8" xfId="0" applyFont="1" applyFill="1" applyBorder="1"/>
    <xf numFmtId="43" fontId="338" fillId="10" borderId="39" xfId="0" applyNumberFormat="1" applyFont="1" applyFill="1" applyBorder="1"/>
    <xf numFmtId="0" fontId="338" fillId="10" borderId="9" xfId="0" applyFont="1" applyFill="1" applyBorder="1"/>
    <xf numFmtId="0" fontId="338" fillId="10" borderId="20" xfId="0" applyFont="1" applyFill="1" applyBorder="1"/>
    <xf numFmtId="43" fontId="325" fillId="10" borderId="22" xfId="0" applyNumberFormat="1" applyFont="1" applyFill="1" applyBorder="1"/>
    <xf numFmtId="43" fontId="324" fillId="10" borderId="72" xfId="0" applyNumberFormat="1" applyFont="1" applyFill="1" applyBorder="1"/>
    <xf numFmtId="43" fontId="338" fillId="10" borderId="4" xfId="0" applyNumberFormat="1" applyFont="1" applyFill="1" applyBorder="1"/>
    <xf numFmtId="164" fontId="338" fillId="10" borderId="26" xfId="0" applyNumberFormat="1" applyFont="1" applyFill="1" applyBorder="1"/>
    <xf numFmtId="0" fontId="324" fillId="10" borderId="26" xfId="0" applyFont="1" applyFill="1" applyBorder="1"/>
    <xf numFmtId="0" fontId="338" fillId="10" borderId="39" xfId="0" applyFont="1" applyFill="1" applyBorder="1"/>
    <xf numFmtId="41" fontId="338" fillId="10" borderId="6" xfId="1" applyNumberFormat="1" applyFont="1" applyFill="1" applyBorder="1" applyAlignment="1">
      <alignment horizontal="right"/>
    </xf>
    <xf numFmtId="41" fontId="338" fillId="10" borderId="6" xfId="0" applyNumberFormat="1" applyFont="1" applyFill="1" applyBorder="1" applyAlignment="1">
      <alignment horizontal="right"/>
    </xf>
    <xf numFmtId="0" fontId="338" fillId="10" borderId="6" xfId="1" applyNumberFormat="1" applyFont="1" applyFill="1" applyBorder="1"/>
    <xf numFmtId="41" fontId="324" fillId="10" borderId="6" xfId="0" applyNumberFormat="1" applyFont="1" applyFill="1" applyBorder="1" applyAlignment="1">
      <alignment horizontal="right"/>
    </xf>
    <xf numFmtId="41" fontId="324" fillId="10" borderId="6" xfId="1" applyNumberFormat="1" applyFont="1" applyFill="1" applyBorder="1" applyAlignment="1">
      <alignment horizontal="right"/>
    </xf>
    <xf numFmtId="164" fontId="325" fillId="10" borderId="0" xfId="1" applyNumberFormat="1" applyFont="1" applyFill="1" applyBorder="1"/>
    <xf numFmtId="41" fontId="338" fillId="10" borderId="0" xfId="0" applyNumberFormat="1" applyFont="1" applyFill="1" applyAlignment="1">
      <alignment horizontal="right"/>
    </xf>
    <xf numFmtId="2" fontId="338" fillId="10" borderId="6" xfId="0" applyNumberFormat="1" applyFont="1" applyFill="1" applyBorder="1"/>
    <xf numFmtId="43" fontId="324" fillId="10" borderId="26" xfId="1" applyFont="1" applyFill="1" applyBorder="1"/>
    <xf numFmtId="0" fontId="338" fillId="10" borderId="42" xfId="0" applyFont="1" applyFill="1" applyBorder="1"/>
    <xf numFmtId="164" fontId="338" fillId="10" borderId="42" xfId="0" applyNumberFormat="1" applyFont="1" applyFill="1" applyBorder="1"/>
    <xf numFmtId="9" fontId="343" fillId="10" borderId="0" xfId="26" applyFont="1" applyFill="1"/>
    <xf numFmtId="43" fontId="351" fillId="10" borderId="0" xfId="1" applyFont="1" applyFill="1"/>
    <xf numFmtId="43" fontId="343" fillId="10" borderId="0" xfId="1" applyFont="1" applyFill="1" applyBorder="1"/>
    <xf numFmtId="0" fontId="381" fillId="32" borderId="0" xfId="0" applyFont="1" applyFill="1"/>
    <xf numFmtId="0" fontId="379" fillId="10" borderId="0" xfId="0" applyFont="1" applyFill="1" applyAlignment="1">
      <alignment vertical="center"/>
    </xf>
    <xf numFmtId="177" fontId="166" fillId="10" borderId="4" xfId="0" applyNumberFormat="1" applyFont="1" applyFill="1" applyBorder="1" applyAlignment="1">
      <alignment horizontal="center"/>
    </xf>
    <xf numFmtId="0" fontId="166" fillId="0" borderId="0" xfId="0" applyFont="1" applyAlignment="1">
      <alignment horizontal="center"/>
    </xf>
    <xf numFmtId="164" fontId="335" fillId="10" borderId="5" xfId="0" applyNumberFormat="1" applyFont="1" applyFill="1" applyBorder="1"/>
    <xf numFmtId="0" fontId="335" fillId="10" borderId="0" xfId="0" applyFont="1" applyFill="1" applyAlignment="1">
      <alignment vertical="justify" wrapText="1"/>
    </xf>
    <xf numFmtId="0" fontId="334" fillId="0" borderId="0" xfId="0" applyFont="1" applyAlignment="1">
      <alignment horizontal="centerContinuous"/>
    </xf>
    <xf numFmtId="0" fontId="334" fillId="10" borderId="0" xfId="9" applyFont="1" applyFill="1" applyAlignment="1">
      <alignment horizontal="centerContinuous" vertical="center"/>
    </xf>
    <xf numFmtId="44" fontId="364" fillId="10" borderId="0" xfId="9" applyNumberFormat="1" applyFont="1" applyFill="1" applyAlignment="1">
      <alignment horizontal="centerContinuous" vertical="center"/>
    </xf>
    <xf numFmtId="164" fontId="335" fillId="0" borderId="12" xfId="7" applyNumberFormat="1" applyFont="1" applyBorder="1"/>
    <xf numFmtId="0" fontId="334" fillId="0" borderId="25" xfId="7" applyFont="1" applyBorder="1" applyAlignment="1">
      <alignment vertical="center" wrapText="1"/>
    </xf>
    <xf numFmtId="0" fontId="334" fillId="0" borderId="6" xfId="7" applyFont="1" applyBorder="1" applyAlignment="1">
      <alignment horizontal="center"/>
    </xf>
    <xf numFmtId="0" fontId="334" fillId="0" borderId="6" xfId="7" applyFont="1" applyBorder="1"/>
    <xf numFmtId="3" fontId="334" fillId="0" borderId="6" xfId="7" applyNumberFormat="1" applyFont="1" applyBorder="1"/>
    <xf numFmtId="43" fontId="334" fillId="0" borderId="6" xfId="1" applyFont="1" applyBorder="1"/>
    <xf numFmtId="164" fontId="334" fillId="0" borderId="6" xfId="1" applyNumberFormat="1" applyFont="1" applyBorder="1"/>
    <xf numFmtId="164" fontId="334" fillId="0" borderId="6" xfId="7" applyNumberFormat="1" applyFont="1" applyBorder="1"/>
    <xf numFmtId="0" fontId="335" fillId="0" borderId="6" xfId="7" applyFont="1" applyBorder="1"/>
    <xf numFmtId="3" fontId="335" fillId="0" borderId="6" xfId="7" applyNumberFormat="1" applyFont="1" applyBorder="1"/>
    <xf numFmtId="43" fontId="335" fillId="0" borderId="6" xfId="1" applyFont="1" applyBorder="1"/>
    <xf numFmtId="164" fontId="335" fillId="0" borderId="6" xfId="1" applyNumberFormat="1" applyFont="1" applyBorder="1"/>
    <xf numFmtId="0" fontId="348" fillId="10" borderId="14" xfId="0" applyFont="1" applyFill="1" applyBorder="1" applyAlignment="1">
      <alignment horizontal="center" vertical="top"/>
    </xf>
    <xf numFmtId="0" fontId="343" fillId="10" borderId="14" xfId="0" applyFont="1" applyFill="1" applyBorder="1"/>
    <xf numFmtId="0" fontId="343" fillId="10" borderId="14" xfId="0" quotePrefix="1" applyFont="1" applyFill="1" applyBorder="1" applyAlignment="1">
      <alignment horizontal="center" vertical="top" wrapText="1"/>
    </xf>
    <xf numFmtId="0" fontId="343" fillId="10" borderId="14" xfId="0" applyFont="1" applyFill="1" applyBorder="1" applyAlignment="1">
      <alignment vertical="top" wrapText="1"/>
    </xf>
    <xf numFmtId="0" fontId="167" fillId="10" borderId="0" xfId="0" applyFont="1" applyFill="1" applyAlignment="1">
      <alignment vertical="top" wrapText="1"/>
    </xf>
    <xf numFmtId="164" fontId="167" fillId="10" borderId="0" xfId="0" applyNumberFormat="1" applyFont="1" applyFill="1" applyAlignment="1">
      <alignment vertical="top" wrapText="1"/>
    </xf>
    <xf numFmtId="0" fontId="343" fillId="10" borderId="50" xfId="0" applyFont="1" applyFill="1" applyBorder="1" applyAlignment="1">
      <alignment vertical="top" wrapText="1"/>
    </xf>
    <xf numFmtId="0" fontId="343" fillId="10" borderId="51" xfId="0" applyFont="1" applyFill="1" applyBorder="1" applyAlignment="1">
      <alignment vertical="top" wrapText="1"/>
    </xf>
    <xf numFmtId="2" fontId="338" fillId="10" borderId="0" xfId="0" applyNumberFormat="1" applyFont="1" applyFill="1" applyAlignment="1">
      <alignment horizontal="center"/>
    </xf>
    <xf numFmtId="164" fontId="334" fillId="0" borderId="0" xfId="1" applyNumberFormat="1" applyFont="1" applyBorder="1" applyAlignment="1">
      <alignment vertical="center" wrapText="1"/>
    </xf>
    <xf numFmtId="164" fontId="335" fillId="0" borderId="12" xfId="1" applyNumberFormat="1" applyFont="1" applyBorder="1"/>
    <xf numFmtId="164" fontId="334" fillId="0" borderId="13" xfId="1" applyNumberFormat="1" applyFont="1" applyBorder="1"/>
    <xf numFmtId="164" fontId="334" fillId="10" borderId="6" xfId="1" applyNumberFormat="1" applyFont="1" applyFill="1" applyBorder="1" applyAlignment="1">
      <alignment vertical="center" wrapText="1"/>
    </xf>
    <xf numFmtId="0" fontId="167" fillId="0" borderId="0" xfId="7" applyFont="1" applyAlignment="1">
      <alignment vertical="top"/>
    </xf>
    <xf numFmtId="0" fontId="324" fillId="0" borderId="0" xfId="7" applyFont="1" applyAlignment="1">
      <alignment horizontal="center" vertical="top"/>
    </xf>
    <xf numFmtId="0" fontId="324" fillId="0" borderId="0" xfId="7" applyFont="1" applyAlignment="1">
      <alignment vertical="top"/>
    </xf>
    <xf numFmtId="0" fontId="338" fillId="0" borderId="0" xfId="7" applyFont="1" applyAlignment="1">
      <alignment vertical="top"/>
    </xf>
    <xf numFmtId="0" fontId="338" fillId="0" borderId="0" xfId="7" applyFont="1" applyAlignment="1">
      <alignment horizontal="center" vertical="top"/>
    </xf>
    <xf numFmtId="0" fontId="338" fillId="0" borderId="0" xfId="7" applyFont="1" applyAlignment="1">
      <alignment horizontal="justify" vertical="top"/>
    </xf>
    <xf numFmtId="0" fontId="338" fillId="0" borderId="0" xfId="7" applyFont="1" applyAlignment="1">
      <alignment horizontal="justify" vertical="top" wrapText="1"/>
    </xf>
    <xf numFmtId="0" fontId="324" fillId="0" borderId="0" xfId="7" quotePrefix="1" applyFont="1" applyAlignment="1">
      <alignment horizontal="center" vertical="top"/>
    </xf>
    <xf numFmtId="0" fontId="338" fillId="0" borderId="0" xfId="7" applyFont="1" applyAlignment="1">
      <alignment horizontal="left" vertical="top" wrapText="1"/>
    </xf>
    <xf numFmtId="0" fontId="167" fillId="0" borderId="0" xfId="7" applyFont="1" applyAlignment="1">
      <alignment horizontal="left" vertical="top" wrapText="1"/>
    </xf>
    <xf numFmtId="0" fontId="338" fillId="0" borderId="0" xfId="7" applyFont="1" applyAlignment="1">
      <alignment horizontal="right" vertical="top"/>
    </xf>
    <xf numFmtId="0" fontId="334" fillId="0" borderId="0" xfId="7" applyFont="1" applyAlignment="1">
      <alignment horizontal="left" vertical="top" wrapText="1"/>
    </xf>
    <xf numFmtId="0" fontId="167" fillId="0" borderId="0" xfId="7" applyFont="1" applyAlignment="1">
      <alignment vertical="top" wrapText="1"/>
    </xf>
    <xf numFmtId="0" fontId="167" fillId="0" borderId="0" xfId="7" applyFont="1" applyAlignment="1">
      <alignment horizontal="justify" vertical="top" wrapText="1"/>
    </xf>
    <xf numFmtId="0" fontId="334" fillId="0" borderId="0" xfId="7" applyFont="1" applyAlignment="1">
      <alignment vertical="top" wrapText="1"/>
    </xf>
    <xf numFmtId="0" fontId="334" fillId="0" borderId="0" xfId="7" applyFont="1" applyAlignment="1">
      <alignment horizontal="justify" vertical="top" wrapText="1"/>
    </xf>
    <xf numFmtId="0" fontId="338" fillId="0" borderId="0" xfId="7" applyFont="1" applyAlignment="1">
      <alignment horizontal="center" vertical="center"/>
    </xf>
    <xf numFmtId="0" fontId="166" fillId="0" borderId="0" xfId="7" applyFont="1" applyAlignment="1">
      <alignment vertical="top" wrapText="1"/>
    </xf>
    <xf numFmtId="0" fontId="335" fillId="0" borderId="0" xfId="7" applyFont="1"/>
    <xf numFmtId="0" fontId="324" fillId="0" borderId="0" xfId="7" applyFont="1"/>
    <xf numFmtId="0" fontId="324" fillId="0" borderId="0" xfId="5" applyNumberFormat="1" applyFont="1" applyFill="1" applyAlignment="1">
      <alignment horizontal="left" vertical="top"/>
    </xf>
    <xf numFmtId="0" fontId="338" fillId="0" borderId="0" xfId="5" applyNumberFormat="1" applyFont="1" applyFill="1" applyAlignment="1" applyProtection="1">
      <alignment horizontal="left" vertical="top" wrapText="1"/>
    </xf>
    <xf numFmtId="0" fontId="338" fillId="0" borderId="0" xfId="5" applyNumberFormat="1" applyFont="1" applyFill="1" applyAlignment="1" applyProtection="1">
      <alignment horizontal="justify" vertical="top" wrapText="1"/>
    </xf>
    <xf numFmtId="0" fontId="383" fillId="0" borderId="0" xfId="5" applyNumberFormat="1" applyFont="1" applyFill="1" applyAlignment="1" applyProtection="1">
      <alignment horizontal="justify" vertical="top" wrapText="1"/>
    </xf>
    <xf numFmtId="0" fontId="338" fillId="0" borderId="0" xfId="9" applyFont="1" applyAlignment="1">
      <alignment vertical="top"/>
    </xf>
    <xf numFmtId="49" fontId="338" fillId="0" borderId="0" xfId="9" applyNumberFormat="1" applyFont="1" applyAlignment="1">
      <alignment vertical="top"/>
    </xf>
    <xf numFmtId="0" fontId="338" fillId="0" borderId="0" xfId="5" applyNumberFormat="1" applyFont="1" applyAlignment="1" applyProtection="1">
      <alignment vertical="top" wrapText="1"/>
    </xf>
    <xf numFmtId="0" fontId="324" fillId="0" borderId="0" xfId="7" applyFont="1" applyAlignment="1">
      <alignment horizontal="justify" vertical="top" wrapText="1"/>
    </xf>
    <xf numFmtId="2" fontId="324" fillId="0" borderId="0" xfId="7" applyNumberFormat="1" applyFont="1" applyAlignment="1">
      <alignment horizontal="center" vertical="top"/>
    </xf>
    <xf numFmtId="0" fontId="324" fillId="10" borderId="0" xfId="7" applyFont="1" applyFill="1" applyAlignment="1">
      <alignment horizontal="center" vertical="top"/>
    </xf>
    <xf numFmtId="0" fontId="324" fillId="10" borderId="0" xfId="7" applyFont="1" applyFill="1" applyAlignment="1">
      <alignment vertical="top"/>
    </xf>
    <xf numFmtId="0" fontId="338" fillId="10" borderId="0" xfId="7" applyFont="1" applyFill="1" applyAlignment="1">
      <alignment vertical="top"/>
    </xf>
    <xf numFmtId="0" fontId="338" fillId="10" borderId="0" xfId="7" applyFont="1" applyFill="1" applyAlignment="1">
      <alignment horizontal="center" vertical="top"/>
    </xf>
    <xf numFmtId="0" fontId="338" fillId="10" borderId="0" xfId="7" applyFont="1" applyFill="1" applyAlignment="1">
      <alignment horizontal="left" vertical="top"/>
    </xf>
    <xf numFmtId="0" fontId="360" fillId="10" borderId="0" xfId="7" applyFont="1" applyFill="1" applyAlignment="1">
      <alignment vertical="top"/>
    </xf>
    <xf numFmtId="0" fontId="324" fillId="0" borderId="0" xfId="7" applyFont="1" applyAlignment="1">
      <alignment horizontal="center" vertical="top" wrapText="1"/>
    </xf>
    <xf numFmtId="0" fontId="324" fillId="0" borderId="26" xfId="7" applyFont="1" applyBorder="1" applyAlignment="1">
      <alignment horizontal="center" vertical="top" wrapText="1"/>
    </xf>
    <xf numFmtId="0" fontId="338" fillId="0" borderId="41" xfId="7" applyFont="1" applyBorder="1" applyAlignment="1">
      <alignment horizontal="center" vertical="top" wrapText="1"/>
    </xf>
    <xf numFmtId="0" fontId="338" fillId="0" borderId="42" xfId="7" applyFont="1" applyBorder="1" applyAlignment="1">
      <alignment horizontal="center" vertical="top" wrapText="1"/>
    </xf>
    <xf numFmtId="0" fontId="338" fillId="0" borderId="39" xfId="7" applyFont="1" applyBorder="1" applyAlignment="1">
      <alignment horizontal="center" vertical="top" wrapText="1"/>
    </xf>
    <xf numFmtId="0" fontId="166" fillId="0" borderId="0" xfId="7" applyFont="1" applyAlignment="1">
      <alignment horizontal="justify" vertical="top" wrapText="1"/>
    </xf>
    <xf numFmtId="2" fontId="324" fillId="0" borderId="0" xfId="7" quotePrefix="1" applyNumberFormat="1" applyFont="1" applyAlignment="1">
      <alignment horizontal="center" vertical="top"/>
    </xf>
    <xf numFmtId="0" fontId="324" fillId="0" borderId="0" xfId="7" quotePrefix="1" applyFont="1" applyAlignment="1">
      <alignment horizontal="justify" vertical="top" wrapText="1"/>
    </xf>
    <xf numFmtId="0" fontId="324" fillId="0" borderId="0" xfId="7" applyFont="1" applyAlignment="1">
      <alignment horizontal="center" vertical="center"/>
    </xf>
    <xf numFmtId="0" fontId="335" fillId="0" borderId="0" xfId="7" applyFont="1" applyAlignment="1">
      <alignment vertical="center"/>
    </xf>
    <xf numFmtId="0" fontId="324" fillId="0" borderId="0" xfId="7" quotePrefix="1" applyFont="1" applyAlignment="1">
      <alignment horizontal="justify" vertical="center" wrapText="1"/>
    </xf>
    <xf numFmtId="0" fontId="338" fillId="0" borderId="21" xfId="9" applyFont="1" applyBorder="1" applyAlignment="1">
      <alignment vertical="top"/>
    </xf>
    <xf numFmtId="0" fontId="338" fillId="0" borderId="3" xfId="9" applyFont="1" applyBorder="1" applyAlignment="1">
      <alignment horizontal="center" vertical="top" wrapText="1"/>
    </xf>
    <xf numFmtId="0" fontId="338" fillId="0" borderId="10" xfId="9" applyFont="1" applyBorder="1" applyAlignment="1">
      <alignment vertical="top"/>
    </xf>
    <xf numFmtId="0" fontId="338" fillId="0" borderId="7" xfId="9" applyFont="1" applyBorder="1" applyAlignment="1">
      <alignment vertical="top"/>
    </xf>
    <xf numFmtId="0" fontId="338" fillId="0" borderId="4" xfId="9" applyFont="1" applyBorder="1" applyAlignment="1">
      <alignment horizontal="center" vertical="top" wrapText="1"/>
    </xf>
    <xf numFmtId="0" fontId="338" fillId="0" borderId="20" xfId="9" applyFont="1" applyBorder="1" applyAlignment="1">
      <alignment vertical="top"/>
    </xf>
    <xf numFmtId="0" fontId="338" fillId="0" borderId="2" xfId="9" applyFont="1" applyBorder="1" applyAlignment="1">
      <alignment horizontal="center" vertical="top" wrapText="1"/>
    </xf>
    <xf numFmtId="0" fontId="386" fillId="32" borderId="0" xfId="0" applyFont="1" applyFill="1" applyAlignment="1">
      <alignment horizontal="left"/>
    </xf>
    <xf numFmtId="43" fontId="380" fillId="32" borderId="0" xfId="0" applyNumberFormat="1" applyFont="1" applyFill="1"/>
    <xf numFmtId="0" fontId="380" fillId="32" borderId="0" xfId="0" applyFont="1" applyFill="1"/>
    <xf numFmtId="43" fontId="381" fillId="32" borderId="0" xfId="0" applyNumberFormat="1" applyFont="1" applyFill="1"/>
    <xf numFmtId="0" fontId="381" fillId="32" borderId="0" xfId="0" applyFont="1" applyFill="1" applyAlignment="1">
      <alignment vertical="center"/>
    </xf>
    <xf numFmtId="0" fontId="384" fillId="32" borderId="0" xfId="0" applyFont="1" applyFill="1"/>
    <xf numFmtId="164" fontId="338" fillId="10" borderId="0" xfId="1" applyNumberFormat="1" applyFont="1" applyFill="1" applyAlignment="1">
      <alignment horizontal="right"/>
    </xf>
    <xf numFmtId="164" fontId="324" fillId="10" borderId="6" xfId="1" applyNumberFormat="1" applyFont="1" applyFill="1" applyBorder="1" applyAlignment="1">
      <alignment horizontal="right"/>
    </xf>
    <xf numFmtId="164" fontId="338" fillId="10" borderId="6" xfId="1" applyNumberFormat="1" applyFont="1" applyFill="1" applyBorder="1" applyAlignment="1">
      <alignment horizontal="right"/>
    </xf>
    <xf numFmtId="164" fontId="324" fillId="10" borderId="2" xfId="1" applyNumberFormat="1" applyFont="1" applyFill="1" applyBorder="1" applyAlignment="1">
      <alignment horizontal="right"/>
    </xf>
    <xf numFmtId="164" fontId="338" fillId="10" borderId="4" xfId="1" applyNumberFormat="1" applyFont="1" applyFill="1" applyBorder="1" applyAlignment="1">
      <alignment horizontal="right"/>
    </xf>
    <xf numFmtId="164" fontId="324" fillId="10" borderId="4" xfId="1" applyNumberFormat="1" applyFont="1" applyFill="1" applyBorder="1" applyAlignment="1">
      <alignment horizontal="right"/>
    </xf>
    <xf numFmtId="164" fontId="324" fillId="10" borderId="0" xfId="1" applyNumberFormat="1" applyFont="1" applyFill="1" applyBorder="1" applyAlignment="1">
      <alignment horizontal="right"/>
    </xf>
    <xf numFmtId="164" fontId="324" fillId="10" borderId="17" xfId="1" applyNumberFormat="1" applyFont="1" applyFill="1" applyBorder="1" applyAlignment="1">
      <alignment horizontal="right"/>
    </xf>
    <xf numFmtId="164" fontId="338" fillId="10" borderId="2" xfId="1" applyNumberFormat="1" applyFont="1" applyFill="1" applyBorder="1" applyAlignment="1">
      <alignment vertical="top"/>
    </xf>
    <xf numFmtId="164" fontId="338" fillId="10" borderId="3" xfId="1" applyNumberFormat="1" applyFont="1" applyFill="1" applyBorder="1" applyAlignment="1">
      <alignment vertical="top"/>
    </xf>
    <xf numFmtId="164" fontId="324" fillId="10" borderId="5" xfId="1" applyNumberFormat="1" applyFont="1" applyFill="1" applyBorder="1" applyAlignment="1">
      <alignment vertical="top"/>
    </xf>
    <xf numFmtId="164" fontId="324" fillId="10" borderId="0" xfId="1" applyNumberFormat="1" applyFont="1" applyFill="1" applyBorder="1" applyAlignment="1">
      <alignment vertical="top"/>
    </xf>
    <xf numFmtId="164" fontId="338" fillId="10" borderId="0" xfId="1" applyNumberFormat="1" applyFont="1" applyFill="1" applyBorder="1" applyAlignment="1">
      <alignment horizontal="justify" vertical="top"/>
    </xf>
    <xf numFmtId="164" fontId="338" fillId="10" borderId="0" xfId="1" applyNumberFormat="1" applyFont="1" applyFill="1" applyAlignment="1">
      <alignment horizontal="justify" vertical="top" wrapText="1"/>
    </xf>
    <xf numFmtId="164" fontId="338" fillId="10" borderId="7" xfId="1" applyNumberFormat="1" applyFont="1" applyFill="1" applyBorder="1" applyAlignment="1">
      <alignment horizontal="left" vertical="top"/>
    </xf>
    <xf numFmtId="164" fontId="338" fillId="10" borderId="13" xfId="1" applyNumberFormat="1" applyFont="1" applyFill="1" applyBorder="1" applyAlignment="1">
      <alignment horizontal="left" vertical="top"/>
    </xf>
    <xf numFmtId="164" fontId="338" fillId="10" borderId="0" xfId="1" applyNumberFormat="1" applyFont="1" applyFill="1" applyBorder="1" applyAlignment="1">
      <alignment horizontal="left" vertical="top" wrapText="1"/>
    </xf>
    <xf numFmtId="164" fontId="338" fillId="10" borderId="2" xfId="1" applyNumberFormat="1" applyFont="1" applyFill="1" applyBorder="1" applyAlignment="1">
      <alignment horizontal="right" vertical="top" wrapText="1"/>
    </xf>
    <xf numFmtId="164" fontId="324" fillId="10" borderId="5" xfId="1" applyNumberFormat="1" applyFont="1" applyFill="1" applyBorder="1" applyAlignment="1">
      <alignment horizontal="justify" vertical="justify" wrapText="1"/>
    </xf>
    <xf numFmtId="164" fontId="338" fillId="10" borderId="3" xfId="1" applyNumberFormat="1" applyFont="1" applyFill="1" applyBorder="1" applyAlignment="1">
      <alignment horizontal="left" vertical="center" wrapText="1"/>
    </xf>
    <xf numFmtId="164" fontId="338" fillId="10" borderId="23" xfId="1" applyNumberFormat="1" applyFont="1" applyFill="1" applyBorder="1" applyAlignment="1">
      <alignment horizontal="left" vertical="justify" wrapText="1"/>
    </xf>
    <xf numFmtId="164" fontId="338" fillId="10" borderId="23" xfId="1" applyNumberFormat="1" applyFont="1" applyFill="1" applyBorder="1" applyAlignment="1" applyProtection="1">
      <alignment horizontal="justify" vertical="top"/>
      <protection locked="0"/>
    </xf>
    <xf numFmtId="164" fontId="338" fillId="10" borderId="11" xfId="1" applyNumberFormat="1" applyFont="1" applyFill="1" applyBorder="1"/>
    <xf numFmtId="164" fontId="338" fillId="10" borderId="23" xfId="1" applyNumberFormat="1" applyFont="1" applyFill="1" applyBorder="1" applyAlignment="1">
      <alignment wrapText="1"/>
    </xf>
    <xf numFmtId="164" fontId="338" fillId="10" borderId="25" xfId="1" applyNumberFormat="1" applyFont="1" applyFill="1" applyBorder="1"/>
    <xf numFmtId="164" fontId="338" fillId="10" borderId="11" xfId="1" applyNumberFormat="1" applyFont="1" applyFill="1" applyBorder="1" applyAlignment="1">
      <alignment horizontal="justify" vertical="top"/>
    </xf>
    <xf numFmtId="164" fontId="338" fillId="10" borderId="11" xfId="1" applyNumberFormat="1" applyFont="1" applyFill="1" applyBorder="1" applyAlignment="1">
      <alignment horizontal="left" vertical="top"/>
    </xf>
    <xf numFmtId="164" fontId="338" fillId="10" borderId="23" xfId="1" applyNumberFormat="1" applyFont="1" applyFill="1" applyBorder="1" applyAlignment="1">
      <alignment horizontal="left" vertical="top"/>
    </xf>
    <xf numFmtId="164" fontId="338" fillId="10" borderId="0" xfId="1" applyNumberFormat="1" applyFont="1" applyFill="1" applyBorder="1" applyAlignment="1">
      <alignment horizontal="left" vertical="top"/>
    </xf>
    <xf numFmtId="164" fontId="338" fillId="10" borderId="25" xfId="1" applyNumberFormat="1" applyFont="1" applyFill="1" applyBorder="1" applyAlignment="1">
      <alignment horizontal="left" vertical="top" wrapText="1"/>
    </xf>
    <xf numFmtId="164" fontId="338" fillId="10" borderId="4" xfId="1" applyNumberFormat="1" applyFont="1" applyFill="1" applyBorder="1" applyAlignment="1">
      <alignment horizontal="left" vertical="top"/>
    </xf>
    <xf numFmtId="164" fontId="381" fillId="32" borderId="0" xfId="0" applyNumberFormat="1" applyFont="1" applyFill="1"/>
    <xf numFmtId="0" fontId="338" fillId="0" borderId="0" xfId="7" applyFont="1" applyAlignment="1">
      <alignment vertical="top" wrapText="1"/>
    </xf>
    <xf numFmtId="0" fontId="338" fillId="0" borderId="0" xfId="7" applyFont="1" applyAlignment="1">
      <alignment horizontal="center" vertical="center" wrapText="1"/>
    </xf>
    <xf numFmtId="0" fontId="338" fillId="0" borderId="0" xfId="9" applyFont="1" applyAlignment="1">
      <alignment horizontal="center" vertical="top" wrapText="1"/>
    </xf>
    <xf numFmtId="177" fontId="348" fillId="10" borderId="4" xfId="1" applyNumberFormat="1" applyFont="1" applyFill="1" applyBorder="1" applyAlignment="1">
      <alignment horizontal="center"/>
    </xf>
    <xf numFmtId="164" fontId="324" fillId="10" borderId="0" xfId="1" applyNumberFormat="1" applyFont="1" applyFill="1" applyBorder="1" applyAlignment="1">
      <alignment horizontal="justify" vertical="justify" wrapText="1"/>
    </xf>
    <xf numFmtId="164" fontId="338" fillId="10" borderId="21" xfId="1" applyNumberFormat="1" applyFont="1" applyFill="1" applyBorder="1"/>
    <xf numFmtId="43" fontId="216" fillId="11" borderId="21" xfId="0" applyNumberFormat="1" applyFont="1" applyFill="1" applyBorder="1" applyAlignment="1">
      <alignment vertical="center"/>
    </xf>
    <xf numFmtId="164" fontId="338" fillId="10" borderId="3" xfId="1" applyNumberFormat="1" applyFont="1" applyFill="1" applyBorder="1" applyAlignment="1">
      <alignment horizontal="center" vertical="center"/>
    </xf>
    <xf numFmtId="0" fontId="324" fillId="10" borderId="2" xfId="0" applyFont="1" applyFill="1" applyBorder="1" applyAlignment="1">
      <alignment horizontal="center" vertical="center"/>
    </xf>
    <xf numFmtId="0" fontId="324" fillId="10" borderId="4" xfId="0" applyFont="1" applyFill="1" applyBorder="1" applyAlignment="1">
      <alignment horizontal="center" vertical="center"/>
    </xf>
    <xf numFmtId="0" fontId="335" fillId="10" borderId="0" xfId="0" applyFont="1" applyFill="1" applyAlignment="1">
      <alignment horizontal="left"/>
    </xf>
    <xf numFmtId="0" fontId="334" fillId="10" borderId="0" xfId="0" applyFont="1" applyFill="1" applyAlignment="1">
      <alignment horizontal="left" wrapText="1"/>
    </xf>
    <xf numFmtId="0" fontId="334" fillId="10" borderId="0" xfId="0" applyFont="1" applyFill="1" applyAlignment="1">
      <alignment horizontal="left" vertical="justify" wrapText="1"/>
    </xf>
    <xf numFmtId="164" fontId="324" fillId="10" borderId="0" xfId="1" applyNumberFormat="1" applyFont="1" applyFill="1" applyBorder="1" applyAlignment="1">
      <alignment horizontal="center" vertical="center"/>
    </xf>
    <xf numFmtId="0" fontId="324" fillId="0" borderId="0" xfId="0" applyFont="1" applyAlignment="1">
      <alignment horizontal="left" vertical="center" wrapText="1"/>
    </xf>
    <xf numFmtId="0" fontId="334" fillId="10" borderId="0" xfId="0" applyFont="1" applyFill="1" applyAlignment="1">
      <alignment horizontal="left" vertical="top" wrapText="1"/>
    </xf>
    <xf numFmtId="164" fontId="338" fillId="10" borderId="0" xfId="1" applyNumberFormat="1" applyFont="1" applyFill="1" applyAlignment="1"/>
    <xf numFmtId="164" fontId="338" fillId="10" borderId="0" xfId="1" applyNumberFormat="1" applyFont="1" applyFill="1" applyAlignment="1">
      <alignment horizontal="left"/>
    </xf>
    <xf numFmtId="164" fontId="338" fillId="10" borderId="0" xfId="1" applyNumberFormat="1" applyFont="1" applyFill="1" applyAlignment="1">
      <alignment horizontal="centerContinuous"/>
    </xf>
    <xf numFmtId="164" fontId="324" fillId="10" borderId="2" xfId="1" applyNumberFormat="1" applyFont="1" applyFill="1" applyBorder="1" applyAlignment="1">
      <alignment horizontal="center"/>
    </xf>
    <xf numFmtId="164" fontId="324" fillId="10" borderId="0" xfId="1" applyNumberFormat="1" applyFont="1" applyFill="1" applyAlignment="1">
      <alignment horizontal="centerContinuous"/>
    </xf>
    <xf numFmtId="164" fontId="338" fillId="10" borderId="0" xfId="1" applyNumberFormat="1" applyFont="1" applyFill="1" applyBorder="1" applyAlignment="1">
      <alignment horizontal="centerContinuous"/>
    </xf>
    <xf numFmtId="164" fontId="324" fillId="10" borderId="0" xfId="1" applyNumberFormat="1" applyFont="1" applyFill="1" applyAlignment="1"/>
    <xf numFmtId="164" fontId="324" fillId="10" borderId="5" xfId="1" applyNumberFormat="1" applyFont="1" applyFill="1" applyBorder="1" applyAlignment="1">
      <alignment horizontal="center"/>
    </xf>
    <xf numFmtId="41" fontId="334" fillId="10" borderId="6" xfId="1" applyNumberFormat="1" applyFont="1" applyFill="1" applyBorder="1"/>
    <xf numFmtId="41" fontId="334" fillId="10" borderId="2" xfId="0" applyNumberFormat="1" applyFont="1" applyFill="1" applyBorder="1"/>
    <xf numFmtId="41" fontId="334" fillId="10" borderId="4" xfId="1" applyNumberFormat="1" applyFont="1" applyFill="1" applyBorder="1"/>
    <xf numFmtId="41" fontId="335" fillId="10" borderId="13" xfId="1" applyNumberFormat="1" applyFont="1" applyFill="1" applyBorder="1"/>
    <xf numFmtId="43" fontId="380" fillId="33" borderId="0" xfId="0" applyNumberFormat="1" applyFont="1" applyFill="1"/>
    <xf numFmtId="0" fontId="380" fillId="33" borderId="0" xfId="0" applyFont="1" applyFill="1"/>
    <xf numFmtId="43" fontId="381" fillId="33" borderId="0" xfId="0" applyNumberFormat="1" applyFont="1" applyFill="1"/>
    <xf numFmtId="0" fontId="381" fillId="33" borderId="0" xfId="0" applyFont="1" applyFill="1" applyAlignment="1">
      <alignment vertical="center"/>
    </xf>
    <xf numFmtId="0" fontId="381" fillId="33" borderId="0" xfId="0" applyFont="1" applyFill="1"/>
    <xf numFmtId="164" fontId="381" fillId="33" borderId="0" xfId="1" applyNumberFormat="1" applyFont="1" applyFill="1"/>
    <xf numFmtId="164" fontId="381" fillId="33" borderId="0" xfId="0" applyNumberFormat="1" applyFont="1" applyFill="1"/>
    <xf numFmtId="0" fontId="166" fillId="10" borderId="0" xfId="0" applyFont="1" applyFill="1" applyAlignment="1">
      <alignment horizontal="left" vertical="center"/>
    </xf>
    <xf numFmtId="0" fontId="335" fillId="10" borderId="0" xfId="0" applyFont="1" applyFill="1" applyAlignment="1">
      <alignment horizontal="centerContinuous" vertical="center"/>
    </xf>
    <xf numFmtId="0" fontId="167" fillId="10" borderId="0" xfId="0" applyFont="1" applyFill="1" applyAlignment="1">
      <alignment horizontal="left" vertical="center"/>
    </xf>
    <xf numFmtId="0" fontId="334" fillId="10" borderId="0" xfId="0" applyFont="1" applyFill="1" applyAlignment="1">
      <alignment horizontal="centerContinuous" vertical="center"/>
    </xf>
    <xf numFmtId="164" fontId="325" fillId="10" borderId="0" xfId="0" applyNumberFormat="1" applyFont="1" applyFill="1"/>
    <xf numFmtId="164" fontId="334" fillId="10" borderId="0" xfId="1" applyNumberFormat="1" applyFont="1" applyFill="1" applyAlignment="1">
      <alignment vertical="center"/>
    </xf>
    <xf numFmtId="3" fontId="334" fillId="10" borderId="0" xfId="0" applyNumberFormat="1" applyFont="1" applyFill="1"/>
    <xf numFmtId="0" fontId="359" fillId="10" borderId="0" xfId="0" applyFont="1" applyFill="1" applyAlignment="1">
      <alignment horizontal="left"/>
    </xf>
    <xf numFmtId="0" fontId="384" fillId="33" borderId="0" xfId="0" applyFont="1" applyFill="1"/>
    <xf numFmtId="41" fontId="340" fillId="10" borderId="1" xfId="50" applyNumberFormat="1" applyFont="1" applyFill="1" applyBorder="1" applyAlignment="1">
      <alignment horizontal="right"/>
    </xf>
    <xf numFmtId="0" fontId="387" fillId="32" borderId="0" xfId="0" applyFont="1" applyFill="1" applyAlignment="1">
      <alignment horizontal="left"/>
    </xf>
    <xf numFmtId="9" fontId="338" fillId="10" borderId="0" xfId="26" applyFont="1" applyFill="1" applyBorder="1" applyAlignment="1">
      <alignment horizontal="center"/>
    </xf>
    <xf numFmtId="0" fontId="387" fillId="33" borderId="0" xfId="0" applyFont="1" applyFill="1" applyAlignment="1">
      <alignment horizontal="left"/>
    </xf>
    <xf numFmtId="164" fontId="334" fillId="10" borderId="7" xfId="1" applyNumberFormat="1" applyFont="1" applyFill="1" applyBorder="1" applyAlignment="1">
      <alignment horizontal="center" vertical="center"/>
    </xf>
    <xf numFmtId="0" fontId="335" fillId="0" borderId="0" xfId="0" applyFont="1" applyAlignment="1">
      <alignment horizontal="center" vertical="center"/>
    </xf>
    <xf numFmtId="0" fontId="338" fillId="10" borderId="2" xfId="0" applyFont="1" applyFill="1" applyBorder="1" applyAlignment="1">
      <alignment vertical="center"/>
    </xf>
    <xf numFmtId="0" fontId="338" fillId="10" borderId="3" xfId="0" applyFont="1" applyFill="1" applyBorder="1" applyAlignment="1">
      <alignment vertical="center"/>
    </xf>
    <xf numFmtId="0" fontId="338" fillId="10" borderId="3" xfId="0" applyFont="1" applyFill="1" applyBorder="1" applyAlignment="1">
      <alignment horizontal="left" vertical="center" wrapText="1"/>
    </xf>
    <xf numFmtId="0" fontId="338" fillId="10" borderId="4" xfId="0" applyFont="1" applyFill="1" applyBorder="1" applyAlignment="1">
      <alignment vertical="center"/>
    </xf>
    <xf numFmtId="0" fontId="335" fillId="0" borderId="6" xfId="7" applyFont="1" applyBorder="1" applyAlignment="1">
      <alignment horizontal="center" vertical="center" wrapText="1"/>
    </xf>
    <xf numFmtId="0" fontId="335" fillId="0" borderId="13" xfId="7" applyFont="1" applyBorder="1" applyAlignment="1">
      <alignment horizontal="center" vertical="center" wrapText="1"/>
    </xf>
    <xf numFmtId="164" fontId="335" fillId="0" borderId="13" xfId="1" applyNumberFormat="1" applyFont="1" applyBorder="1" applyAlignment="1">
      <alignment horizontal="center" vertical="center" wrapText="1"/>
    </xf>
    <xf numFmtId="164" fontId="335" fillId="0" borderId="6" xfId="1" applyNumberFormat="1" applyFont="1" applyBorder="1" applyAlignment="1">
      <alignment horizontal="center" vertical="center" wrapText="1"/>
    </xf>
    <xf numFmtId="43" fontId="367" fillId="10" borderId="0" xfId="9" applyNumberFormat="1" applyFont="1" applyFill="1" applyAlignment="1">
      <alignment vertical="center"/>
    </xf>
    <xf numFmtId="0" fontId="334" fillId="10" borderId="0" xfId="9" applyFont="1" applyFill="1" applyAlignment="1">
      <alignment vertical="center"/>
    </xf>
    <xf numFmtId="0" fontId="335" fillId="10" borderId="21" xfId="9" applyFont="1" applyFill="1" applyBorder="1" applyAlignment="1">
      <alignment horizontal="center" vertical="center"/>
    </xf>
    <xf numFmtId="0" fontId="334" fillId="10" borderId="0" xfId="9" applyFont="1" applyFill="1" applyAlignment="1">
      <alignment horizontal="right" vertical="center"/>
    </xf>
    <xf numFmtId="0" fontId="367" fillId="10" borderId="6" xfId="0" applyFont="1" applyFill="1" applyBorder="1" applyAlignment="1">
      <alignment vertical="center" wrapText="1"/>
    </xf>
    <xf numFmtId="10" fontId="367" fillId="10" borderId="6" xfId="0" applyNumberFormat="1" applyFont="1" applyFill="1" applyBorder="1" applyAlignment="1">
      <alignment horizontal="center" vertical="center"/>
    </xf>
    <xf numFmtId="0" fontId="334" fillId="10" borderId="21" xfId="9" applyFont="1" applyFill="1" applyBorder="1" applyAlignment="1">
      <alignment vertical="center"/>
    </xf>
    <xf numFmtId="0" fontId="367" fillId="10" borderId="6" xfId="9" applyFont="1" applyFill="1" applyBorder="1" applyAlignment="1">
      <alignment vertical="center" wrapText="1"/>
    </xf>
    <xf numFmtId="0" fontId="335" fillId="10" borderId="22" xfId="9" applyFont="1" applyFill="1" applyBorder="1" applyAlignment="1">
      <alignment vertical="center"/>
    </xf>
    <xf numFmtId="0" fontId="335" fillId="10" borderId="13" xfId="9" applyFont="1" applyFill="1" applyBorder="1" applyAlignment="1">
      <alignment vertical="center"/>
    </xf>
    <xf numFmtId="0" fontId="366" fillId="10" borderId="6" xfId="9" applyFont="1" applyFill="1" applyBorder="1" applyAlignment="1">
      <alignment horizontal="center" vertical="center" wrapText="1"/>
    </xf>
    <xf numFmtId="43" fontId="366" fillId="10" borderId="6" xfId="69" applyFont="1" applyFill="1" applyBorder="1" applyAlignment="1">
      <alignment vertical="center"/>
    </xf>
    <xf numFmtId="0" fontId="382" fillId="10" borderId="6" xfId="9" applyFont="1" applyFill="1" applyBorder="1" applyAlignment="1">
      <alignment vertical="center" wrapText="1"/>
    </xf>
    <xf numFmtId="43" fontId="366" fillId="10" borderId="6" xfId="9" applyNumberFormat="1" applyFont="1" applyFill="1" applyBorder="1" applyAlignment="1">
      <alignment vertical="center"/>
    </xf>
    <xf numFmtId="10" fontId="367" fillId="10" borderId="6" xfId="9" applyNumberFormat="1" applyFont="1" applyFill="1" applyBorder="1" applyAlignment="1">
      <alignment horizontal="center" vertical="center"/>
    </xf>
    <xf numFmtId="0" fontId="334" fillId="10" borderId="0" xfId="9" applyFont="1" applyFill="1" applyAlignment="1">
      <alignment horizontal="center" vertical="center"/>
    </xf>
    <xf numFmtId="0" fontId="334" fillId="10" borderId="13" xfId="9" applyFont="1" applyFill="1" applyBorder="1" applyAlignment="1">
      <alignment vertical="center" wrapText="1"/>
    </xf>
    <xf numFmtId="43" fontId="335" fillId="10" borderId="6" xfId="9" applyNumberFormat="1" applyFont="1" applyFill="1" applyBorder="1" applyAlignment="1">
      <alignment vertical="center"/>
    </xf>
    <xf numFmtId="0" fontId="334" fillId="10" borderId="0" xfId="9" applyFont="1" applyFill="1" applyAlignment="1">
      <alignment vertical="center" wrapText="1"/>
    </xf>
    <xf numFmtId="10" fontId="334" fillId="10" borderId="0" xfId="9" applyNumberFormat="1" applyFont="1" applyFill="1" applyAlignment="1">
      <alignment horizontal="center" vertical="center"/>
    </xf>
    <xf numFmtId="164" fontId="364" fillId="10" borderId="0" xfId="1" applyNumberFormat="1" applyFont="1" applyFill="1" applyAlignment="1">
      <alignment horizontal="centerContinuous" vertical="center"/>
    </xf>
    <xf numFmtId="164" fontId="366" fillId="10" borderId="11" xfId="1" applyNumberFormat="1" applyFont="1" applyFill="1" applyBorder="1" applyAlignment="1">
      <alignment horizontal="center" vertical="top" wrapText="1"/>
    </xf>
    <xf numFmtId="164" fontId="366" fillId="10" borderId="6" xfId="1" applyNumberFormat="1" applyFont="1" applyFill="1" applyBorder="1" applyAlignment="1">
      <alignment horizontal="center" vertical="top" wrapText="1"/>
    </xf>
    <xf numFmtId="164" fontId="366" fillId="10" borderId="6" xfId="1" applyNumberFormat="1" applyFont="1" applyFill="1" applyBorder="1" applyAlignment="1">
      <alignment vertical="center"/>
    </xf>
    <xf numFmtId="164" fontId="367" fillId="10" borderId="6" xfId="1" applyNumberFormat="1" applyFont="1" applyFill="1" applyBorder="1" applyAlignment="1">
      <alignment vertical="center"/>
    </xf>
    <xf numFmtId="164" fontId="334" fillId="10" borderId="0" xfId="1" applyNumberFormat="1" applyFont="1" applyFill="1" applyAlignment="1">
      <alignment horizontal="centerContinuous" vertical="center"/>
    </xf>
    <xf numFmtId="164" fontId="366" fillId="10" borderId="4" xfId="1" applyNumberFormat="1" applyFont="1" applyFill="1" applyBorder="1" applyAlignment="1">
      <alignment horizontal="center" vertical="top" wrapText="1"/>
    </xf>
    <xf numFmtId="164" fontId="367" fillId="10" borderId="0" xfId="1" applyNumberFormat="1" applyFont="1" applyFill="1" applyAlignment="1">
      <alignment vertical="center"/>
    </xf>
    <xf numFmtId="164" fontId="366" fillId="10" borderId="10" xfId="1" applyNumberFormat="1" applyFont="1" applyFill="1" applyBorder="1" applyAlignment="1">
      <alignment horizontal="center" vertical="top" wrapText="1"/>
    </xf>
    <xf numFmtId="164" fontId="366" fillId="10" borderId="0" xfId="1" applyNumberFormat="1" applyFont="1" applyFill="1" applyAlignment="1">
      <alignment vertical="center"/>
    </xf>
    <xf numFmtId="164" fontId="365" fillId="10" borderId="4" xfId="1" applyNumberFormat="1" applyFont="1" applyFill="1" applyBorder="1" applyAlignment="1">
      <alignment horizontal="center" vertical="center" wrapText="1"/>
    </xf>
    <xf numFmtId="164" fontId="367" fillId="0" borderId="6" xfId="1" applyNumberFormat="1" applyFont="1" applyBorder="1" applyAlignment="1">
      <alignment vertical="center"/>
    </xf>
    <xf numFmtId="0" fontId="388" fillId="32" borderId="0" xfId="0" applyFont="1" applyFill="1" applyAlignment="1">
      <alignment horizontal="left"/>
    </xf>
    <xf numFmtId="0" fontId="388" fillId="33" borderId="0" xfId="0" applyFont="1" applyFill="1" applyAlignment="1">
      <alignment horizontal="left"/>
    </xf>
    <xf numFmtId="41" fontId="334" fillId="10" borderId="3" xfId="0" applyNumberFormat="1" applyFont="1" applyFill="1" applyBorder="1"/>
    <xf numFmtId="0" fontId="167" fillId="0" borderId="0" xfId="7" applyFont="1" applyAlignment="1">
      <alignment vertical="center"/>
    </xf>
    <xf numFmtId="43" fontId="167" fillId="0" borderId="0" xfId="1" applyFont="1" applyFill="1" applyAlignment="1">
      <alignment vertical="center"/>
    </xf>
    <xf numFmtId="168" fontId="324" fillId="0" borderId="0" xfId="9" applyNumberFormat="1" applyFont="1" applyAlignment="1">
      <alignment vertical="center"/>
    </xf>
    <xf numFmtId="43" fontId="324" fillId="10" borderId="0" xfId="1" applyFont="1" applyFill="1" applyAlignment="1">
      <alignment horizontal="left" vertical="center"/>
    </xf>
    <xf numFmtId="164" fontId="338" fillId="10" borderId="0" xfId="1" applyNumberFormat="1" applyFont="1" applyFill="1" applyBorder="1" applyAlignment="1">
      <alignment horizontal="left" vertical="center"/>
    </xf>
    <xf numFmtId="164" fontId="338" fillId="12" borderId="0" xfId="1" applyNumberFormat="1" applyFont="1" applyFill="1" applyBorder="1" applyAlignment="1">
      <alignment horizontal="left" vertical="center"/>
    </xf>
    <xf numFmtId="1" fontId="334" fillId="0" borderId="0" xfId="1" applyNumberFormat="1" applyFont="1" applyFill="1" applyBorder="1" applyAlignment="1">
      <alignment vertical="center"/>
    </xf>
    <xf numFmtId="164" fontId="335" fillId="0" borderId="0" xfId="0" applyNumberFormat="1" applyFont="1" applyAlignment="1">
      <alignment vertical="center"/>
    </xf>
    <xf numFmtId="0" fontId="324" fillId="12" borderId="0" xfId="0" applyFont="1" applyFill="1" applyAlignment="1">
      <alignment horizontal="left" vertical="center" wrapText="1"/>
    </xf>
    <xf numFmtId="1" fontId="334" fillId="0" borderId="0" xfId="0" applyNumberFormat="1" applyFont="1" applyAlignment="1">
      <alignment vertical="center"/>
    </xf>
    <xf numFmtId="0" fontId="338" fillId="10" borderId="13" xfId="0" applyFont="1" applyFill="1" applyBorder="1" applyAlignment="1">
      <alignment vertical="center" wrapText="1"/>
    </xf>
    <xf numFmtId="164" fontId="338" fillId="10" borderId="23" xfId="1" applyNumberFormat="1" applyFont="1" applyFill="1" applyBorder="1" applyAlignment="1">
      <alignment vertical="center"/>
    </xf>
    <xf numFmtId="164" fontId="338" fillId="10" borderId="2" xfId="1" applyNumberFormat="1" applyFont="1" applyFill="1" applyBorder="1" applyAlignment="1"/>
    <xf numFmtId="164" fontId="338" fillId="10" borderId="3" xfId="1" applyNumberFormat="1" applyFont="1" applyFill="1" applyBorder="1" applyAlignment="1"/>
    <xf numFmtId="164" fontId="338" fillId="10" borderId="4" xfId="1" applyNumberFormat="1" applyFont="1" applyFill="1" applyBorder="1" applyAlignment="1"/>
    <xf numFmtId="0" fontId="389" fillId="10" borderId="0" xfId="70" applyFill="1"/>
    <xf numFmtId="43" fontId="380" fillId="33" borderId="0" xfId="0" applyNumberFormat="1" applyFont="1" applyFill="1" applyAlignment="1">
      <alignment vertical="center"/>
    </xf>
    <xf numFmtId="0" fontId="388" fillId="33" borderId="0" xfId="0" applyFont="1" applyFill="1" applyAlignment="1">
      <alignment horizontal="left" vertical="center"/>
    </xf>
    <xf numFmtId="164" fontId="338" fillId="10" borderId="0" xfId="0" applyNumberFormat="1" applyFont="1" applyFill="1" applyAlignment="1">
      <alignment vertical="center"/>
    </xf>
    <xf numFmtId="0" fontId="343" fillId="0" borderId="0" xfId="0" applyFont="1" applyAlignment="1">
      <alignment vertical="center"/>
    </xf>
    <xf numFmtId="164" fontId="335" fillId="10" borderId="0" xfId="1" applyNumberFormat="1" applyFont="1" applyFill="1" applyBorder="1" applyAlignment="1">
      <alignment vertical="center"/>
    </xf>
    <xf numFmtId="164" fontId="334" fillId="10" borderId="2" xfId="1" applyNumberFormat="1" applyFont="1" applyFill="1" applyBorder="1" applyAlignment="1">
      <alignment vertical="center"/>
    </xf>
    <xf numFmtId="0" fontId="388" fillId="32" borderId="0" xfId="0" applyFont="1" applyFill="1" applyAlignment="1">
      <alignment horizontal="left" vertical="center"/>
    </xf>
    <xf numFmtId="0" fontId="334" fillId="0" borderId="0" xfId="0" applyFont="1" applyAlignment="1">
      <alignment horizontal="left" vertical="center"/>
    </xf>
    <xf numFmtId="164" fontId="390" fillId="10" borderId="0" xfId="1" applyNumberFormat="1" applyFont="1" applyFill="1" applyBorder="1"/>
    <xf numFmtId="164" fontId="334" fillId="10" borderId="3" xfId="1" applyNumberFormat="1" applyFont="1" applyFill="1" applyBorder="1" applyAlignment="1">
      <alignment vertical="top"/>
    </xf>
    <xf numFmtId="164" fontId="334" fillId="10" borderId="3" xfId="1" applyNumberFormat="1" applyFont="1" applyFill="1" applyBorder="1" applyAlignment="1">
      <alignment horizontal="right" vertical="center"/>
    </xf>
    <xf numFmtId="164" fontId="334" fillId="10" borderId="6" xfId="2" applyNumberFormat="1" applyFont="1" applyFill="1" applyBorder="1"/>
    <xf numFmtId="164" fontId="334" fillId="10" borderId="0" xfId="2" applyNumberFormat="1" applyFont="1" applyFill="1" applyBorder="1"/>
    <xf numFmtId="164" fontId="334" fillId="10" borderId="7" xfId="2" applyNumberFormat="1" applyFont="1" applyFill="1" applyBorder="1"/>
    <xf numFmtId="166" fontId="200" fillId="10" borderId="0" xfId="0" applyNumberFormat="1" applyFont="1" applyFill="1" applyAlignment="1">
      <alignment vertical="top"/>
    </xf>
    <xf numFmtId="43" fontId="200" fillId="10" borderId="0" xfId="0" applyNumberFormat="1" applyFont="1" applyFill="1" applyAlignment="1">
      <alignment vertical="top"/>
    </xf>
    <xf numFmtId="41" fontId="163" fillId="0" borderId="0" xfId="0" applyNumberFormat="1" applyFont="1" applyAlignment="1">
      <alignment horizontal="centerContinuous" vertical="top"/>
    </xf>
    <xf numFmtId="41" fontId="163" fillId="0" borderId="0" xfId="0" applyNumberFormat="1" applyFont="1"/>
    <xf numFmtId="41" fontId="259" fillId="0" borderId="0" xfId="0" applyNumberFormat="1" applyFont="1" applyAlignment="1">
      <alignment vertical="top" wrapText="1"/>
    </xf>
    <xf numFmtId="41" fontId="258" fillId="0" borderId="6" xfId="0" applyNumberFormat="1" applyFont="1" applyBorder="1" applyAlignment="1">
      <alignment horizontal="center" vertical="top" wrapText="1"/>
    </xf>
    <xf numFmtId="166" fontId="163" fillId="0" borderId="0" xfId="0" applyNumberFormat="1" applyFont="1" applyAlignment="1">
      <alignment vertical="top"/>
    </xf>
    <xf numFmtId="166" fontId="163" fillId="0" borderId="6" xfId="0" applyNumberFormat="1" applyFont="1" applyBorder="1" applyAlignment="1">
      <alignment vertical="top"/>
    </xf>
    <xf numFmtId="166" fontId="163" fillId="0" borderId="6" xfId="0" applyNumberFormat="1" applyFont="1" applyBorder="1"/>
    <xf numFmtId="166" fontId="259" fillId="0" borderId="6" xfId="0" applyNumberFormat="1" applyFont="1" applyBorder="1" applyAlignment="1">
      <alignment vertical="top"/>
    </xf>
    <xf numFmtId="166" fontId="213" fillId="0" borderId="6" xfId="0" applyNumberFormat="1" applyFont="1" applyBorder="1" applyAlignment="1">
      <alignment vertical="top"/>
    </xf>
    <xf numFmtId="166" fontId="163" fillId="10" borderId="6" xfId="0" applyNumberFormat="1" applyFont="1" applyFill="1" applyBorder="1" applyAlignment="1">
      <alignment vertical="top"/>
    </xf>
    <xf numFmtId="41" fontId="163" fillId="0" borderId="6" xfId="0" applyNumberFormat="1" applyFont="1" applyBorder="1" applyAlignment="1">
      <alignment vertical="top"/>
    </xf>
    <xf numFmtId="41" fontId="213" fillId="0" borderId="6" xfId="0" applyNumberFormat="1" applyFont="1" applyBorder="1" applyAlignment="1">
      <alignment vertical="top"/>
    </xf>
    <xf numFmtId="41" fontId="213" fillId="17" borderId="6" xfId="0" applyNumberFormat="1" applyFont="1" applyFill="1" applyBorder="1" applyAlignment="1">
      <alignment vertical="top"/>
    </xf>
    <xf numFmtId="41" fontId="161" fillId="0" borderId="6" xfId="0" applyNumberFormat="1" applyFont="1" applyBorder="1" applyAlignment="1">
      <alignment vertical="top"/>
    </xf>
    <xf numFmtId="41" fontId="163" fillId="10" borderId="6" xfId="0" applyNumberFormat="1" applyFont="1" applyFill="1" applyBorder="1" applyAlignment="1">
      <alignment vertical="top"/>
    </xf>
    <xf numFmtId="166" fontId="8" fillId="10" borderId="6" xfId="0" applyNumberFormat="1" applyFont="1" applyFill="1" applyBorder="1" applyAlignment="1">
      <alignment vertical="top"/>
    </xf>
    <xf numFmtId="166" fontId="163" fillId="11" borderId="6" xfId="0" applyNumberFormat="1" applyFont="1" applyFill="1" applyBorder="1" applyAlignment="1">
      <alignment vertical="top"/>
    </xf>
    <xf numFmtId="166" fontId="163" fillId="10" borderId="6" xfId="13" applyNumberFormat="1" applyFont="1" applyFill="1" applyBorder="1" applyAlignment="1">
      <alignment horizontal="right" vertical="top" wrapText="1"/>
    </xf>
    <xf numFmtId="166" fontId="163" fillId="10" borderId="6" xfId="0" applyNumberFormat="1" applyFont="1" applyFill="1" applyBorder="1"/>
    <xf numFmtId="166" fontId="391" fillId="10" borderId="6" xfId="0" applyNumberFormat="1" applyFont="1" applyFill="1" applyBorder="1" applyAlignment="1">
      <alignment vertical="top"/>
    </xf>
    <xf numFmtId="166" fontId="213" fillId="10" borderId="6" xfId="0" applyNumberFormat="1" applyFont="1" applyFill="1" applyBorder="1" applyAlignment="1">
      <alignment vertical="top"/>
    </xf>
    <xf numFmtId="166" fontId="392" fillId="10" borderId="6" xfId="0" applyNumberFormat="1" applyFont="1" applyFill="1" applyBorder="1" applyAlignment="1">
      <alignment vertical="top"/>
    </xf>
    <xf numFmtId="166" fontId="163" fillId="10" borderId="0" xfId="0" applyNumberFormat="1" applyFont="1" applyFill="1" applyAlignment="1">
      <alignment vertical="top"/>
    </xf>
    <xf numFmtId="43" fontId="213" fillId="10" borderId="6" xfId="0" applyNumberFormat="1" applyFont="1" applyFill="1" applyBorder="1" applyAlignment="1">
      <alignment vertical="top"/>
    </xf>
    <xf numFmtId="166" fontId="393" fillId="11" borderId="2" xfId="0" applyNumberFormat="1" applyFont="1" applyFill="1" applyBorder="1" applyAlignment="1">
      <alignment vertical="top"/>
    </xf>
    <xf numFmtId="43" fontId="163" fillId="10" borderId="0" xfId="0" applyNumberFormat="1" applyFont="1" applyFill="1" applyAlignment="1">
      <alignment vertical="top"/>
    </xf>
    <xf numFmtId="41" fontId="163" fillId="10" borderId="0" xfId="0" applyNumberFormat="1" applyFont="1" applyFill="1"/>
    <xf numFmtId="166" fontId="163" fillId="10" borderId="0" xfId="0" applyNumberFormat="1" applyFont="1" applyFill="1"/>
    <xf numFmtId="166" fontId="163" fillId="3" borderId="0" xfId="0" applyNumberFormat="1" applyFont="1" applyFill="1" applyAlignment="1">
      <alignment vertical="top"/>
    </xf>
    <xf numFmtId="166" fontId="163" fillId="0" borderId="0" xfId="0" applyNumberFormat="1" applyFont="1"/>
    <xf numFmtId="166" fontId="160" fillId="0" borderId="6" xfId="0" applyNumberFormat="1" applyFont="1" applyBorder="1" applyAlignment="1">
      <alignment vertical="top"/>
    </xf>
    <xf numFmtId="174" fontId="163" fillId="0" borderId="0" xfId="0" applyNumberFormat="1" applyFont="1"/>
    <xf numFmtId="0" fontId="388" fillId="32" borderId="0" xfId="0" applyFont="1" applyFill="1" applyAlignment="1">
      <alignment horizontal="left"/>
    </xf>
    <xf numFmtId="0" fontId="338" fillId="10" borderId="0" xfId="0" applyFont="1" applyFill="1" applyAlignment="1">
      <alignment horizontal="center"/>
    </xf>
    <xf numFmtId="0" fontId="388" fillId="32" borderId="0" xfId="0" applyFont="1" applyFill="1" applyAlignment="1">
      <alignment horizontal="center"/>
    </xf>
    <xf numFmtId="0" fontId="324" fillId="10" borderId="0" xfId="0" applyFont="1" applyFill="1" applyAlignment="1">
      <alignment horizontal="center"/>
    </xf>
    <xf numFmtId="0" fontId="379" fillId="10" borderId="0" xfId="0" applyFont="1" applyFill="1" applyAlignment="1">
      <alignment horizontal="center" vertical="center"/>
    </xf>
    <xf numFmtId="0" fontId="378" fillId="10" borderId="0" xfId="0" applyFont="1" applyFill="1" applyAlignment="1">
      <alignment horizontal="center"/>
    </xf>
    <xf numFmtId="164" fontId="338" fillId="10" borderId="0" xfId="0" applyNumberFormat="1" applyFont="1" applyFill="1" applyAlignment="1">
      <alignment horizontal="center"/>
    </xf>
    <xf numFmtId="0" fontId="387" fillId="32" borderId="0" xfId="0" applyFont="1" applyFill="1" applyAlignment="1">
      <alignment horizontal="left"/>
    </xf>
    <xf numFmtId="0" fontId="248" fillId="10" borderId="0" xfId="0" applyFont="1" applyFill="1" applyAlignment="1">
      <alignment horizontal="center"/>
    </xf>
    <xf numFmtId="0" fontId="348" fillId="10" borderId="0" xfId="0" applyFont="1" applyFill="1" applyAlignment="1">
      <alignment horizontal="center"/>
    </xf>
    <xf numFmtId="0" fontId="343" fillId="10" borderId="0" xfId="0" applyFont="1" applyFill="1" applyAlignment="1">
      <alignment horizontal="center" vertical="center"/>
    </xf>
    <xf numFmtId="43" fontId="348" fillId="10" borderId="2" xfId="1" applyFont="1" applyFill="1" applyBorder="1" applyAlignment="1">
      <alignment horizontal="center" vertical="center" wrapText="1"/>
    </xf>
    <xf numFmtId="43" fontId="348" fillId="10" borderId="4" xfId="1" applyFont="1" applyFill="1" applyBorder="1" applyAlignment="1">
      <alignment horizontal="center" vertical="center" wrapText="1"/>
    </xf>
    <xf numFmtId="0" fontId="348" fillId="10" borderId="22" xfId="0" applyFont="1" applyFill="1" applyBorder="1" applyAlignment="1">
      <alignment horizontal="center" vertical="center"/>
    </xf>
    <xf numFmtId="0" fontId="348" fillId="10" borderId="13" xfId="0" applyFont="1" applyFill="1" applyBorder="1" applyAlignment="1">
      <alignment horizontal="center" vertical="center"/>
    </xf>
    <xf numFmtId="0" fontId="348" fillId="10" borderId="23" xfId="0" applyFont="1" applyFill="1" applyBorder="1" applyAlignment="1">
      <alignment horizontal="center" vertical="center"/>
    </xf>
    <xf numFmtId="0" fontId="348" fillId="10" borderId="8" xfId="0" applyFont="1" applyFill="1" applyBorder="1" applyAlignment="1">
      <alignment horizontal="center" vertical="center" wrapText="1"/>
    </xf>
    <xf numFmtId="0" fontId="348" fillId="10" borderId="9" xfId="0" applyFont="1" applyFill="1" applyBorder="1" applyAlignment="1">
      <alignment horizontal="center" vertical="center" wrapText="1"/>
    </xf>
    <xf numFmtId="0" fontId="348" fillId="10" borderId="10" xfId="0" applyFont="1" applyFill="1" applyBorder="1" applyAlignment="1">
      <alignment horizontal="center" vertical="center" wrapText="1"/>
    </xf>
    <xf numFmtId="0" fontId="348" fillId="10" borderId="11" xfId="0" applyFont="1" applyFill="1" applyBorder="1" applyAlignment="1">
      <alignment horizontal="center" vertical="center" wrapText="1"/>
    </xf>
    <xf numFmtId="43" fontId="348" fillId="10" borderId="4" xfId="1" applyFont="1" applyFill="1" applyBorder="1" applyAlignment="1">
      <alignment vertical="center" wrapText="1"/>
    </xf>
    <xf numFmtId="0" fontId="338" fillId="10" borderId="0" xfId="0" applyFont="1" applyFill="1" applyAlignment="1">
      <alignment horizontal="justify"/>
    </xf>
    <xf numFmtId="0" fontId="348" fillId="10" borderId="0" xfId="0" applyFont="1" applyFill="1" applyAlignment="1">
      <alignment horizontal="center" vertical="center"/>
    </xf>
    <xf numFmtId="172" fontId="348" fillId="10" borderId="22" xfId="0" applyNumberFormat="1" applyFont="1" applyFill="1" applyBorder="1" applyAlignment="1">
      <alignment horizontal="center"/>
    </xf>
    <xf numFmtId="172" fontId="348" fillId="10" borderId="13" xfId="0" applyNumberFormat="1" applyFont="1" applyFill="1" applyBorder="1" applyAlignment="1">
      <alignment horizontal="center"/>
    </xf>
    <xf numFmtId="172" fontId="348" fillId="10" borderId="23" xfId="0" applyNumberFormat="1" applyFont="1" applyFill="1" applyBorder="1" applyAlignment="1">
      <alignment horizontal="center"/>
    </xf>
    <xf numFmtId="0" fontId="338" fillId="10" borderId="0" xfId="0" applyFont="1" applyFill="1" applyAlignment="1">
      <alignment horizontal="left" vertical="top" wrapText="1"/>
    </xf>
    <xf numFmtId="0" fontId="248" fillId="10" borderId="0" xfId="0" applyFont="1" applyFill="1" applyAlignment="1">
      <alignment horizontal="center" vertical="center"/>
    </xf>
    <xf numFmtId="0" fontId="338" fillId="10" borderId="0" xfId="0" applyFont="1" applyFill="1" applyAlignment="1">
      <alignment horizontal="justify" vertical="top" wrapText="1"/>
    </xf>
    <xf numFmtId="0" fontId="338" fillId="10" borderId="0" xfId="0" applyFont="1" applyFill="1" applyAlignment="1">
      <alignment horizontal="justify" vertical="center"/>
    </xf>
    <xf numFmtId="0" fontId="338" fillId="10" borderId="0" xfId="0" applyFont="1" applyFill="1" applyAlignment="1">
      <alignment horizontal="justify" vertical="top"/>
    </xf>
    <xf numFmtId="0" fontId="338" fillId="10" borderId="0" xfId="0" applyFont="1" applyFill="1" applyAlignment="1">
      <alignment horizontal="left" wrapText="1"/>
    </xf>
    <xf numFmtId="0" fontId="338" fillId="10" borderId="0" xfId="0" applyFont="1" applyFill="1" applyAlignment="1">
      <alignment horizontal="center" vertical="center"/>
    </xf>
    <xf numFmtId="0" fontId="324" fillId="10" borderId="2" xfId="0" applyFont="1" applyFill="1" applyBorder="1" applyAlignment="1">
      <alignment horizontal="center" vertical="center"/>
    </xf>
    <xf numFmtId="0" fontId="324" fillId="10" borderId="4" xfId="0" applyFont="1" applyFill="1" applyBorder="1" applyAlignment="1">
      <alignment horizontal="center" vertical="center"/>
    </xf>
    <xf numFmtId="0" fontId="381" fillId="33" borderId="0" xfId="0" applyFont="1" applyFill="1" applyAlignment="1">
      <alignment horizontal="left"/>
    </xf>
    <xf numFmtId="0" fontId="388" fillId="33" borderId="0" xfId="0" applyFont="1" applyFill="1" applyAlignment="1">
      <alignment horizontal="left"/>
    </xf>
    <xf numFmtId="0" fontId="387" fillId="33" borderId="0" xfId="0" applyFont="1" applyFill="1" applyAlignment="1">
      <alignment horizontal="left"/>
    </xf>
    <xf numFmtId="43" fontId="388" fillId="33" borderId="0" xfId="0" applyNumberFormat="1" applyFont="1" applyFill="1" applyAlignment="1">
      <alignment horizontal="left"/>
    </xf>
    <xf numFmtId="0" fontId="380" fillId="33" borderId="0" xfId="0" applyFont="1" applyFill="1" applyAlignment="1">
      <alignment horizontal="center"/>
    </xf>
    <xf numFmtId="164" fontId="381" fillId="33" borderId="0" xfId="0" applyNumberFormat="1" applyFont="1" applyFill="1" applyAlignment="1">
      <alignment horizontal="left"/>
    </xf>
    <xf numFmtId="164" fontId="381" fillId="33" borderId="0" xfId="0" applyNumberFormat="1" applyFont="1" applyFill="1" applyAlignment="1">
      <alignment horizontal="center"/>
    </xf>
    <xf numFmtId="0" fontId="381" fillId="33" borderId="0" xfId="0" applyFont="1" applyFill="1" applyAlignment="1">
      <alignment horizontal="center" vertical="center"/>
    </xf>
    <xf numFmtId="0" fontId="388" fillId="33" borderId="0" xfId="0" applyFont="1" applyFill="1" applyAlignment="1">
      <alignment horizontal="center" vertical="center"/>
    </xf>
    <xf numFmtId="43" fontId="324" fillId="10" borderId="2" xfId="1" applyFont="1" applyFill="1" applyBorder="1" applyAlignment="1">
      <alignment horizontal="center" vertical="center"/>
    </xf>
    <xf numFmtId="43" fontId="338" fillId="10" borderId="4" xfId="1" applyFont="1" applyFill="1" applyBorder="1" applyAlignment="1">
      <alignment horizontal="center" vertical="center"/>
    </xf>
    <xf numFmtId="172" fontId="324" fillId="10" borderId="22" xfId="0" applyNumberFormat="1" applyFont="1" applyFill="1" applyBorder="1" applyAlignment="1">
      <alignment horizontal="center" vertical="center"/>
    </xf>
    <xf numFmtId="172" fontId="324" fillId="10" borderId="13" xfId="0" applyNumberFormat="1" applyFont="1" applyFill="1" applyBorder="1" applyAlignment="1">
      <alignment horizontal="center" vertical="center"/>
    </xf>
    <xf numFmtId="172" fontId="324" fillId="10" borderId="23" xfId="0" applyNumberFormat="1" applyFont="1" applyFill="1" applyBorder="1" applyAlignment="1">
      <alignment horizontal="center" vertical="center"/>
    </xf>
    <xf numFmtId="0" fontId="388" fillId="33" borderId="0" xfId="0" applyFont="1" applyFill="1" applyAlignment="1">
      <alignment horizontal="left" vertical="center"/>
    </xf>
    <xf numFmtId="164" fontId="338" fillId="10" borderId="3" xfId="1" applyNumberFormat="1" applyFont="1" applyFill="1" applyBorder="1" applyAlignment="1">
      <alignment horizontal="center" vertical="center"/>
    </xf>
    <xf numFmtId="164" fontId="338" fillId="10" borderId="4" xfId="1" applyNumberFormat="1" applyFont="1" applyFill="1" applyBorder="1" applyAlignment="1">
      <alignment horizontal="center" vertical="center"/>
    </xf>
    <xf numFmtId="0" fontId="338" fillId="10" borderId="0" xfId="0" applyFont="1" applyFill="1" applyAlignment="1">
      <alignment horizontal="left" vertical="justify" wrapText="1"/>
    </xf>
    <xf numFmtId="0" fontId="338" fillId="10" borderId="0" xfId="0" applyFont="1" applyFill="1" applyAlignment="1">
      <alignment horizontal="left"/>
    </xf>
    <xf numFmtId="0" fontId="334" fillId="10" borderId="0" xfId="0" applyFont="1" applyFill="1" applyAlignment="1">
      <alignment horizontal="justify" vertical="center"/>
    </xf>
    <xf numFmtId="0" fontId="377" fillId="10" borderId="0" xfId="7" applyFont="1" applyFill="1" applyAlignment="1">
      <alignment horizontal="center" vertical="center"/>
    </xf>
    <xf numFmtId="0" fontId="358" fillId="10" borderId="0" xfId="7" applyFont="1" applyFill="1" applyAlignment="1">
      <alignment horizontal="center" vertical="center"/>
    </xf>
    <xf numFmtId="0" fontId="364" fillId="10" borderId="0" xfId="7" applyFont="1" applyFill="1" applyAlignment="1">
      <alignment horizontal="center" vertical="center"/>
    </xf>
    <xf numFmtId="0" fontId="166" fillId="10" borderId="0" xfId="0" applyFont="1" applyFill="1" applyAlignment="1">
      <alignment horizontal="left"/>
    </xf>
    <xf numFmtId="164" fontId="167" fillId="10" borderId="3" xfId="1" applyNumberFormat="1" applyFont="1" applyFill="1" applyBorder="1" applyAlignment="1">
      <alignment horizontal="center" vertical="center"/>
    </xf>
    <xf numFmtId="164" fontId="167" fillId="10" borderId="4" xfId="1" applyNumberFormat="1" applyFont="1" applyFill="1" applyBorder="1" applyAlignment="1">
      <alignment horizontal="center" vertical="center"/>
    </xf>
    <xf numFmtId="0" fontId="167" fillId="10" borderId="0" xfId="0" applyFont="1" applyFill="1" applyAlignment="1">
      <alignment horizontal="left" wrapText="1"/>
    </xf>
    <xf numFmtId="0" fontId="167" fillId="10" borderId="0" xfId="0" applyFont="1" applyFill="1" applyAlignment="1">
      <alignment horizontal="left" vertical="justify" wrapText="1"/>
    </xf>
    <xf numFmtId="0" fontId="374" fillId="10" borderId="0" xfId="0" applyFont="1" applyFill="1"/>
    <xf numFmtId="0" fontId="375" fillId="10" borderId="0" xfId="0" applyFont="1" applyFill="1"/>
    <xf numFmtId="0" fontId="374" fillId="10" borderId="0" xfId="0" applyFont="1" applyFill="1" applyAlignment="1">
      <alignment horizontal="center"/>
    </xf>
    <xf numFmtId="0" fontId="375" fillId="10" borderId="0" xfId="0" applyFont="1" applyFill="1" applyAlignment="1">
      <alignment horizontal="center"/>
    </xf>
    <xf numFmtId="0" fontId="364" fillId="10" borderId="0" xfId="0" applyFont="1" applyFill="1" applyAlignment="1">
      <alignment horizontal="left"/>
    </xf>
    <xf numFmtId="15" fontId="364" fillId="10" borderId="0" xfId="0" applyNumberFormat="1" applyFont="1" applyFill="1" applyAlignment="1">
      <alignment horizontal="left"/>
    </xf>
    <xf numFmtId="15" fontId="364" fillId="10" borderId="0" xfId="0" quotePrefix="1" applyNumberFormat="1" applyFont="1" applyFill="1" applyAlignment="1">
      <alignment horizontal="left"/>
    </xf>
    <xf numFmtId="0" fontId="167" fillId="10" borderId="0" xfId="0" applyFont="1" applyFill="1" applyAlignment="1">
      <alignment horizontal="left" vertical="top" wrapText="1"/>
    </xf>
    <xf numFmtId="0" fontId="166" fillId="10" borderId="0" xfId="0" applyFont="1" applyFill="1" applyAlignment="1">
      <alignment horizontal="left" vertical="top"/>
    </xf>
    <xf numFmtId="0" fontId="167" fillId="10" borderId="0" xfId="0" applyFont="1" applyFill="1" applyAlignment="1">
      <alignment horizontal="justify"/>
    </xf>
    <xf numFmtId="0" fontId="166" fillId="10" borderId="0" xfId="0" applyFont="1" applyFill="1" applyAlignment="1">
      <alignment horizontal="justify" vertical="top"/>
    </xf>
    <xf numFmtId="164" fontId="167" fillId="10" borderId="3" xfId="1" applyNumberFormat="1" applyFont="1" applyFill="1" applyBorder="1" applyAlignment="1">
      <alignment horizontal="center"/>
    </xf>
    <xf numFmtId="164" fontId="167" fillId="10" borderId="4" xfId="1" applyNumberFormat="1" applyFont="1" applyFill="1" applyBorder="1" applyAlignment="1">
      <alignment horizontal="center"/>
    </xf>
    <xf numFmtId="0" fontId="167" fillId="10" borderId="0" xfId="0" applyFont="1" applyFill="1" applyAlignment="1">
      <alignment horizontal="left"/>
    </xf>
    <xf numFmtId="43" fontId="167" fillId="10" borderId="0" xfId="13" applyNumberFormat="1" applyFont="1" applyFill="1" applyAlignment="1">
      <alignment horizontal="left" vertical="top" wrapText="1"/>
    </xf>
    <xf numFmtId="0" fontId="380" fillId="32" borderId="0" xfId="0" applyFont="1" applyFill="1" applyAlignment="1">
      <alignment horizontal="center"/>
    </xf>
    <xf numFmtId="0" fontId="385" fillId="32" borderId="0" xfId="0" applyFont="1" applyFill="1" applyAlignment="1">
      <alignment horizontal="left"/>
    </xf>
    <xf numFmtId="0" fontId="384" fillId="32" borderId="0" xfId="0" applyFont="1" applyFill="1" applyAlignment="1">
      <alignment horizontal="left"/>
    </xf>
    <xf numFmtId="0" fontId="381" fillId="32" borderId="0" xfId="0" applyFont="1" applyFill="1" applyAlignment="1">
      <alignment horizontal="center" vertical="center"/>
    </xf>
    <xf numFmtId="0" fontId="381" fillId="32" borderId="0" xfId="0" applyFont="1" applyFill="1" applyAlignment="1">
      <alignment horizontal="center"/>
    </xf>
    <xf numFmtId="164" fontId="381" fillId="32" borderId="0" xfId="0" applyNumberFormat="1" applyFont="1" applyFill="1" applyAlignment="1">
      <alignment horizontal="center"/>
    </xf>
    <xf numFmtId="0" fontId="381" fillId="32" borderId="0" xfId="0" applyFont="1" applyFill="1" applyAlignment="1">
      <alignment horizontal="left"/>
    </xf>
    <xf numFmtId="0" fontId="364" fillId="10" borderId="0" xfId="0" applyFont="1" applyFill="1" applyAlignment="1">
      <alignment horizontal="left" vertical="top"/>
    </xf>
    <xf numFmtId="0" fontId="358" fillId="10" borderId="0" xfId="0" applyFont="1" applyFill="1" applyAlignment="1">
      <alignment horizontal="center" vertical="center"/>
    </xf>
    <xf numFmtId="0" fontId="166" fillId="10" borderId="0" xfId="0" applyFont="1" applyFill="1" applyAlignment="1">
      <alignment horizontal="center" vertical="center"/>
    </xf>
    <xf numFmtId="0" fontId="167" fillId="10" borderId="0" xfId="0" applyFont="1" applyFill="1" applyAlignment="1">
      <alignment horizontal="center" vertical="center"/>
    </xf>
    <xf numFmtId="0" fontId="166" fillId="10" borderId="8" xfId="0" applyFont="1" applyFill="1" applyBorder="1" applyAlignment="1">
      <alignment horizontal="center" vertical="center"/>
    </xf>
    <xf numFmtId="0" fontId="166" fillId="10" borderId="20" xfId="0" applyFont="1" applyFill="1" applyBorder="1" applyAlignment="1">
      <alignment horizontal="center" vertical="center"/>
    </xf>
    <xf numFmtId="0" fontId="166" fillId="10" borderId="9" xfId="0" applyFont="1" applyFill="1" applyBorder="1" applyAlignment="1">
      <alignment horizontal="center" vertical="center"/>
    </xf>
    <xf numFmtId="0" fontId="166" fillId="10" borderId="10" xfId="0" applyFont="1" applyFill="1" applyBorder="1" applyAlignment="1">
      <alignment horizontal="center" vertical="center"/>
    </xf>
    <xf numFmtId="0" fontId="166" fillId="10" borderId="7" xfId="0" applyFont="1" applyFill="1" applyBorder="1" applyAlignment="1">
      <alignment horizontal="center" vertical="center"/>
    </xf>
    <xf numFmtId="0" fontId="166" fillId="10" borderId="11" xfId="0" applyFont="1" applyFill="1" applyBorder="1" applyAlignment="1">
      <alignment horizontal="center" vertical="center"/>
    </xf>
    <xf numFmtId="0" fontId="334" fillId="10" borderId="0" xfId="0" applyFont="1" applyFill="1" applyAlignment="1">
      <alignment horizontal="center"/>
    </xf>
    <xf numFmtId="172" fontId="166" fillId="10" borderId="22" xfId="0" applyNumberFormat="1" applyFont="1" applyFill="1" applyBorder="1" applyAlignment="1">
      <alignment horizontal="center"/>
    </xf>
    <xf numFmtId="172" fontId="166" fillId="10" borderId="13" xfId="0" applyNumberFormat="1" applyFont="1" applyFill="1" applyBorder="1" applyAlignment="1">
      <alignment horizontal="center"/>
    </xf>
    <xf numFmtId="172" fontId="166" fillId="10" borderId="23" xfId="0" applyNumberFormat="1" applyFont="1" applyFill="1" applyBorder="1" applyAlignment="1">
      <alignment horizontal="center"/>
    </xf>
    <xf numFmtId="0" fontId="335" fillId="10" borderId="0" xfId="0" applyFont="1" applyFill="1" applyAlignment="1">
      <alignment horizontal="center" vertical="center"/>
    </xf>
    <xf numFmtId="0" fontId="335" fillId="10" borderId="0" xfId="0" applyFont="1" applyFill="1" applyAlignment="1">
      <alignment horizontal="left"/>
    </xf>
    <xf numFmtId="0" fontId="334" fillId="10" borderId="0" xfId="0" applyFont="1" applyFill="1" applyAlignment="1">
      <alignment horizontal="left"/>
    </xf>
    <xf numFmtId="43" fontId="384" fillId="32" borderId="0" xfId="0" applyNumberFormat="1" applyFont="1" applyFill="1" applyAlignment="1">
      <alignment horizontal="left"/>
    </xf>
    <xf numFmtId="0" fontId="384" fillId="32" borderId="0" xfId="0" applyFont="1" applyFill="1" applyAlignment="1">
      <alignment horizontal="center"/>
    </xf>
    <xf numFmtId="164" fontId="381" fillId="32" borderId="0" xfId="0" applyNumberFormat="1" applyFont="1" applyFill="1" applyAlignment="1">
      <alignment horizontal="left" vertical="center"/>
    </xf>
    <xf numFmtId="0" fontId="324" fillId="10" borderId="0" xfId="0" applyFont="1" applyFill="1" applyAlignment="1">
      <alignment horizontal="left"/>
    </xf>
    <xf numFmtId="0" fontId="338" fillId="10" borderId="0" xfId="0" applyFont="1" applyFill="1" applyAlignment="1">
      <alignment vertical="justify" wrapText="1"/>
    </xf>
    <xf numFmtId="164" fontId="338" fillId="10" borderId="0" xfId="1" applyNumberFormat="1" applyFont="1" applyFill="1" applyAlignment="1">
      <alignment horizontal="right" vertical="center"/>
    </xf>
    <xf numFmtId="164" fontId="381" fillId="33" borderId="0" xfId="0" applyNumberFormat="1" applyFont="1" applyFill="1" applyAlignment="1">
      <alignment horizontal="left" vertical="center"/>
    </xf>
    <xf numFmtId="0" fontId="381" fillId="33" borderId="0" xfId="0" applyFont="1" applyFill="1" applyAlignment="1">
      <alignment horizontal="center"/>
    </xf>
    <xf numFmtId="164" fontId="334" fillId="10" borderId="3" xfId="1" applyNumberFormat="1" applyFont="1" applyFill="1" applyBorder="1" applyAlignment="1">
      <alignment horizontal="center" vertical="center"/>
    </xf>
    <xf numFmtId="164" fontId="334" fillId="10" borderId="4" xfId="1" applyNumberFormat="1" applyFont="1" applyFill="1" applyBorder="1" applyAlignment="1">
      <alignment horizontal="center" vertical="center"/>
    </xf>
    <xf numFmtId="0" fontId="335" fillId="10" borderId="2" xfId="0" applyFont="1" applyFill="1" applyBorder="1" applyAlignment="1">
      <alignment horizontal="center" vertical="center"/>
    </xf>
    <xf numFmtId="0" fontId="334" fillId="10" borderId="4" xfId="0" applyFont="1" applyFill="1" applyBorder="1" applyAlignment="1">
      <alignment horizontal="center" vertical="center"/>
    </xf>
    <xf numFmtId="0" fontId="334" fillId="10" borderId="0" xfId="0" applyFont="1" applyFill="1" applyAlignment="1">
      <alignment horizontal="left" wrapText="1"/>
    </xf>
    <xf numFmtId="0" fontId="334" fillId="10" borderId="0" xfId="0" applyFont="1" applyFill="1" applyAlignment="1">
      <alignment horizontal="left" vertical="justify" wrapText="1"/>
    </xf>
    <xf numFmtId="0" fontId="388" fillId="33" borderId="0" xfId="0" applyFont="1" applyFill="1" applyAlignment="1">
      <alignment horizontal="center"/>
    </xf>
    <xf numFmtId="0" fontId="348" fillId="10" borderId="8" xfId="0" applyFont="1" applyFill="1" applyBorder="1" applyAlignment="1">
      <alignment horizontal="center" vertical="center"/>
    </xf>
    <xf numFmtId="0" fontId="348" fillId="10" borderId="9" xfId="0" applyFont="1" applyFill="1" applyBorder="1" applyAlignment="1">
      <alignment horizontal="center" vertical="center"/>
    </xf>
    <xf numFmtId="0" fontId="348" fillId="10" borderId="10" xfId="0" applyFont="1" applyFill="1" applyBorder="1" applyAlignment="1">
      <alignment horizontal="center" vertical="center"/>
    </xf>
    <xf numFmtId="0" fontId="348" fillId="10" borderId="11" xfId="0" applyFont="1" applyFill="1" applyBorder="1" applyAlignment="1">
      <alignment horizontal="center" vertical="center"/>
    </xf>
    <xf numFmtId="0" fontId="348" fillId="10" borderId="2" xfId="0" applyFont="1" applyFill="1" applyBorder="1" applyAlignment="1">
      <alignment horizontal="center" vertical="center"/>
    </xf>
    <xf numFmtId="0" fontId="343" fillId="10" borderId="4" xfId="0" applyFont="1" applyFill="1" applyBorder="1" applyAlignment="1">
      <alignment horizontal="center" vertical="center"/>
    </xf>
    <xf numFmtId="43" fontId="338" fillId="10" borderId="0" xfId="13" applyNumberFormat="1" applyFont="1" applyFill="1" applyAlignment="1">
      <alignment horizontal="left" vertical="top" wrapText="1"/>
    </xf>
    <xf numFmtId="164" fontId="338" fillId="10" borderId="3" xfId="1" applyNumberFormat="1" applyFont="1" applyFill="1" applyBorder="1" applyAlignment="1">
      <alignment horizontal="center"/>
    </xf>
    <xf numFmtId="164" fontId="338" fillId="10" borderId="4" xfId="1" applyNumberFormat="1" applyFont="1" applyFill="1" applyBorder="1" applyAlignment="1">
      <alignment horizontal="center"/>
    </xf>
    <xf numFmtId="0" fontId="324" fillId="10" borderId="0" xfId="0" applyFont="1" applyFill="1" applyAlignment="1">
      <alignment horizontal="justify" vertical="top"/>
    </xf>
    <xf numFmtId="0" fontId="350" fillId="10" borderId="0" xfId="7" applyFont="1" applyFill="1" applyAlignment="1">
      <alignment horizontal="center" vertical="center"/>
    </xf>
    <xf numFmtId="0" fontId="248" fillId="10" borderId="0" xfId="7" applyFont="1" applyFill="1" applyAlignment="1">
      <alignment horizontal="center" vertical="center"/>
    </xf>
    <xf numFmtId="0" fontId="249" fillId="10" borderId="0" xfId="7" applyFont="1" applyFill="1" applyAlignment="1">
      <alignment horizontal="center" vertical="center"/>
    </xf>
    <xf numFmtId="0" fontId="324" fillId="10" borderId="0" xfId="0" applyFont="1" applyFill="1" applyAlignment="1">
      <alignment horizontal="left" vertical="top"/>
    </xf>
    <xf numFmtId="172" fontId="248" fillId="10" borderId="22" xfId="7" applyNumberFormat="1" applyFont="1" applyFill="1" applyBorder="1" applyAlignment="1">
      <alignment horizontal="center"/>
    </xf>
    <xf numFmtId="172" fontId="248" fillId="10" borderId="13" xfId="7" applyNumberFormat="1" applyFont="1" applyFill="1" applyBorder="1" applyAlignment="1">
      <alignment horizontal="center"/>
    </xf>
    <xf numFmtId="172" fontId="248" fillId="10" borderId="23" xfId="7" applyNumberFormat="1" applyFont="1" applyFill="1" applyBorder="1" applyAlignment="1">
      <alignment horizontal="center"/>
    </xf>
    <xf numFmtId="0" fontId="356" fillId="10" borderId="0" xfId="0" applyFont="1" applyFill="1" applyAlignment="1">
      <alignment horizontal="left"/>
    </xf>
    <xf numFmtId="0" fontId="348" fillId="10" borderId="0" xfId="7" applyFont="1" applyFill="1" applyAlignment="1">
      <alignment horizontal="center" vertical="center"/>
    </xf>
    <xf numFmtId="0" fontId="343" fillId="10" borderId="0" xfId="7" applyFont="1" applyFill="1" applyAlignment="1">
      <alignment horizontal="center" vertical="center"/>
    </xf>
    <xf numFmtId="0" fontId="348" fillId="10" borderId="8" xfId="7" applyFont="1" applyFill="1" applyBorder="1" applyAlignment="1">
      <alignment horizontal="center" vertical="center"/>
    </xf>
    <xf numFmtId="0" fontId="348" fillId="10" borderId="20" xfId="7" applyFont="1" applyFill="1" applyBorder="1" applyAlignment="1">
      <alignment horizontal="center" vertical="center"/>
    </xf>
    <xf numFmtId="0" fontId="348" fillId="10" borderId="9" xfId="7" applyFont="1" applyFill="1" applyBorder="1" applyAlignment="1">
      <alignment horizontal="center" vertical="center"/>
    </xf>
    <xf numFmtId="0" fontId="348" fillId="10" borderId="10" xfId="7" applyFont="1" applyFill="1" applyBorder="1" applyAlignment="1">
      <alignment horizontal="center" vertical="center"/>
    </xf>
    <xf numFmtId="0" fontId="348" fillId="10" borderId="7" xfId="7" applyFont="1" applyFill="1" applyBorder="1" applyAlignment="1">
      <alignment horizontal="center" vertical="center"/>
    </xf>
    <xf numFmtId="0" fontId="348" fillId="10" borderId="11" xfId="7" applyFont="1" applyFill="1" applyBorder="1" applyAlignment="1">
      <alignment horizontal="center" vertical="center"/>
    </xf>
    <xf numFmtId="0" fontId="324" fillId="10" borderId="2" xfId="7" applyFont="1" applyFill="1" applyBorder="1" applyAlignment="1">
      <alignment horizontal="center" vertical="center"/>
    </xf>
    <xf numFmtId="0" fontId="338" fillId="10" borderId="4" xfId="7" applyFont="1" applyFill="1" applyBorder="1" applyAlignment="1">
      <alignment horizontal="center" vertical="center"/>
    </xf>
    <xf numFmtId="0" fontId="335" fillId="10" borderId="0" xfId="0" applyFont="1" applyFill="1" applyAlignment="1">
      <alignment horizontal="left" vertical="justify"/>
    </xf>
    <xf numFmtId="172" fontId="324" fillId="10" borderId="22" xfId="0" applyNumberFormat="1" applyFont="1" applyFill="1" applyBorder="1" applyAlignment="1">
      <alignment horizontal="center"/>
    </xf>
    <xf numFmtId="172" fontId="324" fillId="10" borderId="13" xfId="0" applyNumberFormat="1" applyFont="1" applyFill="1" applyBorder="1" applyAlignment="1">
      <alignment horizontal="center"/>
    </xf>
    <xf numFmtId="172" fontId="324" fillId="10" borderId="23" xfId="0" applyNumberFormat="1" applyFont="1" applyFill="1" applyBorder="1" applyAlignment="1">
      <alignment horizontal="center"/>
    </xf>
    <xf numFmtId="0" fontId="335" fillId="10" borderId="0" xfId="0" applyFont="1" applyFill="1" applyAlignment="1">
      <alignment horizontal="left" wrapText="1"/>
    </xf>
    <xf numFmtId="164" fontId="335" fillId="10" borderId="0" xfId="1" applyNumberFormat="1" applyFont="1" applyFill="1" applyBorder="1" applyAlignment="1">
      <alignment horizontal="center" vertical="center"/>
    </xf>
    <xf numFmtId="164" fontId="335" fillId="10" borderId="7" xfId="1" applyNumberFormat="1" applyFont="1" applyFill="1" applyBorder="1" applyAlignment="1">
      <alignment horizontal="center" vertical="center"/>
    </xf>
    <xf numFmtId="164" fontId="334" fillId="10" borderId="2" xfId="1" applyNumberFormat="1" applyFont="1" applyFill="1" applyBorder="1" applyAlignment="1">
      <alignment horizontal="center" vertical="center"/>
    </xf>
    <xf numFmtId="0" fontId="335" fillId="10" borderId="0" xfId="0" applyFont="1" applyFill="1" applyAlignment="1">
      <alignment horizontal="justify" vertical="justify" wrapText="1"/>
    </xf>
    <xf numFmtId="0" fontId="338" fillId="10" borderId="25" xfId="0" applyFont="1" applyFill="1" applyBorder="1" applyAlignment="1">
      <alignment horizontal="left" wrapText="1"/>
    </xf>
    <xf numFmtId="0" fontId="324" fillId="10" borderId="0" xfId="0" applyFont="1" applyFill="1" applyAlignment="1">
      <alignment horizontal="left" wrapText="1"/>
    </xf>
    <xf numFmtId="164" fontId="324" fillId="10" borderId="0" xfId="1" applyNumberFormat="1" applyFont="1" applyFill="1" applyBorder="1" applyAlignment="1">
      <alignment horizontal="center" vertical="center"/>
    </xf>
    <xf numFmtId="0" fontId="324" fillId="10" borderId="0" xfId="0" applyFont="1" applyFill="1" applyAlignment="1">
      <alignment horizontal="left" vertical="center" wrapText="1"/>
    </xf>
    <xf numFmtId="0" fontId="334" fillId="0" borderId="0" xfId="0" applyFont="1" applyAlignment="1">
      <alignment horizontal="center" vertical="center"/>
    </xf>
    <xf numFmtId="0" fontId="166" fillId="0" borderId="0" xfId="0" applyFont="1" applyAlignment="1">
      <alignment horizontal="center"/>
    </xf>
    <xf numFmtId="0" fontId="358" fillId="0" borderId="0" xfId="0" applyFont="1" applyAlignment="1">
      <alignment horizontal="center" vertical="center"/>
    </xf>
    <xf numFmtId="0" fontId="167" fillId="0" borderId="0" xfId="0" applyFont="1" applyAlignment="1">
      <alignment horizontal="center" vertical="center"/>
    </xf>
    <xf numFmtId="0" fontId="335" fillId="0" borderId="0" xfId="0" applyFont="1" applyAlignment="1">
      <alignment horizontal="left" vertical="justify" wrapText="1"/>
    </xf>
    <xf numFmtId="0" fontId="335" fillId="0" borderId="0" xfId="0" applyFont="1" applyAlignment="1">
      <alignment horizontal="left" wrapText="1"/>
    </xf>
    <xf numFmtId="0" fontId="166" fillId="0" borderId="8" xfId="0" applyFont="1" applyBorder="1" applyAlignment="1">
      <alignment horizontal="center" vertical="center"/>
    </xf>
    <xf numFmtId="0" fontId="166" fillId="0" borderId="9" xfId="0" applyFont="1" applyBorder="1" applyAlignment="1">
      <alignment horizontal="center" vertical="center"/>
    </xf>
    <xf numFmtId="0" fontId="166" fillId="0" borderId="10" xfId="0" applyFont="1" applyBorder="1" applyAlignment="1">
      <alignment horizontal="center" vertical="center"/>
    </xf>
    <xf numFmtId="0" fontId="166" fillId="0" borderId="11" xfId="0" applyFont="1" applyBorder="1" applyAlignment="1">
      <alignment horizontal="center" vertical="center"/>
    </xf>
    <xf numFmtId="0" fontId="338" fillId="0" borderId="0" xfId="0" applyFont="1" applyAlignment="1">
      <alignment horizontal="center"/>
    </xf>
    <xf numFmtId="0" fontId="388" fillId="32" borderId="0" xfId="0" applyFont="1" applyFill="1" applyAlignment="1">
      <alignment horizontal="left" vertical="center"/>
    </xf>
    <xf numFmtId="164" fontId="381" fillId="32" borderId="0" xfId="0" applyNumberFormat="1" applyFont="1" applyFill="1" applyAlignment="1">
      <alignment horizontal="center" vertical="center"/>
    </xf>
    <xf numFmtId="0" fontId="338" fillId="0" borderId="0" xfId="0" applyFont="1" applyAlignment="1">
      <alignment horizontal="justify" vertical="top"/>
    </xf>
    <xf numFmtId="0" fontId="338" fillId="0" borderId="0" xfId="0" applyFont="1" applyAlignment="1">
      <alignment horizontal="left" vertical="center" wrapText="1"/>
    </xf>
    <xf numFmtId="0" fontId="324" fillId="0" borderId="0" xfId="0" applyFont="1" applyAlignment="1">
      <alignment horizontal="left" wrapText="1"/>
    </xf>
    <xf numFmtId="0" fontId="324" fillId="0" borderId="0" xfId="0" applyFont="1" applyAlignment="1">
      <alignment horizontal="left" vertical="center" wrapText="1"/>
    </xf>
    <xf numFmtId="0" fontId="348" fillId="0" borderId="8" xfId="0" applyFont="1" applyBorder="1" applyAlignment="1">
      <alignment horizontal="center" vertical="center"/>
    </xf>
    <xf numFmtId="0" fontId="348" fillId="0" borderId="9" xfId="0" applyFont="1" applyBorder="1" applyAlignment="1">
      <alignment horizontal="center" vertical="center"/>
    </xf>
    <xf numFmtId="0" fontId="348" fillId="0" borderId="10" xfId="0" applyFont="1" applyBorder="1" applyAlignment="1">
      <alignment horizontal="center" vertical="center"/>
    </xf>
    <xf numFmtId="0" fontId="348" fillId="0" borderId="11" xfId="0" applyFont="1" applyBorder="1" applyAlignment="1">
      <alignment horizontal="center" vertical="center"/>
    </xf>
    <xf numFmtId="0" fontId="248" fillId="0" borderId="0" xfId="0" applyFont="1" applyAlignment="1">
      <alignment horizontal="center" vertical="center"/>
    </xf>
    <xf numFmtId="0" fontId="348" fillId="0" borderId="0" xfId="0" applyFont="1" applyAlignment="1">
      <alignment horizontal="center" vertical="center"/>
    </xf>
    <xf numFmtId="0" fontId="338" fillId="0" borderId="0" xfId="0" applyFont="1" applyAlignment="1">
      <alignment horizontal="center" vertical="center"/>
    </xf>
    <xf numFmtId="0" fontId="324" fillId="10" borderId="0" xfId="0" applyFont="1" applyFill="1" applyAlignment="1">
      <alignment horizontal="left" vertical="justify" wrapText="1"/>
    </xf>
    <xf numFmtId="0" fontId="338" fillId="10" borderId="0" xfId="0" applyFont="1" applyFill="1" applyAlignment="1">
      <alignment horizontal="left" vertical="center" wrapText="1"/>
    </xf>
    <xf numFmtId="164" fontId="338" fillId="10" borderId="2" xfId="1" applyNumberFormat="1" applyFont="1" applyFill="1" applyBorder="1" applyAlignment="1">
      <alignment horizontal="center" vertical="center" wrapText="1"/>
    </xf>
    <xf numFmtId="164" fontId="338" fillId="10" borderId="4" xfId="1" applyNumberFormat="1" applyFont="1" applyFill="1" applyBorder="1" applyAlignment="1">
      <alignment horizontal="center" vertical="center" wrapText="1"/>
    </xf>
    <xf numFmtId="0" fontId="338" fillId="0" borderId="0" xfId="7" applyFont="1" applyAlignment="1">
      <alignment horizontal="left" vertical="top" wrapText="1"/>
    </xf>
    <xf numFmtId="0" fontId="334" fillId="0" borderId="0" xfId="7" applyFont="1" applyAlignment="1">
      <alignment horizontal="left" vertical="top" wrapText="1"/>
    </xf>
    <xf numFmtId="0" fontId="248" fillId="0" borderId="0" xfId="7" applyFont="1" applyAlignment="1">
      <alignment horizontal="center" vertical="top"/>
    </xf>
    <xf numFmtId="0" fontId="348" fillId="0" borderId="0" xfId="7" applyFont="1" applyAlignment="1">
      <alignment horizontal="center" vertical="top"/>
    </xf>
    <xf numFmtId="0" fontId="324" fillId="0" borderId="0" xfId="7" applyFont="1" applyAlignment="1">
      <alignment horizontal="center" vertical="top"/>
    </xf>
    <xf numFmtId="0" fontId="338" fillId="0" borderId="0" xfId="7" applyFont="1" applyAlignment="1">
      <alignment horizontal="justify" vertical="top" wrapText="1"/>
    </xf>
    <xf numFmtId="0" fontId="334" fillId="0" borderId="0" xfId="7" applyFont="1" applyAlignment="1">
      <alignment horizontal="left" vertical="center" wrapText="1"/>
    </xf>
    <xf numFmtId="0" fontId="324" fillId="0" borderId="0" xfId="7" applyFont="1" applyAlignment="1">
      <alignment horizontal="justify" vertical="top" wrapText="1"/>
    </xf>
    <xf numFmtId="0" fontId="324" fillId="0" borderId="0" xfId="7" applyFont="1" applyAlignment="1">
      <alignment horizontal="left" vertical="top" wrapText="1"/>
    </xf>
    <xf numFmtId="0" fontId="335" fillId="0" borderId="0" xfId="7" applyFont="1" applyAlignment="1">
      <alignment horizontal="left" vertical="top" wrapText="1"/>
    </xf>
    <xf numFmtId="0" fontId="324" fillId="0" borderId="0" xfId="7" applyFont="1" applyAlignment="1">
      <alignment horizontal="left" vertical="center" wrapText="1"/>
    </xf>
    <xf numFmtId="0" fontId="338" fillId="10" borderId="0" xfId="7" applyFont="1" applyFill="1" applyAlignment="1">
      <alignment horizontal="left" vertical="top"/>
    </xf>
    <xf numFmtId="0" fontId="338" fillId="10" borderId="0" xfId="7" applyFont="1" applyFill="1" applyAlignment="1">
      <alignment horizontal="justify" vertical="top" wrapText="1"/>
    </xf>
    <xf numFmtId="0" fontId="338" fillId="0" borderId="56" xfId="7" applyFont="1" applyBorder="1" applyAlignment="1">
      <alignment horizontal="left" vertical="top" wrapText="1"/>
    </xf>
    <xf numFmtId="0" fontId="338" fillId="0" borderId="57" xfId="7" applyFont="1" applyBorder="1" applyAlignment="1">
      <alignment horizontal="left" vertical="top" wrapText="1"/>
    </xf>
    <xf numFmtId="0" fontId="338" fillId="0" borderId="40" xfId="7" applyFont="1" applyBorder="1" applyAlignment="1">
      <alignment horizontal="left" vertical="top" wrapText="1"/>
    </xf>
    <xf numFmtId="10" fontId="338" fillId="10" borderId="56" xfId="9" applyNumberFormat="1" applyFont="1" applyFill="1" applyBorder="1" applyAlignment="1">
      <alignment horizontal="center" vertical="top"/>
    </xf>
    <xf numFmtId="10" fontId="338" fillId="10" borderId="40" xfId="9" applyNumberFormat="1" applyFont="1" applyFill="1" applyBorder="1" applyAlignment="1">
      <alignment horizontal="center" vertical="top"/>
    </xf>
    <xf numFmtId="0" fontId="338" fillId="0" borderId="48" xfId="7" applyFont="1" applyBorder="1" applyAlignment="1">
      <alignment horizontal="left" vertical="top" wrapText="1"/>
    </xf>
    <xf numFmtId="0" fontId="338" fillId="0" borderId="44" xfId="7" applyFont="1" applyBorder="1" applyAlignment="1">
      <alignment horizontal="left" vertical="top" wrapText="1"/>
    </xf>
    <xf numFmtId="10" fontId="338" fillId="10" borderId="48" xfId="9" applyNumberFormat="1" applyFont="1" applyFill="1" applyBorder="1" applyAlignment="1">
      <alignment horizontal="center" vertical="top"/>
    </xf>
    <xf numFmtId="10" fontId="338" fillId="10" borderId="44" xfId="9" applyNumberFormat="1" applyFont="1" applyFill="1" applyBorder="1" applyAlignment="1">
      <alignment horizontal="center" vertical="top"/>
    </xf>
    <xf numFmtId="0" fontId="324" fillId="0" borderId="0" xfId="7" applyFont="1" applyAlignment="1">
      <alignment horizontal="justify" vertical="top"/>
    </xf>
    <xf numFmtId="0" fontId="324" fillId="0" borderId="0" xfId="7" applyFont="1" applyAlignment="1">
      <alignment horizontal="left" vertical="top"/>
    </xf>
    <xf numFmtId="0" fontId="324" fillId="0" borderId="53" xfId="7" applyFont="1" applyBorder="1" applyAlignment="1">
      <alignment horizontal="center" vertical="top" wrapText="1"/>
    </xf>
    <xf numFmtId="0" fontId="324" fillId="0" borderId="30" xfId="7" applyFont="1" applyBorder="1" applyAlignment="1">
      <alignment horizontal="center" vertical="top" wrapText="1"/>
    </xf>
    <xf numFmtId="0" fontId="324" fillId="0" borderId="54" xfId="7" applyFont="1" applyBorder="1" applyAlignment="1">
      <alignment horizontal="center" vertical="top" wrapText="1"/>
    </xf>
    <xf numFmtId="0" fontId="338" fillId="0" borderId="49" xfId="7" applyFont="1" applyBorder="1" applyAlignment="1">
      <alignment horizontal="left" vertical="top" wrapText="1"/>
    </xf>
    <xf numFmtId="0" fontId="338" fillId="0" borderId="45" xfId="7" applyFont="1" applyBorder="1" applyAlignment="1">
      <alignment horizontal="left" vertical="top" wrapText="1"/>
    </xf>
    <xf numFmtId="0" fontId="338" fillId="0" borderId="36" xfId="7" applyFont="1" applyBorder="1" applyAlignment="1">
      <alignment horizontal="left" vertical="top" wrapText="1"/>
    </xf>
    <xf numFmtId="0" fontId="338" fillId="0" borderId="49" xfId="7" applyFont="1" applyBorder="1" applyAlignment="1">
      <alignment horizontal="center" vertical="top" wrapText="1"/>
    </xf>
    <xf numFmtId="0" fontId="338" fillId="0" borderId="36" xfId="7" applyFont="1" applyBorder="1" applyAlignment="1">
      <alignment horizontal="center" vertical="top" wrapText="1"/>
    </xf>
    <xf numFmtId="0" fontId="166" fillId="0" borderId="0" xfId="7" applyFont="1" applyAlignment="1">
      <alignment horizontal="justify" vertical="top" wrapText="1"/>
    </xf>
    <xf numFmtId="0" fontId="338" fillId="0" borderId="0" xfId="7" applyFont="1" applyAlignment="1">
      <alignment horizontal="justify" vertical="center"/>
    </xf>
    <xf numFmtId="0" fontId="324" fillId="0" borderId="0" xfId="7" quotePrefix="1" applyFont="1" applyAlignment="1">
      <alignment horizontal="justify" vertical="top" wrapText="1"/>
    </xf>
    <xf numFmtId="0" fontId="338" fillId="0" borderId="0" xfId="7" quotePrefix="1" applyFont="1" applyAlignment="1">
      <alignment horizontal="justify" vertical="top" wrapText="1"/>
    </xf>
    <xf numFmtId="168" fontId="324" fillId="0" borderId="8" xfId="9" applyNumberFormat="1" applyFont="1" applyBorder="1" applyAlignment="1">
      <alignment horizontal="center" vertical="center"/>
    </xf>
    <xf numFmtId="168" fontId="324" fillId="0" borderId="10" xfId="9" applyNumberFormat="1" applyFont="1" applyBorder="1" applyAlignment="1">
      <alignment horizontal="center" vertical="center"/>
    </xf>
    <xf numFmtId="168" fontId="324" fillId="0" borderId="2" xfId="9" applyNumberFormat="1" applyFont="1" applyBorder="1" applyAlignment="1">
      <alignment horizontal="center" vertical="center"/>
    </xf>
    <xf numFmtId="168" fontId="324" fillId="0" borderId="4" xfId="9" applyNumberFormat="1" applyFont="1" applyBorder="1" applyAlignment="1">
      <alignment horizontal="center" vertical="center"/>
    </xf>
    <xf numFmtId="0" fontId="338" fillId="0" borderId="0" xfId="7" applyFont="1" applyAlignment="1">
      <alignment horizontal="center"/>
    </xf>
    <xf numFmtId="0" fontId="324" fillId="0" borderId="0" xfId="9" applyFont="1" applyAlignment="1">
      <alignment horizontal="left" vertical="top" wrapText="1"/>
    </xf>
    <xf numFmtId="0" fontId="338" fillId="0" borderId="7" xfId="7" applyFont="1" applyBorder="1" applyAlignment="1">
      <alignment horizontal="left" vertical="center" wrapText="1"/>
    </xf>
    <xf numFmtId="168" fontId="324" fillId="0" borderId="20" xfId="9" applyNumberFormat="1" applyFont="1" applyBorder="1" applyAlignment="1">
      <alignment horizontal="center" vertical="center"/>
    </xf>
    <xf numFmtId="168" fontId="324" fillId="0" borderId="9" xfId="9" applyNumberFormat="1" applyFont="1" applyBorder="1" applyAlignment="1">
      <alignment horizontal="center" vertical="center"/>
    </xf>
    <xf numFmtId="168" fontId="324" fillId="0" borderId="7" xfId="9" applyNumberFormat="1" applyFont="1" applyBorder="1" applyAlignment="1">
      <alignment horizontal="center" vertical="center"/>
    </xf>
    <xf numFmtId="168" fontId="324" fillId="0" borderId="11" xfId="9" applyNumberFormat="1" applyFont="1" applyBorder="1" applyAlignment="1">
      <alignment horizontal="center" vertical="center"/>
    </xf>
    <xf numFmtId="0" fontId="348" fillId="10" borderId="22" xfId="0" applyFont="1" applyFill="1" applyBorder="1" applyAlignment="1">
      <alignment horizontal="center"/>
    </xf>
    <xf numFmtId="0" fontId="348" fillId="10" borderId="13" xfId="0" applyFont="1" applyFill="1" applyBorder="1" applyAlignment="1">
      <alignment horizontal="center"/>
    </xf>
    <xf numFmtId="0" fontId="348" fillId="10" borderId="23" xfId="0" applyFont="1" applyFill="1" applyBorder="1" applyAlignment="1">
      <alignment horizontal="center"/>
    </xf>
    <xf numFmtId="0" fontId="338" fillId="10" borderId="21" xfId="0" applyFont="1" applyFill="1" applyBorder="1" applyAlignment="1">
      <alignment horizontal="left"/>
    </xf>
    <xf numFmtId="0" fontId="338" fillId="10" borderId="10" xfId="0" applyFont="1" applyFill="1" applyBorder="1" applyAlignment="1">
      <alignment horizontal="left"/>
    </xf>
    <xf numFmtId="0" fontId="338" fillId="10" borderId="22" xfId="0" applyFont="1" applyFill="1" applyBorder="1" applyAlignment="1">
      <alignment horizontal="left" vertical="center" wrapText="1"/>
    </xf>
    <xf numFmtId="0" fontId="338" fillId="10" borderId="13" xfId="0" applyFont="1" applyFill="1" applyBorder="1" applyAlignment="1">
      <alignment horizontal="left" vertical="center" wrapText="1"/>
    </xf>
    <xf numFmtId="0" fontId="338" fillId="10" borderId="22" xfId="0" applyFont="1" applyFill="1" applyBorder="1" applyAlignment="1">
      <alignment horizontal="left" vertical="top" wrapText="1"/>
    </xf>
    <xf numFmtId="0" fontId="338" fillId="10" borderId="13" xfId="0" applyFont="1" applyFill="1" applyBorder="1" applyAlignment="1">
      <alignment horizontal="left" vertical="top" wrapText="1"/>
    </xf>
    <xf numFmtId="0" fontId="338" fillId="10" borderId="0" xfId="0" applyFont="1" applyFill="1" applyAlignment="1">
      <alignment horizontal="left" vertical="justify"/>
    </xf>
    <xf numFmtId="0" fontId="334" fillId="10" borderId="0" xfId="0" applyFont="1" applyFill="1" applyAlignment="1">
      <alignment horizontal="left" vertical="top" wrapText="1"/>
    </xf>
    <xf numFmtId="0" fontId="338" fillId="10" borderId="8" xfId="0" applyFont="1" applyFill="1" applyBorder="1" applyAlignment="1">
      <alignment horizontal="left" vertical="justify" wrapText="1"/>
    </xf>
    <xf numFmtId="0" fontId="338" fillId="10" borderId="20" xfId="0" applyFont="1" applyFill="1" applyBorder="1" applyAlignment="1">
      <alignment horizontal="left" vertical="justify" wrapText="1"/>
    </xf>
    <xf numFmtId="0" fontId="338" fillId="10" borderId="9" xfId="0" applyFont="1" applyFill="1" applyBorder="1" applyAlignment="1">
      <alignment horizontal="left" vertical="justify" wrapText="1"/>
    </xf>
    <xf numFmtId="0" fontId="338" fillId="10" borderId="21" xfId="0" applyFont="1" applyFill="1" applyBorder="1" applyAlignment="1">
      <alignment horizontal="left" vertical="justify" wrapText="1"/>
    </xf>
    <xf numFmtId="0" fontId="338" fillId="10" borderId="25" xfId="0" applyFont="1" applyFill="1" applyBorder="1" applyAlignment="1">
      <alignment horizontal="left" vertical="justify" wrapText="1"/>
    </xf>
    <xf numFmtId="0" fontId="338" fillId="10" borderId="10" xfId="0" applyFont="1" applyFill="1" applyBorder="1" applyAlignment="1">
      <alignment horizontal="left" vertical="justify" wrapText="1"/>
    </xf>
    <xf numFmtId="0" fontId="338" fillId="10" borderId="7" xfId="0" applyFont="1" applyFill="1" applyBorder="1" applyAlignment="1">
      <alignment horizontal="left" vertical="justify" wrapText="1"/>
    </xf>
    <xf numFmtId="0" fontId="338" fillId="10" borderId="11" xfId="0" applyFont="1" applyFill="1" applyBorder="1" applyAlignment="1">
      <alignment horizontal="left" vertical="justify" wrapText="1"/>
    </xf>
    <xf numFmtId="0" fontId="338" fillId="10" borderId="22" xfId="0" applyFont="1" applyFill="1" applyBorder="1" applyAlignment="1">
      <alignment horizontal="left" vertical="justify"/>
    </xf>
    <xf numFmtId="0" fontId="338" fillId="10" borderId="13" xfId="0" applyFont="1" applyFill="1" applyBorder="1" applyAlignment="1">
      <alignment horizontal="left" vertical="justify"/>
    </xf>
    <xf numFmtId="0" fontId="338" fillId="10" borderId="23" xfId="0" applyFont="1" applyFill="1" applyBorder="1" applyAlignment="1">
      <alignment horizontal="left" vertical="justify"/>
    </xf>
    <xf numFmtId="0" fontId="338" fillId="10" borderId="2" xfId="0" applyFont="1" applyFill="1" applyBorder="1" applyAlignment="1">
      <alignment horizontal="center" vertical="center"/>
    </xf>
    <xf numFmtId="0" fontId="338" fillId="10" borderId="3" xfId="0" applyFont="1" applyFill="1" applyBorder="1" applyAlignment="1">
      <alignment horizontal="center" vertical="center"/>
    </xf>
    <xf numFmtId="0" fontId="338" fillId="10" borderId="4" xfId="0" applyFont="1" applyFill="1" applyBorder="1" applyAlignment="1">
      <alignment horizontal="center" vertical="center"/>
    </xf>
    <xf numFmtId="164" fontId="324" fillId="10" borderId="22" xfId="1" applyNumberFormat="1" applyFont="1" applyFill="1" applyBorder="1" applyAlignment="1">
      <alignment horizontal="right" vertical="center" wrapText="1"/>
    </xf>
    <xf numFmtId="164" fontId="324" fillId="10" borderId="23" xfId="1" applyNumberFormat="1" applyFont="1" applyFill="1" applyBorder="1" applyAlignment="1">
      <alignment horizontal="right" vertical="center" wrapText="1"/>
    </xf>
    <xf numFmtId="0" fontId="338" fillId="10" borderId="22" xfId="0" applyFont="1" applyFill="1" applyBorder="1" applyAlignment="1">
      <alignment horizontal="center" vertical="center" wrapText="1"/>
    </xf>
    <xf numFmtId="0" fontId="338" fillId="10" borderId="23" xfId="0" applyFont="1" applyFill="1" applyBorder="1" applyAlignment="1">
      <alignment horizontal="center" vertical="center" wrapText="1"/>
    </xf>
    <xf numFmtId="0" fontId="324" fillId="10" borderId="0" xfId="0" applyFont="1" applyFill="1" applyAlignment="1">
      <alignment horizontal="left" vertical="center"/>
    </xf>
    <xf numFmtId="0" fontId="324" fillId="10" borderId="7" xfId="0" applyFont="1" applyFill="1" applyBorder="1" applyAlignment="1">
      <alignment horizontal="left"/>
    </xf>
    <xf numFmtId="0" fontId="324" fillId="10" borderId="22" xfId="0" applyFont="1" applyFill="1" applyBorder="1" applyAlignment="1">
      <alignment horizontal="center" vertical="center" wrapText="1"/>
    </xf>
    <xf numFmtId="0" fontId="324" fillId="10" borderId="23" xfId="0" applyFont="1" applyFill="1" applyBorder="1" applyAlignment="1">
      <alignment horizontal="center" vertical="center" wrapText="1"/>
    </xf>
    <xf numFmtId="0" fontId="358" fillId="10" borderId="0" xfId="9" applyFont="1" applyFill="1" applyAlignment="1">
      <alignment horizontal="center" vertical="center"/>
    </xf>
    <xf numFmtId="0" fontId="167" fillId="10" borderId="0" xfId="9" applyFont="1" applyFill="1" applyAlignment="1">
      <alignment horizontal="center" vertical="center"/>
    </xf>
    <xf numFmtId="44" fontId="366" fillId="10" borderId="30" xfId="9" applyNumberFormat="1" applyFont="1" applyFill="1" applyBorder="1" applyAlignment="1">
      <alignment horizontal="center" vertical="center"/>
    </xf>
    <xf numFmtId="44" fontId="366" fillId="10" borderId="54" xfId="9" applyNumberFormat="1" applyFont="1" applyFill="1" applyBorder="1" applyAlignment="1">
      <alignment horizontal="center" vertical="center"/>
    </xf>
    <xf numFmtId="44" fontId="366" fillId="10" borderId="53" xfId="9" applyNumberFormat="1" applyFont="1" applyFill="1" applyBorder="1" applyAlignment="1">
      <alignment horizontal="center" vertical="center"/>
    </xf>
    <xf numFmtId="164" fontId="366" fillId="10" borderId="8" xfId="1" applyNumberFormat="1" applyFont="1" applyFill="1" applyBorder="1" applyAlignment="1">
      <alignment horizontal="center" vertical="center" wrapText="1"/>
    </xf>
    <xf numFmtId="164" fontId="366" fillId="10" borderId="10" xfId="1" applyNumberFormat="1" applyFont="1" applyFill="1" applyBorder="1" applyAlignment="1">
      <alignment horizontal="center" vertical="center" wrapText="1"/>
    </xf>
    <xf numFmtId="164" fontId="366" fillId="10" borderId="2" xfId="1" applyNumberFormat="1" applyFont="1" applyFill="1" applyBorder="1" applyAlignment="1">
      <alignment horizontal="center" vertical="center" wrapText="1"/>
    </xf>
    <xf numFmtId="164" fontId="366" fillId="10" borderId="4" xfId="1" applyNumberFormat="1" applyFont="1" applyFill="1" applyBorder="1" applyAlignment="1">
      <alignment horizontal="center" vertical="center" wrapText="1"/>
    </xf>
    <xf numFmtId="164" fontId="365" fillId="10" borderId="2" xfId="34" applyNumberFormat="1" applyFont="1" applyFill="1" applyBorder="1" applyAlignment="1">
      <alignment horizontal="center" vertical="center" wrapText="1"/>
    </xf>
    <xf numFmtId="164" fontId="365" fillId="10" borderId="4" xfId="34" applyNumberFormat="1" applyFont="1" applyFill="1" applyBorder="1" applyAlignment="1">
      <alignment horizontal="center" vertical="center" wrapText="1"/>
    </xf>
    <xf numFmtId="164" fontId="365" fillId="10" borderId="8" xfId="34" applyNumberFormat="1" applyFont="1" applyFill="1" applyBorder="1" applyAlignment="1">
      <alignment horizontal="center" vertical="center" wrapText="1"/>
    </xf>
    <xf numFmtId="164" fontId="365" fillId="10" borderId="9" xfId="34" applyNumberFormat="1" applyFont="1" applyFill="1" applyBorder="1" applyAlignment="1">
      <alignment horizontal="center" vertical="center" wrapText="1"/>
    </xf>
    <xf numFmtId="164" fontId="365" fillId="10" borderId="10" xfId="34" applyNumberFormat="1" applyFont="1" applyFill="1" applyBorder="1" applyAlignment="1">
      <alignment horizontal="center" vertical="center" wrapText="1"/>
    </xf>
    <xf numFmtId="164" fontId="365" fillId="10" borderId="11" xfId="34" applyNumberFormat="1" applyFont="1" applyFill="1" applyBorder="1" applyAlignment="1">
      <alignment horizontal="center" vertical="center" wrapText="1"/>
    </xf>
    <xf numFmtId="0" fontId="335" fillId="10" borderId="22" xfId="9" applyFont="1" applyFill="1" applyBorder="1" applyAlignment="1">
      <alignment horizontal="center" vertical="top" wrapText="1"/>
    </xf>
    <xf numFmtId="0" fontId="335" fillId="10" borderId="23" xfId="9" applyFont="1" applyFill="1" applyBorder="1" applyAlignment="1">
      <alignment horizontal="center" vertical="top" wrapText="1"/>
    </xf>
    <xf numFmtId="0" fontId="335" fillId="10" borderId="8" xfId="9" applyFont="1" applyFill="1" applyBorder="1" applyAlignment="1">
      <alignment horizontal="center" vertical="center"/>
    </xf>
    <xf numFmtId="0" fontId="335" fillId="10" borderId="9" xfId="9" applyFont="1" applyFill="1" applyBorder="1" applyAlignment="1">
      <alignment horizontal="center" vertical="center"/>
    </xf>
    <xf numFmtId="0" fontId="366" fillId="10" borderId="8" xfId="9" applyFont="1" applyFill="1" applyBorder="1" applyAlignment="1">
      <alignment horizontal="left" vertical="center" wrapText="1"/>
    </xf>
    <xf numFmtId="0" fontId="366" fillId="10" borderId="20" xfId="9" applyFont="1" applyFill="1" applyBorder="1" applyAlignment="1">
      <alignment horizontal="left" vertical="center" wrapText="1"/>
    </xf>
    <xf numFmtId="0" fontId="334" fillId="10" borderId="22" xfId="9" applyFont="1" applyFill="1" applyBorder="1" applyAlignment="1">
      <alignment horizontal="center" vertical="center"/>
    </xf>
    <xf numFmtId="0" fontId="334" fillId="10" borderId="13" xfId="9" applyFont="1" applyFill="1" applyBorder="1" applyAlignment="1">
      <alignment horizontal="center" vertical="center"/>
    </xf>
    <xf numFmtId="0" fontId="343" fillId="10" borderId="0" xfId="0" applyFont="1" applyFill="1" applyAlignment="1">
      <alignment horizontal="center" vertical="top" wrapText="1"/>
    </xf>
    <xf numFmtId="0" fontId="343" fillId="10" borderId="0" xfId="0" applyFont="1" applyFill="1" applyAlignment="1">
      <alignment horizontal="center"/>
    </xf>
    <xf numFmtId="0" fontId="348" fillId="10" borderId="50" xfId="0" applyFont="1" applyFill="1" applyBorder="1" applyAlignment="1">
      <alignment horizontal="center"/>
    </xf>
    <xf numFmtId="0" fontId="348" fillId="10" borderId="51" xfId="0" applyFont="1" applyFill="1" applyBorder="1" applyAlignment="1">
      <alignment horizontal="center"/>
    </xf>
    <xf numFmtId="0" fontId="348" fillId="10" borderId="14" xfId="0" applyFont="1" applyFill="1" applyBorder="1" applyAlignment="1">
      <alignment horizontal="center"/>
    </xf>
    <xf numFmtId="0" fontId="369" fillId="0" borderId="0" xfId="0" applyFont="1" applyAlignment="1">
      <alignment horizontal="center"/>
    </xf>
    <xf numFmtId="0" fontId="335" fillId="0" borderId="22" xfId="0" applyFont="1" applyBorder="1" applyAlignment="1">
      <alignment horizontal="center"/>
    </xf>
    <xf numFmtId="0" fontId="335" fillId="0" borderId="13" xfId="0" applyFont="1" applyBorder="1" applyAlignment="1">
      <alignment horizontal="center"/>
    </xf>
    <xf numFmtId="0" fontId="335" fillId="0" borderId="23" xfId="0" applyFont="1" applyBorder="1" applyAlignment="1">
      <alignment horizontal="center"/>
    </xf>
    <xf numFmtId="0" fontId="335" fillId="0" borderId="10" xfId="0" applyFont="1" applyBorder="1" applyAlignment="1">
      <alignment horizontal="center"/>
    </xf>
    <xf numFmtId="0" fontId="335" fillId="0" borderId="7" xfId="0" applyFont="1" applyBorder="1" applyAlignment="1">
      <alignment horizontal="center"/>
    </xf>
    <xf numFmtId="0" fontId="335" fillId="0" borderId="11" xfId="0" applyFont="1" applyBorder="1" applyAlignment="1">
      <alignment horizontal="center"/>
    </xf>
    <xf numFmtId="0" fontId="335" fillId="12" borderId="3" xfId="0" applyFont="1" applyFill="1" applyBorder="1" applyAlignment="1">
      <alignment horizontal="center" vertical="center" wrapText="1"/>
    </xf>
    <xf numFmtId="0" fontId="335" fillId="12" borderId="4" xfId="0" applyFont="1" applyFill="1" applyBorder="1" applyAlignment="1">
      <alignment horizontal="center" vertical="center" wrapText="1"/>
    </xf>
    <xf numFmtId="0" fontId="335" fillId="12" borderId="2" xfId="0" applyFont="1" applyFill="1" applyBorder="1" applyAlignment="1">
      <alignment horizontal="center" vertical="center" wrapText="1"/>
    </xf>
    <xf numFmtId="0" fontId="358" fillId="0" borderId="0" xfId="0" applyFont="1" applyAlignment="1">
      <alignment horizontal="center"/>
    </xf>
    <xf numFmtId="0" fontId="371" fillId="0" borderId="0" xfId="0" applyFont="1" applyAlignment="1">
      <alignment horizontal="center"/>
    </xf>
    <xf numFmtId="0" fontId="335" fillId="0" borderId="0" xfId="0" applyFont="1" applyAlignment="1">
      <alignment horizontal="center"/>
    </xf>
    <xf numFmtId="0" fontId="166" fillId="0" borderId="0" xfId="7" applyFont="1" applyAlignment="1">
      <alignment horizontal="center" vertical="center"/>
    </xf>
    <xf numFmtId="0" fontId="358" fillId="0" borderId="0" xfId="7" applyFont="1" applyAlignment="1">
      <alignment horizontal="center"/>
    </xf>
    <xf numFmtId="0" fontId="167" fillId="0" borderId="0" xfId="7" applyFont="1" applyAlignment="1">
      <alignment horizontal="center" vertical="center"/>
    </xf>
    <xf numFmtId="0" fontId="335" fillId="0" borderId="0" xfId="7" applyFont="1" applyAlignment="1">
      <alignment horizontal="left"/>
    </xf>
    <xf numFmtId="0" fontId="334" fillId="0" borderId="0" xfId="7" applyFont="1" applyAlignment="1">
      <alignment horizontal="right"/>
    </xf>
    <xf numFmtId="0" fontId="335" fillId="0" borderId="21" xfId="7" applyFont="1" applyBorder="1" applyAlignment="1">
      <alignment horizontal="center" vertical="center" wrapText="1"/>
    </xf>
    <xf numFmtId="0" fontId="335" fillId="0" borderId="0" xfId="7" applyFont="1" applyAlignment="1">
      <alignment horizontal="center" vertical="center" wrapText="1"/>
    </xf>
    <xf numFmtId="0" fontId="335" fillId="0" borderId="6" xfId="7" applyFont="1" applyBorder="1" applyAlignment="1">
      <alignment horizontal="center"/>
    </xf>
    <xf numFmtId="0" fontId="194" fillId="10" borderId="0" xfId="0" applyFont="1" applyFill="1" applyAlignment="1">
      <alignment horizontal="center" vertical="top"/>
    </xf>
    <xf numFmtId="0" fontId="271" fillId="10" borderId="0" xfId="0" applyFont="1" applyFill="1" applyAlignment="1">
      <alignment horizontal="center" vertical="top"/>
    </xf>
    <xf numFmtId="0" fontId="271" fillId="0" borderId="22" xfId="0" applyFont="1" applyBorder="1" applyAlignment="1">
      <alignment horizontal="center" vertical="top" wrapText="1"/>
    </xf>
    <xf numFmtId="0" fontId="271" fillId="0" borderId="13" xfId="0" applyFont="1" applyBorder="1" applyAlignment="1">
      <alignment horizontal="center" vertical="top" wrapText="1"/>
    </xf>
    <xf numFmtId="0" fontId="271" fillId="0" borderId="23" xfId="0" applyFont="1" applyBorder="1" applyAlignment="1">
      <alignment horizontal="center" vertical="top" wrapText="1"/>
    </xf>
    <xf numFmtId="0" fontId="213" fillId="0" borderId="6" xfId="0" applyFont="1" applyBorder="1" applyAlignment="1">
      <alignment horizontal="left" vertical="top"/>
    </xf>
    <xf numFmtId="0" fontId="197" fillId="0" borderId="0" xfId="0" applyFont="1" applyAlignment="1">
      <alignment horizontal="left" vertical="top"/>
    </xf>
    <xf numFmtId="0" fontId="197" fillId="0" borderId="6" xfId="0" applyFont="1" applyBorder="1" applyAlignment="1">
      <alignment horizontal="left" vertical="top"/>
    </xf>
    <xf numFmtId="0" fontId="163" fillId="0" borderId="6" xfId="0" applyFont="1" applyBorder="1" applyAlignment="1">
      <alignment horizontal="left" vertical="top" wrapText="1"/>
    </xf>
    <xf numFmtId="0" fontId="197" fillId="10" borderId="6" xfId="0" applyFont="1" applyFill="1" applyBorder="1" applyAlignment="1">
      <alignment horizontal="left" vertical="top"/>
    </xf>
    <xf numFmtId="0" fontId="197" fillId="0" borderId="6" xfId="0" applyFont="1" applyBorder="1" applyAlignment="1">
      <alignment vertical="top"/>
    </xf>
    <xf numFmtId="0" fontId="197" fillId="0" borderId="22" xfId="0" applyFont="1" applyBorder="1" applyAlignment="1">
      <alignment horizontal="center" vertical="top"/>
    </xf>
    <xf numFmtId="0" fontId="197" fillId="0" borderId="13" xfId="0" applyFont="1" applyBorder="1" applyAlignment="1">
      <alignment horizontal="center" vertical="top"/>
    </xf>
    <xf numFmtId="0" fontId="197" fillId="0" borderId="23" xfId="0" applyFont="1" applyBorder="1" applyAlignment="1">
      <alignment horizontal="center" vertical="top"/>
    </xf>
    <xf numFmtId="0" fontId="255" fillId="0" borderId="22" xfId="0" applyFont="1" applyBorder="1" applyAlignment="1">
      <alignment horizontal="left" vertical="top" wrapText="1"/>
    </xf>
    <xf numFmtId="0" fontId="255" fillId="0" borderId="13" xfId="0" applyFont="1" applyBorder="1" applyAlignment="1">
      <alignment horizontal="left" vertical="top" wrapText="1"/>
    </xf>
    <xf numFmtId="0" fontId="255" fillId="0" borderId="23" xfId="0" applyFont="1" applyBorder="1" applyAlignment="1">
      <alignment horizontal="left" vertical="top" wrapText="1"/>
    </xf>
    <xf numFmtId="0" fontId="213" fillId="0" borderId="10" xfId="0" applyFont="1" applyBorder="1" applyAlignment="1">
      <alignment horizontal="left" vertical="top" wrapText="1"/>
    </xf>
    <xf numFmtId="0" fontId="213" fillId="0" borderId="7" xfId="0" applyFont="1" applyBorder="1" applyAlignment="1">
      <alignment horizontal="left" vertical="top" wrapText="1"/>
    </xf>
    <xf numFmtId="43" fontId="179" fillId="0" borderId="6" xfId="13" applyNumberFormat="1" applyFont="1" applyBorder="1" applyAlignment="1">
      <alignment horizontal="left" vertical="top" wrapText="1"/>
    </xf>
    <xf numFmtId="43" fontId="179" fillId="0" borderId="6" xfId="13" applyNumberFormat="1" applyFont="1" applyBorder="1" applyAlignment="1">
      <alignment vertical="top" wrapText="1"/>
    </xf>
    <xf numFmtId="43" fontId="179" fillId="0" borderId="22" xfId="13" applyNumberFormat="1" applyFont="1" applyBorder="1" applyAlignment="1">
      <alignment horizontal="left" vertical="top" wrapText="1"/>
    </xf>
    <xf numFmtId="43" fontId="179" fillId="0" borderId="13" xfId="13" applyNumberFormat="1" applyFont="1" applyBorder="1" applyAlignment="1">
      <alignment horizontal="left" vertical="top" wrapText="1"/>
    </xf>
    <xf numFmtId="43" fontId="179" fillId="0" borderId="23" xfId="13" applyNumberFormat="1" applyFont="1" applyBorder="1" applyAlignment="1">
      <alignment horizontal="left" vertical="top" wrapText="1"/>
    </xf>
    <xf numFmtId="0" fontId="285" fillId="0" borderId="0" xfId="0" applyFont="1" applyAlignment="1">
      <alignment horizontal="center" vertical="top"/>
    </xf>
    <xf numFmtId="0" fontId="200" fillId="0" borderId="0" xfId="0" applyFont="1" applyAlignment="1">
      <alignment horizontal="center" vertical="top"/>
    </xf>
    <xf numFmtId="0" fontId="201" fillId="0" borderId="0" xfId="0" applyFont="1" applyAlignment="1">
      <alignment horizontal="center" vertical="top"/>
    </xf>
    <xf numFmtId="43" fontId="201" fillId="0" borderId="22" xfId="13" applyNumberFormat="1" applyFont="1" applyBorder="1" applyAlignment="1">
      <alignment horizontal="left" vertical="top" wrapText="1"/>
    </xf>
    <xf numFmtId="43" fontId="201" fillId="0" borderId="23" xfId="13" applyNumberFormat="1" applyFont="1" applyBorder="1" applyAlignment="1">
      <alignment horizontal="left" vertical="top" wrapText="1"/>
    </xf>
    <xf numFmtId="43" fontId="179" fillId="0" borderId="6" xfId="13" applyNumberFormat="1" applyFont="1" applyBorder="1" applyAlignment="1">
      <alignment horizontal="center" vertical="top" wrapText="1"/>
    </xf>
    <xf numFmtId="0" fontId="170" fillId="0" borderId="10" xfId="0" applyFont="1" applyBorder="1" applyAlignment="1">
      <alignment horizontal="left" vertical="center"/>
    </xf>
    <xf numFmtId="0" fontId="170" fillId="0" borderId="7" xfId="0" applyFont="1" applyBorder="1" applyAlignment="1">
      <alignment horizontal="left" vertical="center"/>
    </xf>
    <xf numFmtId="0" fontId="170" fillId="0" borderId="0" xfId="0" applyFont="1" applyAlignment="1">
      <alignment horizontal="center" vertical="center"/>
    </xf>
    <xf numFmtId="0" fontId="216" fillId="0" borderId="55" xfId="22" applyFont="1" applyBorder="1" applyAlignment="1">
      <alignment wrapText="1"/>
    </xf>
    <xf numFmtId="0" fontId="216" fillId="0" borderId="0" xfId="22" applyFont="1" applyAlignment="1">
      <alignment wrapText="1"/>
    </xf>
    <xf numFmtId="0" fontId="183" fillId="0" borderId="9" xfId="0" applyFont="1" applyBorder="1" applyAlignment="1">
      <alignment horizontal="right" vertical="center" wrapText="1"/>
    </xf>
    <xf numFmtId="0" fontId="183" fillId="0" borderId="25" xfId="0" applyFont="1" applyBorder="1" applyAlignment="1">
      <alignment horizontal="right" wrapText="1"/>
    </xf>
    <xf numFmtId="0" fontId="207" fillId="0" borderId="25" xfId="0" applyFont="1" applyBorder="1" applyAlignment="1">
      <alignment horizontal="right" vertical="center" wrapText="1"/>
    </xf>
    <xf numFmtId="0" fontId="216" fillId="0" borderId="0" xfId="0" applyFont="1" applyAlignment="1">
      <alignment horizontal="left" vertical="center" wrapText="1"/>
    </xf>
    <xf numFmtId="0" fontId="216" fillId="0" borderId="25" xfId="0" applyFont="1" applyBorder="1" applyAlignment="1">
      <alignment horizontal="left" vertical="center" wrapText="1"/>
    </xf>
    <xf numFmtId="43" fontId="182" fillId="12" borderId="41" xfId="0" applyNumberFormat="1" applyFont="1" applyFill="1" applyBorder="1" applyAlignment="1">
      <alignment horizontal="center" vertical="center"/>
    </xf>
    <xf numFmtId="43" fontId="182" fillId="12" borderId="39" xfId="0" applyNumberFormat="1" applyFont="1" applyFill="1" applyBorder="1" applyAlignment="1">
      <alignment horizontal="center" vertical="center"/>
    </xf>
    <xf numFmtId="43" fontId="182" fillId="12" borderId="53" xfId="0" applyNumberFormat="1" applyFont="1" applyFill="1" applyBorder="1" applyAlignment="1">
      <alignment horizontal="center" vertical="center"/>
    </xf>
    <xf numFmtId="43" fontId="182" fillId="12" borderId="30" xfId="0" applyNumberFormat="1" applyFont="1" applyFill="1" applyBorder="1" applyAlignment="1">
      <alignment horizontal="center" vertical="center"/>
    </xf>
    <xf numFmtId="43" fontId="182" fillId="12" borderId="54" xfId="0" applyNumberFormat="1" applyFont="1" applyFill="1" applyBorder="1" applyAlignment="1">
      <alignment horizontal="center" vertical="center"/>
    </xf>
    <xf numFmtId="0" fontId="182" fillId="10" borderId="22" xfId="9" applyFont="1" applyFill="1" applyBorder="1" applyAlignment="1">
      <alignment horizontal="center" vertical="top" wrapText="1"/>
    </xf>
    <xf numFmtId="0" fontId="182" fillId="10" borderId="23" xfId="9" applyFont="1" applyFill="1" applyBorder="1" applyAlignment="1">
      <alignment horizontal="center" vertical="top" wrapText="1"/>
    </xf>
    <xf numFmtId="0" fontId="182" fillId="10" borderId="8" xfId="9" applyFont="1" applyFill="1" applyBorder="1" applyAlignment="1">
      <alignment horizontal="center" vertical="top"/>
    </xf>
    <xf numFmtId="0" fontId="182" fillId="10" borderId="9" xfId="9" applyFont="1" applyFill="1" applyBorder="1" applyAlignment="1">
      <alignment horizontal="center" vertical="top"/>
    </xf>
    <xf numFmtId="0" fontId="315" fillId="10" borderId="8" xfId="9" applyFont="1" applyFill="1" applyBorder="1" applyAlignment="1">
      <alignment horizontal="left" vertical="top" wrapText="1"/>
    </xf>
    <xf numFmtId="0" fontId="315" fillId="10" borderId="20" xfId="9" applyFont="1" applyFill="1" applyBorder="1" applyAlignment="1">
      <alignment horizontal="left" vertical="top" wrapText="1"/>
    </xf>
    <xf numFmtId="0" fontId="183" fillId="10" borderId="22" xfId="9" applyFont="1" applyFill="1" applyBorder="1" applyAlignment="1">
      <alignment horizontal="center" vertical="top"/>
    </xf>
    <xf numFmtId="0" fontId="183" fillId="10" borderId="13" xfId="9" applyFont="1" applyFill="1" applyBorder="1" applyAlignment="1">
      <alignment horizontal="center" vertical="top"/>
    </xf>
    <xf numFmtId="0" fontId="310" fillId="10" borderId="0" xfId="9" applyFont="1" applyFill="1" applyAlignment="1">
      <alignment horizontal="center" vertical="center"/>
    </xf>
    <xf numFmtId="0" fontId="240" fillId="10" borderId="0" xfId="9" applyFont="1" applyFill="1" applyAlignment="1">
      <alignment horizontal="center" vertical="center"/>
    </xf>
    <xf numFmtId="0" fontId="311" fillId="10" borderId="0" xfId="9" applyFont="1" applyFill="1" applyAlignment="1">
      <alignment horizontal="center" vertical="center"/>
    </xf>
    <xf numFmtId="44" fontId="313" fillId="10" borderId="53" xfId="9" applyNumberFormat="1" applyFont="1" applyFill="1" applyBorder="1" applyAlignment="1">
      <alignment horizontal="center"/>
    </xf>
    <xf numFmtId="44" fontId="313" fillId="10" borderId="30" xfId="9" applyNumberFormat="1" applyFont="1" applyFill="1" applyBorder="1" applyAlignment="1">
      <alignment horizontal="center"/>
    </xf>
    <xf numFmtId="44" fontId="313" fillId="10" borderId="54" xfId="9" applyNumberFormat="1" applyFont="1" applyFill="1" applyBorder="1" applyAlignment="1">
      <alignment horizontal="center"/>
    </xf>
    <xf numFmtId="44" fontId="313" fillId="10" borderId="53" xfId="9" applyNumberFormat="1" applyFont="1" applyFill="1" applyBorder="1" applyAlignment="1">
      <alignment horizontal="center" vertical="center"/>
    </xf>
    <xf numFmtId="44" fontId="313" fillId="10" borderId="30" xfId="9" applyNumberFormat="1" applyFont="1" applyFill="1" applyBorder="1" applyAlignment="1">
      <alignment horizontal="center" vertical="center"/>
    </xf>
    <xf numFmtId="0" fontId="313" fillId="10" borderId="8" xfId="9" applyFont="1" applyFill="1" applyBorder="1" applyAlignment="1">
      <alignment horizontal="center" vertical="center" wrapText="1"/>
    </xf>
    <xf numFmtId="0" fontId="313" fillId="10" borderId="10" xfId="9" applyFont="1" applyFill="1" applyBorder="1" applyAlignment="1">
      <alignment horizontal="center" vertical="center" wrapText="1"/>
    </xf>
    <xf numFmtId="0" fontId="313" fillId="10" borderId="2" xfId="9" applyFont="1" applyFill="1" applyBorder="1" applyAlignment="1">
      <alignment horizontal="center" vertical="center" wrapText="1"/>
    </xf>
    <xf numFmtId="0" fontId="313" fillId="10" borderId="4" xfId="9" applyFont="1" applyFill="1" applyBorder="1" applyAlignment="1">
      <alignment horizontal="center" vertical="center" wrapText="1"/>
    </xf>
    <xf numFmtId="164" fontId="65" fillId="10" borderId="6" xfId="34" applyNumberFormat="1" applyFont="1" applyFill="1" applyBorder="1" applyAlignment="1">
      <alignment horizontal="center" vertical="center" wrapText="1"/>
    </xf>
    <xf numFmtId="0" fontId="255" fillId="10" borderId="22" xfId="0" applyFont="1" applyFill="1" applyBorder="1" applyAlignment="1">
      <alignment horizontal="center" vertical="top" wrapText="1"/>
    </xf>
    <xf numFmtId="0" fontId="255" fillId="10" borderId="23" xfId="0" applyFont="1" applyFill="1" applyBorder="1" applyAlignment="1">
      <alignment horizontal="center" vertical="top" wrapText="1"/>
    </xf>
    <xf numFmtId="0" fontId="247" fillId="10" borderId="22" xfId="0" applyFont="1" applyFill="1" applyBorder="1" applyAlignment="1">
      <alignment horizontal="center" vertical="top"/>
    </xf>
    <xf numFmtId="0" fontId="247" fillId="10" borderId="13" xfId="0" applyFont="1" applyFill="1" applyBorder="1" applyAlignment="1">
      <alignment horizontal="center" vertical="top"/>
    </xf>
    <xf numFmtId="0" fontId="255" fillId="10" borderId="8" xfId="0" applyFont="1" applyFill="1" applyBorder="1" applyAlignment="1">
      <alignment horizontal="center" vertical="top"/>
    </xf>
    <xf numFmtId="0" fontId="255" fillId="10" borderId="9" xfId="0" applyFont="1" applyFill="1" applyBorder="1" applyAlignment="1">
      <alignment horizontal="center" vertical="top"/>
    </xf>
    <xf numFmtId="43" fontId="176" fillId="10" borderId="48" xfId="0" applyNumberFormat="1" applyFont="1" applyFill="1" applyBorder="1" applyAlignment="1">
      <alignment horizontal="left"/>
    </xf>
    <xf numFmtId="43" fontId="176" fillId="10" borderId="44" xfId="0" applyNumberFormat="1" applyFont="1" applyFill="1" applyBorder="1" applyAlignment="1">
      <alignment horizontal="left"/>
    </xf>
    <xf numFmtId="0" fontId="176" fillId="10" borderId="48" xfId="0" applyFont="1" applyFill="1" applyBorder="1" applyAlignment="1">
      <alignment horizontal="left"/>
    </xf>
    <xf numFmtId="0" fontId="176" fillId="10" borderId="44" xfId="0" applyFont="1" applyFill="1" applyBorder="1" applyAlignment="1">
      <alignment horizontal="left"/>
    </xf>
    <xf numFmtId="0" fontId="254" fillId="10" borderId="2" xfId="0" applyFont="1" applyFill="1" applyBorder="1" applyAlignment="1">
      <alignment horizontal="center" vertical="center" wrapText="1"/>
    </xf>
    <xf numFmtId="0" fontId="254" fillId="10" borderId="4" xfId="0" applyFont="1" applyFill="1" applyBorder="1" applyAlignment="1">
      <alignment horizontal="center" vertical="center" wrapText="1"/>
    </xf>
    <xf numFmtId="44" fontId="254" fillId="10" borderId="53" xfId="0" applyNumberFormat="1" applyFont="1" applyFill="1" applyBorder="1" applyAlignment="1">
      <alignment horizontal="center"/>
    </xf>
    <xf numFmtId="44" fontId="254" fillId="10" borderId="30" xfId="0" applyNumberFormat="1" applyFont="1" applyFill="1" applyBorder="1" applyAlignment="1">
      <alignment horizontal="center"/>
    </xf>
    <xf numFmtId="44" fontId="254" fillId="10" borderId="54" xfId="0" applyNumberFormat="1" applyFont="1" applyFill="1" applyBorder="1" applyAlignment="1">
      <alignment horizontal="center"/>
    </xf>
    <xf numFmtId="0" fontId="254" fillId="10" borderId="8" xfId="0" applyFont="1" applyFill="1" applyBorder="1" applyAlignment="1">
      <alignment horizontal="center" vertical="center" wrapText="1"/>
    </xf>
    <xf numFmtId="0" fontId="254" fillId="10" borderId="10" xfId="0" applyFont="1" applyFill="1" applyBorder="1" applyAlignment="1">
      <alignment horizontal="center" vertical="center" wrapText="1"/>
    </xf>
    <xf numFmtId="0" fontId="256" fillId="10" borderId="8" xfId="0" applyFont="1" applyFill="1" applyBorder="1" applyAlignment="1">
      <alignment horizontal="left" vertical="top" wrapText="1"/>
    </xf>
    <xf numFmtId="0" fontId="256" fillId="10" borderId="20" xfId="0" applyFont="1" applyFill="1" applyBorder="1" applyAlignment="1">
      <alignment horizontal="left" vertical="top" wrapText="1"/>
    </xf>
    <xf numFmtId="43" fontId="194" fillId="30" borderId="74" xfId="0" applyNumberFormat="1" applyFont="1" applyFill="1" applyBorder="1" applyAlignment="1">
      <alignment horizontal="center" vertical="top"/>
    </xf>
    <xf numFmtId="0" fontId="66" fillId="26" borderId="74" xfId="0" applyFont="1" applyFill="1" applyBorder="1" applyAlignment="1">
      <alignment horizontal="center" vertical="top"/>
    </xf>
    <xf numFmtId="43" fontId="23" fillId="28" borderId="74" xfId="0" applyNumberFormat="1" applyFont="1" applyFill="1" applyBorder="1" applyAlignment="1">
      <alignment horizontal="center" vertical="top"/>
    </xf>
    <xf numFmtId="43" fontId="23" fillId="19" borderId="74" xfId="0" applyNumberFormat="1" applyFont="1" applyFill="1" applyBorder="1" applyAlignment="1">
      <alignment horizontal="center" vertical="top"/>
    </xf>
    <xf numFmtId="0" fontId="55" fillId="0" borderId="0" xfId="0" applyFont="1" applyAlignment="1">
      <alignment horizontal="center" vertical="center"/>
    </xf>
    <xf numFmtId="0" fontId="56" fillId="0" borderId="0" xfId="0" applyFont="1" applyAlignment="1">
      <alignment horizontal="left"/>
    </xf>
    <xf numFmtId="0" fontId="55" fillId="0" borderId="8" xfId="0" applyFont="1" applyBorder="1" applyAlignment="1">
      <alignment horizontal="center" vertical="center"/>
    </xf>
    <xf numFmtId="0" fontId="55" fillId="0" borderId="9" xfId="0" applyFont="1" applyBorder="1" applyAlignment="1">
      <alignment horizontal="center" vertical="center"/>
    </xf>
    <xf numFmtId="0" fontId="55" fillId="0" borderId="10" xfId="0" applyFont="1" applyBorder="1" applyAlignment="1">
      <alignment horizontal="center" vertical="center"/>
    </xf>
    <xf numFmtId="0" fontId="55" fillId="0" borderId="11" xfId="0" applyFont="1" applyBorder="1" applyAlignment="1">
      <alignment horizontal="center" vertical="center"/>
    </xf>
    <xf numFmtId="0" fontId="55" fillId="0" borderId="2" xfId="0" applyFont="1" applyBorder="1" applyAlignment="1">
      <alignment horizontal="center" vertical="center"/>
    </xf>
    <xf numFmtId="0" fontId="56" fillId="0" borderId="4" xfId="0" applyFont="1" applyBorder="1" applyAlignment="1">
      <alignment horizontal="center" vertical="center"/>
    </xf>
    <xf numFmtId="0" fontId="56" fillId="0" borderId="0" xfId="0" applyFont="1" applyAlignment="1">
      <alignment horizontal="left" vertical="top" wrapText="1"/>
    </xf>
    <xf numFmtId="0" fontId="56" fillId="0" borderId="0" xfId="0" applyFont="1" applyAlignment="1">
      <alignment horizontal="center"/>
    </xf>
    <xf numFmtId="0" fontId="56" fillId="0" borderId="0" xfId="0" applyFont="1" applyAlignment="1">
      <alignment horizontal="left" wrapText="1"/>
    </xf>
    <xf numFmtId="164" fontId="56" fillId="0" borderId="3" xfId="1" applyNumberFormat="1" applyFont="1" applyFill="1" applyBorder="1" applyAlignment="1">
      <alignment horizontal="center" vertical="center"/>
    </xf>
    <xf numFmtId="164" fontId="56" fillId="0" borderId="4" xfId="1" applyNumberFormat="1" applyFont="1" applyFill="1" applyBorder="1" applyAlignment="1">
      <alignment horizontal="center" vertical="center"/>
    </xf>
    <xf numFmtId="0" fontId="56" fillId="0" borderId="0" xfId="0" applyFont="1" applyAlignment="1">
      <alignment horizontal="left" vertical="justify" wrapText="1"/>
    </xf>
    <xf numFmtId="0" fontId="33" fillId="0" borderId="0" xfId="0" applyFont="1" applyAlignment="1">
      <alignment horizontal="left"/>
    </xf>
    <xf numFmtId="43" fontId="265" fillId="10" borderId="7" xfId="0" applyNumberFormat="1" applyFont="1" applyFill="1" applyBorder="1" applyAlignment="1">
      <alignment horizontal="left" vertical="top" wrapText="1"/>
    </xf>
    <xf numFmtId="43" fontId="265" fillId="10" borderId="11" xfId="0" applyNumberFormat="1" applyFont="1" applyFill="1" applyBorder="1" applyAlignment="1">
      <alignment horizontal="left" vertical="top" wrapText="1"/>
    </xf>
    <xf numFmtId="0" fontId="104" fillId="0" borderId="0" xfId="0" applyFont="1" applyAlignment="1">
      <alignment horizontal="center"/>
    </xf>
    <xf numFmtId="0" fontId="224" fillId="0" borderId="0" xfId="0" applyFont="1" applyAlignment="1">
      <alignment horizontal="center"/>
    </xf>
    <xf numFmtId="0" fontId="264" fillId="12" borderId="2" xfId="0" applyFont="1" applyFill="1" applyBorder="1" applyAlignment="1">
      <alignment horizontal="center" wrapText="1"/>
    </xf>
    <xf numFmtId="0" fontId="264" fillId="12" borderId="3" xfId="0" applyFont="1" applyFill="1" applyBorder="1" applyAlignment="1">
      <alignment horizontal="center" wrapText="1"/>
    </xf>
    <xf numFmtId="0" fontId="39" fillId="0" borderId="0" xfId="0" applyFont="1" applyAlignment="1">
      <alignment horizontal="left"/>
    </xf>
    <xf numFmtId="43" fontId="264" fillId="10" borderId="0" xfId="0" applyNumberFormat="1" applyFont="1" applyFill="1" applyAlignment="1">
      <alignment horizontal="left" wrapText="1"/>
    </xf>
    <xf numFmtId="43" fontId="264" fillId="10" borderId="25" xfId="0" applyNumberFormat="1" applyFont="1" applyFill="1" applyBorder="1" applyAlignment="1">
      <alignment horizontal="left" wrapText="1"/>
    </xf>
    <xf numFmtId="43" fontId="264" fillId="10" borderId="7" xfId="47" applyNumberFormat="1" applyFont="1" applyFill="1" applyBorder="1" applyAlignment="1">
      <alignment horizontal="left" wrapText="1"/>
    </xf>
    <xf numFmtId="43" fontId="264" fillId="10" borderId="11" xfId="47" applyNumberFormat="1" applyFont="1" applyFill="1" applyBorder="1" applyAlignment="1">
      <alignment horizontal="left" wrapText="1"/>
    </xf>
    <xf numFmtId="0" fontId="265" fillId="10" borderId="22" xfId="0" applyFont="1" applyFill="1" applyBorder="1" applyAlignment="1">
      <alignment horizontal="center" vertical="top" wrapText="1"/>
    </xf>
    <xf numFmtId="0" fontId="265" fillId="10" borderId="13" xfId="0" applyFont="1" applyFill="1" applyBorder="1" applyAlignment="1">
      <alignment horizontal="center" vertical="top" wrapText="1"/>
    </xf>
    <xf numFmtId="0" fontId="104" fillId="0" borderId="13" xfId="0" applyFont="1" applyBorder="1" applyAlignment="1">
      <alignment horizontal="center" vertical="top" wrapText="1"/>
    </xf>
    <xf numFmtId="0" fontId="104" fillId="0" borderId="23" xfId="0" applyFont="1" applyBorder="1" applyAlignment="1">
      <alignment horizontal="center" vertical="top" wrapText="1"/>
    </xf>
    <xf numFmtId="43" fontId="264" fillId="0" borderId="55" xfId="48" applyNumberFormat="1" applyFont="1" applyBorder="1" applyAlignment="1">
      <alignment horizontal="left" wrapText="1"/>
    </xf>
    <xf numFmtId="43" fontId="264" fillId="0" borderId="0" xfId="48" applyNumberFormat="1" applyFont="1" applyAlignment="1">
      <alignment horizontal="left" wrapText="1"/>
    </xf>
    <xf numFmtId="43" fontId="264" fillId="0" borderId="25" xfId="48" applyNumberFormat="1" applyFont="1" applyBorder="1" applyAlignment="1">
      <alignment horizontal="left" wrapText="1"/>
    </xf>
    <xf numFmtId="41" fontId="264" fillId="12" borderId="2" xfId="0" applyNumberFormat="1" applyFont="1" applyFill="1" applyBorder="1" applyAlignment="1">
      <alignment horizontal="center" wrapText="1"/>
    </xf>
    <xf numFmtId="41" fontId="264" fillId="12" borderId="3" xfId="0" applyNumberFormat="1" applyFont="1" applyFill="1" applyBorder="1" applyAlignment="1">
      <alignment horizontal="center" wrapText="1"/>
    </xf>
    <xf numFmtId="0" fontId="171" fillId="0" borderId="6" xfId="0" applyFont="1" applyBorder="1" applyAlignment="1">
      <alignment horizontal="center"/>
    </xf>
    <xf numFmtId="0" fontId="171" fillId="0" borderId="22" xfId="0" applyFont="1" applyBorder="1" applyAlignment="1">
      <alignment horizontal="center"/>
    </xf>
    <xf numFmtId="0" fontId="171" fillId="0" borderId="13" xfId="0" applyFont="1" applyBorder="1" applyAlignment="1">
      <alignment horizontal="center"/>
    </xf>
    <xf numFmtId="0" fontId="171" fillId="0" borderId="23" xfId="0" applyFont="1" applyBorder="1" applyAlignment="1">
      <alignment horizontal="center"/>
    </xf>
    <xf numFmtId="0" fontId="324" fillId="20" borderId="6" xfId="0" applyFont="1" applyFill="1" applyBorder="1" applyAlignment="1">
      <alignment horizontal="center" vertical="center" wrapText="1"/>
    </xf>
    <xf numFmtId="0" fontId="325" fillId="0" borderId="6" xfId="0" applyFont="1" applyBorder="1" applyAlignment="1">
      <alignment horizontal="center" vertical="center"/>
    </xf>
    <xf numFmtId="0" fontId="324" fillId="0" borderId="6" xfId="0" applyFont="1" applyBorder="1" applyAlignment="1">
      <alignment horizontal="left" vertical="center"/>
    </xf>
    <xf numFmtId="0" fontId="172" fillId="0" borderId="6" xfId="0" applyFont="1" applyBorder="1" applyAlignment="1">
      <alignment horizontal="center"/>
    </xf>
    <xf numFmtId="0" fontId="324" fillId="20" borderId="2" xfId="0" applyFont="1" applyFill="1" applyBorder="1" applyAlignment="1">
      <alignment horizontal="center" vertical="center" wrapText="1"/>
    </xf>
    <xf numFmtId="0" fontId="324" fillId="20" borderId="4" xfId="0" applyFont="1" applyFill="1" applyBorder="1" applyAlignment="1">
      <alignment horizontal="center" vertical="center" wrapText="1"/>
    </xf>
    <xf numFmtId="0" fontId="322" fillId="10" borderId="0" xfId="9" applyFont="1" applyFill="1" applyAlignment="1">
      <alignment horizontal="center" vertical="center"/>
    </xf>
    <xf numFmtId="0" fontId="302" fillId="10" borderId="0" xfId="9" applyFont="1" applyFill="1" applyAlignment="1">
      <alignment horizontal="center" vertical="center"/>
    </xf>
    <xf numFmtId="0" fontId="323" fillId="10" borderId="0" xfId="9" applyFont="1" applyFill="1" applyAlignment="1">
      <alignment horizontal="center" vertical="center"/>
    </xf>
    <xf numFmtId="0" fontId="324" fillId="20" borderId="6" xfId="0" applyFont="1" applyFill="1" applyBorder="1" applyAlignment="1">
      <alignment horizontal="center" vertical="center"/>
    </xf>
    <xf numFmtId="0" fontId="324" fillId="20" borderId="2" xfId="0" applyFont="1" applyFill="1" applyBorder="1" applyAlignment="1">
      <alignment horizontal="center" vertical="center"/>
    </xf>
    <xf numFmtId="0" fontId="324" fillId="20" borderId="4" xfId="0" applyFont="1" applyFill="1" applyBorder="1" applyAlignment="1">
      <alignment horizontal="center" vertical="center"/>
    </xf>
    <xf numFmtId="0" fontId="171" fillId="20" borderId="6" xfId="0" applyFont="1" applyFill="1" applyBorder="1" applyAlignment="1">
      <alignment horizontal="center" vertical="center"/>
    </xf>
    <xf numFmtId="4" fontId="12" fillId="0" borderId="6" xfId="0" applyNumberFormat="1" applyFont="1" applyBorder="1" applyAlignment="1">
      <alignment horizontal="center" vertical="center"/>
    </xf>
    <xf numFmtId="0" fontId="12" fillId="0" borderId="0" xfId="0" applyFont="1" applyAlignment="1">
      <alignment vertical="center"/>
    </xf>
    <xf numFmtId="0" fontId="91" fillId="0" borderId="0" xfId="0" applyFont="1" applyAlignment="1">
      <alignment vertical="center"/>
    </xf>
    <xf numFmtId="0" fontId="173" fillId="0" borderId="22" xfId="0" applyFont="1" applyBorder="1" applyAlignment="1">
      <alignment horizontal="center" vertical="center"/>
    </xf>
    <xf numFmtId="0" fontId="173" fillId="0" borderId="13" xfId="0" applyFont="1" applyBorder="1" applyAlignment="1">
      <alignment horizontal="center" vertical="center"/>
    </xf>
    <xf numFmtId="0" fontId="173" fillId="0" borderId="23" xfId="0" applyFont="1" applyBorder="1" applyAlignment="1">
      <alignment horizontal="center" vertical="center"/>
    </xf>
    <xf numFmtId="0" fontId="12" fillId="0" borderId="22" xfId="0" applyFont="1" applyBorder="1" applyAlignment="1">
      <alignment horizontal="center" vertical="center"/>
    </xf>
    <xf numFmtId="0" fontId="12" fillId="0" borderId="23" xfId="0" applyFont="1" applyBorder="1" applyAlignment="1">
      <alignment horizontal="center" vertical="center"/>
    </xf>
    <xf numFmtId="0" fontId="12" fillId="0" borderId="22" xfId="0" applyFont="1" applyBorder="1" applyAlignment="1">
      <alignment horizontal="justify" vertical="center"/>
    </xf>
    <xf numFmtId="0" fontId="12" fillId="0" borderId="23" xfId="0" applyFont="1" applyBorder="1" applyAlignment="1">
      <alignment horizontal="justify" vertical="center"/>
    </xf>
    <xf numFmtId="0" fontId="12" fillId="0" borderId="6" xfId="0" applyFont="1" applyBorder="1" applyAlignment="1">
      <alignment vertical="center"/>
    </xf>
    <xf numFmtId="0" fontId="12" fillId="0" borderId="6" xfId="0" applyFont="1" applyBorder="1" applyAlignment="1">
      <alignment horizontal="left" vertical="center"/>
    </xf>
    <xf numFmtId="0" fontId="93" fillId="0" borderId="56" xfId="0" applyFont="1" applyBorder="1" applyAlignment="1">
      <alignment horizontal="center" vertical="center"/>
    </xf>
    <xf numFmtId="0" fontId="93" fillId="0" borderId="57" xfId="0" applyFont="1" applyBorder="1" applyAlignment="1">
      <alignment horizontal="center" vertical="center"/>
    </xf>
    <xf numFmtId="0" fontId="93" fillId="0" borderId="40" xfId="0" applyFont="1" applyBorder="1" applyAlignment="1">
      <alignment horizontal="center" vertical="center"/>
    </xf>
    <xf numFmtId="0" fontId="173" fillId="0" borderId="48" xfId="0" applyFont="1" applyBorder="1" applyAlignment="1">
      <alignment horizontal="center" vertical="center"/>
    </xf>
    <xf numFmtId="0" fontId="173" fillId="0" borderId="0" xfId="0" applyFont="1" applyAlignment="1">
      <alignment horizontal="center" vertical="center"/>
    </xf>
    <xf numFmtId="0" fontId="173" fillId="0" borderId="44" xfId="0" applyFont="1" applyBorder="1" applyAlignment="1">
      <alignment horizontal="center" vertical="center"/>
    </xf>
    <xf numFmtId="0" fontId="173" fillId="0" borderId="49" xfId="0" applyFont="1" applyBorder="1" applyAlignment="1">
      <alignment horizontal="center" vertical="center"/>
    </xf>
    <xf numFmtId="0" fontId="173" fillId="0" borderId="45" xfId="0" applyFont="1" applyBorder="1" applyAlignment="1">
      <alignment horizontal="center" vertical="center"/>
    </xf>
    <xf numFmtId="0" fontId="173" fillId="0" borderId="36" xfId="0" applyFont="1" applyBorder="1" applyAlignment="1">
      <alignment horizontal="center" vertical="center"/>
    </xf>
    <xf numFmtId="0" fontId="8" fillId="0" borderId="6" xfId="0" applyFont="1" applyBorder="1" applyAlignment="1">
      <alignment horizontal="left" vertical="center"/>
    </xf>
    <xf numFmtId="0" fontId="230" fillId="0" borderId="2" xfId="0" applyFont="1" applyBorder="1" applyAlignment="1">
      <alignment horizontal="center" vertical="center"/>
    </xf>
    <xf numFmtId="0" fontId="230" fillId="0" borderId="4" xfId="0" applyFont="1" applyBorder="1" applyAlignment="1">
      <alignment horizontal="center" vertical="center"/>
    </xf>
    <xf numFmtId="0" fontId="83" fillId="0" borderId="0" xfId="0" applyFont="1" applyAlignment="1">
      <alignment horizontal="center" vertical="center"/>
    </xf>
    <xf numFmtId="0" fontId="237" fillId="0" borderId="0" xfId="0" applyFont="1" applyAlignment="1">
      <alignment horizontal="center" vertical="center"/>
    </xf>
    <xf numFmtId="0" fontId="230" fillId="0" borderId="0" xfId="0" applyFont="1" applyAlignment="1">
      <alignment horizontal="center" vertical="center"/>
    </xf>
    <xf numFmtId="0" fontId="230" fillId="0" borderId="0" xfId="0" applyFont="1" applyAlignment="1">
      <alignment horizontal="right" vertical="center"/>
    </xf>
    <xf numFmtId="0" fontId="230" fillId="0" borderId="7" xfId="0" applyFont="1" applyBorder="1" applyAlignment="1">
      <alignment horizontal="right" vertical="center"/>
    </xf>
    <xf numFmtId="0" fontId="83" fillId="0" borderId="6" xfId="0" applyFont="1" applyBorder="1" applyAlignment="1">
      <alignment horizontal="center" vertical="center"/>
    </xf>
    <xf numFmtId="0" fontId="230" fillId="0" borderId="22" xfId="0" applyFont="1" applyBorder="1" applyAlignment="1">
      <alignment horizontal="center"/>
    </xf>
    <xf numFmtId="0" fontId="83" fillId="0" borderId="0" xfId="0" applyFont="1" applyAlignment="1">
      <alignment horizontal="center"/>
    </xf>
    <xf numFmtId="0" fontId="230" fillId="0" borderId="0" xfId="0" applyFont="1" applyAlignment="1">
      <alignment horizontal="right"/>
    </xf>
    <xf numFmtId="0" fontId="230" fillId="0" borderId="6" xfId="0" applyFont="1" applyBorder="1" applyAlignment="1">
      <alignment horizontal="center"/>
    </xf>
    <xf numFmtId="0" fontId="230" fillId="0" borderId="22" xfId="0" applyFont="1" applyBorder="1" applyAlignment="1">
      <alignment horizontal="center" vertical="center"/>
    </xf>
    <xf numFmtId="41" fontId="179" fillId="0" borderId="0" xfId="0" applyNumberFormat="1" applyFont="1" applyAlignment="1">
      <alignment horizontal="left" vertical="top"/>
    </xf>
    <xf numFmtId="43" fontId="170" fillId="12" borderId="41" xfId="0" applyNumberFormat="1" applyFont="1" applyFill="1" applyBorder="1" applyAlignment="1">
      <alignment horizontal="center" vertical="center"/>
    </xf>
    <xf numFmtId="43" fontId="170" fillId="12" borderId="39" xfId="0" applyNumberFormat="1" applyFont="1" applyFill="1" applyBorder="1" applyAlignment="1">
      <alignment horizontal="center" vertical="center"/>
    </xf>
    <xf numFmtId="43" fontId="170" fillId="12" borderId="53" xfId="0" applyNumberFormat="1" applyFont="1" applyFill="1" applyBorder="1" applyAlignment="1">
      <alignment horizontal="center" vertical="center"/>
    </xf>
    <xf numFmtId="43" fontId="170" fillId="12" borderId="30" xfId="0" applyNumberFormat="1" applyFont="1" applyFill="1" applyBorder="1" applyAlignment="1">
      <alignment horizontal="center" vertical="center"/>
    </xf>
    <xf numFmtId="43" fontId="170" fillId="12" borderId="54" xfId="0" applyNumberFormat="1" applyFont="1" applyFill="1" applyBorder="1" applyAlignment="1">
      <alignment horizontal="center" vertical="center"/>
    </xf>
    <xf numFmtId="0" fontId="217" fillId="0" borderId="0" xfId="0" applyFont="1" applyAlignment="1">
      <alignment horizontal="center"/>
    </xf>
    <xf numFmtId="0" fontId="221" fillId="0" borderId="0" xfId="0" applyFont="1" applyAlignment="1">
      <alignment horizontal="center"/>
    </xf>
    <xf numFmtId="0" fontId="222" fillId="0" borderId="13" xfId="0" applyFont="1" applyBorder="1" applyAlignment="1">
      <alignment horizontal="center" vertical="top" wrapText="1"/>
    </xf>
    <xf numFmtId="0" fontId="222" fillId="0" borderId="23" xfId="0" applyFont="1" applyBorder="1" applyAlignment="1">
      <alignment horizontal="center" vertical="top" wrapText="1"/>
    </xf>
    <xf numFmtId="43" fontId="66" fillId="10" borderId="0" xfId="0" applyNumberFormat="1" applyFont="1" applyFill="1" applyAlignment="1">
      <alignment horizontal="left" wrapText="1"/>
    </xf>
    <xf numFmtId="43" fontId="66" fillId="10" borderId="25" xfId="0" applyNumberFormat="1" applyFont="1" applyFill="1" applyBorder="1" applyAlignment="1">
      <alignment horizontal="left" wrapText="1"/>
    </xf>
    <xf numFmtId="43" fontId="207" fillId="10" borderId="7" xfId="47" applyNumberFormat="1" applyFont="1" applyFill="1" applyBorder="1" applyAlignment="1">
      <alignment horizontal="left" wrapText="1"/>
    </xf>
    <xf numFmtId="43" fontId="207" fillId="10" borderId="11" xfId="47" applyNumberFormat="1" applyFont="1" applyFill="1" applyBorder="1" applyAlignment="1">
      <alignment horizontal="left" wrapText="1"/>
    </xf>
    <xf numFmtId="43" fontId="65" fillId="10" borderId="7" xfId="0" applyNumberFormat="1" applyFont="1" applyFill="1" applyBorder="1" applyAlignment="1">
      <alignment horizontal="left" vertical="top" wrapText="1"/>
    </xf>
    <xf numFmtId="43" fontId="65" fillId="10" borderId="11" xfId="0" applyNumberFormat="1" applyFont="1" applyFill="1" applyBorder="1" applyAlignment="1">
      <alignment horizontal="left" vertical="top" wrapText="1"/>
    </xf>
    <xf numFmtId="0" fontId="22" fillId="0" borderId="0" xfId="0" applyFont="1" applyAlignment="1">
      <alignment horizontal="center"/>
    </xf>
    <xf numFmtId="0" fontId="123" fillId="0" borderId="0" xfId="0" applyFont="1" applyAlignment="1">
      <alignment horizontal="center"/>
    </xf>
    <xf numFmtId="0" fontId="162" fillId="10" borderId="8" xfId="0" applyFont="1" applyFill="1" applyBorder="1" applyAlignment="1">
      <alignment horizontal="left" wrapText="1"/>
    </xf>
    <xf numFmtId="0" fontId="162" fillId="10" borderId="21" xfId="0" applyFont="1" applyFill="1" applyBorder="1" applyAlignment="1">
      <alignment horizontal="left" wrapText="1"/>
    </xf>
    <xf numFmtId="0" fontId="49" fillId="10" borderId="22" xfId="0" applyFont="1" applyFill="1" applyBorder="1" applyAlignment="1">
      <alignment horizontal="center" vertical="top"/>
    </xf>
    <xf numFmtId="0" fontId="49" fillId="10" borderId="13" xfId="0" applyFont="1" applyFill="1" applyBorder="1" applyAlignment="1">
      <alignment horizontal="center" vertical="top"/>
    </xf>
    <xf numFmtId="44" fontId="151" fillId="0" borderId="53" xfId="0" applyNumberFormat="1" applyFont="1" applyBorder="1" applyAlignment="1">
      <alignment horizontal="center"/>
    </xf>
    <xf numFmtId="44" fontId="151" fillId="0" borderId="30" xfId="0" applyNumberFormat="1" applyFont="1" applyBorder="1" applyAlignment="1">
      <alignment horizontal="center"/>
    </xf>
    <xf numFmtId="44" fontId="151" fillId="0" borderId="54" xfId="0" applyNumberFormat="1" applyFont="1" applyBorder="1" applyAlignment="1">
      <alignment horizontal="center"/>
    </xf>
    <xf numFmtId="0" fontId="151" fillId="0" borderId="8" xfId="0" applyFont="1" applyBorder="1" applyAlignment="1">
      <alignment horizontal="center" vertical="center" wrapText="1"/>
    </xf>
    <xf numFmtId="0" fontId="151" fillId="0" borderId="10" xfId="0" applyFont="1" applyBorder="1" applyAlignment="1">
      <alignment horizontal="center" vertical="center" wrapText="1"/>
    </xf>
    <xf numFmtId="0" fontId="151" fillId="0" borderId="2" xfId="0" applyFont="1" applyBorder="1" applyAlignment="1">
      <alignment horizontal="center" vertical="center" wrapText="1"/>
    </xf>
    <xf numFmtId="0" fontId="151" fillId="0" borderId="4" xfId="0" applyFont="1" applyBorder="1" applyAlignment="1">
      <alignment horizontal="center" vertical="center" wrapText="1"/>
    </xf>
    <xf numFmtId="0" fontId="137" fillId="0" borderId="22" xfId="0" applyFont="1" applyBorder="1" applyAlignment="1">
      <alignment horizontal="center" vertical="top" wrapText="1"/>
    </xf>
    <xf numFmtId="0" fontId="137" fillId="0" borderId="23" xfId="0" applyFont="1" applyBorder="1" applyAlignment="1">
      <alignment horizontal="center" vertical="top" wrapText="1"/>
    </xf>
    <xf numFmtId="0" fontId="137" fillId="0" borderId="8" xfId="0" applyFont="1" applyBorder="1" applyAlignment="1">
      <alignment horizontal="center" vertical="top"/>
    </xf>
    <xf numFmtId="0" fontId="137" fillId="0" borderId="9" xfId="0" applyFont="1" applyBorder="1" applyAlignment="1">
      <alignment horizontal="center" vertical="top"/>
    </xf>
    <xf numFmtId="0" fontId="152" fillId="0" borderId="8" xfId="0" applyFont="1" applyBorder="1" applyAlignment="1">
      <alignment horizontal="left" vertical="top" wrapText="1"/>
    </xf>
    <xf numFmtId="0" fontId="152" fillId="0" borderId="20" xfId="0" applyFont="1" applyBorder="1" applyAlignment="1">
      <alignment horizontal="left" vertical="top" wrapText="1"/>
    </xf>
    <xf numFmtId="0" fontId="137" fillId="10" borderId="8" xfId="0" applyFont="1" applyFill="1" applyBorder="1" applyAlignment="1">
      <alignment horizontal="center" vertical="top"/>
    </xf>
    <xf numFmtId="0" fontId="137" fillId="10" borderId="9" xfId="0" applyFont="1" applyFill="1" applyBorder="1" applyAlignment="1">
      <alignment horizontal="center" vertical="top"/>
    </xf>
    <xf numFmtId="164" fontId="42" fillId="11" borderId="22" xfId="1" applyNumberFormat="1" applyFont="1" applyFill="1" applyBorder="1" applyAlignment="1">
      <alignment horizontal="left"/>
    </xf>
    <xf numFmtId="164" fontId="42" fillId="11" borderId="23" xfId="1" applyNumberFormat="1" applyFont="1" applyFill="1" applyBorder="1" applyAlignment="1">
      <alignment horizontal="left"/>
    </xf>
    <xf numFmtId="37" fontId="12" fillId="11" borderId="22" xfId="1" applyNumberFormat="1" applyFont="1" applyFill="1" applyBorder="1" applyAlignment="1">
      <alignment horizontal="left"/>
    </xf>
    <xf numFmtId="37" fontId="12" fillId="11" borderId="23" xfId="1" applyNumberFormat="1" applyFont="1" applyFill="1" applyBorder="1" applyAlignment="1">
      <alignment horizontal="left"/>
    </xf>
    <xf numFmtId="43" fontId="55" fillId="10" borderId="7" xfId="0" applyNumberFormat="1" applyFont="1" applyFill="1" applyBorder="1" applyAlignment="1">
      <alignment horizontal="left" vertical="top" wrapText="1"/>
    </xf>
    <xf numFmtId="43" fontId="55" fillId="10" borderId="11" xfId="0" applyNumberFormat="1" applyFont="1" applyFill="1" applyBorder="1" applyAlignment="1">
      <alignment horizontal="left" vertical="top" wrapText="1"/>
    </xf>
    <xf numFmtId="0" fontId="67" fillId="0" borderId="0" xfId="0" applyFont="1" applyAlignment="1">
      <alignment horizontal="center"/>
    </xf>
    <xf numFmtId="0" fontId="129" fillId="0" borderId="0" xfId="0" applyFont="1" applyAlignment="1">
      <alignment horizontal="center"/>
    </xf>
    <xf numFmtId="43" fontId="56" fillId="10" borderId="60" xfId="0" applyNumberFormat="1" applyFont="1" applyFill="1" applyBorder="1" applyAlignment="1">
      <alignment horizontal="left" wrapText="1"/>
    </xf>
    <xf numFmtId="43" fontId="56" fillId="10" borderId="61" xfId="0" applyNumberFormat="1" applyFont="1" applyFill="1" applyBorder="1" applyAlignment="1">
      <alignment horizontal="left" wrapText="1"/>
    </xf>
    <xf numFmtId="43" fontId="178" fillId="0" borderId="59" xfId="47" applyNumberFormat="1" applyFont="1" applyBorder="1" applyAlignment="1">
      <alignment horizontal="left" wrapText="1"/>
    </xf>
    <xf numFmtId="43" fontId="178" fillId="0" borderId="62" xfId="47" applyNumberFormat="1" applyFont="1" applyBorder="1" applyAlignment="1">
      <alignment horizontal="left" wrapText="1"/>
    </xf>
    <xf numFmtId="0" fontId="56" fillId="10" borderId="2" xfId="0" applyFont="1" applyFill="1" applyBorder="1" applyAlignment="1">
      <alignment horizontal="left" wrapText="1"/>
    </xf>
    <xf numFmtId="0" fontId="56" fillId="10" borderId="3" xfId="0" applyFont="1" applyFill="1" applyBorder="1" applyAlignment="1">
      <alignment horizontal="left" wrapText="1"/>
    </xf>
    <xf numFmtId="0" fontId="96" fillId="0" borderId="0" xfId="0" applyFont="1" applyAlignment="1">
      <alignment horizontal="center"/>
    </xf>
    <xf numFmtId="0" fontId="97" fillId="0" borderId="0" xfId="0" applyFont="1" applyAlignment="1">
      <alignment horizontal="center"/>
    </xf>
    <xf numFmtId="0" fontId="92" fillId="0" borderId="0" xfId="0" applyFont="1" applyAlignment="1">
      <alignment horizontal="center"/>
    </xf>
    <xf numFmtId="0" fontId="94" fillId="0" borderId="0" xfId="0" applyFont="1" applyAlignment="1">
      <alignment horizontal="justify"/>
    </xf>
    <xf numFmtId="0" fontId="79" fillId="0" borderId="0" xfId="0" applyFont="1"/>
    <xf numFmtId="0" fontId="79" fillId="0" borderId="0" xfId="0" applyFont="1" applyAlignment="1">
      <alignment horizontal="justify"/>
    </xf>
    <xf numFmtId="0" fontId="95" fillId="0" borderId="0" xfId="0" applyFont="1" applyAlignment="1">
      <alignment horizontal="center"/>
    </xf>
    <xf numFmtId="0" fontId="79" fillId="0" borderId="0" xfId="0" applyFont="1" applyAlignment="1">
      <alignment horizontal="center"/>
    </xf>
    <xf numFmtId="15" fontId="79" fillId="0" borderId="0" xfId="0" applyNumberFormat="1" applyFont="1" applyAlignment="1">
      <alignment horizontal="left"/>
    </xf>
    <xf numFmtId="0" fontId="79" fillId="0" borderId="0" xfId="0" applyFont="1" applyAlignment="1">
      <alignment horizontal="left"/>
    </xf>
    <xf numFmtId="0" fontId="72" fillId="0" borderId="0" xfId="0" applyFont="1" applyAlignment="1">
      <alignment horizontal="center"/>
    </xf>
    <xf numFmtId="0" fontId="9" fillId="0" borderId="7" xfId="0" applyFont="1" applyBorder="1" applyAlignment="1">
      <alignment horizontal="right"/>
    </xf>
    <xf numFmtId="0" fontId="100" fillId="0" borderId="0" xfId="0" applyFont="1" applyAlignment="1">
      <alignment horizontal="center" vertical="top"/>
    </xf>
    <xf numFmtId="0" fontId="123" fillId="0" borderId="0" xfId="0" applyFont="1" applyAlignment="1">
      <alignment horizontal="center" vertical="top"/>
    </xf>
    <xf numFmtId="0" fontId="110" fillId="0" borderId="8" xfId="0" applyFont="1" applyBorder="1" applyAlignment="1">
      <alignment horizontal="left" vertical="top" wrapText="1"/>
    </xf>
    <xf numFmtId="0" fontId="110" fillId="0" borderId="20" xfId="0" applyFont="1" applyBorder="1" applyAlignment="1">
      <alignment horizontal="left" vertical="top" wrapText="1"/>
    </xf>
    <xf numFmtId="0" fontId="65" fillId="0" borderId="21" xfId="0" applyFont="1" applyBorder="1" applyAlignment="1">
      <alignment horizontal="center" vertical="top"/>
    </xf>
    <xf numFmtId="0" fontId="65" fillId="0" borderId="0" xfId="0" applyFont="1" applyAlignment="1">
      <alignment horizontal="center" vertical="top"/>
    </xf>
    <xf numFmtId="0" fontId="112" fillId="0" borderId="22" xfId="0" applyFont="1" applyBorder="1" applyAlignment="1">
      <alignment horizontal="center" vertical="top"/>
    </xf>
    <xf numFmtId="0" fontId="112" fillId="0" borderId="13" xfId="0" applyFont="1" applyBorder="1" applyAlignment="1">
      <alignment horizontal="center" vertical="top"/>
    </xf>
    <xf numFmtId="0" fontId="120" fillId="0" borderId="22" xfId="0" applyFont="1" applyBorder="1" applyAlignment="1">
      <alignment horizontal="center" vertical="top" wrapText="1"/>
    </xf>
    <xf numFmtId="0" fontId="120" fillId="0" borderId="23" xfId="0" applyFont="1" applyBorder="1" applyAlignment="1">
      <alignment horizontal="center" vertical="top" wrapText="1"/>
    </xf>
    <xf numFmtId="0" fontId="75" fillId="0" borderId="22" xfId="0" applyFont="1" applyBorder="1" applyAlignment="1">
      <alignment horizontal="center" vertical="top" wrapText="1"/>
    </xf>
    <xf numFmtId="0" fontId="75" fillId="0" borderId="23" xfId="0" applyFont="1" applyBorder="1" applyAlignment="1">
      <alignment horizontal="center" vertical="top" wrapText="1"/>
    </xf>
    <xf numFmtId="0" fontId="65" fillId="0" borderId="8" xfId="0" applyFont="1" applyBorder="1" applyAlignment="1">
      <alignment horizontal="center" vertical="top"/>
    </xf>
    <xf numFmtId="0" fontId="65" fillId="0" borderId="9" xfId="0" applyFont="1" applyBorder="1" applyAlignment="1">
      <alignment horizontal="center" vertical="top"/>
    </xf>
  </cellXfs>
  <cellStyles count="71">
    <cellStyle name="Comma" xfId="1" builtinId="3"/>
    <cellStyle name="Comma 2" xfId="2" xr:uid="{00000000-0005-0000-0000-000001000000}"/>
    <cellStyle name="Comma 2 2" xfId="34" xr:uid="{00000000-0005-0000-0000-000002000000}"/>
    <cellStyle name="Comma 2 2 2" xfId="67" xr:uid="{00000000-0005-0000-0000-000003000000}"/>
    <cellStyle name="Comma 3" xfId="63" xr:uid="{00000000-0005-0000-0000-000004000000}"/>
    <cellStyle name="Comma 4" xfId="3" xr:uid="{00000000-0005-0000-0000-000005000000}"/>
    <cellStyle name="Comma 5" xfId="69" xr:uid="{00000000-0005-0000-0000-000006000000}"/>
    <cellStyle name="Comma 6" xfId="4" xr:uid="{00000000-0005-0000-0000-000007000000}"/>
    <cellStyle name="Comma 6 2" xfId="5" xr:uid="{00000000-0005-0000-0000-000008000000}"/>
    <cellStyle name="Comma 6 3" xfId="35" xr:uid="{00000000-0005-0000-0000-000009000000}"/>
    <cellStyle name="Comma 6 4" xfId="36" xr:uid="{00000000-0005-0000-0000-00000A000000}"/>
    <cellStyle name="Currency" xfId="6" builtinId="4"/>
    <cellStyle name="Hyperlink" xfId="70" builtinId="8"/>
    <cellStyle name="Normal" xfId="0" builtinId="0"/>
    <cellStyle name="Normal 10" xfId="45" xr:uid="{00000000-0005-0000-0000-00000E000000}"/>
    <cellStyle name="Normal 2" xfId="64" xr:uid="{00000000-0005-0000-0000-00000F000000}"/>
    <cellStyle name="Normal 2 2" xfId="7" xr:uid="{00000000-0005-0000-0000-000010000000}"/>
    <cellStyle name="Normal 2 3" xfId="33" xr:uid="{00000000-0005-0000-0000-000011000000}"/>
    <cellStyle name="Normal 2 4" xfId="39" xr:uid="{00000000-0005-0000-0000-000012000000}"/>
    <cellStyle name="Normal 3" xfId="8" xr:uid="{00000000-0005-0000-0000-000013000000}"/>
    <cellStyle name="Normal 3 2" xfId="9" xr:uid="{00000000-0005-0000-0000-000014000000}"/>
    <cellStyle name="Normal 3 3" xfId="37" xr:uid="{00000000-0005-0000-0000-000015000000}"/>
    <cellStyle name="Normal 3 4" xfId="42" xr:uid="{00000000-0005-0000-0000-000016000000}"/>
    <cellStyle name="Normal 4" xfId="10" xr:uid="{00000000-0005-0000-0000-000017000000}"/>
    <cellStyle name="Normal 4 2" xfId="38" xr:uid="{00000000-0005-0000-0000-000018000000}"/>
    <cellStyle name="Normal 4 3" xfId="43" xr:uid="{00000000-0005-0000-0000-000019000000}"/>
    <cellStyle name="Normal 5" xfId="11" xr:uid="{00000000-0005-0000-0000-00001A000000}"/>
    <cellStyle name="Normal 6" xfId="12" xr:uid="{00000000-0005-0000-0000-00001B000000}"/>
    <cellStyle name="Normal 7" xfId="31" xr:uid="{00000000-0005-0000-0000-00001C000000}"/>
    <cellStyle name="Normal 7 2" xfId="41" xr:uid="{00000000-0005-0000-0000-00001D000000}"/>
    <cellStyle name="Normal 7 3" xfId="44" xr:uid="{00000000-0005-0000-0000-00001E000000}"/>
    <cellStyle name="Normal 8" xfId="40" xr:uid="{00000000-0005-0000-0000-00001F000000}"/>
    <cellStyle name="Normal 9" xfId="62" xr:uid="{00000000-0005-0000-0000-000020000000}"/>
    <cellStyle name="Normal_Annexure-1" xfId="59" xr:uid="{00000000-0005-0000-0000-000021000000}"/>
    <cellStyle name="Normal_Asset" xfId="13" xr:uid="{00000000-0005-0000-0000-000022000000}"/>
    <cellStyle name="Normal_Asset_1" xfId="56" xr:uid="{00000000-0005-0000-0000-000023000000}"/>
    <cellStyle name="Normal_Asset_2" xfId="60" xr:uid="{00000000-0005-0000-0000-000024000000}"/>
    <cellStyle name="Normal_Balance Sheet1sbc" xfId="55" xr:uid="{00000000-0005-0000-0000-000025000000}"/>
    <cellStyle name="Normal_CashFlow14" xfId="28" xr:uid="{00000000-0005-0000-0000-000026000000}"/>
    <cellStyle name="Normal_Liability" xfId="53" xr:uid="{00000000-0005-0000-0000-000027000000}"/>
    <cellStyle name="Normal_Liability_1" xfId="61" xr:uid="{00000000-0005-0000-0000-000028000000}"/>
    <cellStyle name="Normal_Me-3" xfId="14" xr:uid="{00000000-0005-0000-0000-000029000000}"/>
    <cellStyle name="Normal_Notes 3-21" xfId="15" xr:uid="{00000000-0005-0000-0000-00002A000000}"/>
    <cellStyle name="Normal_Notes 3-21_1" xfId="16" xr:uid="{00000000-0005-0000-0000-00002B000000}"/>
    <cellStyle name="Normal_Notes 4-22" xfId="29" xr:uid="{00000000-0005-0000-0000-00002C000000}"/>
    <cellStyle name="Normal_Notes 4-22_1" xfId="30" xr:uid="{00000000-0005-0000-0000-00002D000000}"/>
    <cellStyle name="Normal_Notes 4-22_2" xfId="49" xr:uid="{00000000-0005-0000-0000-00002E000000}"/>
    <cellStyle name="Normal_Other-Inc12" xfId="17" xr:uid="{00000000-0005-0000-0000-00002F000000}"/>
    <cellStyle name="Normal_Other-Inc13" xfId="18" xr:uid="{00000000-0005-0000-0000-000030000000}"/>
    <cellStyle name="Normal_sbcCashFlow18" xfId="51" xr:uid="{00000000-0005-0000-0000-000031000000}"/>
    <cellStyle name="Normal_sbcCashFlow18_1" xfId="52" xr:uid="{00000000-0005-0000-0000-000032000000}"/>
    <cellStyle name="Normal_Sheet3" xfId="50" xr:uid="{00000000-0005-0000-0000-000033000000}"/>
    <cellStyle name="Normal_Sheet5" xfId="19" xr:uid="{00000000-0005-0000-0000-000034000000}"/>
    <cellStyle name="Normal_T-Balan06" xfId="20" xr:uid="{00000000-0005-0000-0000-000035000000}"/>
    <cellStyle name="Normal_T-Balan08" xfId="21" xr:uid="{00000000-0005-0000-0000-000036000000}"/>
    <cellStyle name="Normal_T-Balan08_1" xfId="22" xr:uid="{00000000-0005-0000-0000-000037000000}"/>
    <cellStyle name="Normal_T-Balan09" xfId="23" xr:uid="{00000000-0005-0000-0000-000038000000}"/>
    <cellStyle name="Normal_T-Balan10" xfId="24" xr:uid="{00000000-0005-0000-0000-000039000000}"/>
    <cellStyle name="Normal_T-Balan16_1" xfId="32" xr:uid="{00000000-0005-0000-0000-00003A000000}"/>
    <cellStyle name="Normal_T-Balan17" xfId="46" xr:uid="{00000000-0005-0000-0000-00003B000000}"/>
    <cellStyle name="Normal_T-Balan17_2" xfId="47" xr:uid="{00000000-0005-0000-0000-00003C000000}"/>
    <cellStyle name="Normal_T-Balan18" xfId="48" xr:uid="{00000000-0005-0000-0000-00003D000000}"/>
    <cellStyle name="Normal_T-Balan19" xfId="54" xr:uid="{00000000-0005-0000-0000-00003E000000}"/>
    <cellStyle name="Normal_T-Balan20" xfId="57" xr:uid="{00000000-0005-0000-0000-00003F000000}"/>
    <cellStyle name="Normal_T-Balan20_1" xfId="58" xr:uid="{00000000-0005-0000-0000-000040000000}"/>
    <cellStyle name="Normal_T-Balan20_2" xfId="66" xr:uid="{00000000-0005-0000-0000-000041000000}"/>
    <cellStyle name="Normal_T-Balan21" xfId="68" xr:uid="{00000000-0005-0000-0000-000042000000}"/>
    <cellStyle name="Normal_Trial Balance-04" xfId="25" xr:uid="{00000000-0005-0000-0000-000043000000}"/>
    <cellStyle name="Percent" xfId="26" builtinId="5"/>
    <cellStyle name="Percent 2" xfId="65" xr:uid="{00000000-0005-0000-0000-000045000000}"/>
    <cellStyle name="Style 1" xfId="27" xr:uid="{00000000-0005-0000-0000-000046000000}"/>
  </cellStyles>
  <dxfs count="0"/>
  <tableStyles count="0" defaultTableStyle="TableStyleMedium9" defaultPivotStyle="PivotStyleLight16"/>
  <colors>
    <mruColors>
      <color rgb="FF000099"/>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onnections" Target="connection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14</xdr:col>
      <xdr:colOff>246589</xdr:colOff>
      <xdr:row>5</xdr:row>
      <xdr:rowOff>57151</xdr:rowOff>
    </xdr:from>
    <xdr:to>
      <xdr:col>15</xdr:col>
      <xdr:colOff>447674</xdr:colOff>
      <xdr:row>7</xdr:row>
      <xdr:rowOff>133350</xdr:rowOff>
    </xdr:to>
    <xdr:pic>
      <xdr:nvPicPr>
        <xdr:cNvPr id="2" name="Picture 1" descr="MONO">
          <a:extLst>
            <a:ext uri="{FF2B5EF4-FFF2-40B4-BE49-F238E27FC236}">
              <a16:creationId xmlns:a16="http://schemas.microsoft.com/office/drawing/2014/main" id="{07B63609-AB97-496D-8532-9B0BAE0CDCD9}"/>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4038789" y="1028701"/>
          <a:ext cx="791635" cy="752474"/>
        </a:xfrm>
        <a:prstGeom prst="rect">
          <a:avLst/>
        </a:prstGeom>
        <a:noFill/>
        <a:ln w="9525">
          <a:noFill/>
          <a:miter lim="800000"/>
          <a:headEnd/>
          <a:tailEnd/>
        </a:ln>
      </xdr:spPr>
    </xdr:pic>
    <xdr:clientData/>
  </xdr:twoCellAnchor>
  <xdr:twoCellAnchor>
    <xdr:from>
      <xdr:col>12</xdr:col>
      <xdr:colOff>514350</xdr:colOff>
      <xdr:row>0</xdr:row>
      <xdr:rowOff>95250</xdr:rowOff>
    </xdr:from>
    <xdr:to>
      <xdr:col>13</xdr:col>
      <xdr:colOff>590550</xdr:colOff>
      <xdr:row>1</xdr:row>
      <xdr:rowOff>142875</xdr:rowOff>
    </xdr:to>
    <xdr:sp macro="" textlink="">
      <xdr:nvSpPr>
        <xdr:cNvPr id="3" name="Rectangle 2">
          <a:extLst>
            <a:ext uri="{FF2B5EF4-FFF2-40B4-BE49-F238E27FC236}">
              <a16:creationId xmlns:a16="http://schemas.microsoft.com/office/drawing/2014/main" id="{8E2FA950-9D77-4BB1-A695-1F09FD548C20}"/>
            </a:ext>
          </a:extLst>
        </xdr:cNvPr>
        <xdr:cNvSpPr/>
      </xdr:nvSpPr>
      <xdr:spPr>
        <a:xfrm>
          <a:off x="7600950" y="95250"/>
          <a:ext cx="666750" cy="23812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923924</xdr:colOff>
      <xdr:row>0</xdr:row>
      <xdr:rowOff>95250</xdr:rowOff>
    </xdr:from>
    <xdr:to>
      <xdr:col>13</xdr:col>
      <xdr:colOff>838199</xdr:colOff>
      <xdr:row>2</xdr:row>
      <xdr:rowOff>9525</xdr:rowOff>
    </xdr:to>
    <xdr:sp macro="" textlink="">
      <xdr:nvSpPr>
        <xdr:cNvPr id="4" name="Text Box 1">
          <a:extLst>
            <a:ext uri="{FF2B5EF4-FFF2-40B4-BE49-F238E27FC236}">
              <a16:creationId xmlns:a16="http://schemas.microsoft.com/office/drawing/2014/main" id="{57F6709A-4D59-4A5A-8165-306E6DB4A007}"/>
            </a:ext>
          </a:extLst>
        </xdr:cNvPr>
        <xdr:cNvSpPr txBox="1">
          <a:spLocks noChangeArrowheads="1"/>
        </xdr:cNvSpPr>
      </xdr:nvSpPr>
      <xdr:spPr bwMode="auto">
        <a:xfrm>
          <a:off x="7677149" y="95250"/>
          <a:ext cx="590550" cy="295275"/>
        </a:xfrm>
        <a:prstGeom prst="rect">
          <a:avLst/>
        </a:prstGeom>
        <a:solidFill>
          <a:srgbClr val="FFFFFF"/>
        </a:solidFill>
        <a:ln w="9525">
          <a:solidFill>
            <a:schemeClr val="bg1"/>
          </a:solidFill>
          <a:miter lim="800000"/>
          <a:headEnd/>
          <a:tailEnd/>
        </a:ln>
      </xdr:spPr>
      <xdr:txBody>
        <a:bodyPr vertOverflow="clip" wrap="square" lIns="27432" tIns="27432" rIns="0" bIns="0" anchor="t" upright="1"/>
        <a:lstStyle/>
        <a:p>
          <a:pPr algn="l" rtl="0">
            <a:defRPr sz="1000"/>
          </a:pPr>
          <a:r>
            <a:rPr lang="en-US" sz="1400" b="1" i="0" u="none" strike="noStrike" baseline="0">
              <a:solidFill>
                <a:srgbClr val="000000"/>
              </a:solidFill>
              <a:latin typeface="Calibri"/>
              <a:cs typeface="Calibri"/>
            </a:rPr>
            <a:t>Annexure-1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190500</xdr:colOff>
      <xdr:row>6</xdr:row>
      <xdr:rowOff>323850</xdr:rowOff>
    </xdr:from>
    <xdr:to>
      <xdr:col>12</xdr:col>
      <xdr:colOff>409575</xdr:colOff>
      <xdr:row>9</xdr:row>
      <xdr:rowOff>142875</xdr:rowOff>
    </xdr:to>
    <xdr:pic>
      <xdr:nvPicPr>
        <xdr:cNvPr id="4198" name="Picture 1" descr="MONO">
          <a:extLst>
            <a:ext uri="{FF2B5EF4-FFF2-40B4-BE49-F238E27FC236}">
              <a16:creationId xmlns:a16="http://schemas.microsoft.com/office/drawing/2014/main" id="{00000000-0008-0000-1300-0000661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2144375" y="1485900"/>
          <a:ext cx="828675" cy="619125"/>
        </a:xfrm>
        <a:prstGeom prst="rect">
          <a:avLst/>
        </a:prstGeom>
        <a:noFill/>
        <a:ln w="9525">
          <a:noFill/>
          <a:miter lim="800000"/>
          <a:headEnd/>
          <a:tailEnd/>
        </a:ln>
      </xdr:spPr>
    </xdr:pic>
    <xdr:clientData/>
  </xdr:twoCellAnchor>
  <xdr:twoCellAnchor>
    <xdr:from>
      <xdr:col>11</xdr:col>
      <xdr:colOff>180975</xdr:colOff>
      <xdr:row>4</xdr:row>
      <xdr:rowOff>85725</xdr:rowOff>
    </xdr:from>
    <xdr:to>
      <xdr:col>13</xdr:col>
      <xdr:colOff>38100</xdr:colOff>
      <xdr:row>6</xdr:row>
      <xdr:rowOff>0</xdr:rowOff>
    </xdr:to>
    <xdr:sp macro="" textlink="">
      <xdr:nvSpPr>
        <xdr:cNvPr id="3" name="Text Box 1">
          <a:extLst>
            <a:ext uri="{FF2B5EF4-FFF2-40B4-BE49-F238E27FC236}">
              <a16:creationId xmlns:a16="http://schemas.microsoft.com/office/drawing/2014/main" id="{03DF43A1-FA92-4190-984E-05B2115B4D78}"/>
            </a:ext>
          </a:extLst>
        </xdr:cNvPr>
        <xdr:cNvSpPr txBox="1">
          <a:spLocks noChangeArrowheads="1"/>
        </xdr:cNvSpPr>
      </xdr:nvSpPr>
      <xdr:spPr bwMode="auto">
        <a:xfrm>
          <a:off x="12134850" y="828675"/>
          <a:ext cx="1076325" cy="333375"/>
        </a:xfrm>
        <a:prstGeom prst="rect">
          <a:avLst/>
        </a:prstGeom>
        <a:solidFill>
          <a:srgbClr val="FFFFFF"/>
        </a:solidFill>
        <a:ln w="9525">
          <a:solidFill>
            <a:schemeClr val="bg1"/>
          </a:solidFill>
          <a:miter lim="800000"/>
          <a:headEnd/>
          <a:tailEnd/>
        </a:ln>
      </xdr:spPr>
      <xdr:txBody>
        <a:bodyPr vertOverflow="clip" wrap="square" lIns="27432" tIns="27432" rIns="0" bIns="0" anchor="t" upright="1"/>
        <a:lstStyle/>
        <a:p>
          <a:pPr algn="l" rtl="0">
            <a:defRPr sz="1000"/>
          </a:pPr>
          <a:r>
            <a:rPr lang="en-US" sz="1400" b="1" i="0" u="none" strike="noStrike" baseline="0">
              <a:solidFill>
                <a:srgbClr val="000000"/>
              </a:solidFill>
              <a:latin typeface="Calibri"/>
              <a:cs typeface="Calibri"/>
            </a:rPr>
            <a:t>Annexure-2</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170866</xdr:colOff>
      <xdr:row>0</xdr:row>
      <xdr:rowOff>0</xdr:rowOff>
    </xdr:from>
    <xdr:to>
      <xdr:col>3</xdr:col>
      <xdr:colOff>591716</xdr:colOff>
      <xdr:row>5</xdr:row>
      <xdr:rowOff>38100</xdr:rowOff>
    </xdr:to>
    <xdr:pic>
      <xdr:nvPicPr>
        <xdr:cNvPr id="10342" name="Picture 1" descr="MONO">
          <a:extLst>
            <a:ext uri="{FF2B5EF4-FFF2-40B4-BE49-F238E27FC236}">
              <a16:creationId xmlns:a16="http://schemas.microsoft.com/office/drawing/2014/main" id="{00000000-0008-0000-1B00-00006628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505213" y="0"/>
          <a:ext cx="809625" cy="893406"/>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26987</xdr:colOff>
      <xdr:row>0</xdr:row>
      <xdr:rowOff>1</xdr:rowOff>
    </xdr:from>
    <xdr:to>
      <xdr:col>5</xdr:col>
      <xdr:colOff>7937</xdr:colOff>
      <xdr:row>3</xdr:row>
      <xdr:rowOff>158751</xdr:rowOff>
    </xdr:to>
    <xdr:pic>
      <xdr:nvPicPr>
        <xdr:cNvPr id="11366" name="Picture 1" descr="MONO">
          <a:extLst>
            <a:ext uri="{FF2B5EF4-FFF2-40B4-BE49-F238E27FC236}">
              <a16:creationId xmlns:a16="http://schemas.microsoft.com/office/drawing/2014/main" id="{00000000-0008-0000-1A00-0000662C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74612" y="1"/>
          <a:ext cx="703263" cy="611188"/>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1587</xdr:colOff>
      <xdr:row>0</xdr:row>
      <xdr:rowOff>0</xdr:rowOff>
    </xdr:from>
    <xdr:to>
      <xdr:col>4</xdr:col>
      <xdr:colOff>62345</xdr:colOff>
      <xdr:row>3</xdr:row>
      <xdr:rowOff>48491</xdr:rowOff>
    </xdr:to>
    <xdr:pic>
      <xdr:nvPicPr>
        <xdr:cNvPr id="7371" name="Picture 1" descr="MONO">
          <a:extLst>
            <a:ext uri="{FF2B5EF4-FFF2-40B4-BE49-F238E27FC236}">
              <a16:creationId xmlns:a16="http://schemas.microsoft.com/office/drawing/2014/main" id="{00000000-0008-0000-1800-0000CB1C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209405" y="0"/>
          <a:ext cx="628795" cy="56803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990600</xdr:colOff>
      <xdr:row>0</xdr:row>
      <xdr:rowOff>0</xdr:rowOff>
    </xdr:from>
    <xdr:to>
      <xdr:col>3</xdr:col>
      <xdr:colOff>285750</xdr:colOff>
      <xdr:row>4</xdr:row>
      <xdr:rowOff>0</xdr:rowOff>
    </xdr:to>
    <xdr:pic>
      <xdr:nvPicPr>
        <xdr:cNvPr id="6246" name="Picture 1" descr="MONO">
          <a:extLst>
            <a:ext uri="{FF2B5EF4-FFF2-40B4-BE49-F238E27FC236}">
              <a16:creationId xmlns:a16="http://schemas.microsoft.com/office/drawing/2014/main" id="{00000000-0008-0000-1700-00006618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562100" y="0"/>
          <a:ext cx="755650" cy="740833"/>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189439</xdr:colOff>
      <xdr:row>0</xdr:row>
      <xdr:rowOff>85727</xdr:rowOff>
    </xdr:from>
    <xdr:to>
      <xdr:col>2</xdr:col>
      <xdr:colOff>742949</xdr:colOff>
      <xdr:row>3</xdr:row>
      <xdr:rowOff>99061</xdr:rowOff>
    </xdr:to>
    <xdr:pic>
      <xdr:nvPicPr>
        <xdr:cNvPr id="2" name="Picture 1" descr="MONO">
          <a:extLst>
            <a:ext uri="{FF2B5EF4-FFF2-40B4-BE49-F238E27FC236}">
              <a16:creationId xmlns:a16="http://schemas.microsoft.com/office/drawing/2014/main" id="{00000000-0008-0000-1100-000002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334219" y="85727"/>
          <a:ext cx="797350" cy="699134"/>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179915</xdr:colOff>
      <xdr:row>0</xdr:row>
      <xdr:rowOff>142876</xdr:rowOff>
    </xdr:from>
    <xdr:to>
      <xdr:col>2</xdr:col>
      <xdr:colOff>619124</xdr:colOff>
      <xdr:row>5</xdr:row>
      <xdr:rowOff>9525</xdr:rowOff>
    </xdr:to>
    <xdr:pic>
      <xdr:nvPicPr>
        <xdr:cNvPr id="3174" name="Picture 1" descr="MONO">
          <a:extLst>
            <a:ext uri="{FF2B5EF4-FFF2-40B4-BE49-F238E27FC236}">
              <a16:creationId xmlns:a16="http://schemas.microsoft.com/office/drawing/2014/main" id="{00000000-0008-0000-1600-0000660C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328082" y="142876"/>
          <a:ext cx="682625" cy="660399"/>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959059</xdr:colOff>
      <xdr:row>0</xdr:row>
      <xdr:rowOff>0</xdr:rowOff>
    </xdr:from>
    <xdr:to>
      <xdr:col>3</xdr:col>
      <xdr:colOff>278129</xdr:colOff>
      <xdr:row>3</xdr:row>
      <xdr:rowOff>13334</xdr:rowOff>
    </xdr:to>
    <xdr:pic>
      <xdr:nvPicPr>
        <xdr:cNvPr id="2" name="Picture 1" descr="MONO">
          <a:extLst>
            <a:ext uri="{FF2B5EF4-FFF2-40B4-BE49-F238E27FC236}">
              <a16:creationId xmlns:a16="http://schemas.microsoft.com/office/drawing/2014/main" id="{00000000-0008-0000-1200-000002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347679" y="0"/>
          <a:ext cx="797350" cy="699134"/>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25513</xdr:colOff>
      <xdr:row>0</xdr:row>
      <xdr:rowOff>14968</xdr:rowOff>
    </xdr:from>
    <xdr:to>
      <xdr:col>1</xdr:col>
      <xdr:colOff>702847</xdr:colOff>
      <xdr:row>2</xdr:row>
      <xdr:rowOff>304800</xdr:rowOff>
    </xdr:to>
    <xdr:pic>
      <xdr:nvPicPr>
        <xdr:cNvPr id="2" name="Picture 1" descr="MONO">
          <a:extLst>
            <a:ext uri="{FF2B5EF4-FFF2-40B4-BE49-F238E27FC236}">
              <a16:creationId xmlns:a16="http://schemas.microsoft.com/office/drawing/2014/main" id="{00000000-0008-0000-1E00-000002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482713" y="14968"/>
          <a:ext cx="677334" cy="716552"/>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714375</xdr:colOff>
      <xdr:row>1</xdr:row>
      <xdr:rowOff>57150</xdr:rowOff>
    </xdr:from>
    <xdr:to>
      <xdr:col>2</xdr:col>
      <xdr:colOff>1200150</xdr:colOff>
      <xdr:row>3</xdr:row>
      <xdr:rowOff>66675</xdr:rowOff>
    </xdr:to>
    <xdr:pic>
      <xdr:nvPicPr>
        <xdr:cNvPr id="2" name="Picture 1">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64055" y="285750"/>
          <a:ext cx="485775" cy="466725"/>
        </a:xfrm>
        <a:prstGeom prst="rect">
          <a:avLst/>
        </a:prstGeom>
        <a:noFill/>
        <a:ln w="9525">
          <a:noFill/>
          <a:miter lim="800000"/>
          <a:headEnd/>
          <a:tailEnd/>
        </a:ln>
      </xdr:spPr>
    </xdr:pic>
    <xdr:clientData/>
  </xdr:twoCellAnchor>
  <xdr:twoCellAnchor>
    <xdr:from>
      <xdr:col>2</xdr:col>
      <xdr:colOff>714375</xdr:colOff>
      <xdr:row>54</xdr:row>
      <xdr:rowOff>57150</xdr:rowOff>
    </xdr:from>
    <xdr:to>
      <xdr:col>2</xdr:col>
      <xdr:colOff>1200150</xdr:colOff>
      <xdr:row>56</xdr:row>
      <xdr:rowOff>107673</xdr:rowOff>
    </xdr:to>
    <xdr:pic>
      <xdr:nvPicPr>
        <xdr:cNvPr id="3" name="Picture 2">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64055" y="12401550"/>
          <a:ext cx="485775" cy="507723"/>
        </a:xfrm>
        <a:prstGeom prst="rect">
          <a:avLst/>
        </a:prstGeom>
        <a:noFill/>
        <a:ln w="9525">
          <a:noFill/>
          <a:miter lim="800000"/>
          <a:headEnd/>
          <a:tailEnd/>
        </a:ln>
      </xdr:spPr>
    </xdr:pic>
    <xdr:clientData/>
  </xdr:twoCellAnchor>
  <xdr:twoCellAnchor>
    <xdr:from>
      <xdr:col>2</xdr:col>
      <xdr:colOff>755788</xdr:colOff>
      <xdr:row>107</xdr:row>
      <xdr:rowOff>0</xdr:rowOff>
    </xdr:from>
    <xdr:to>
      <xdr:col>2</xdr:col>
      <xdr:colOff>1241563</xdr:colOff>
      <xdr:row>109</xdr:row>
      <xdr:rowOff>414</xdr:rowOff>
    </xdr:to>
    <xdr:pic>
      <xdr:nvPicPr>
        <xdr:cNvPr id="4" name="Picture 3">
          <a:extLst>
            <a:ext uri="{FF2B5EF4-FFF2-40B4-BE49-F238E27FC236}">
              <a16:creationId xmlns:a16="http://schemas.microsoft.com/office/drawing/2014/main" id="{00000000-0008-0000-2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005468" y="24460200"/>
          <a:ext cx="485775" cy="457614"/>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26987</xdr:colOff>
      <xdr:row>0</xdr:row>
      <xdr:rowOff>0</xdr:rowOff>
    </xdr:from>
    <xdr:to>
      <xdr:col>5</xdr:col>
      <xdr:colOff>7937</xdr:colOff>
      <xdr:row>4</xdr:row>
      <xdr:rowOff>104775</xdr:rowOff>
    </xdr:to>
    <xdr:pic>
      <xdr:nvPicPr>
        <xdr:cNvPr id="2" name="Picture 1" descr="MONO">
          <a:extLst>
            <a:ext uri="{FF2B5EF4-FFF2-40B4-BE49-F238E27FC236}">
              <a16:creationId xmlns:a16="http://schemas.microsoft.com/office/drawing/2014/main" id="{00000000-0008-0000-2200-000002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72707" y="0"/>
          <a:ext cx="765810" cy="74485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170866</xdr:colOff>
      <xdr:row>0</xdr:row>
      <xdr:rowOff>0</xdr:rowOff>
    </xdr:from>
    <xdr:to>
      <xdr:col>3</xdr:col>
      <xdr:colOff>591716</xdr:colOff>
      <xdr:row>5</xdr:row>
      <xdr:rowOff>38100</xdr:rowOff>
    </xdr:to>
    <xdr:pic>
      <xdr:nvPicPr>
        <xdr:cNvPr id="2" name="Picture 1" descr="MONO">
          <a:extLst>
            <a:ext uri="{FF2B5EF4-FFF2-40B4-BE49-F238E27FC236}">
              <a16:creationId xmlns:a16="http://schemas.microsoft.com/office/drawing/2014/main" id="{00000000-0008-0000-2300-000002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506146" y="0"/>
          <a:ext cx="809470" cy="87630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2</xdr:col>
      <xdr:colOff>990600</xdr:colOff>
      <xdr:row>0</xdr:row>
      <xdr:rowOff>0</xdr:rowOff>
    </xdr:from>
    <xdr:to>
      <xdr:col>3</xdr:col>
      <xdr:colOff>161193</xdr:colOff>
      <xdr:row>4</xdr:row>
      <xdr:rowOff>21981</xdr:rowOff>
    </xdr:to>
    <xdr:pic>
      <xdr:nvPicPr>
        <xdr:cNvPr id="2" name="Picture 1" descr="MONO">
          <a:extLst>
            <a:ext uri="{FF2B5EF4-FFF2-40B4-BE49-F238E27FC236}">
              <a16:creationId xmlns:a16="http://schemas.microsoft.com/office/drawing/2014/main" id="{00000000-0008-0000-2400-000002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577340" y="0"/>
          <a:ext cx="671733" cy="730641"/>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990600</xdr:colOff>
      <xdr:row>0</xdr:row>
      <xdr:rowOff>0</xdr:rowOff>
    </xdr:from>
    <xdr:to>
      <xdr:col>3</xdr:col>
      <xdr:colOff>161193</xdr:colOff>
      <xdr:row>4</xdr:row>
      <xdr:rowOff>21981</xdr:rowOff>
    </xdr:to>
    <xdr:pic>
      <xdr:nvPicPr>
        <xdr:cNvPr id="2" name="Picture 1" descr="MONO">
          <a:extLst>
            <a:ext uri="{FF2B5EF4-FFF2-40B4-BE49-F238E27FC236}">
              <a16:creationId xmlns:a16="http://schemas.microsoft.com/office/drawing/2014/main" id="{00000000-0008-0000-2700-000002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577340" y="0"/>
          <a:ext cx="671733" cy="730641"/>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179915</xdr:colOff>
      <xdr:row>0</xdr:row>
      <xdr:rowOff>142876</xdr:rowOff>
    </xdr:from>
    <xdr:to>
      <xdr:col>2</xdr:col>
      <xdr:colOff>619124</xdr:colOff>
      <xdr:row>5</xdr:row>
      <xdr:rowOff>9525</xdr:rowOff>
    </xdr:to>
    <xdr:pic>
      <xdr:nvPicPr>
        <xdr:cNvPr id="2" name="Picture 1" descr="MONO">
          <a:extLst>
            <a:ext uri="{FF2B5EF4-FFF2-40B4-BE49-F238E27FC236}">
              <a16:creationId xmlns:a16="http://schemas.microsoft.com/office/drawing/2014/main" id="{00000000-0008-0000-2900-000002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322790" y="142876"/>
          <a:ext cx="677334" cy="657224"/>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2619375</xdr:colOff>
      <xdr:row>0</xdr:row>
      <xdr:rowOff>0</xdr:rowOff>
    </xdr:from>
    <xdr:to>
      <xdr:col>3</xdr:col>
      <xdr:colOff>6076950</xdr:colOff>
      <xdr:row>4</xdr:row>
      <xdr:rowOff>57150</xdr:rowOff>
    </xdr:to>
    <xdr:pic>
      <xdr:nvPicPr>
        <xdr:cNvPr id="14640" name="Picture 1" descr="MONO">
          <a:extLst>
            <a:ext uri="{FF2B5EF4-FFF2-40B4-BE49-F238E27FC236}">
              <a16:creationId xmlns:a16="http://schemas.microsoft.com/office/drawing/2014/main" id="{00000000-0008-0000-3200-0000303900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1695450" y="0"/>
          <a:ext cx="0" cy="600075"/>
        </a:xfrm>
        <a:prstGeom prst="rect">
          <a:avLst/>
        </a:prstGeom>
        <a:noFill/>
        <a:ln w="9525">
          <a:noFill/>
          <a:miter lim="800000"/>
          <a:headEnd/>
          <a:tailEnd/>
        </a:ln>
      </xdr:spPr>
    </xdr:pic>
    <xdr:clientData/>
  </xdr:twoCellAnchor>
  <xdr:twoCellAnchor>
    <xdr:from>
      <xdr:col>17</xdr:col>
      <xdr:colOff>6010275</xdr:colOff>
      <xdr:row>25</xdr:row>
      <xdr:rowOff>476250</xdr:rowOff>
    </xdr:from>
    <xdr:to>
      <xdr:col>18</xdr:col>
      <xdr:colOff>771525</xdr:colOff>
      <xdr:row>26</xdr:row>
      <xdr:rowOff>657225</xdr:rowOff>
    </xdr:to>
    <xdr:sp macro="" textlink="">
      <xdr:nvSpPr>
        <xdr:cNvPr id="14641" name="Line 2">
          <a:extLst>
            <a:ext uri="{FF2B5EF4-FFF2-40B4-BE49-F238E27FC236}">
              <a16:creationId xmlns:a16="http://schemas.microsoft.com/office/drawing/2014/main" id="{00000000-0008-0000-3200-000031390000}"/>
            </a:ext>
          </a:extLst>
        </xdr:cNvPr>
        <xdr:cNvSpPr>
          <a:spLocks noChangeShapeType="1"/>
        </xdr:cNvSpPr>
      </xdr:nvSpPr>
      <xdr:spPr bwMode="auto">
        <a:xfrm flipV="1">
          <a:off x="13134975" y="4419600"/>
          <a:ext cx="771525" cy="171450"/>
        </a:xfrm>
        <a:prstGeom prst="line">
          <a:avLst/>
        </a:prstGeom>
        <a:noFill/>
        <a:ln w="9525">
          <a:solidFill>
            <a:srgbClr val="000000"/>
          </a:solidFill>
          <a:round/>
          <a:headEnd/>
          <a:tailEnd type="triangle" w="med" len="med"/>
        </a:ln>
      </xdr:spPr>
    </xdr:sp>
    <xdr:clientData/>
  </xdr:twoCellAnchor>
  <xdr:twoCellAnchor>
    <xdr:from>
      <xdr:col>17</xdr:col>
      <xdr:colOff>6134100</xdr:colOff>
      <xdr:row>7</xdr:row>
      <xdr:rowOff>895350</xdr:rowOff>
    </xdr:from>
    <xdr:to>
      <xdr:col>18</xdr:col>
      <xdr:colOff>952500</xdr:colOff>
      <xdr:row>9</xdr:row>
      <xdr:rowOff>476250</xdr:rowOff>
    </xdr:to>
    <xdr:sp macro="" textlink="">
      <xdr:nvSpPr>
        <xdr:cNvPr id="14642" name="Line 3">
          <a:extLst>
            <a:ext uri="{FF2B5EF4-FFF2-40B4-BE49-F238E27FC236}">
              <a16:creationId xmlns:a16="http://schemas.microsoft.com/office/drawing/2014/main" id="{00000000-0008-0000-3200-000032390000}"/>
            </a:ext>
          </a:extLst>
        </xdr:cNvPr>
        <xdr:cNvSpPr>
          <a:spLocks noChangeShapeType="1"/>
        </xdr:cNvSpPr>
      </xdr:nvSpPr>
      <xdr:spPr bwMode="auto">
        <a:xfrm flipV="1">
          <a:off x="13134975" y="1390650"/>
          <a:ext cx="933450" cy="342900"/>
        </a:xfrm>
        <a:prstGeom prst="line">
          <a:avLst/>
        </a:prstGeom>
        <a:noFill/>
        <a:ln w="9525">
          <a:solidFill>
            <a:srgbClr val="000000"/>
          </a:solidFill>
          <a:round/>
          <a:headEnd/>
          <a:tailEnd type="triangle" w="med" len="me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SBC%20Accounts\Accounts-2021\SBCBalance%202021\CAD%202021\Re%20Insurance%202021\Fixed%20Assets%20Schedule-2021%20AG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Working"/>
      <sheetName val="Temporary Difference"/>
      <sheetName val="Deferred Tax Liability"/>
      <sheetName val="Annexure-1 (Accounting Dep.)"/>
      <sheetName val="Annexure-1 (Tax Dep.)"/>
      <sheetName val="Deferred Tax Liability- 2020"/>
      <sheetName val="Annexure-1 (Accounting Dep. 20)"/>
      <sheetName val="Annexure-1 (Tax Dep. 20)"/>
    </sheetNames>
    <sheetDataSet>
      <sheetData sheetId="0" refreshError="1"/>
      <sheetData sheetId="1" refreshError="1"/>
      <sheetData sheetId="2" refreshError="1"/>
      <sheetData sheetId="3" refreshError="1"/>
      <sheetData sheetId="4" refreshError="1">
        <row r="19">
          <cell r="K19">
            <v>23722712.059999999</v>
          </cell>
        </row>
      </sheetData>
      <sheetData sheetId="5" refreshError="1"/>
      <sheetData sheetId="6" refreshError="1"/>
      <sheetData sheetId="7" refreshError="1"/>
      <sheetData sheetId="8"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MS Access Database" connectionId="1" xr16:uid="{00000000-0016-0000-1400-000000000000}" autoFormatId="16" applyNumberFormats="0" applyBorderFormats="0" applyFontFormats="1" applyPatternFormats="1" applyAlignmentFormats="0" applyWidthHeightFormats="0">
  <queryTableRefresh nextId="31">
    <queryTableFields count="6">
      <queryTableField id="2" name="Sub_code1"/>
      <queryTableField id="3" name="Sub Accounts Index"/>
      <queryTableField id="9" name="Debit1"/>
      <queryTableField id="10" name="Credit1"/>
      <queryTableField id="17" dataBound="0" fillFormulas="1"/>
      <queryTableField id="30" dataBound="0" fillFormulas="1"/>
    </queryTableFields>
    <queryTableDeletedFields count="9">
      <deletedField name="SumOfDebit"/>
      <deletedField name="SumOfCredit"/>
      <deletedField name="Balance"/>
      <deletedField name="expr1"/>
      <deletedField name="expr2"/>
      <deletedField name="Sub_Code"/>
      <deletedField name="Hi_ID"/>
      <deletedField name="HisabHead"/>
      <deletedField name="E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from MS Access Database" connectionId="3" xr16:uid="{00000000-0016-0000-1B00-000001000000}" autoFormatId="16" applyNumberFormats="0" applyBorderFormats="0" applyFontFormats="1" applyPatternFormats="1" applyAlignmentFormats="0" applyWidthHeightFormats="0">
  <queryTableRefresh nextId="32">
    <queryTableFields count="7">
      <queryTableField id="2" name="Sub_code1"/>
      <queryTableField id="3" name="Sub Accounts Index"/>
      <queryTableField id="9" name="Debit1"/>
      <queryTableField id="10" name="Credit1"/>
      <queryTableField id="31" dataBound="0" fillFormulas="1"/>
      <queryTableField id="17" dataBound="0" fillFormulas="1"/>
      <queryTableField id="30" dataBound="0" fillFormulas="1"/>
    </queryTableFields>
    <queryTableDeletedFields count="9">
      <deletedField name="SumOfDebit"/>
      <deletedField name="SumOfCredit"/>
      <deletedField name="Balance"/>
      <deletedField name="expr1"/>
      <deletedField name="expr2"/>
      <deletedField name="Sub_Code"/>
      <deletedField name="Hi_ID"/>
      <deletedField name="HisabHead"/>
      <deletedField name="En"/>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Query from MS Access Database" connectionId="2" xr16:uid="{00000000-0016-0000-3300-000002000000}" autoFormatId="16" applyNumberFormats="0" applyBorderFormats="0" applyFontFormats="1" applyPatternFormats="1" applyAlignmentFormats="0" applyWidthHeightFormats="0">
  <queryTableRefresh nextId="28">
    <queryTableFields count="19">
      <queryTableField id="1" name="Sub_Code"/>
      <queryTableField id="2" name="Sub_code1"/>
      <queryTableField id="3" name="Sub Accounts Index"/>
      <queryTableField id="9" name="Debit1"/>
      <queryTableField id="10" name="Credit1"/>
      <queryTableField id="26" dataBound="0" fillFormulas="1"/>
      <queryTableField id="27" dataBound="0" fillFormulas="1"/>
      <queryTableField id="17" dataBound="0" fillFormulas="1"/>
      <queryTableField id="16" dataBound="0" fillFormulas="1"/>
      <queryTableField id="25" dataBound="0" fillFormulas="1"/>
      <queryTableField id="24" dataBound="0" fillFormulas="1"/>
      <queryTableField id="21" dataBound="0" fillFormulas="1"/>
      <queryTableField id="23" dataBound="0" fillFormulas="1"/>
      <queryTableField id="20" dataBound="0" fillFormulas="1"/>
      <queryTableField id="19" dataBound="0" fillFormulas="1"/>
      <queryTableField id="18" dataBound="0" fillFormulas="1"/>
      <queryTableField id="11" name="Hi_ID"/>
      <queryTableField id="12" name="HisabHead"/>
      <queryTableField id="13" name="En"/>
    </queryTableFields>
    <queryTableDeletedFields count="5">
      <deletedField name="SumOfDebit"/>
      <deletedField name="SumOfCredit"/>
      <deletedField name="Balance"/>
      <deletedField name="expr1"/>
      <deletedField name="expr2"/>
    </queryTableDeletedFields>
  </queryTableRefresh>
</query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39997558519241921"/>
  </sheetPr>
  <dimension ref="A1:U122"/>
  <sheetViews>
    <sheetView view="pageBreakPreview" topLeftCell="A39" zoomScale="110" zoomScaleNormal="100" zoomScaleSheetLayoutView="110" workbookViewId="0">
      <selection activeCell="J49" sqref="J49"/>
    </sheetView>
  </sheetViews>
  <sheetFormatPr defaultColWidth="9.109375" defaultRowHeight="13.2"/>
  <cols>
    <col min="1" max="1" width="28.44140625" style="2270" customWidth="1"/>
    <col min="2" max="2" width="7.88671875" style="2270" customWidth="1"/>
    <col min="3" max="3" width="0.5546875" style="2270" customWidth="1"/>
    <col min="4" max="4" width="8.6640625" style="2271" customWidth="1"/>
    <col min="5" max="5" width="0.5546875" style="2270" customWidth="1"/>
    <col min="6" max="6" width="16.5546875" style="2270" customWidth="1"/>
    <col min="7" max="7" width="0.5546875" style="2270" customWidth="1"/>
    <col min="8" max="8" width="16.6640625" style="2270" customWidth="1"/>
    <col min="9" max="9" width="1.109375" style="2510" customWidth="1"/>
    <col min="10" max="10" width="23" style="2313" customWidth="1"/>
    <col min="11" max="11" width="25.33203125" style="2270" customWidth="1"/>
    <col min="12" max="12" width="5.5546875" style="2270" customWidth="1"/>
    <col min="13" max="13" width="1.109375" style="2270" customWidth="1"/>
    <col min="14" max="14" width="19.6640625" style="2270" customWidth="1"/>
    <col min="15" max="15" width="1.109375" style="2270" customWidth="1"/>
    <col min="16" max="16" width="20.6640625" style="2270" customWidth="1"/>
    <col min="17" max="17" width="5.88671875" style="2270" customWidth="1"/>
    <col min="18" max="18" width="18.6640625" style="2270" customWidth="1"/>
    <col min="19" max="19" width="9.109375" style="2270"/>
    <col min="20" max="20" width="9.109375" style="2510"/>
    <col min="21" max="21" width="16.6640625" style="2510" customWidth="1"/>
    <col min="22" max="16384" width="9.109375" style="2510"/>
  </cols>
  <sheetData>
    <row r="1" spans="1:21" ht="15">
      <c r="A1" s="3551" t="s">
        <v>483</v>
      </c>
      <c r="B1" s="3551"/>
      <c r="C1" s="3551"/>
      <c r="D1" s="3551"/>
      <c r="E1" s="3551"/>
      <c r="F1" s="3551"/>
      <c r="G1" s="3551"/>
      <c r="H1" s="3551"/>
      <c r="I1" s="2524"/>
      <c r="K1" s="2267"/>
      <c r="L1" s="2267"/>
      <c r="M1" s="2267"/>
      <c r="N1" s="2267"/>
      <c r="O1" s="2267"/>
      <c r="P1" s="2267"/>
    </row>
    <row r="2" spans="1:21" ht="13.8">
      <c r="A2" s="3552" t="s">
        <v>1536</v>
      </c>
      <c r="B2" s="3552"/>
      <c r="C2" s="3552"/>
      <c r="D2" s="3552"/>
      <c r="E2" s="3552"/>
      <c r="F2" s="3552"/>
      <c r="G2" s="3552"/>
      <c r="H2" s="3552"/>
    </row>
    <row r="3" spans="1:21" ht="16.5" customHeight="1">
      <c r="A3" s="3553" t="s">
        <v>2191</v>
      </c>
      <c r="B3" s="3553"/>
      <c r="C3" s="3553"/>
      <c r="D3" s="3553"/>
      <c r="E3" s="3553"/>
      <c r="F3" s="3553"/>
      <c r="G3" s="3553"/>
      <c r="H3" s="3553"/>
    </row>
    <row r="4" spans="1:21" ht="16.5" customHeight="1">
      <c r="A4" s="2264"/>
      <c r="B4" s="2264"/>
      <c r="C4" s="2264"/>
      <c r="D4" s="2265"/>
      <c r="E4" s="2264"/>
      <c r="F4" s="2264"/>
      <c r="G4" s="2264"/>
      <c r="H4" s="2264"/>
    </row>
    <row r="5" spans="1:21" ht="16.5" customHeight="1">
      <c r="A5" s="3559" t="s">
        <v>306</v>
      </c>
      <c r="B5" s="3560"/>
      <c r="C5" s="2264"/>
      <c r="D5" s="3554" t="s">
        <v>194</v>
      </c>
      <c r="E5" s="2264"/>
      <c r="F5" s="3556" t="s">
        <v>2624</v>
      </c>
      <c r="G5" s="3557"/>
      <c r="H5" s="3558"/>
    </row>
    <row r="6" spans="1:21" ht="13.8">
      <c r="A6" s="3561"/>
      <c r="B6" s="3562"/>
      <c r="C6" s="2266"/>
      <c r="D6" s="3555"/>
      <c r="E6" s="2267"/>
      <c r="F6" s="2333">
        <v>44561</v>
      </c>
      <c r="G6" s="2268"/>
      <c r="H6" s="2333">
        <v>44196</v>
      </c>
      <c r="J6" s="2318"/>
      <c r="N6" s="2332"/>
    </row>
    <row r="7" spans="1:21">
      <c r="A7" s="2267" t="s">
        <v>1905</v>
      </c>
      <c r="N7" s="2332"/>
    </row>
    <row r="8" spans="1:21">
      <c r="A8" s="2267" t="s">
        <v>308</v>
      </c>
      <c r="B8" s="2267"/>
      <c r="C8" s="2267"/>
      <c r="N8" s="2332"/>
    </row>
    <row r="9" spans="1:21" ht="15.75" customHeight="1" thickBot="1">
      <c r="A9" s="3569" t="s">
        <v>2425</v>
      </c>
      <c r="B9" s="3569"/>
      <c r="C9" s="3569"/>
      <c r="F9" s="2272">
        <v>10000000000</v>
      </c>
      <c r="G9" s="2273"/>
      <c r="H9" s="2272">
        <v>10000000000</v>
      </c>
      <c r="J9" s="2277"/>
    </row>
    <row r="10" spans="1:21" ht="29.25" customHeight="1" thickTop="1">
      <c r="A10" s="3571" t="s">
        <v>2424</v>
      </c>
      <c r="B10" s="3571"/>
      <c r="C10" s="2275"/>
      <c r="F10" s="2276">
        <v>5000000000</v>
      </c>
      <c r="G10" s="2273"/>
      <c r="H10" s="2276">
        <v>5000000000</v>
      </c>
      <c r="J10" s="2277"/>
      <c r="K10" s="2313"/>
      <c r="N10" s="2271"/>
    </row>
    <row r="11" spans="1:21">
      <c r="F11" s="2277"/>
      <c r="H11" s="2277"/>
      <c r="J11" s="2277"/>
      <c r="K11" s="2332"/>
      <c r="N11" s="2271"/>
    </row>
    <row r="12" spans="1:21">
      <c r="A12" s="2267" t="s">
        <v>1294</v>
      </c>
      <c r="B12" s="2267"/>
      <c r="C12" s="2267"/>
      <c r="D12" s="3036"/>
      <c r="F12" s="2305">
        <v>49112540860.610764</v>
      </c>
      <c r="G12" s="2267"/>
      <c r="H12" s="2305">
        <v>16078527465.334101</v>
      </c>
      <c r="J12" s="2277"/>
      <c r="U12" s="3213"/>
    </row>
    <row r="13" spans="1:21">
      <c r="A13" s="2270" t="s">
        <v>1349</v>
      </c>
      <c r="D13" s="2279">
        <v>4</v>
      </c>
      <c r="F13" s="3391">
        <v>8170656842.2325001</v>
      </c>
      <c r="G13" s="2306"/>
      <c r="H13" s="3378">
        <v>8170656842.2325001</v>
      </c>
      <c r="J13" s="2277"/>
      <c r="N13" s="2332"/>
      <c r="P13" s="2313"/>
      <c r="U13" s="2533"/>
    </row>
    <row r="14" spans="1:21">
      <c r="A14" s="2270" t="s">
        <v>1350</v>
      </c>
      <c r="D14" s="2279">
        <v>5</v>
      </c>
      <c r="F14" s="2282">
        <v>8264890506.4182596</v>
      </c>
      <c r="H14" s="2282">
        <v>6594346641.4015999</v>
      </c>
      <c r="J14" s="2277"/>
      <c r="P14" s="2313"/>
      <c r="R14" s="2313"/>
      <c r="U14" s="2533"/>
    </row>
    <row r="15" spans="1:21">
      <c r="A15" s="2270" t="s">
        <v>1078</v>
      </c>
      <c r="D15" s="2279">
        <v>6</v>
      </c>
      <c r="F15" s="2282">
        <v>45754475.25</v>
      </c>
      <c r="H15" s="2282">
        <v>44013981.25</v>
      </c>
      <c r="J15" s="2277"/>
      <c r="P15" s="2313"/>
      <c r="R15" s="2313"/>
      <c r="U15" s="2533"/>
    </row>
    <row r="16" spans="1:21">
      <c r="A16" s="2270" t="s">
        <v>1870</v>
      </c>
      <c r="D16" s="2279"/>
      <c r="F16" s="2282">
        <v>630000000</v>
      </c>
      <c r="H16" s="2282">
        <v>600000000</v>
      </c>
      <c r="J16" s="2277"/>
      <c r="P16" s="2313"/>
      <c r="R16" s="2313"/>
      <c r="U16" s="2533"/>
    </row>
    <row r="17" spans="1:21" ht="21" customHeight="1">
      <c r="A17" s="2270" t="s">
        <v>1351</v>
      </c>
      <c r="D17" s="2279"/>
      <c r="F17" s="2282">
        <v>259010000</v>
      </c>
      <c r="H17" s="2282">
        <v>259010000</v>
      </c>
      <c r="J17" s="2277"/>
      <c r="P17" s="2313"/>
      <c r="R17" s="2313"/>
      <c r="U17" s="2533"/>
    </row>
    <row r="18" spans="1:21">
      <c r="A18" s="2270" t="s">
        <v>1352</v>
      </c>
      <c r="D18" s="2279"/>
      <c r="F18" s="2282">
        <v>52000000</v>
      </c>
      <c r="H18" s="2282">
        <v>52000000</v>
      </c>
      <c r="J18" s="2277"/>
      <c r="P18" s="2313"/>
      <c r="R18" s="2313"/>
      <c r="U18" s="2533"/>
    </row>
    <row r="19" spans="1:21">
      <c r="A19" s="2270" t="s">
        <v>1348</v>
      </c>
      <c r="D19" s="2279"/>
      <c r="F19" s="2282">
        <v>36500000</v>
      </c>
      <c r="H19" s="2282">
        <v>36500000</v>
      </c>
      <c r="J19" s="2277"/>
      <c r="P19" s="2313"/>
      <c r="R19" s="2313"/>
      <c r="U19" s="2533"/>
    </row>
    <row r="20" spans="1:21" ht="21" customHeight="1">
      <c r="A20" s="3572" t="s">
        <v>1846</v>
      </c>
      <c r="B20" s="3572"/>
      <c r="C20" s="3041"/>
      <c r="D20" s="2283"/>
      <c r="E20" s="2273"/>
      <c r="F20" s="2284">
        <v>60000000.450000003</v>
      </c>
      <c r="G20" s="2273"/>
      <c r="H20" s="2284">
        <v>60000000.450000003</v>
      </c>
      <c r="J20" s="2277"/>
      <c r="N20" s="2313"/>
      <c r="P20" s="2313"/>
      <c r="R20" s="2313"/>
      <c r="U20" s="2533"/>
    </row>
    <row r="21" spans="1:21">
      <c r="A21" s="2270" t="s">
        <v>1353</v>
      </c>
      <c r="D21" s="2279"/>
      <c r="F21" s="2282">
        <v>262000000</v>
      </c>
      <c r="H21" s="2282">
        <v>262000000</v>
      </c>
      <c r="J21" s="2277"/>
      <c r="P21" s="2313"/>
      <c r="R21" s="2313"/>
      <c r="U21" s="2533"/>
    </row>
    <row r="22" spans="1:21">
      <c r="A22" s="2270" t="s">
        <v>2623</v>
      </c>
      <c r="D22" s="2279"/>
      <c r="F22" s="2285">
        <v>31331729036.260002</v>
      </c>
      <c r="H22" s="2285">
        <v>0</v>
      </c>
      <c r="J22" s="2277"/>
      <c r="P22" s="2313"/>
      <c r="R22" s="2313"/>
      <c r="U22" s="2533"/>
    </row>
    <row r="23" spans="1:21">
      <c r="D23" s="2279"/>
      <c r="F23" s="2286"/>
      <c r="H23" s="2286"/>
      <c r="J23" s="2277"/>
      <c r="P23" s="2313"/>
      <c r="R23" s="2313"/>
      <c r="U23" s="2533"/>
    </row>
    <row r="24" spans="1:21">
      <c r="A24" s="2270" t="s">
        <v>847</v>
      </c>
      <c r="D24" s="3036"/>
      <c r="F24" s="2277">
        <v>5450000</v>
      </c>
      <c r="H24" s="2277">
        <v>5450000</v>
      </c>
      <c r="J24" s="2277"/>
      <c r="R24" s="2313"/>
    </row>
    <row r="25" spans="1:21">
      <c r="A25" s="2270" t="s">
        <v>1240</v>
      </c>
      <c r="D25" s="3036">
        <v>7</v>
      </c>
      <c r="F25" s="2334">
        <v>1186960770</v>
      </c>
      <c r="G25" s="2334" t="e">
        <v>#REF!</v>
      </c>
      <c r="H25" s="2334">
        <v>1102380905</v>
      </c>
      <c r="J25" s="2277"/>
      <c r="K25" s="2313"/>
      <c r="N25" s="2313"/>
      <c r="R25" s="2649"/>
      <c r="U25" s="2533"/>
    </row>
    <row r="26" spans="1:21">
      <c r="F26" s="2277"/>
      <c r="H26" s="2277"/>
      <c r="J26" s="2277"/>
      <c r="R26" s="2313"/>
    </row>
    <row r="27" spans="1:21">
      <c r="A27" s="2267" t="s">
        <v>1296</v>
      </c>
      <c r="B27" s="2267"/>
      <c r="C27" s="2267"/>
      <c r="F27" s="2305">
        <v>3320881161.3425002</v>
      </c>
      <c r="G27" s="2267"/>
      <c r="H27" s="2305">
        <v>3720803695.6999998</v>
      </c>
      <c r="J27" s="2277"/>
      <c r="N27" s="2313"/>
      <c r="R27" s="2313"/>
    </row>
    <row r="28" spans="1:21">
      <c r="A28" s="2270" t="s">
        <v>1297</v>
      </c>
      <c r="F28" s="2282">
        <v>2354059105.7150002</v>
      </c>
      <c r="H28" s="2280">
        <v>1979373555.7</v>
      </c>
      <c r="J28" s="2277"/>
      <c r="R28" s="2313"/>
    </row>
    <row r="29" spans="1:21">
      <c r="A29" s="2270" t="s">
        <v>1298</v>
      </c>
      <c r="F29" s="2282">
        <v>1279733157.9875</v>
      </c>
      <c r="H29" s="2282">
        <v>1227213349.8775001</v>
      </c>
      <c r="J29" s="2277"/>
      <c r="N29" s="2313"/>
    </row>
    <row r="30" spans="1:21">
      <c r="A30" s="2270" t="s">
        <v>1429</v>
      </c>
      <c r="F30" s="2282">
        <v>64631220</v>
      </c>
      <c r="H30" s="2282">
        <v>85387933.010000005</v>
      </c>
      <c r="J30" s="2277"/>
      <c r="R30" s="2313"/>
    </row>
    <row r="31" spans="1:21">
      <c r="A31" s="2270" t="s">
        <v>523</v>
      </c>
      <c r="F31" s="2285">
        <v>-377542322.3599999</v>
      </c>
      <c r="H31" s="2285">
        <v>428828857.11249971</v>
      </c>
      <c r="J31" s="2277"/>
      <c r="K31" s="3214"/>
    </row>
    <row r="32" spans="1:21">
      <c r="F32" s="2289"/>
      <c r="H32" s="2289"/>
      <c r="J32" s="2277"/>
      <c r="P32" s="2313"/>
    </row>
    <row r="33" spans="1:16">
      <c r="A33" s="2270" t="s">
        <v>77</v>
      </c>
      <c r="D33" s="3036">
        <v>8</v>
      </c>
      <c r="F33" s="2277">
        <v>1256209759.21</v>
      </c>
      <c r="H33" s="2277">
        <v>771180848.41999996</v>
      </c>
      <c r="J33" s="3215"/>
      <c r="P33" s="2313"/>
    </row>
    <row r="34" spans="1:16" ht="31.5" customHeight="1">
      <c r="A34" s="3569" t="s">
        <v>414</v>
      </c>
      <c r="B34" s="3569"/>
      <c r="C34" s="2290"/>
      <c r="D34" s="2291">
        <v>9</v>
      </c>
      <c r="E34" s="2273"/>
      <c r="F34" s="2276">
        <v>7815271997.1199999</v>
      </c>
      <c r="G34" s="2276">
        <v>0</v>
      </c>
      <c r="H34" s="2276">
        <v>5423295941.2200003</v>
      </c>
      <c r="J34" s="3215"/>
      <c r="P34" s="2313"/>
    </row>
    <row r="35" spans="1:16" ht="9" customHeight="1">
      <c r="A35" s="3573" t="s">
        <v>731</v>
      </c>
      <c r="B35" s="3573"/>
      <c r="C35" s="2293"/>
      <c r="F35" s="2277"/>
      <c r="H35" s="2277"/>
      <c r="J35" s="3215"/>
    </row>
    <row r="36" spans="1:16" ht="20.25" customHeight="1">
      <c r="A36" s="3573"/>
      <c r="B36" s="3573"/>
      <c r="C36" s="2293"/>
      <c r="F36" s="2277">
        <v>4512870076.0200005</v>
      </c>
      <c r="H36" s="2277">
        <v>4085267559.4200001</v>
      </c>
      <c r="J36" s="3215"/>
      <c r="K36" s="2313"/>
    </row>
    <row r="37" spans="1:16" ht="30" customHeight="1" thickBot="1">
      <c r="A37" s="3574" t="s">
        <v>220</v>
      </c>
      <c r="B37" s="3574"/>
      <c r="C37" s="2294"/>
      <c r="D37" s="2291">
        <v>10</v>
      </c>
      <c r="E37" s="2273"/>
      <c r="F37" s="2296">
        <v>8808431063.4909744</v>
      </c>
      <c r="G37" s="2296">
        <v>0</v>
      </c>
      <c r="H37" s="2296">
        <v>6904005568.6961994</v>
      </c>
      <c r="J37" s="3216"/>
      <c r="N37" s="2277"/>
    </row>
    <row r="38" spans="1:16">
      <c r="A38" s="2270" t="s">
        <v>1571</v>
      </c>
      <c r="D38" s="3036">
        <v>11</v>
      </c>
      <c r="F38" s="2297">
        <v>30198889.829999998</v>
      </c>
      <c r="H38" s="2297">
        <v>29082410</v>
      </c>
      <c r="J38" s="3215"/>
      <c r="K38" s="3217"/>
      <c r="N38" s="2377"/>
    </row>
    <row r="39" spans="1:16" ht="13.8" thickBot="1">
      <c r="A39" s="2267" t="s">
        <v>534</v>
      </c>
      <c r="B39" s="2267"/>
      <c r="C39" s="2267"/>
      <c r="F39" s="2298">
        <v>81048814577.69426</v>
      </c>
      <c r="G39" s="2289"/>
      <c r="H39" s="2298">
        <v>43119994392</v>
      </c>
      <c r="J39" s="3218"/>
      <c r="K39" s="3219"/>
      <c r="N39" s="2332"/>
    </row>
    <row r="40" spans="1:16" ht="14.4" thickTop="1" thickBot="1">
      <c r="B40" s="2267"/>
      <c r="C40" s="2267"/>
      <c r="F40" s="2289"/>
      <c r="G40" s="2289"/>
      <c r="H40" s="2289"/>
      <c r="J40" s="3220"/>
      <c r="K40" s="3221"/>
      <c r="N40" s="2332"/>
    </row>
    <row r="41" spans="1:16">
      <c r="B41" s="2267"/>
      <c r="C41" s="2267"/>
      <c r="F41" s="2289"/>
      <c r="G41" s="2289"/>
      <c r="H41" s="2289"/>
      <c r="J41" s="2289"/>
      <c r="K41" s="2630"/>
      <c r="N41" s="2332"/>
    </row>
    <row r="42" spans="1:16">
      <c r="B42" s="2267"/>
      <c r="C42" s="2267"/>
      <c r="F42" s="2289"/>
      <c r="G42" s="2289"/>
      <c r="H42" s="2289"/>
      <c r="J42" s="2289"/>
      <c r="K42" s="2630"/>
      <c r="N42" s="2332"/>
    </row>
    <row r="43" spans="1:16" ht="16.5" customHeight="1">
      <c r="A43" s="2267" t="s">
        <v>2538</v>
      </c>
      <c r="B43" s="2299"/>
      <c r="C43" s="2299"/>
      <c r="D43" s="3036">
        <v>32</v>
      </c>
      <c r="E43" s="2299"/>
      <c r="F43" s="2300">
        <v>1082.2508172122152</v>
      </c>
      <c r="G43" s="2299"/>
      <c r="H43" s="2300">
        <v>421.57054930668198</v>
      </c>
      <c r="I43" s="2523"/>
      <c r="J43" s="2277"/>
      <c r="N43" s="2313"/>
      <c r="P43" s="2313"/>
    </row>
    <row r="44" spans="1:16" ht="16.5" customHeight="1">
      <c r="B44" s="2299"/>
      <c r="C44" s="2299"/>
      <c r="D44" s="3036"/>
      <c r="E44" s="2299"/>
      <c r="F44" s="2302"/>
      <c r="G44" s="2299"/>
      <c r="H44" s="2299"/>
      <c r="I44" s="2523"/>
      <c r="J44" s="3222"/>
      <c r="N44" s="2313"/>
    </row>
    <row r="45" spans="1:16" ht="16.5" customHeight="1">
      <c r="A45" s="3575" t="s">
        <v>1347</v>
      </c>
      <c r="B45" s="3575"/>
      <c r="C45" s="3575"/>
      <c r="D45" s="3575"/>
      <c r="E45" s="3575"/>
      <c r="F45" s="3575"/>
      <c r="G45" s="3575"/>
      <c r="H45" s="3575"/>
      <c r="I45" s="2523"/>
      <c r="J45" s="2277"/>
      <c r="N45" s="2689"/>
    </row>
    <row r="46" spans="1:16" ht="15">
      <c r="A46" s="3570" t="s">
        <v>483</v>
      </c>
      <c r="B46" s="3570"/>
      <c r="C46" s="3570"/>
      <c r="D46" s="3570"/>
      <c r="E46" s="3570"/>
      <c r="F46" s="3570"/>
      <c r="G46" s="3570"/>
      <c r="H46" s="3570"/>
      <c r="I46" s="2523"/>
      <c r="J46" s="2277"/>
      <c r="N46" s="2313"/>
    </row>
    <row r="47" spans="1:16" ht="13.8">
      <c r="A47" s="3565" t="s">
        <v>1536</v>
      </c>
      <c r="B47" s="3565"/>
      <c r="C47" s="3565"/>
      <c r="D47" s="3565"/>
      <c r="E47" s="3565"/>
      <c r="F47" s="3565"/>
      <c r="G47" s="3565"/>
      <c r="H47" s="3565"/>
      <c r="I47" s="2523"/>
      <c r="J47" s="2277"/>
    </row>
    <row r="48" spans="1:16" ht="54" customHeight="1">
      <c r="A48" s="3553" t="s">
        <v>1948</v>
      </c>
      <c r="B48" s="3553"/>
      <c r="C48" s="3553"/>
      <c r="D48" s="3553"/>
      <c r="E48" s="3553"/>
      <c r="F48" s="3553"/>
      <c r="G48" s="3553"/>
      <c r="H48" s="3553"/>
      <c r="J48" s="2277"/>
      <c r="N48" s="2313"/>
      <c r="P48" s="2313"/>
    </row>
    <row r="49" spans="1:16" ht="13.8">
      <c r="A49" s="3034"/>
      <c r="B49" s="3034"/>
      <c r="C49" s="3034"/>
      <c r="D49" s="3034"/>
      <c r="E49" s="3034"/>
      <c r="F49" s="3034"/>
      <c r="G49" s="3034"/>
      <c r="H49" s="3034"/>
      <c r="J49" s="2277"/>
      <c r="N49" s="2313"/>
      <c r="P49" s="2313"/>
    </row>
    <row r="50" spans="1:16" ht="13.8">
      <c r="A50" s="3559" t="s">
        <v>307</v>
      </c>
      <c r="B50" s="3560"/>
      <c r="C50" s="2266"/>
      <c r="D50" s="3554" t="s">
        <v>194</v>
      </c>
      <c r="E50" s="2267"/>
      <c r="F50" s="3566" t="s">
        <v>2624</v>
      </c>
      <c r="G50" s="3567"/>
      <c r="H50" s="3568"/>
      <c r="J50" s="2277"/>
      <c r="N50" s="2313"/>
    </row>
    <row r="51" spans="1:16" ht="13.8">
      <c r="A51" s="3561"/>
      <c r="B51" s="3562"/>
      <c r="C51" s="2266"/>
      <c r="D51" s="3563"/>
      <c r="E51" s="2267"/>
      <c r="F51" s="2335">
        <v>44561</v>
      </c>
      <c r="G51" s="2267"/>
      <c r="H51" s="2335">
        <v>44196</v>
      </c>
      <c r="J51" s="2277"/>
    </row>
    <row r="52" spans="1:16">
      <c r="J52" s="2277"/>
    </row>
    <row r="53" spans="1:16">
      <c r="A53" s="2270" t="s">
        <v>1293</v>
      </c>
      <c r="D53" s="3036">
        <v>12</v>
      </c>
      <c r="F53" s="2277">
        <v>1459960348.3500001</v>
      </c>
      <c r="H53" s="2277">
        <v>1161954901.3500001</v>
      </c>
      <c r="J53" s="2277"/>
      <c r="N53" s="2277"/>
    </row>
    <row r="54" spans="1:16">
      <c r="A54" s="2267" t="s">
        <v>2634</v>
      </c>
      <c r="B54" s="2267"/>
      <c r="C54" s="2267"/>
      <c r="F54" s="2305">
        <v>54940367651.650009</v>
      </c>
      <c r="G54" s="2289">
        <v>0</v>
      </c>
      <c r="H54" s="2305">
        <v>20051071771.389999</v>
      </c>
      <c r="J54" s="2277"/>
    </row>
    <row r="55" spans="1:16" ht="30.75" customHeight="1">
      <c r="A55" s="2270" t="s">
        <v>565</v>
      </c>
      <c r="D55" s="3036">
        <v>13</v>
      </c>
      <c r="F55" s="2280">
        <v>755047252</v>
      </c>
      <c r="G55" s="2306"/>
      <c r="H55" s="2280">
        <v>1720000</v>
      </c>
      <c r="J55" s="2277"/>
      <c r="N55" s="2277"/>
    </row>
    <row r="56" spans="1:16">
      <c r="A56" s="2270" t="s">
        <v>365</v>
      </c>
      <c r="D56" s="3036">
        <v>14</v>
      </c>
      <c r="F56" s="2282">
        <v>35625282433.350006</v>
      </c>
      <c r="G56" s="2282">
        <v>0</v>
      </c>
      <c r="H56" s="2282">
        <v>4311715485.0900002</v>
      </c>
      <c r="J56" s="2277"/>
      <c r="N56" s="2277"/>
    </row>
    <row r="57" spans="1:16">
      <c r="A57" s="2307" t="s">
        <v>1171</v>
      </c>
      <c r="D57" s="3036">
        <v>15</v>
      </c>
      <c r="F57" s="2282">
        <v>1060000000</v>
      </c>
      <c r="H57" s="2282">
        <v>1060000000</v>
      </c>
      <c r="J57" s="2277"/>
    </row>
    <row r="58" spans="1:16">
      <c r="A58" s="2270" t="s">
        <v>1295</v>
      </c>
      <c r="D58" s="3036"/>
      <c r="F58" s="2282">
        <v>32337967</v>
      </c>
      <c r="H58" s="2282">
        <v>32436287</v>
      </c>
      <c r="J58" s="2277"/>
    </row>
    <row r="59" spans="1:16">
      <c r="A59" s="2270" t="s">
        <v>1867</v>
      </c>
      <c r="D59" s="3036">
        <v>16</v>
      </c>
      <c r="F59" s="2285">
        <v>17467700000</v>
      </c>
      <c r="H59" s="2285">
        <v>14645200000</v>
      </c>
      <c r="J59" s="2277"/>
    </row>
    <row r="60" spans="1:16">
      <c r="J60" s="2277"/>
      <c r="K60" s="2313"/>
      <c r="N60" s="2313"/>
    </row>
    <row r="61" spans="1:16" ht="2.25" customHeight="1">
      <c r="F61" s="2277"/>
      <c r="H61" s="2277"/>
      <c r="J61" s="2277"/>
    </row>
    <row r="62" spans="1:16">
      <c r="A62" s="2270" t="s">
        <v>2630</v>
      </c>
      <c r="D62" s="3036">
        <v>17</v>
      </c>
      <c r="F62" s="2286">
        <v>488280543.40291607</v>
      </c>
      <c r="H62" s="2286">
        <v>670932968.42940283</v>
      </c>
      <c r="J62" s="2277"/>
    </row>
    <row r="63" spans="1:16">
      <c r="A63" s="2270" t="s">
        <v>1299</v>
      </c>
      <c r="D63" s="3036">
        <v>18</v>
      </c>
      <c r="F63" s="2277">
        <v>624179659.30999994</v>
      </c>
      <c r="H63" s="2277">
        <v>613079855.57999992</v>
      </c>
      <c r="J63" s="3215"/>
    </row>
    <row r="64" spans="1:16">
      <c r="A64" s="2270" t="s">
        <v>524</v>
      </c>
      <c r="D64" s="3036">
        <v>19</v>
      </c>
      <c r="F64" s="2277">
        <v>825714236.74000001</v>
      </c>
      <c r="G64" s="2277">
        <v>0</v>
      </c>
      <c r="H64" s="2277">
        <v>819188447</v>
      </c>
      <c r="J64" s="3215"/>
      <c r="N64" s="2271"/>
    </row>
    <row r="65" spans="1:16">
      <c r="A65" s="3564" t="s">
        <v>1417</v>
      </c>
      <c r="B65" s="2308"/>
      <c r="C65" s="2308"/>
      <c r="F65" s="2277"/>
      <c r="H65" s="2277"/>
      <c r="J65" s="3215"/>
    </row>
    <row r="66" spans="1:16">
      <c r="A66" s="3564"/>
      <c r="B66" s="2309"/>
      <c r="C66" s="2309"/>
      <c r="D66" s="3036"/>
      <c r="F66" s="2277">
        <v>10141649987.42</v>
      </c>
      <c r="H66" s="2277">
        <v>8732038256.5900002</v>
      </c>
      <c r="J66" s="3215"/>
    </row>
    <row r="67" spans="1:16" ht="26.4">
      <c r="A67" s="2310" t="s">
        <v>1427</v>
      </c>
      <c r="B67" s="2310"/>
      <c r="C67" s="2310"/>
      <c r="D67" s="2291">
        <v>20</v>
      </c>
      <c r="E67" s="2273"/>
      <c r="F67" s="2276">
        <v>72032092.012000024</v>
      </c>
      <c r="G67" s="2276">
        <v>0</v>
      </c>
      <c r="H67" s="2276">
        <v>74164245</v>
      </c>
      <c r="J67" s="3215"/>
    </row>
    <row r="68" spans="1:16">
      <c r="A68" s="2270" t="s">
        <v>871</v>
      </c>
      <c r="D68" s="3036">
        <v>21</v>
      </c>
      <c r="F68" s="2286">
        <v>4453876853.3920002</v>
      </c>
      <c r="G68" s="2286">
        <v>0</v>
      </c>
      <c r="H68" s="2286">
        <v>4837013429.2920008</v>
      </c>
      <c r="J68" s="3215"/>
      <c r="N68" s="2277"/>
    </row>
    <row r="69" spans="1:16">
      <c r="A69" s="2267"/>
      <c r="B69" s="2267"/>
      <c r="C69" s="2267"/>
      <c r="F69" s="2277"/>
      <c r="H69" s="2277"/>
      <c r="J69" s="3215"/>
    </row>
    <row r="70" spans="1:16">
      <c r="A70" s="2267" t="s">
        <v>730</v>
      </c>
      <c r="B70" s="2267"/>
      <c r="C70" s="2267"/>
      <c r="F70" s="2311">
        <v>8042753205.2602301</v>
      </c>
      <c r="G70" s="2311" t="e">
        <v>#REF!</v>
      </c>
      <c r="H70" s="2311">
        <v>6160556517</v>
      </c>
      <c r="J70" s="3215"/>
    </row>
    <row r="71" spans="1:16">
      <c r="A71" s="2270" t="s">
        <v>212</v>
      </c>
      <c r="F71" s="2280">
        <v>7243151.9000000004</v>
      </c>
      <c r="H71" s="2280">
        <v>6540028.4000000004</v>
      </c>
      <c r="J71" s="3215"/>
    </row>
    <row r="72" spans="1:16">
      <c r="A72" s="2270" t="s">
        <v>213</v>
      </c>
      <c r="F72" s="2282">
        <v>1912872</v>
      </c>
      <c r="H72" s="2282">
        <v>1303053.17</v>
      </c>
      <c r="J72" s="3215"/>
    </row>
    <row r="73" spans="1:16">
      <c r="A73" s="2270" t="s">
        <v>214</v>
      </c>
      <c r="F73" s="2282">
        <v>917657.01</v>
      </c>
      <c r="H73" s="2282">
        <v>1235771</v>
      </c>
      <c r="J73" s="3215"/>
    </row>
    <row r="74" spans="1:16">
      <c r="A74" s="2270" t="s">
        <v>65</v>
      </c>
      <c r="D74" s="3036">
        <v>22</v>
      </c>
      <c r="F74" s="2282">
        <v>7612655431.2580013</v>
      </c>
      <c r="G74" s="2282">
        <v>0</v>
      </c>
      <c r="H74" s="2282">
        <v>5967741077</v>
      </c>
      <c r="J74" s="3215"/>
      <c r="N74" s="2271"/>
    </row>
    <row r="75" spans="1:16">
      <c r="A75" s="2270" t="s">
        <v>2537</v>
      </c>
      <c r="D75" s="3036">
        <v>23</v>
      </c>
      <c r="F75" s="2285">
        <v>420024093.09222907</v>
      </c>
      <c r="G75" s="2286" t="e">
        <v>#REF!</v>
      </c>
      <c r="H75" s="2285">
        <v>183730588.06376645</v>
      </c>
      <c r="J75" s="3215"/>
      <c r="N75" s="2277"/>
      <c r="P75" s="2271"/>
    </row>
    <row r="76" spans="1:16" hidden="1">
      <c r="F76" s="2313"/>
      <c r="H76" s="2313"/>
      <c r="J76" s="3215"/>
    </row>
    <row r="77" spans="1:16" hidden="1">
      <c r="F77" s="2277"/>
      <c r="H77" s="2277"/>
      <c r="J77" s="3215"/>
    </row>
    <row r="78" spans="1:16" ht="13.8" thickBot="1">
      <c r="A78" s="2267" t="s">
        <v>534</v>
      </c>
      <c r="B78" s="2267"/>
      <c r="C78" s="2267"/>
      <c r="F78" s="2314">
        <v>81048814577.537155</v>
      </c>
      <c r="G78" s="2289"/>
      <c r="H78" s="2314">
        <v>43120000391.631409</v>
      </c>
      <c r="J78" s="3215"/>
      <c r="K78" s="2313"/>
    </row>
    <row r="79" spans="1:16" ht="13.8" thickTop="1">
      <c r="J79" s="3223"/>
      <c r="N79" s="2649"/>
    </row>
    <row r="80" spans="1:16">
      <c r="F80" s="2313"/>
      <c r="H80" s="2313"/>
      <c r="J80" s="3224"/>
      <c r="K80" s="2313"/>
      <c r="N80" s="2649"/>
    </row>
    <row r="81" spans="1:14">
      <c r="A81" s="3544" t="s">
        <v>1347</v>
      </c>
      <c r="B81" s="3544"/>
      <c r="C81" s="3544"/>
      <c r="D81" s="3544"/>
      <c r="E81" s="3544"/>
      <c r="F81" s="3544"/>
      <c r="G81" s="3544"/>
      <c r="H81" s="3544"/>
      <c r="J81" s="2470"/>
      <c r="K81" s="2313"/>
      <c r="N81" s="2649"/>
    </row>
    <row r="82" spans="1:14">
      <c r="E82" s="2299"/>
      <c r="I82" s="2524"/>
      <c r="J82" s="2470"/>
      <c r="K82" s="2313"/>
    </row>
    <row r="83" spans="1:14">
      <c r="A83" s="2316"/>
      <c r="B83" s="2267"/>
      <c r="C83" s="2267"/>
      <c r="D83" s="2317"/>
      <c r="E83" s="2299"/>
      <c r="F83" s="2318"/>
      <c r="G83" s="2267"/>
      <c r="H83" s="2318"/>
      <c r="I83" s="2523"/>
      <c r="J83" s="3225"/>
    </row>
    <row r="84" spans="1:14">
      <c r="E84" s="2299"/>
      <c r="H84" s="2299"/>
    </row>
    <row r="85" spans="1:14">
      <c r="A85" s="2320" t="s">
        <v>1659</v>
      </c>
      <c r="D85" s="2321" t="s">
        <v>2404</v>
      </c>
      <c r="G85" s="2322" t="s">
        <v>2166</v>
      </c>
      <c r="I85" s="2524"/>
    </row>
    <row r="86" spans="1:14">
      <c r="A86" s="2315" t="s">
        <v>2179</v>
      </c>
      <c r="D86" s="2323" t="s">
        <v>2178</v>
      </c>
      <c r="E86" s="2315"/>
      <c r="F86" s="2324" t="s">
        <v>431</v>
      </c>
      <c r="G86" s="2324"/>
      <c r="H86" s="2324"/>
      <c r="I86" s="2523"/>
    </row>
    <row r="87" spans="1:14">
      <c r="B87" s="2267"/>
      <c r="C87" s="2267"/>
      <c r="D87" s="2325"/>
      <c r="F87" s="2326" t="s">
        <v>640</v>
      </c>
      <c r="G87" s="2324"/>
      <c r="H87" s="2326"/>
      <c r="I87" s="2525"/>
      <c r="K87" s="3494"/>
    </row>
    <row r="88" spans="1:14" ht="4.5" customHeight="1">
      <c r="A88" s="2322"/>
      <c r="B88" s="2322"/>
      <c r="C88" s="2322"/>
      <c r="D88" s="2327"/>
      <c r="E88" s="2322"/>
      <c r="F88" s="2322"/>
      <c r="G88" s="2322"/>
      <c r="H88" s="2322"/>
      <c r="I88" s="2524"/>
    </row>
    <row r="89" spans="1:14" ht="15.75" customHeight="1">
      <c r="A89" s="3543" t="s">
        <v>2659</v>
      </c>
      <c r="B89" s="3543"/>
      <c r="C89" s="3543"/>
      <c r="D89" s="2325"/>
      <c r="E89" s="2267"/>
      <c r="F89" s="3545" t="s">
        <v>2659</v>
      </c>
      <c r="G89" s="3545"/>
      <c r="H89" s="3545"/>
      <c r="I89" s="2524"/>
    </row>
    <row r="90" spans="1:14">
      <c r="A90" s="3550" t="s">
        <v>2405</v>
      </c>
      <c r="B90" s="3550"/>
      <c r="C90" s="3550"/>
      <c r="D90" s="2325"/>
      <c r="E90" s="2267"/>
      <c r="F90" s="3546" t="s">
        <v>2421</v>
      </c>
      <c r="G90" s="3546"/>
      <c r="H90" s="3546"/>
      <c r="I90" s="2524"/>
    </row>
    <row r="91" spans="1:14">
      <c r="A91" s="3543" t="s">
        <v>432</v>
      </c>
      <c r="B91" s="3543"/>
      <c r="C91" s="3543"/>
      <c r="F91" s="3547" t="s">
        <v>432</v>
      </c>
      <c r="G91" s="3547"/>
      <c r="H91" s="3547"/>
    </row>
    <row r="92" spans="1:14">
      <c r="A92" s="3431"/>
      <c r="B92" s="3431"/>
      <c r="C92" s="3431"/>
      <c r="F92" s="3262"/>
    </row>
    <row r="93" spans="1:14">
      <c r="A93" s="3431"/>
      <c r="B93" s="3431"/>
      <c r="C93" s="3431"/>
      <c r="F93" s="3262"/>
    </row>
    <row r="94" spans="1:14">
      <c r="A94" s="3431"/>
      <c r="B94" s="3431"/>
      <c r="C94" s="3431"/>
      <c r="F94" s="3262"/>
    </row>
    <row r="95" spans="1:14" ht="12.75" hidden="1" customHeight="1">
      <c r="A95" s="3431"/>
      <c r="B95" s="3431"/>
      <c r="C95" s="3431"/>
      <c r="F95" s="3262"/>
    </row>
    <row r="96" spans="1:14">
      <c r="A96" s="3550" t="s">
        <v>2669</v>
      </c>
      <c r="B96" s="3550"/>
      <c r="C96" s="3550"/>
      <c r="F96" s="3548" t="s">
        <v>2660</v>
      </c>
      <c r="G96" s="3548"/>
      <c r="H96" s="3548"/>
    </row>
    <row r="97" spans="1:8">
      <c r="A97" s="3543" t="s">
        <v>2661</v>
      </c>
      <c r="B97" s="3543"/>
      <c r="C97" s="3543"/>
      <c r="F97" s="3544" t="s">
        <v>2661</v>
      </c>
      <c r="G97" s="3544"/>
      <c r="H97" s="3544"/>
    </row>
    <row r="98" spans="1:8">
      <c r="A98" s="3543" t="s">
        <v>2664</v>
      </c>
      <c r="B98" s="3543"/>
      <c r="C98" s="3543"/>
      <c r="F98" s="3549" t="s">
        <v>2662</v>
      </c>
      <c r="G98" s="3549"/>
      <c r="H98" s="3549"/>
    </row>
    <row r="99" spans="1:8">
      <c r="A99" s="3476" t="s">
        <v>2629</v>
      </c>
      <c r="B99" s="3476"/>
      <c r="C99" s="3476"/>
      <c r="F99" s="3543" t="s">
        <v>2629</v>
      </c>
      <c r="G99" s="3543"/>
      <c r="H99" s="3543"/>
    </row>
    <row r="100" spans="1:8">
      <c r="F100" s="2318">
        <v>-0.1571044921875</v>
      </c>
    </row>
    <row r="103" spans="1:8">
      <c r="F103" s="2277"/>
    </row>
    <row r="104" spans="1:8">
      <c r="F104" s="2277">
        <v>1007873401</v>
      </c>
    </row>
    <row r="105" spans="1:8">
      <c r="F105" s="2277">
        <v>524948656</v>
      </c>
    </row>
    <row r="106" spans="1:8">
      <c r="F106" s="2277">
        <v>79592261911.737152</v>
      </c>
    </row>
    <row r="107" spans="1:8">
      <c r="F107" s="2311">
        <v>81125083968.737152</v>
      </c>
    </row>
    <row r="108" spans="1:8">
      <c r="F108" s="2311">
        <v>-200000000</v>
      </c>
    </row>
    <row r="109" spans="1:8">
      <c r="F109" s="2311">
        <v>-115000000</v>
      </c>
      <c r="H109" s="2318">
        <v>1226707283.8000031</v>
      </c>
    </row>
    <row r="110" spans="1:8">
      <c r="D110" s="2271">
        <v>174642</v>
      </c>
      <c r="E110" s="2271">
        <v>174642</v>
      </c>
      <c r="F110" s="2277">
        <v>-336488337.5</v>
      </c>
      <c r="H110" s="2313">
        <v>-1226707283.9571075</v>
      </c>
    </row>
    <row r="111" spans="1:8">
      <c r="F111" s="2313">
        <v>-651488337.5</v>
      </c>
      <c r="G111" s="2270">
        <v>174642</v>
      </c>
      <c r="H111" s="2313">
        <v>-0.1571044921875</v>
      </c>
    </row>
    <row r="112" spans="1:8">
      <c r="F112" s="2318">
        <v>79822107293.737152</v>
      </c>
    </row>
    <row r="115" spans="1:8">
      <c r="D115" s="2270" t="s">
        <v>2422</v>
      </c>
      <c r="F115" s="2271">
        <v>79592261911.737152</v>
      </c>
      <c r="H115" s="2271">
        <v>402713173.11000001</v>
      </c>
    </row>
    <row r="116" spans="1:8">
      <c r="D116" s="2270" t="s">
        <v>1942</v>
      </c>
      <c r="F116" s="2271">
        <v>1214133050</v>
      </c>
      <c r="H116" s="2271">
        <v>576822588</v>
      </c>
    </row>
    <row r="117" spans="1:8">
      <c r="A117" s="2270" t="s">
        <v>2422</v>
      </c>
      <c r="D117" s="2270" t="s">
        <v>1939</v>
      </c>
      <c r="F117" s="2271">
        <v>864577054</v>
      </c>
      <c r="H117" s="2271">
        <v>207425010</v>
      </c>
    </row>
    <row r="118" spans="1:8">
      <c r="A118" s="2270" t="s">
        <v>1942</v>
      </c>
      <c r="F118" s="2332">
        <v>81670972015.737152</v>
      </c>
      <c r="H118" s="2332">
        <v>1186960771.1100001</v>
      </c>
    </row>
    <row r="119" spans="1:8">
      <c r="A119" s="2270" t="s">
        <v>1939</v>
      </c>
      <c r="F119" s="2271">
        <v>-651488337.5</v>
      </c>
      <c r="H119" s="2313">
        <v>1186960770</v>
      </c>
    </row>
    <row r="120" spans="1:8">
      <c r="F120" s="2332">
        <v>81019483678.237152</v>
      </c>
      <c r="H120" s="2332">
        <v>1.1100001335144043</v>
      </c>
    </row>
    <row r="121" spans="1:8">
      <c r="A121" s="2270" t="s">
        <v>2423</v>
      </c>
      <c r="F121" s="2332">
        <v>-29330899.300003052</v>
      </c>
    </row>
    <row r="122" spans="1:8">
      <c r="F122" s="2332">
        <v>-29330899.457107544</v>
      </c>
      <c r="H122" s="2332">
        <v>-0.1571044921875</v>
      </c>
    </row>
  </sheetData>
  <mergeCells count="34">
    <mergeCell ref="A34:B34"/>
    <mergeCell ref="A46:H46"/>
    <mergeCell ref="A10:B10"/>
    <mergeCell ref="A20:B20"/>
    <mergeCell ref="A9:C9"/>
    <mergeCell ref="A35:B36"/>
    <mergeCell ref="A37:B37"/>
    <mergeCell ref="A45:H45"/>
    <mergeCell ref="D50:D51"/>
    <mergeCell ref="A65:A66"/>
    <mergeCell ref="A47:H47"/>
    <mergeCell ref="A48:H48"/>
    <mergeCell ref="F50:H50"/>
    <mergeCell ref="A50:B51"/>
    <mergeCell ref="A1:H1"/>
    <mergeCell ref="A2:H2"/>
    <mergeCell ref="A3:H3"/>
    <mergeCell ref="D5:D6"/>
    <mergeCell ref="F5:H5"/>
    <mergeCell ref="A5:B6"/>
    <mergeCell ref="F99:H99"/>
    <mergeCell ref="A81:H81"/>
    <mergeCell ref="A97:C97"/>
    <mergeCell ref="A98:C98"/>
    <mergeCell ref="F89:H89"/>
    <mergeCell ref="F90:H90"/>
    <mergeCell ref="F91:H91"/>
    <mergeCell ref="F96:H96"/>
    <mergeCell ref="F97:H97"/>
    <mergeCell ref="F98:H98"/>
    <mergeCell ref="A89:C89"/>
    <mergeCell ref="A90:C90"/>
    <mergeCell ref="A91:C91"/>
    <mergeCell ref="A96:C96"/>
  </mergeCells>
  <phoneticPr fontId="139" type="noConversion"/>
  <printOptions horizontalCentered="1"/>
  <pageMargins left="0.8" right="0.8" top="1.1499999999999999" bottom="0.7" header="0.5" footer="0.3"/>
  <pageSetup paperSize="9" firstPageNumber="7" orientation="portrait" useFirstPageNumber="1" r:id="rId1"/>
  <headerFooter scaleWithDoc="0">
    <oddHeader xml:space="preserve">&amp;L&amp;"Tahoma,Bold"&amp;12MABS &amp;&amp; J Partners &amp;"Arial,Bold"&amp;10   &amp;"Arial,Regular"
Chartered Accountants&amp;C&amp;"Arial,Bold"&amp;14
&amp;R&amp;"Arial,Bold"&amp;12Mahfel Huq &amp;&amp; Co.&amp;10
&amp;"Arial,Regular"Chartered Accountants          &amp;"Arial,Bold"
</oddHeader>
    <oddFooter>&amp;C&amp;P</oddFooter>
  </headerFooter>
  <rowBreaks count="1" manualBreakCount="1">
    <brk id="45"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39997558519241921"/>
  </sheetPr>
  <dimension ref="A1:P385"/>
  <sheetViews>
    <sheetView view="pageBreakPreview" topLeftCell="D43" zoomScale="110" zoomScaleSheetLayoutView="110" workbookViewId="0">
      <selection activeCell="I43" sqref="I1:P1048576"/>
    </sheetView>
  </sheetViews>
  <sheetFormatPr defaultColWidth="9.109375" defaultRowHeight="13.2"/>
  <cols>
    <col min="1" max="1" width="40.33203125" style="2270" customWidth="1"/>
    <col min="2" max="2" width="0.5546875" style="2270" customWidth="1"/>
    <col min="3" max="3" width="8.6640625" style="2271" customWidth="1"/>
    <col min="4" max="4" width="0.5546875" style="2270" customWidth="1"/>
    <col min="5" max="5" width="16.44140625" style="2264" customWidth="1"/>
    <col min="6" max="6" width="0.5546875" style="2270" customWidth="1"/>
    <col min="7" max="7" width="18.5546875" style="2277" bestFit="1" customWidth="1"/>
    <col min="8" max="8" width="10.6640625" style="2270" customWidth="1"/>
    <col min="9" max="9" width="12" style="2270" bestFit="1" customWidth="1"/>
    <col min="10" max="10" width="14.44140625" style="2270" customWidth="1"/>
    <col min="11" max="11" width="17.5546875" style="2270" customWidth="1"/>
    <col min="12" max="12" width="15" style="2270" customWidth="1"/>
    <col min="13" max="13" width="19.6640625" style="2270" customWidth="1"/>
    <col min="14" max="14" width="16.88671875" style="2270" bestFit="1" customWidth="1"/>
    <col min="15" max="15" width="12.5546875" style="2270" customWidth="1"/>
    <col min="16" max="16" width="14.6640625" style="2270" customWidth="1"/>
    <col min="17" max="16384" width="9.109375" style="2270"/>
  </cols>
  <sheetData>
    <row r="1" spans="1:14" ht="19.5" customHeight="1">
      <c r="A1" s="3570" t="s">
        <v>483</v>
      </c>
      <c r="B1" s="3570"/>
      <c r="C1" s="3570"/>
      <c r="D1" s="3570"/>
      <c r="E1" s="3570"/>
      <c r="F1" s="3570"/>
      <c r="G1" s="3570"/>
      <c r="H1" s="2336"/>
    </row>
    <row r="2" spans="1:14" ht="14.4" thickBot="1">
      <c r="A2" s="3565" t="s">
        <v>844</v>
      </c>
      <c r="B2" s="3565"/>
      <c r="C2" s="3565"/>
      <c r="D2" s="3565"/>
      <c r="E2" s="3565"/>
      <c r="F2" s="3565"/>
      <c r="G2" s="3565"/>
      <c r="H2" s="2336"/>
    </row>
    <row r="3" spans="1:14" ht="15" customHeight="1" thickBot="1">
      <c r="A3" s="3575" t="s">
        <v>2192</v>
      </c>
      <c r="B3" s="3575"/>
      <c r="C3" s="3575"/>
      <c r="D3" s="3575"/>
      <c r="E3" s="3575"/>
      <c r="F3" s="3575"/>
      <c r="G3" s="3575"/>
      <c r="H3" s="2336"/>
      <c r="M3" s="3226"/>
      <c r="N3" s="2903"/>
    </row>
    <row r="4" spans="1:14" hidden="1">
      <c r="A4" s="2267"/>
      <c r="B4" s="2267"/>
      <c r="C4" s="2337"/>
      <c r="G4" s="3402"/>
    </row>
    <row r="5" spans="1:14" hidden="1">
      <c r="B5" s="2267"/>
      <c r="C5" s="2337"/>
      <c r="G5" s="3402"/>
    </row>
    <row r="6" spans="1:14" ht="8.25" customHeight="1" thickBot="1">
      <c r="C6" s="2337"/>
      <c r="G6" s="3402"/>
    </row>
    <row r="7" spans="1:14" ht="13.5" customHeight="1" thickBot="1">
      <c r="A7" s="3576" t="s">
        <v>746</v>
      </c>
      <c r="B7" s="2338"/>
      <c r="C7" s="3587" t="s">
        <v>194</v>
      </c>
      <c r="E7" s="3589" t="s">
        <v>2624</v>
      </c>
      <c r="F7" s="3590"/>
      <c r="G7" s="3591"/>
      <c r="H7" s="3227"/>
      <c r="L7" s="2769"/>
      <c r="M7" s="3228"/>
      <c r="N7" s="2902"/>
    </row>
    <row r="8" spans="1:14" ht="14.4" thickBot="1">
      <c r="A8" s="3577"/>
      <c r="B8" s="2338"/>
      <c r="C8" s="3588"/>
      <c r="E8" s="2333">
        <v>44561</v>
      </c>
      <c r="F8" s="2299"/>
      <c r="G8" s="2333">
        <v>44196</v>
      </c>
      <c r="H8" s="2322"/>
      <c r="K8" s="3229"/>
      <c r="M8" s="3230"/>
      <c r="N8" s="2306"/>
    </row>
    <row r="9" spans="1:14" ht="15.75" customHeight="1" thickBot="1">
      <c r="A9" s="2267" t="s">
        <v>1248</v>
      </c>
      <c r="B9" s="2267"/>
      <c r="E9" s="2388">
        <v>2158538209.4365392</v>
      </c>
      <c r="F9" s="2325"/>
      <c r="G9" s="2311">
        <v>1946343766.6059999</v>
      </c>
      <c r="H9" s="2271"/>
      <c r="M9" s="3231"/>
      <c r="N9" s="2903"/>
    </row>
    <row r="10" spans="1:14" ht="13.8" hidden="1" thickBot="1">
      <c r="E10" s="2291"/>
      <c r="F10" s="2271"/>
      <c r="H10" s="2271"/>
    </row>
    <row r="11" spans="1:14" ht="13.8" thickBot="1">
      <c r="A11" s="2270" t="s">
        <v>1008</v>
      </c>
      <c r="C11" s="3036">
        <v>24</v>
      </c>
      <c r="E11" s="2384">
        <v>1267318916.97</v>
      </c>
      <c r="F11" s="2286" t="e">
        <v>#REF!</v>
      </c>
      <c r="G11" s="2280">
        <v>1129305673.1860001</v>
      </c>
      <c r="H11" s="2286">
        <v>40410280.859999999</v>
      </c>
      <c r="K11" s="3232"/>
      <c r="M11" s="2332"/>
    </row>
    <row r="12" spans="1:14" ht="13.8" thickBot="1">
      <c r="A12" s="2270" t="s">
        <v>195</v>
      </c>
      <c r="C12" s="3036">
        <v>25</v>
      </c>
      <c r="E12" s="3393">
        <v>772236778.48000002</v>
      </c>
      <c r="F12" s="2277"/>
      <c r="G12" s="2282">
        <v>739199666.13</v>
      </c>
      <c r="H12" s="2286">
        <v>1459955</v>
      </c>
      <c r="M12" s="3233"/>
    </row>
    <row r="13" spans="1:14" ht="13.8" thickBot="1">
      <c r="A13" s="2270" t="s">
        <v>570</v>
      </c>
      <c r="C13" s="3036">
        <v>26</v>
      </c>
      <c r="E13" s="2385">
        <v>118982513.98653921</v>
      </c>
      <c r="F13" s="2277"/>
      <c r="G13" s="2285">
        <v>77838427.290000007</v>
      </c>
      <c r="H13" s="2286">
        <v>60670369</v>
      </c>
      <c r="J13" s="2769"/>
      <c r="K13" s="3234"/>
      <c r="L13" s="2774"/>
      <c r="M13" s="2332"/>
    </row>
    <row r="14" spans="1:14">
      <c r="C14" s="3036"/>
      <c r="E14" s="2386"/>
      <c r="F14" s="2277" t="e">
        <v>#REF!</v>
      </c>
      <c r="G14" s="2340"/>
      <c r="H14" s="2286">
        <v>-21046934</v>
      </c>
      <c r="J14" s="2769"/>
      <c r="K14" s="3235"/>
      <c r="L14" s="2774"/>
      <c r="M14" s="2332"/>
    </row>
    <row r="15" spans="1:14" ht="14.25" customHeight="1">
      <c r="A15" s="2267" t="s">
        <v>642</v>
      </c>
      <c r="B15" s="2267"/>
      <c r="C15" s="3036"/>
      <c r="E15" s="2388">
        <v>1649999686.9225011</v>
      </c>
      <c r="F15" s="2311"/>
      <c r="G15" s="2311">
        <v>1722154614.5</v>
      </c>
      <c r="H15" s="2277">
        <v>81493670.859999999</v>
      </c>
      <c r="J15" s="2769"/>
      <c r="K15" s="3236"/>
      <c r="L15" s="2774"/>
      <c r="M15" s="2332"/>
    </row>
    <row r="16" spans="1:14" ht="13.8" thickBot="1">
      <c r="A16" s="2270" t="s">
        <v>1010</v>
      </c>
      <c r="C16" s="3036"/>
      <c r="E16" s="2384">
        <v>-569835393.58779287</v>
      </c>
      <c r="F16" s="2277"/>
      <c r="G16" s="2280">
        <v>-780431310.382375</v>
      </c>
      <c r="H16" s="2286">
        <v>0</v>
      </c>
      <c r="J16" s="3237"/>
      <c r="K16" s="3238"/>
      <c r="L16" s="3239"/>
      <c r="M16" s="2332"/>
    </row>
    <row r="17" spans="1:16" ht="21" customHeight="1">
      <c r="A17" s="2270" t="s">
        <v>1011</v>
      </c>
      <c r="C17" s="3036"/>
      <c r="E17" s="3393">
        <v>1246175266.9778008</v>
      </c>
      <c r="F17" s="2277"/>
      <c r="G17" s="2282">
        <v>1615214932.6931007</v>
      </c>
      <c r="H17" s="2286"/>
      <c r="K17" s="2332"/>
      <c r="L17" s="3240"/>
      <c r="M17" s="2332"/>
      <c r="N17" s="2332"/>
      <c r="P17" s="2332"/>
    </row>
    <row r="18" spans="1:16">
      <c r="A18" s="2270" t="s">
        <v>682</v>
      </c>
      <c r="C18" s="3036"/>
      <c r="E18" s="3393">
        <v>120049741.61494023</v>
      </c>
      <c r="F18" s="2277"/>
      <c r="G18" s="2282">
        <v>127574776.285879</v>
      </c>
      <c r="H18" s="2286"/>
      <c r="K18" s="3241"/>
      <c r="L18" s="2769"/>
      <c r="M18" s="3242"/>
      <c r="O18" s="2332"/>
    </row>
    <row r="19" spans="1:16">
      <c r="A19" s="2270" t="s">
        <v>1012</v>
      </c>
      <c r="C19" s="3036"/>
      <c r="E19" s="2385">
        <v>853610072.22755289</v>
      </c>
      <c r="F19" s="2277"/>
      <c r="G19" s="2285">
        <v>759796216.13839555</v>
      </c>
      <c r="H19" s="2286"/>
      <c r="J19" s="2332"/>
      <c r="K19" s="2332"/>
      <c r="L19" s="2630"/>
      <c r="M19" s="3243"/>
    </row>
    <row r="20" spans="1:16" ht="13.8" thickBot="1">
      <c r="C20" s="3036"/>
      <c r="E20" s="2388"/>
      <c r="F20" s="2277"/>
      <c r="G20" s="2311"/>
      <c r="H20" s="2311"/>
      <c r="M20" s="2332"/>
      <c r="O20" s="2332"/>
    </row>
    <row r="21" spans="1:16" ht="13.8" thickBot="1">
      <c r="A21" s="2270" t="s">
        <v>1013</v>
      </c>
      <c r="C21" s="3036">
        <v>27</v>
      </c>
      <c r="E21" s="2387">
        <v>81493670.859999999</v>
      </c>
      <c r="F21" s="2277" t="e">
        <v>#REF!</v>
      </c>
      <c r="G21" s="2277">
        <v>43419455.679999992</v>
      </c>
      <c r="H21" s="2277"/>
      <c r="M21" s="3244"/>
    </row>
    <row r="22" spans="1:16" ht="14.25" customHeight="1" thickBot="1">
      <c r="C22" s="3036"/>
      <c r="E22" s="2389">
        <v>3890031567.2190404</v>
      </c>
      <c r="F22" s="2289"/>
      <c r="G22" s="2342">
        <v>3711917836.711</v>
      </c>
      <c r="H22" s="2289"/>
      <c r="K22" s="3245"/>
      <c r="L22" s="2313"/>
      <c r="M22" s="3229"/>
    </row>
    <row r="23" spans="1:16" ht="13.8" thickBot="1">
      <c r="A23" s="2267" t="s">
        <v>845</v>
      </c>
      <c r="B23" s="2267"/>
      <c r="C23" s="3036">
        <v>28</v>
      </c>
      <c r="E23" s="2388">
        <v>179377360.74460694</v>
      </c>
      <c r="F23" s="2277"/>
      <c r="G23" s="2288">
        <v>174125476</v>
      </c>
      <c r="H23" s="2277" t="s">
        <v>1942</v>
      </c>
      <c r="K23" s="2313"/>
      <c r="L23" s="2313"/>
      <c r="M23" s="3246"/>
    </row>
    <row r="24" spans="1:16" ht="12" customHeight="1">
      <c r="A24" s="2270" t="s">
        <v>775</v>
      </c>
      <c r="E24" s="2384">
        <v>5767240</v>
      </c>
      <c r="F24" s="2277"/>
      <c r="G24" s="2280">
        <v>5836079</v>
      </c>
      <c r="H24" s="2286">
        <v>100348</v>
      </c>
      <c r="I24" s="2271"/>
      <c r="P24" s="2313"/>
    </row>
    <row r="25" spans="1:16" ht="13.5" customHeight="1">
      <c r="A25" s="2270" t="s">
        <v>1860</v>
      </c>
      <c r="E25" s="3393">
        <v>1543000</v>
      </c>
      <c r="F25" s="2277"/>
      <c r="G25" s="2282">
        <v>998832</v>
      </c>
      <c r="H25" s="2286"/>
      <c r="I25" s="2271"/>
      <c r="J25" s="2313"/>
      <c r="K25" s="2277"/>
      <c r="L25" s="2313"/>
      <c r="P25" s="2313"/>
    </row>
    <row r="26" spans="1:16" ht="12.75" customHeight="1">
      <c r="A26" s="2270" t="s">
        <v>604</v>
      </c>
      <c r="E26" s="3393">
        <v>2270907</v>
      </c>
      <c r="F26" s="2277"/>
      <c r="G26" s="2282">
        <v>12302370</v>
      </c>
      <c r="H26" s="2286">
        <v>127907</v>
      </c>
      <c r="I26" s="2271"/>
      <c r="K26" s="2277"/>
      <c r="P26" s="2313"/>
    </row>
    <row r="27" spans="1:16" ht="12.75" customHeight="1">
      <c r="A27" s="2270" t="s">
        <v>1700</v>
      </c>
      <c r="E27" s="3393">
        <v>70788343</v>
      </c>
      <c r="F27" s="2277"/>
      <c r="G27" s="2282">
        <v>75000000</v>
      </c>
      <c r="H27" s="2286">
        <v>892668</v>
      </c>
      <c r="I27" s="2271"/>
      <c r="J27" s="3237"/>
      <c r="K27" s="2589"/>
      <c r="L27" s="2903"/>
      <c r="M27" s="2686"/>
      <c r="P27" s="2313"/>
    </row>
    <row r="28" spans="1:16" ht="12" customHeight="1">
      <c r="A28" s="2270" t="s">
        <v>606</v>
      </c>
      <c r="E28" s="3393">
        <v>2500000</v>
      </c>
      <c r="F28" s="2277"/>
      <c r="G28" s="2282">
        <v>2500000</v>
      </c>
      <c r="H28" s="2286"/>
      <c r="I28" s="2271"/>
      <c r="J28" s="2470"/>
      <c r="K28" s="3247"/>
      <c r="L28" s="2589"/>
      <c r="M28" s="3248"/>
      <c r="N28" s="2277"/>
      <c r="P28" s="2313"/>
    </row>
    <row r="29" spans="1:16" ht="13.5" customHeight="1">
      <c r="A29" s="2270" t="s">
        <v>1836</v>
      </c>
      <c r="E29" s="3393">
        <v>713500</v>
      </c>
      <c r="F29" s="2277"/>
      <c r="G29" s="2282">
        <v>560000</v>
      </c>
      <c r="H29" s="2286">
        <v>48300</v>
      </c>
      <c r="I29" s="2271"/>
      <c r="J29" s="2903"/>
      <c r="K29" s="3247"/>
      <c r="L29" s="3249"/>
      <c r="M29" s="3250"/>
      <c r="N29" s="2277"/>
      <c r="P29" s="2313"/>
    </row>
    <row r="30" spans="1:16" ht="12.75" customHeight="1">
      <c r="A30" s="2270" t="s">
        <v>2406</v>
      </c>
      <c r="E30" s="3393">
        <v>71562891.004206955</v>
      </c>
      <c r="F30" s="2277"/>
      <c r="G30" s="2282">
        <v>45679981.460000001</v>
      </c>
      <c r="H30" s="2286">
        <v>58266</v>
      </c>
      <c r="I30" s="2271"/>
      <c r="J30" s="2903"/>
      <c r="K30" s="3247"/>
      <c r="L30" s="3249"/>
      <c r="M30" s="3248"/>
      <c r="N30" s="2277"/>
      <c r="P30" s="2313"/>
    </row>
    <row r="31" spans="1:16" ht="12.75" customHeight="1">
      <c r="A31" s="2270" t="s">
        <v>2556</v>
      </c>
      <c r="E31" s="3393">
        <v>1941498</v>
      </c>
      <c r="F31" s="2277"/>
      <c r="G31" s="2282">
        <v>0</v>
      </c>
      <c r="H31" s="2286"/>
      <c r="I31" s="2271"/>
      <c r="J31" s="2903"/>
      <c r="K31" s="3247"/>
      <c r="L31" s="3249"/>
      <c r="M31" s="3248"/>
      <c r="N31" s="2277"/>
      <c r="P31" s="2313"/>
    </row>
    <row r="32" spans="1:16" ht="12.75" customHeight="1">
      <c r="A32" s="2270" t="s">
        <v>2408</v>
      </c>
      <c r="E32" s="3393">
        <v>228969.74040000001</v>
      </c>
      <c r="F32" s="2277"/>
      <c r="G32" s="2282">
        <v>0</v>
      </c>
      <c r="H32" s="2286"/>
      <c r="I32" s="2271"/>
      <c r="J32" s="2903"/>
      <c r="K32" s="3247"/>
      <c r="L32" s="3249"/>
      <c r="M32" s="3248"/>
      <c r="N32" s="2277"/>
      <c r="P32" s="2313"/>
    </row>
    <row r="33" spans="1:16" ht="12.75" customHeight="1">
      <c r="A33" s="2270" t="s">
        <v>608</v>
      </c>
      <c r="E33" s="3393">
        <v>2900941</v>
      </c>
      <c r="F33" s="2277"/>
      <c r="G33" s="2282">
        <v>10075032</v>
      </c>
      <c r="H33" s="2286">
        <v>1227489</v>
      </c>
      <c r="I33" s="2286"/>
      <c r="J33" s="2903"/>
      <c r="K33" s="3247"/>
      <c r="L33" s="3249"/>
      <c r="M33" s="3247"/>
      <c r="P33" s="2313"/>
    </row>
    <row r="34" spans="1:16" ht="12.75" customHeight="1">
      <c r="A34" s="2270" t="s">
        <v>843</v>
      </c>
      <c r="E34" s="2390">
        <v>19160071</v>
      </c>
      <c r="F34" s="2271"/>
      <c r="G34" s="2285">
        <v>21173182</v>
      </c>
      <c r="H34" s="2630"/>
      <c r="J34" s="2903"/>
      <c r="K34" s="3247"/>
      <c r="L34" s="3249"/>
      <c r="M34" s="3247"/>
      <c r="N34" s="2271"/>
      <c r="P34" s="2313"/>
    </row>
    <row r="35" spans="1:16" ht="18.75" customHeight="1">
      <c r="A35" s="3569" t="s">
        <v>1212</v>
      </c>
      <c r="B35" s="3569"/>
      <c r="E35" s="2389">
        <v>3710654206.4744334</v>
      </c>
      <c r="F35" s="2292"/>
      <c r="G35" s="2343">
        <v>3537792360</v>
      </c>
      <c r="H35" s="2292"/>
      <c r="J35" s="2903"/>
      <c r="K35" s="3247"/>
      <c r="L35" s="3249"/>
      <c r="M35" s="3247"/>
      <c r="N35" s="2271"/>
    </row>
    <row r="36" spans="1:16" ht="12.75" customHeight="1">
      <c r="A36" s="2270" t="s">
        <v>1498</v>
      </c>
      <c r="C36" s="2271">
        <v>29</v>
      </c>
      <c r="D36" s="2277"/>
      <c r="E36" s="2383">
        <v>1323789982.7677734</v>
      </c>
      <c r="F36" s="2286"/>
      <c r="G36" s="2286">
        <v>977184065</v>
      </c>
      <c r="H36" s="2286"/>
      <c r="J36" s="2903"/>
      <c r="K36" s="3247"/>
      <c r="L36" s="2344"/>
      <c r="M36" s="3251"/>
    </row>
    <row r="37" spans="1:16" ht="12.75" customHeight="1">
      <c r="A37" s="2299" t="s">
        <v>2430</v>
      </c>
      <c r="D37" s="2277"/>
      <c r="E37" s="2384">
        <v>1318818892.0177734</v>
      </c>
      <c r="F37" s="2286"/>
      <c r="G37" s="2280">
        <v>977184065</v>
      </c>
      <c r="H37" s="2286"/>
      <c r="J37" s="2903"/>
      <c r="K37" s="3247"/>
      <c r="L37" s="2344"/>
      <c r="M37" s="3251"/>
    </row>
    <row r="38" spans="1:16" ht="12.75" customHeight="1">
      <c r="A38" s="2299" t="s">
        <v>2431</v>
      </c>
      <c r="D38" s="2277"/>
      <c r="E38" s="2385">
        <v>4971090.75</v>
      </c>
      <c r="F38" s="2286"/>
      <c r="G38" s="2285">
        <v>7193</v>
      </c>
      <c r="H38" s="2286"/>
      <c r="J38" s="2903"/>
      <c r="K38" s="3247"/>
      <c r="L38" s="2344"/>
      <c r="M38" s="3251"/>
    </row>
    <row r="39" spans="1:16" ht="15.75" customHeight="1">
      <c r="A39" s="2267" t="s">
        <v>846</v>
      </c>
      <c r="C39" s="2271">
        <v>30</v>
      </c>
      <c r="E39" s="3399">
        <v>2386864223.7066603</v>
      </c>
      <c r="F39" s="2286"/>
      <c r="G39" s="2289">
        <v>2560608295</v>
      </c>
      <c r="H39" s="3252"/>
      <c r="J39" s="3233"/>
      <c r="K39" s="3247"/>
      <c r="L39" s="2903"/>
      <c r="M39" s="3248"/>
      <c r="N39" s="2313"/>
    </row>
    <row r="40" spans="1:16" ht="15.75" customHeight="1">
      <c r="A40" s="2267" t="s">
        <v>2561</v>
      </c>
      <c r="B40" s="2271"/>
      <c r="D40" s="2271"/>
      <c r="E40" s="3399"/>
      <c r="F40" s="2277"/>
      <c r="G40" s="2289"/>
      <c r="H40" s="3252"/>
      <c r="J40" s="2332"/>
      <c r="K40" s="3247"/>
      <c r="M40" s="3253"/>
      <c r="N40" s="2313"/>
    </row>
    <row r="41" spans="1:16" ht="6.75" customHeight="1">
      <c r="A41" s="2267"/>
      <c r="B41" s="2271"/>
      <c r="D41" s="2271"/>
      <c r="E41" s="3399"/>
      <c r="F41" s="2277"/>
      <c r="G41" s="2289"/>
      <c r="H41" s="3252"/>
      <c r="J41" s="2332"/>
      <c r="K41" s="3247"/>
      <c r="M41" s="3253"/>
      <c r="N41" s="2313"/>
    </row>
    <row r="42" spans="1:16" ht="15.75" customHeight="1">
      <c r="A42" s="2270" t="s">
        <v>2562</v>
      </c>
      <c r="B42" s="2271"/>
      <c r="D42" s="2271"/>
      <c r="E42" s="3434">
        <v>31331729036.260002</v>
      </c>
      <c r="F42" s="2510"/>
      <c r="G42" s="2663">
        <v>0</v>
      </c>
      <c r="H42" s="3252"/>
      <c r="J42" s="2332"/>
      <c r="K42" s="3247"/>
      <c r="M42" s="3253"/>
      <c r="N42" s="2313"/>
    </row>
    <row r="43" spans="1:16" ht="15.75" customHeight="1" thickBot="1">
      <c r="A43" s="2267" t="s">
        <v>2563</v>
      </c>
      <c r="C43" s="2270"/>
      <c r="E43" s="2391">
        <v>33718593259.966663</v>
      </c>
      <c r="F43" s="2277"/>
      <c r="G43" s="2298">
        <v>2560608295</v>
      </c>
      <c r="H43" s="3252"/>
      <c r="J43" s="2332"/>
      <c r="K43" s="3247"/>
      <c r="M43" s="3253"/>
      <c r="N43" s="2313"/>
    </row>
    <row r="44" spans="1:16" ht="12.75" customHeight="1" thickTop="1" thickBot="1">
      <c r="A44" s="2267" t="s">
        <v>2539</v>
      </c>
      <c r="C44" s="2271">
        <v>31</v>
      </c>
      <c r="E44" s="2392">
        <v>47.737284474133205</v>
      </c>
      <c r="F44" s="2325"/>
      <c r="G44" s="2311">
        <v>51.212165900000002</v>
      </c>
      <c r="H44" s="2324"/>
      <c r="J44" s="3254"/>
      <c r="K44" s="2289"/>
      <c r="M44" s="2271"/>
      <c r="N44" s="2339"/>
    </row>
    <row r="45" spans="1:16" ht="6" customHeight="1" thickBot="1">
      <c r="B45" s="2324"/>
      <c r="C45" s="2324"/>
      <c r="D45" s="2324"/>
      <c r="F45" s="2324"/>
      <c r="G45" s="2289"/>
      <c r="H45" s="2289"/>
      <c r="I45" s="2315"/>
      <c r="J45" s="2470"/>
      <c r="K45" s="2289"/>
      <c r="L45" s="3255"/>
    </row>
    <row r="46" spans="1:16" ht="11.25" customHeight="1" thickBot="1">
      <c r="A46" s="3544" t="s">
        <v>1347</v>
      </c>
      <c r="B46" s="3544"/>
      <c r="C46" s="3544"/>
      <c r="D46" s="3544"/>
      <c r="E46" s="3544"/>
      <c r="F46" s="3544"/>
      <c r="G46" s="3544"/>
      <c r="J46" s="2470"/>
      <c r="K46" s="3252"/>
      <c r="L46" s="3256"/>
      <c r="M46" s="2332"/>
    </row>
    <row r="47" spans="1:16" ht="13.8" thickBot="1">
      <c r="D47" s="2299"/>
      <c r="E47" s="2383"/>
      <c r="H47" s="2271"/>
      <c r="J47" s="2903"/>
      <c r="K47" s="2277"/>
      <c r="L47" s="3229"/>
      <c r="N47" s="2332"/>
    </row>
    <row r="48" spans="1:16">
      <c r="D48" s="2299"/>
      <c r="E48" s="2387"/>
      <c r="G48" s="2673"/>
      <c r="H48" s="2322"/>
      <c r="J48" s="2903"/>
      <c r="K48" s="2277"/>
      <c r="L48" s="3257"/>
      <c r="M48" s="2339"/>
    </row>
    <row r="49" spans="1:13">
      <c r="D49" s="2299"/>
      <c r="E49" s="2387"/>
      <c r="G49" s="2673"/>
      <c r="H49" s="2322"/>
      <c r="J49" s="2903"/>
      <c r="K49" s="2277"/>
      <c r="L49" s="3257"/>
      <c r="M49" s="2339"/>
    </row>
    <row r="50" spans="1:13" ht="13.8" thickBot="1">
      <c r="A50" s="2320" t="s">
        <v>1659</v>
      </c>
      <c r="B50" s="2322"/>
      <c r="C50" s="2349" t="s">
        <v>2404</v>
      </c>
      <c r="D50" s="2299"/>
      <c r="E50" s="2393"/>
      <c r="F50" s="2322" t="s">
        <v>2166</v>
      </c>
      <c r="G50" s="3403"/>
      <c r="H50" s="2315"/>
      <c r="I50" s="2267"/>
      <c r="J50" s="3254"/>
      <c r="K50" s="2277"/>
      <c r="L50" s="3246"/>
    </row>
    <row r="51" spans="1:13" ht="12" customHeight="1">
      <c r="A51" s="2315" t="s">
        <v>2179</v>
      </c>
      <c r="B51" s="2324"/>
      <c r="C51" s="2351" t="s">
        <v>2178</v>
      </c>
      <c r="D51" s="2299"/>
      <c r="F51" s="2299" t="s">
        <v>431</v>
      </c>
      <c r="G51" s="3404"/>
      <c r="H51" s="2324"/>
      <c r="I51" s="2324"/>
      <c r="J51" s="2470"/>
      <c r="K51" s="2277"/>
    </row>
    <row r="52" spans="1:13">
      <c r="C52" s="2352"/>
      <c r="E52" s="3575" t="s">
        <v>640</v>
      </c>
      <c r="F52" s="3575"/>
      <c r="G52" s="3575"/>
      <c r="H52" s="2264"/>
      <c r="I52" s="2324"/>
      <c r="J52" s="2903"/>
      <c r="K52" s="2277"/>
    </row>
    <row r="53" spans="1:13" ht="6.75" customHeight="1">
      <c r="A53" s="2299"/>
      <c r="B53" s="2299"/>
      <c r="C53" s="2353"/>
      <c r="D53" s="2299"/>
      <c r="F53" s="2299"/>
      <c r="G53" s="2354"/>
      <c r="H53" s="2299"/>
      <c r="I53" s="2299"/>
      <c r="J53" s="2470"/>
    </row>
    <row r="54" spans="1:13" ht="0.75" customHeight="1">
      <c r="A54" s="2299"/>
      <c r="B54" s="2299"/>
      <c r="C54" s="2353"/>
      <c r="D54" s="2299"/>
      <c r="F54" s="2299"/>
      <c r="G54" s="2354"/>
      <c r="H54" s="2299"/>
      <c r="I54" s="2299"/>
      <c r="J54" s="2313"/>
    </row>
    <row r="55" spans="1:13" s="2273" customFormat="1" ht="14.25" customHeight="1">
      <c r="A55" s="3592" t="s">
        <v>2659</v>
      </c>
      <c r="B55" s="3592"/>
      <c r="C55" s="3592"/>
      <c r="D55" s="3495"/>
      <c r="E55" s="3586" t="s">
        <v>2659</v>
      </c>
      <c r="F55" s="3586"/>
      <c r="G55" s="3586"/>
      <c r="H55" s="3496"/>
      <c r="I55" s="2264"/>
      <c r="J55" s="3497"/>
    </row>
    <row r="56" spans="1:13">
      <c r="A56" s="3580" t="s">
        <v>2405</v>
      </c>
      <c r="B56" s="3580"/>
      <c r="C56" s="3580"/>
      <c r="D56" s="3414"/>
      <c r="E56" s="3582" t="s">
        <v>2421</v>
      </c>
      <c r="F56" s="3582"/>
      <c r="G56" s="3582"/>
      <c r="H56" s="3415"/>
      <c r="I56" s="2267"/>
      <c r="K56" s="2277"/>
    </row>
    <row r="57" spans="1:13">
      <c r="A57" s="3579" t="s">
        <v>432</v>
      </c>
      <c r="B57" s="3579"/>
      <c r="C57" s="3579"/>
      <c r="D57" s="3416"/>
      <c r="E57" s="3585" t="s">
        <v>432</v>
      </c>
      <c r="F57" s="3585"/>
      <c r="G57" s="3585"/>
      <c r="H57" s="3417"/>
      <c r="I57" s="2267"/>
      <c r="K57" s="2277"/>
    </row>
    <row r="58" spans="1:13">
      <c r="A58" s="3433"/>
      <c r="B58" s="3433"/>
      <c r="C58" s="3433"/>
      <c r="D58" s="3416"/>
      <c r="E58" s="3418"/>
      <c r="F58" s="3417"/>
      <c r="G58" s="3419"/>
      <c r="H58" s="3418"/>
      <c r="I58" s="2267"/>
      <c r="K58" s="2277"/>
    </row>
    <row r="59" spans="1:13">
      <c r="A59" s="3433"/>
      <c r="B59" s="3433"/>
      <c r="C59" s="3433"/>
      <c r="D59" s="3416"/>
      <c r="E59" s="3418"/>
      <c r="F59" s="3417"/>
      <c r="G59" s="3419"/>
      <c r="H59" s="3418"/>
      <c r="I59" s="2267"/>
      <c r="K59" s="2277"/>
    </row>
    <row r="60" spans="1:13" s="2267" customFormat="1">
      <c r="A60" s="3433"/>
      <c r="B60" s="3433"/>
      <c r="C60" s="3433"/>
      <c r="D60" s="3416"/>
      <c r="E60" s="3418"/>
      <c r="F60" s="3417"/>
      <c r="G60" s="3419"/>
      <c r="H60" s="3418"/>
      <c r="K60" s="2311"/>
    </row>
    <row r="61" spans="1:13">
      <c r="A61" s="3580" t="s">
        <v>2669</v>
      </c>
      <c r="B61" s="3580"/>
      <c r="C61" s="3580"/>
      <c r="D61" s="3416"/>
      <c r="E61" s="3582" t="s">
        <v>2660</v>
      </c>
      <c r="F61" s="3582"/>
      <c r="G61" s="3582"/>
      <c r="H61" s="3415"/>
      <c r="I61" s="2267"/>
      <c r="K61" s="2277"/>
    </row>
    <row r="62" spans="1:13">
      <c r="A62" s="3579" t="s">
        <v>2661</v>
      </c>
      <c r="B62" s="3579"/>
      <c r="C62" s="3579"/>
      <c r="D62" s="3416"/>
      <c r="E62" s="3585" t="s">
        <v>2661</v>
      </c>
      <c r="F62" s="3585"/>
      <c r="G62" s="3585"/>
      <c r="H62" s="3418"/>
      <c r="I62" s="2267"/>
      <c r="K62" s="2277"/>
    </row>
    <row r="63" spans="1:13">
      <c r="A63" s="3579" t="s">
        <v>2664</v>
      </c>
      <c r="B63" s="3579"/>
      <c r="C63" s="3579"/>
      <c r="D63" s="3416"/>
      <c r="E63" s="3584" t="s">
        <v>2665</v>
      </c>
      <c r="F63" s="3584"/>
      <c r="G63" s="3584"/>
      <c r="H63" s="3420"/>
      <c r="I63" s="2267"/>
      <c r="K63" s="2277"/>
    </row>
    <row r="64" spans="1:13">
      <c r="A64" s="3477" t="s">
        <v>2629</v>
      </c>
      <c r="B64" s="3477"/>
      <c r="C64" s="3477"/>
      <c r="D64" s="3416"/>
      <c r="E64" s="3583" t="s">
        <v>2629</v>
      </c>
      <c r="F64" s="3583"/>
      <c r="G64" s="3583"/>
      <c r="H64" s="3420"/>
      <c r="I64" s="2267"/>
      <c r="K64" s="2277"/>
    </row>
    <row r="65" spans="1:13">
      <c r="A65" s="3581" t="s">
        <v>2684</v>
      </c>
      <c r="B65" s="3581"/>
      <c r="C65" s="3581"/>
      <c r="D65" s="3416"/>
      <c r="E65" s="3578" t="s">
        <v>2629</v>
      </c>
      <c r="F65" s="3578"/>
      <c r="G65" s="3578"/>
      <c r="H65" s="3418"/>
      <c r="J65" s="2332"/>
      <c r="M65" s="2277"/>
    </row>
    <row r="66" spans="1:13">
      <c r="A66" s="2331"/>
      <c r="E66" s="2387"/>
      <c r="F66" s="2277"/>
      <c r="J66" s="2267"/>
    </row>
    <row r="67" spans="1:13">
      <c r="J67" s="2299"/>
    </row>
    <row r="70" spans="1:13">
      <c r="G70" s="2358"/>
      <c r="H70" s="2358"/>
    </row>
    <row r="71" spans="1:13">
      <c r="A71" s="2359" t="s">
        <v>483</v>
      </c>
      <c r="B71" s="2359"/>
      <c r="C71" s="2360"/>
      <c r="D71" s="2359"/>
      <c r="E71" s="2336"/>
      <c r="F71" s="2358"/>
      <c r="G71" s="2358"/>
      <c r="H71" s="2358"/>
    </row>
    <row r="72" spans="1:13">
      <c r="A72" s="2359" t="s">
        <v>337</v>
      </c>
      <c r="B72" s="2359"/>
      <c r="C72" s="2360"/>
      <c r="D72" s="2359"/>
      <c r="E72" s="2336"/>
      <c r="F72" s="2358"/>
      <c r="G72" s="2358"/>
      <c r="H72" s="2358"/>
    </row>
    <row r="73" spans="1:13">
      <c r="A73" s="2359" t="s">
        <v>641</v>
      </c>
      <c r="B73" s="2361"/>
      <c r="C73" s="2362"/>
      <c r="D73" s="2361"/>
      <c r="F73" s="2358"/>
      <c r="G73" s="2358"/>
      <c r="H73" s="2358"/>
    </row>
    <row r="74" spans="1:13">
      <c r="A74" s="2359"/>
      <c r="B74" s="2361"/>
      <c r="C74" s="2362"/>
      <c r="D74" s="2361"/>
      <c r="F74" s="2358"/>
      <c r="H74" s="2277"/>
    </row>
    <row r="75" spans="1:13">
      <c r="D75" s="2277"/>
      <c r="E75" s="2387"/>
      <c r="F75" s="2277"/>
      <c r="G75" s="3405">
        <v>2012</v>
      </c>
      <c r="H75" s="2364"/>
    </row>
    <row r="76" spans="1:13">
      <c r="D76" s="2365"/>
      <c r="E76" s="2380">
        <v>2013</v>
      </c>
      <c r="F76" s="2277"/>
      <c r="G76" s="2366" t="s">
        <v>657</v>
      </c>
      <c r="H76" s="2367"/>
    </row>
    <row r="77" spans="1:13">
      <c r="D77" s="2365"/>
      <c r="E77" s="2381" t="s">
        <v>657</v>
      </c>
      <c r="F77" s="2277"/>
      <c r="H77" s="2277"/>
      <c r="K77" s="2271"/>
    </row>
    <row r="78" spans="1:13">
      <c r="D78" s="2277"/>
      <c r="E78" s="2387"/>
      <c r="F78" s="2277"/>
      <c r="H78" s="2277"/>
    </row>
    <row r="79" spans="1:13">
      <c r="D79" s="2277"/>
      <c r="E79" s="2387"/>
      <c r="F79" s="2277"/>
      <c r="G79" s="2368">
        <v>610868290</v>
      </c>
      <c r="H79" s="2354"/>
    </row>
    <row r="80" spans="1:13">
      <c r="A80" s="2270" t="s">
        <v>1069</v>
      </c>
      <c r="D80" s="2277"/>
      <c r="E80" s="2384">
        <v>560868290</v>
      </c>
      <c r="F80" s="2277"/>
      <c r="G80" s="3593">
        <v>1803720134.9650002</v>
      </c>
      <c r="H80" s="2369"/>
      <c r="K80" s="2332"/>
    </row>
    <row r="81" spans="1:11">
      <c r="A81" s="3574" t="s">
        <v>1250</v>
      </c>
      <c r="B81" s="3574"/>
      <c r="D81" s="2277"/>
      <c r="E81" s="3593">
        <v>3710654206.4744334</v>
      </c>
      <c r="F81" s="2277"/>
      <c r="G81" s="3594"/>
      <c r="H81" s="2369"/>
    </row>
    <row r="82" spans="1:11" ht="13.8" thickBot="1">
      <c r="A82" s="3574"/>
      <c r="B82" s="3574"/>
      <c r="D82" s="2277"/>
      <c r="E82" s="3594"/>
      <c r="F82" s="2277"/>
      <c r="G82" s="2314">
        <v>2414588424.9650002</v>
      </c>
      <c r="H82" s="2289"/>
    </row>
    <row r="83" spans="1:11" ht="14.4" thickTop="1" thickBot="1">
      <c r="A83" s="2370"/>
      <c r="D83" s="2311"/>
      <c r="E83" s="2394">
        <v>4271522496.4744334</v>
      </c>
      <c r="F83" s="2277"/>
      <c r="H83" s="2277"/>
    </row>
    <row r="84" spans="1:11" ht="13.8" thickTop="1">
      <c r="D84" s="2277"/>
      <c r="E84" s="2387"/>
      <c r="F84" s="2277"/>
      <c r="H84" s="2277"/>
    </row>
    <row r="85" spans="1:11" ht="2.25" customHeight="1">
      <c r="D85" s="2277"/>
      <c r="E85" s="2387"/>
      <c r="F85" s="2277"/>
      <c r="G85" s="2368">
        <v>512254118.45100003</v>
      </c>
      <c r="H85" s="2354"/>
    </row>
    <row r="86" spans="1:11" ht="15.75" customHeight="1">
      <c r="A86" s="2270" t="s">
        <v>992</v>
      </c>
      <c r="D86" s="2277"/>
      <c r="E86" s="2384">
        <v>0</v>
      </c>
      <c r="F86" s="2277"/>
      <c r="G86" s="2282">
        <v>681410717</v>
      </c>
      <c r="H86" s="2286"/>
      <c r="K86" s="2332"/>
    </row>
    <row r="87" spans="1:11">
      <c r="A87" s="2270" t="s">
        <v>1092</v>
      </c>
      <c r="D87" s="2277"/>
      <c r="E87" s="3393">
        <v>2984919219.4566603</v>
      </c>
      <c r="F87" s="2277"/>
      <c r="G87" s="2282">
        <v>410055300</v>
      </c>
      <c r="H87" s="2286"/>
    </row>
    <row r="88" spans="1:11">
      <c r="A88" s="2270" t="s">
        <v>993</v>
      </c>
      <c r="D88" s="2277"/>
      <c r="E88" s="3393">
        <v>1286603277.0177734</v>
      </c>
      <c r="F88" s="2277"/>
      <c r="G88" s="2282">
        <v>250000000.30000001</v>
      </c>
      <c r="H88" s="2286"/>
      <c r="K88" s="2546"/>
    </row>
    <row r="89" spans="1:11">
      <c r="A89" s="2270" t="s">
        <v>644</v>
      </c>
      <c r="B89" s="2290"/>
      <c r="D89" s="2277"/>
      <c r="E89" s="3393">
        <v>0</v>
      </c>
      <c r="F89" s="2277"/>
      <c r="G89" s="3593">
        <v>560868290</v>
      </c>
      <c r="H89" s="2369"/>
    </row>
    <row r="90" spans="1:11" ht="14.25" customHeight="1">
      <c r="A90" s="3595" t="s">
        <v>1208</v>
      </c>
      <c r="B90" s="3595"/>
      <c r="D90" s="2277"/>
      <c r="E90" s="3593">
        <v>0</v>
      </c>
      <c r="F90" s="2277"/>
      <c r="G90" s="3594"/>
      <c r="H90" s="2369"/>
    </row>
    <row r="91" spans="1:11" ht="13.8" thickBot="1">
      <c r="A91" s="3595"/>
      <c r="B91" s="3595"/>
      <c r="D91" s="2311"/>
      <c r="E91" s="3594"/>
      <c r="G91" s="2314">
        <v>2414588424.9650002</v>
      </c>
      <c r="H91" s="2289"/>
    </row>
    <row r="92" spans="1:11" ht="14.4" thickTop="1" thickBot="1">
      <c r="B92" s="2299"/>
      <c r="D92" s="2277"/>
      <c r="E92" s="2394">
        <v>4271522496.4744334</v>
      </c>
      <c r="F92" s="2277"/>
      <c r="G92" s="2365"/>
      <c r="H92" s="2299"/>
    </row>
    <row r="93" spans="1:11" ht="13.8" thickTop="1">
      <c r="A93" s="2299"/>
      <c r="D93" s="2299"/>
      <c r="F93" s="2299"/>
      <c r="G93" s="2365"/>
      <c r="H93" s="2299"/>
    </row>
    <row r="94" spans="1:11">
      <c r="A94" s="2299"/>
      <c r="B94" s="2299"/>
      <c r="C94" s="3036"/>
      <c r="D94" s="2299"/>
      <c r="F94" s="2299"/>
      <c r="I94" s="2299"/>
    </row>
    <row r="95" spans="1:11" ht="12.75" hidden="1" customHeight="1">
      <c r="D95" s="2299"/>
      <c r="K95" s="2313"/>
    </row>
    <row r="96" spans="1:11">
      <c r="D96" s="2299"/>
    </row>
    <row r="97" spans="1:10">
      <c r="B97" s="2299"/>
      <c r="D97" s="2299"/>
      <c r="G97" s="2673"/>
      <c r="H97" s="2322"/>
    </row>
    <row r="98" spans="1:10">
      <c r="A98" s="2267"/>
      <c r="B98" s="2322"/>
      <c r="C98" s="2317"/>
      <c r="D98" s="2299"/>
      <c r="F98" s="2267"/>
      <c r="G98" s="2365"/>
      <c r="H98" s="2299"/>
      <c r="I98" s="2267"/>
    </row>
    <row r="99" spans="1:10">
      <c r="D99" s="2299"/>
      <c r="G99" s="2354"/>
      <c r="H99" s="2299"/>
      <c r="I99" s="2299"/>
    </row>
    <row r="100" spans="1:10">
      <c r="A100" s="2299"/>
      <c r="B100" s="2299"/>
      <c r="C100" s="2353"/>
      <c r="D100" s="2299"/>
      <c r="F100" s="2299"/>
      <c r="G100" s="3406"/>
      <c r="H100" s="2328"/>
      <c r="I100" s="2299"/>
    </row>
    <row r="101" spans="1:10">
      <c r="A101" s="2267"/>
      <c r="D101" s="2299"/>
      <c r="E101" s="2336"/>
      <c r="F101" s="2328"/>
      <c r="G101" s="3404"/>
      <c r="H101" s="2324"/>
      <c r="I101" s="2324"/>
    </row>
    <row r="102" spans="1:10" ht="6" customHeight="1">
      <c r="D102" s="2299"/>
      <c r="F102" s="2324"/>
      <c r="G102" s="3407"/>
      <c r="H102" s="2324"/>
      <c r="I102" s="2324"/>
    </row>
    <row r="103" spans="1:10">
      <c r="C103" s="2352"/>
      <c r="F103" s="2324"/>
      <c r="G103" s="2354"/>
      <c r="H103" s="2299"/>
      <c r="I103" s="2324"/>
    </row>
    <row r="104" spans="1:10">
      <c r="A104" s="2299"/>
      <c r="B104" s="2299"/>
      <c r="C104" s="2353"/>
      <c r="D104" s="2299"/>
      <c r="F104" s="2299"/>
      <c r="I104" s="2299"/>
    </row>
    <row r="106" spans="1:10">
      <c r="A106" s="2328"/>
      <c r="B106" s="2328"/>
      <c r="C106" s="2329"/>
      <c r="D106" s="2324"/>
      <c r="F106" s="2267"/>
      <c r="G106" s="3408"/>
      <c r="H106" s="2267"/>
    </row>
    <row r="107" spans="1:10">
      <c r="A107" s="2356"/>
      <c r="B107" s="2356"/>
      <c r="C107" s="2357"/>
      <c r="D107" s="2356"/>
      <c r="G107" s="2365"/>
      <c r="H107" s="2299"/>
      <c r="I107" s="2267"/>
    </row>
    <row r="108" spans="1:10">
      <c r="A108" s="3596"/>
      <c r="B108" s="3596"/>
      <c r="C108" s="3596"/>
      <c r="D108" s="3596"/>
      <c r="F108" s="2299"/>
      <c r="H108" s="2277"/>
      <c r="I108" s="2299"/>
    </row>
    <row r="109" spans="1:10">
      <c r="E109" s="2387"/>
      <c r="F109" s="2277"/>
      <c r="H109" s="2277"/>
      <c r="J109" s="2332"/>
    </row>
    <row r="110" spans="1:10">
      <c r="A110" s="2371"/>
      <c r="E110" s="2387"/>
      <c r="F110" s="2277"/>
      <c r="G110" s="2354"/>
      <c r="H110" s="2299"/>
      <c r="J110" s="2267"/>
    </row>
    <row r="111" spans="1:10">
      <c r="A111" s="2267" t="s">
        <v>1216</v>
      </c>
      <c r="B111" s="2299"/>
      <c r="C111" s="2353"/>
      <c r="D111" s="2299"/>
      <c r="F111" s="2299"/>
      <c r="G111" s="2354"/>
      <c r="H111" s="2299"/>
      <c r="I111" s="2299"/>
      <c r="J111" s="2299"/>
    </row>
    <row r="112" spans="1:10">
      <c r="A112" s="2299"/>
      <c r="B112" s="2299"/>
      <c r="C112" s="2353"/>
      <c r="D112" s="2299"/>
      <c r="F112" s="2299"/>
      <c r="G112" s="2354"/>
      <c r="H112" s="2299"/>
      <c r="I112" s="2299"/>
    </row>
    <row r="113" spans="1:14">
      <c r="A113" s="2299"/>
      <c r="B113" s="2299"/>
      <c r="C113" s="2353"/>
      <c r="D113" s="2299"/>
      <c r="F113" s="2299"/>
      <c r="G113" s="2354"/>
      <c r="H113" s="2299"/>
      <c r="I113" s="2299"/>
    </row>
    <row r="114" spans="1:14">
      <c r="A114" s="2299"/>
      <c r="B114" s="2299"/>
      <c r="C114" s="2353"/>
      <c r="D114" s="2299"/>
      <c r="F114" s="2299"/>
      <c r="G114" s="2286" t="e">
        <v>#REF!</v>
      </c>
      <c r="H114" s="2286"/>
      <c r="I114" s="2299"/>
    </row>
    <row r="115" spans="1:14">
      <c r="A115" s="2270" t="s">
        <v>993</v>
      </c>
      <c r="C115" s="2271">
        <v>7.02</v>
      </c>
      <c r="D115" s="2277"/>
      <c r="E115" s="2369">
        <v>1323789982.7677734</v>
      </c>
      <c r="F115" s="2286" t="e">
        <v>#REF!</v>
      </c>
      <c r="G115" s="2286">
        <v>1956521063.02</v>
      </c>
      <c r="H115" s="2313"/>
    </row>
    <row r="116" spans="1:14">
      <c r="A116" s="2270" t="s">
        <v>1837</v>
      </c>
      <c r="E116" s="2383">
        <v>6609386894.9812002</v>
      </c>
      <c r="F116" s="2313"/>
      <c r="G116" s="2277">
        <v>2040022210.8800001</v>
      </c>
      <c r="H116" s="2277"/>
      <c r="N116" s="2271"/>
    </row>
    <row r="117" spans="1:14">
      <c r="A117" s="2270" t="s">
        <v>1838</v>
      </c>
      <c r="E117" s="2387">
        <v>7895990171.9989738</v>
      </c>
      <c r="F117" s="2277"/>
      <c r="G117" s="3406" t="e">
        <v>#REF!</v>
      </c>
      <c r="H117" s="2350"/>
      <c r="N117" s="2271"/>
    </row>
    <row r="118" spans="1:14">
      <c r="A118" s="2267"/>
      <c r="D118" s="2299"/>
      <c r="E118" s="2395">
        <v>37186705.75</v>
      </c>
      <c r="F118" s="2350" t="e">
        <v>#REF!</v>
      </c>
      <c r="G118" s="2277">
        <v>1406606624.8900001</v>
      </c>
      <c r="H118" s="2277"/>
      <c r="K118" s="2313"/>
      <c r="N118" s="2271"/>
    </row>
    <row r="119" spans="1:14">
      <c r="A119" s="2270" t="s">
        <v>1839</v>
      </c>
      <c r="E119" s="2387">
        <v>5967741077</v>
      </c>
      <c r="F119" s="2286"/>
      <c r="G119" s="2372">
        <v>1578870109.75</v>
      </c>
      <c r="H119" s="2372"/>
      <c r="K119" s="2313"/>
      <c r="N119" s="2332"/>
    </row>
    <row r="120" spans="1:14" ht="13.8" thickBot="1">
      <c r="A120" s="2270" t="s">
        <v>1840</v>
      </c>
      <c r="C120" s="2352"/>
      <c r="E120" s="2369">
        <v>7612655431.2580013</v>
      </c>
      <c r="F120" s="2277">
        <v>0</v>
      </c>
      <c r="G120" s="3409" t="e">
        <v>#REF!</v>
      </c>
      <c r="H120" s="2374"/>
      <c r="K120" s="2313"/>
    </row>
    <row r="121" spans="1:14" ht="14.4" thickTop="1" thickBot="1">
      <c r="A121" s="2299"/>
      <c r="B121" s="2299"/>
      <c r="C121" s="2353"/>
      <c r="D121" s="2299"/>
      <c r="E121" s="2382">
        <v>1682101060.0080013</v>
      </c>
      <c r="F121" s="2373" t="e">
        <v>#REF!</v>
      </c>
      <c r="I121" s="2299"/>
      <c r="K121" s="2313"/>
    </row>
    <row r="122" spans="1:14" ht="13.8" thickTop="1"/>
    <row r="125" spans="1:14">
      <c r="E125" s="2396"/>
    </row>
    <row r="126" spans="1:14">
      <c r="A126" s="2328"/>
      <c r="B126" s="2324"/>
      <c r="E126" s="2383">
        <v>0</v>
      </c>
      <c r="F126" s="2267"/>
      <c r="G126" s="3408"/>
      <c r="H126" s="2267"/>
    </row>
    <row r="127" spans="1:14">
      <c r="A127" s="2356"/>
      <c r="B127" s="2356"/>
      <c r="C127" s="2375"/>
      <c r="D127" s="2591"/>
      <c r="G127" s="2365"/>
      <c r="H127" s="2299"/>
      <c r="I127" s="2267"/>
    </row>
    <row r="128" spans="1:14">
      <c r="A128" s="3596"/>
      <c r="B128" s="3596"/>
      <c r="C128" s="3596"/>
      <c r="D128" s="3596"/>
      <c r="E128" s="2383">
        <v>1682101060.0080013</v>
      </c>
      <c r="F128" s="2299"/>
      <c r="H128" s="2277"/>
      <c r="I128" s="2299"/>
    </row>
    <row r="129" spans="1:10">
      <c r="E129" s="2387"/>
      <c r="F129" s="2277"/>
      <c r="H129" s="2277"/>
      <c r="J129" s="2332"/>
    </row>
    <row r="130" spans="1:10">
      <c r="E130" s="2387"/>
      <c r="F130" s="2277"/>
      <c r="H130" s="2277"/>
      <c r="J130" s="2267"/>
    </row>
    <row r="131" spans="1:10">
      <c r="A131" s="2371"/>
      <c r="E131" s="2387"/>
      <c r="F131" s="2277"/>
      <c r="J131" s="2299"/>
    </row>
    <row r="134" spans="1:10">
      <c r="H134" s="2277"/>
    </row>
    <row r="135" spans="1:10">
      <c r="E135" s="2387"/>
      <c r="F135" s="2277"/>
      <c r="H135" s="2277"/>
    </row>
    <row r="136" spans="1:10">
      <c r="E136" s="2387"/>
      <c r="F136" s="2277"/>
      <c r="H136" s="2277"/>
    </row>
    <row r="137" spans="1:10">
      <c r="E137" s="2387"/>
      <c r="F137" s="2277"/>
      <c r="H137" s="2277"/>
    </row>
    <row r="138" spans="1:10">
      <c r="E138" s="2387"/>
      <c r="F138" s="2277"/>
      <c r="H138" s="2277"/>
    </row>
    <row r="139" spans="1:10">
      <c r="E139" s="2387"/>
      <c r="F139" s="2277"/>
      <c r="H139" s="2277"/>
    </row>
    <row r="140" spans="1:10">
      <c r="E140" s="2387"/>
      <c r="F140" s="2277"/>
      <c r="H140" s="2277"/>
    </row>
    <row r="141" spans="1:10" hidden="1">
      <c r="E141" s="2387"/>
      <c r="F141" s="2277"/>
      <c r="H141" s="2277"/>
    </row>
    <row r="142" spans="1:10" hidden="1">
      <c r="B142" s="2267"/>
      <c r="E142" s="2387"/>
      <c r="F142" s="2277"/>
      <c r="H142" s="2277"/>
    </row>
    <row r="143" spans="1:10" hidden="1">
      <c r="A143" s="2267" t="s">
        <v>400</v>
      </c>
      <c r="B143" s="2267"/>
      <c r="E143" s="2387"/>
      <c r="F143" s="2277"/>
      <c r="H143" s="2277"/>
    </row>
    <row r="144" spans="1:10" hidden="1">
      <c r="A144" s="2267" t="s">
        <v>1228</v>
      </c>
      <c r="E144" s="2387"/>
      <c r="F144" s="2277"/>
      <c r="H144" s="2277"/>
    </row>
    <row r="145" spans="1:8" hidden="1">
      <c r="E145" s="2387"/>
      <c r="F145" s="2277"/>
      <c r="G145" s="3405">
        <v>2012</v>
      </c>
      <c r="H145" s="2364"/>
    </row>
    <row r="146" spans="1:8" hidden="1">
      <c r="E146" s="2380">
        <v>2013</v>
      </c>
      <c r="F146" s="2365"/>
      <c r="G146" s="2366" t="s">
        <v>657</v>
      </c>
      <c r="H146" s="2367"/>
    </row>
    <row r="147" spans="1:8" hidden="1">
      <c r="E147" s="2381" t="s">
        <v>657</v>
      </c>
      <c r="F147" s="2365"/>
      <c r="H147" s="2277"/>
    </row>
    <row r="148" spans="1:8" hidden="1">
      <c r="E148" s="2387"/>
      <c r="F148" s="2277"/>
      <c r="G148" s="2311">
        <v>1803720134.9650002</v>
      </c>
      <c r="H148" s="2311"/>
    </row>
    <row r="149" spans="1:8" hidden="1">
      <c r="A149" s="2270" t="s">
        <v>1094</v>
      </c>
      <c r="E149" s="2388">
        <v>3722773554.8590403</v>
      </c>
      <c r="F149" s="2277"/>
      <c r="H149" s="2277"/>
    </row>
    <row r="150" spans="1:8" hidden="1">
      <c r="E150" s="2387"/>
      <c r="F150" s="2277"/>
      <c r="H150" s="2277"/>
    </row>
    <row r="151" spans="1:8" hidden="1">
      <c r="E151" s="2387"/>
      <c r="F151" s="2277"/>
      <c r="H151" s="2277"/>
    </row>
    <row r="152" spans="1:8" hidden="1">
      <c r="E152" s="2387"/>
      <c r="F152" s="2277"/>
      <c r="H152" s="2277"/>
    </row>
    <row r="153" spans="1:8" hidden="1">
      <c r="E153" s="2387"/>
      <c r="F153" s="2277"/>
      <c r="H153" s="2277"/>
    </row>
    <row r="154" spans="1:8" hidden="1">
      <c r="E154" s="2387"/>
      <c r="F154" s="2277"/>
      <c r="H154" s="2277"/>
    </row>
    <row r="155" spans="1:8" hidden="1">
      <c r="E155" s="2387"/>
      <c r="F155" s="2277"/>
      <c r="H155" s="2277"/>
    </row>
    <row r="156" spans="1:8" ht="13.8" hidden="1" thickBot="1">
      <c r="E156" s="2387"/>
      <c r="F156" s="2277"/>
      <c r="G156" s="2314">
        <v>1803720134.9650002</v>
      </c>
      <c r="H156" s="2289"/>
    </row>
    <row r="157" spans="1:8" ht="13.8" hidden="1" thickBot="1">
      <c r="E157" s="2394">
        <v>3722773554.8590403</v>
      </c>
      <c r="F157" s="2311"/>
      <c r="H157" s="2277"/>
    </row>
    <row r="158" spans="1:8" hidden="1">
      <c r="E158" s="2387"/>
      <c r="F158" s="2277"/>
    </row>
    <row r="159" spans="1:8" hidden="1"/>
    <row r="160" spans="1:8" hidden="1">
      <c r="H160" s="2277"/>
    </row>
    <row r="161" spans="1:8" hidden="1">
      <c r="B161" s="2267"/>
      <c r="E161" s="2387"/>
      <c r="F161" s="2277"/>
      <c r="H161" s="2277"/>
    </row>
    <row r="162" spans="1:8" hidden="1">
      <c r="A162" s="2267" t="s">
        <v>400</v>
      </c>
      <c r="B162" s="2267"/>
      <c r="E162" s="2387"/>
      <c r="F162" s="2277"/>
      <c r="H162" s="2277"/>
    </row>
    <row r="163" spans="1:8" hidden="1">
      <c r="A163" s="2267" t="s">
        <v>1228</v>
      </c>
      <c r="C163" s="2325"/>
      <c r="E163" s="2387"/>
      <c r="F163" s="2277"/>
      <c r="H163" s="2277"/>
    </row>
    <row r="164" spans="1:8" hidden="1">
      <c r="C164" s="2325"/>
      <c r="E164" s="2387"/>
      <c r="F164" s="2277"/>
      <c r="G164" s="3405">
        <v>2012</v>
      </c>
      <c r="H164" s="2364"/>
    </row>
    <row r="165" spans="1:8" hidden="1">
      <c r="E165" s="2380">
        <v>2013</v>
      </c>
      <c r="F165" s="2365"/>
      <c r="G165" s="2366" t="s">
        <v>657</v>
      </c>
      <c r="H165" s="2367"/>
    </row>
    <row r="166" spans="1:8" hidden="1">
      <c r="E166" s="2381" t="s">
        <v>657</v>
      </c>
      <c r="F166" s="2365"/>
      <c r="H166" s="2277"/>
    </row>
    <row r="167" spans="1:8" hidden="1">
      <c r="E167" s="2387"/>
      <c r="F167" s="2277"/>
      <c r="G167" s="2277">
        <v>512254118.45100003</v>
      </c>
      <c r="H167" s="2277"/>
    </row>
    <row r="168" spans="1:8" hidden="1">
      <c r="A168" s="2270" t="s">
        <v>992</v>
      </c>
      <c r="B168" s="2267"/>
      <c r="E168" s="2387">
        <v>0</v>
      </c>
      <c r="F168" s="2277"/>
      <c r="G168" s="2277">
        <v>1091466016.5140002</v>
      </c>
      <c r="H168" s="2277"/>
    </row>
    <row r="169" spans="1:8" hidden="1">
      <c r="A169" s="2267" t="s">
        <v>993</v>
      </c>
      <c r="E169" s="2387">
        <v>3522773554.8590403</v>
      </c>
      <c r="F169" s="2277"/>
      <c r="G169" s="2277">
        <v>0</v>
      </c>
      <c r="H169" s="2277"/>
    </row>
    <row r="170" spans="1:8" hidden="1">
      <c r="A170" s="2270" t="s">
        <v>994</v>
      </c>
      <c r="E170" s="2387">
        <v>0</v>
      </c>
      <c r="F170" s="2277"/>
      <c r="G170" s="2277">
        <v>0</v>
      </c>
      <c r="H170" s="2277"/>
    </row>
    <row r="171" spans="1:8" hidden="1">
      <c r="A171" s="2270" t="s">
        <v>995</v>
      </c>
      <c r="E171" s="2387">
        <v>0</v>
      </c>
      <c r="F171" s="2277"/>
      <c r="G171" s="2277">
        <v>0</v>
      </c>
      <c r="H171" s="2277"/>
    </row>
    <row r="172" spans="1:8" hidden="1">
      <c r="A172" s="2270" t="s">
        <v>319</v>
      </c>
      <c r="E172" s="2387">
        <v>0</v>
      </c>
      <c r="F172" s="2277"/>
      <c r="G172" s="2277">
        <v>0</v>
      </c>
      <c r="H172" s="2277"/>
    </row>
    <row r="173" spans="1:8" hidden="1">
      <c r="A173" s="2270" t="s">
        <v>1092</v>
      </c>
      <c r="E173" s="2387">
        <v>0</v>
      </c>
      <c r="F173" s="2277"/>
      <c r="G173" s="2277">
        <v>200000000</v>
      </c>
      <c r="H173" s="2277"/>
    </row>
    <row r="174" spans="1:8" hidden="1">
      <c r="A174" s="2270" t="s">
        <v>1093</v>
      </c>
      <c r="E174" s="2387">
        <v>200000000</v>
      </c>
      <c r="F174" s="2277">
        <v>0</v>
      </c>
      <c r="H174" s="2277"/>
    </row>
    <row r="175" spans="1:8" ht="13.8" hidden="1" thickBot="1">
      <c r="A175" s="2270" t="s">
        <v>1095</v>
      </c>
      <c r="E175" s="2387"/>
      <c r="F175" s="2277"/>
      <c r="G175" s="2314">
        <v>1803720134.9650002</v>
      </c>
      <c r="H175" s="2289"/>
    </row>
    <row r="176" spans="1:8" ht="13.8" hidden="1" thickBot="1">
      <c r="E176" s="2394">
        <v>3722773554.8590403</v>
      </c>
      <c r="F176" s="2311"/>
      <c r="H176" s="2277"/>
    </row>
    <row r="177" spans="1:8" hidden="1">
      <c r="E177" s="2387"/>
      <c r="F177" s="2277"/>
      <c r="H177" s="2277"/>
    </row>
    <row r="178" spans="1:8" hidden="1">
      <c r="B178" s="2267"/>
      <c r="E178" s="2387"/>
      <c r="F178" s="2277"/>
    </row>
    <row r="179" spans="1:8" hidden="1">
      <c r="A179" s="2267" t="s">
        <v>773</v>
      </c>
      <c r="B179" s="2267"/>
    </row>
    <row r="180" spans="1:8" hidden="1">
      <c r="A180" s="2267" t="s">
        <v>1229</v>
      </c>
      <c r="C180" s="2325"/>
    </row>
    <row r="181" spans="1:8" hidden="1">
      <c r="C181" s="2325"/>
      <c r="G181" s="3405">
        <v>2012</v>
      </c>
      <c r="H181" s="2322"/>
    </row>
    <row r="182" spans="1:8" hidden="1">
      <c r="E182" s="3394">
        <v>2013</v>
      </c>
      <c r="F182" s="2299"/>
      <c r="G182" s="2366" t="s">
        <v>657</v>
      </c>
      <c r="H182" s="2322"/>
    </row>
    <row r="183" spans="1:8" hidden="1">
      <c r="C183" s="3587" t="s">
        <v>194</v>
      </c>
      <c r="E183" s="3395" t="s">
        <v>657</v>
      </c>
      <c r="F183" s="2299"/>
    </row>
    <row r="184" spans="1:8" hidden="1">
      <c r="B184" s="2267"/>
      <c r="C184" s="3588"/>
    </row>
    <row r="185" spans="1:8" hidden="1">
      <c r="A185" s="2267" t="s">
        <v>667</v>
      </c>
    </row>
    <row r="186" spans="1:8" hidden="1">
      <c r="A186" s="2270" t="s">
        <v>774</v>
      </c>
    </row>
    <row r="187" spans="1:8" hidden="1">
      <c r="G187" s="2277">
        <v>4600000</v>
      </c>
      <c r="H187" s="2277"/>
    </row>
    <row r="188" spans="1:8" hidden="1">
      <c r="A188" s="2270" t="s">
        <v>775</v>
      </c>
      <c r="E188" s="2387">
        <v>5411849</v>
      </c>
      <c r="F188" s="2277"/>
      <c r="G188" s="2277">
        <v>630000</v>
      </c>
      <c r="H188" s="2277"/>
    </row>
    <row r="189" spans="1:8" hidden="1">
      <c r="A189" s="2270" t="s">
        <v>776</v>
      </c>
      <c r="E189" s="2387">
        <v>1394000</v>
      </c>
      <c r="F189" s="2277"/>
      <c r="G189" s="2277">
        <v>1005300</v>
      </c>
      <c r="H189" s="2277"/>
    </row>
    <row r="190" spans="1:8" hidden="1">
      <c r="A190" s="2270" t="s">
        <v>604</v>
      </c>
      <c r="E190" s="2387">
        <v>2138000</v>
      </c>
      <c r="F190" s="2277"/>
      <c r="G190" s="2277">
        <v>40000000</v>
      </c>
      <c r="H190" s="2277"/>
    </row>
    <row r="191" spans="1:8" hidden="1">
      <c r="A191" s="2270" t="s">
        <v>605</v>
      </c>
      <c r="E191" s="2387">
        <v>69000000</v>
      </c>
      <c r="F191" s="2277"/>
      <c r="G191" s="2277">
        <v>1200000</v>
      </c>
      <c r="H191" s="2277"/>
    </row>
    <row r="192" spans="1:8" hidden="1">
      <c r="A192" s="2270" t="s">
        <v>606</v>
      </c>
      <c r="E192" s="2387">
        <v>2500000</v>
      </c>
      <c r="F192" s="2277"/>
      <c r="G192" s="2277">
        <v>400000</v>
      </c>
      <c r="H192" s="2277"/>
    </row>
    <row r="193" spans="1:8" hidden="1">
      <c r="A193" s="2270" t="s">
        <v>607</v>
      </c>
      <c r="E193" s="2387">
        <v>460000</v>
      </c>
      <c r="F193" s="2277"/>
      <c r="G193" s="2277">
        <v>49635.199999999997</v>
      </c>
      <c r="H193" s="2277"/>
    </row>
    <row r="194" spans="1:8" hidden="1">
      <c r="A194" s="2270" t="s">
        <v>1177</v>
      </c>
      <c r="E194" s="2387">
        <v>0</v>
      </c>
      <c r="F194" s="2277"/>
      <c r="G194" s="2277">
        <v>27579115.239999998</v>
      </c>
      <c r="H194" s="2277"/>
    </row>
    <row r="195" spans="1:8" hidden="1">
      <c r="A195" s="2270" t="s">
        <v>569</v>
      </c>
      <c r="E195" s="2387">
        <v>83453222.359999999</v>
      </c>
      <c r="F195" s="2277"/>
      <c r="G195" s="2277">
        <v>1726647</v>
      </c>
      <c r="H195" s="2277"/>
    </row>
    <row r="196" spans="1:8" hidden="1">
      <c r="A196" s="2270" t="s">
        <v>608</v>
      </c>
      <c r="B196" s="2267"/>
      <c r="E196" s="2387">
        <v>2900941</v>
      </c>
      <c r="F196" s="2277"/>
      <c r="H196" s="2277"/>
    </row>
    <row r="197" spans="1:8" hidden="1">
      <c r="A197" s="2267" t="s">
        <v>305</v>
      </c>
      <c r="B197" s="2267"/>
      <c r="E197" s="2387"/>
      <c r="F197" s="2277"/>
      <c r="G197" s="2311">
        <v>1803720134.9650002</v>
      </c>
      <c r="H197" s="2311"/>
    </row>
    <row r="198" spans="1:8" hidden="1">
      <c r="A198" s="2267" t="s">
        <v>609</v>
      </c>
      <c r="E198" s="2388">
        <v>3722773554.8590403</v>
      </c>
      <c r="F198" s="2277"/>
      <c r="G198" s="2289"/>
      <c r="H198" s="2289"/>
    </row>
    <row r="199" spans="1:8" hidden="1">
      <c r="E199" s="2387"/>
      <c r="F199" s="2277"/>
      <c r="H199" s="2277"/>
    </row>
    <row r="200" spans="1:8" ht="13.8" hidden="1" thickBot="1">
      <c r="E200" s="2387"/>
      <c r="F200" s="2277"/>
      <c r="G200" s="2314">
        <v>1880910832.4050002</v>
      </c>
      <c r="H200" s="2289"/>
    </row>
    <row r="201" spans="1:8" ht="13.8" hidden="1" thickBot="1">
      <c r="E201" s="2394">
        <v>3890031567.2190404</v>
      </c>
      <c r="F201" s="2277"/>
      <c r="H201" s="2277"/>
    </row>
    <row r="202" spans="1:8" hidden="1">
      <c r="E202" s="2387"/>
      <c r="F202" s="2277"/>
      <c r="H202" s="2277"/>
    </row>
    <row r="203" spans="1:8" hidden="1">
      <c r="E203" s="2387"/>
      <c r="F203" s="2277"/>
      <c r="H203" s="2277"/>
    </row>
    <row r="204" spans="1:8" hidden="1">
      <c r="E204" s="2387"/>
      <c r="F204" s="2277"/>
    </row>
    <row r="205" spans="1:8" hidden="1"/>
    <row r="206" spans="1:8" hidden="1"/>
    <row r="207" spans="1:8" hidden="1"/>
    <row r="208" spans="1:8" hidden="1"/>
    <row r="209" spans="1:5" hidden="1">
      <c r="E209" s="2383">
        <v>1286603277.0177734</v>
      </c>
    </row>
    <row r="210" spans="1:5" hidden="1"/>
    <row r="211" spans="1:5" hidden="1"/>
    <row r="212" spans="1:5" hidden="1">
      <c r="A212" s="2270" t="s">
        <v>994</v>
      </c>
    </row>
    <row r="213" spans="1:5" hidden="1">
      <c r="A213" s="2270" t="s">
        <v>995</v>
      </c>
    </row>
    <row r="214" spans="1:5" hidden="1">
      <c r="A214" s="2270" t="s">
        <v>319</v>
      </c>
    </row>
    <row r="215" spans="1:5" hidden="1">
      <c r="A215" s="2270" t="s">
        <v>1092</v>
      </c>
    </row>
    <row r="216" spans="1:5" hidden="1">
      <c r="A216" s="2270" t="s">
        <v>1093</v>
      </c>
    </row>
    <row r="217" spans="1:5" hidden="1">
      <c r="A217" s="2270" t="s">
        <v>1095</v>
      </c>
      <c r="C217" s="2271" t="s">
        <v>1428</v>
      </c>
    </row>
    <row r="218" spans="1:5" hidden="1"/>
    <row r="219" spans="1:5" hidden="1"/>
    <row r="220" spans="1:5" hidden="1"/>
    <row r="221" spans="1:5" hidden="1"/>
    <row r="222" spans="1:5" hidden="1"/>
    <row r="223" spans="1:5" hidden="1"/>
    <row r="224" spans="1:5" hidden="1"/>
    <row r="225" spans="5:5" hidden="1"/>
    <row r="226" spans="5:5" hidden="1">
      <c r="E226" s="2397">
        <v>1582178760.8150921</v>
      </c>
    </row>
    <row r="227" spans="5:5" hidden="1"/>
    <row r="228" spans="5:5" hidden="1"/>
    <row r="229" spans="5:5" hidden="1"/>
    <row r="230" spans="5:5" hidden="1"/>
    <row r="231" spans="5:5" hidden="1"/>
    <row r="232" spans="5:5" hidden="1"/>
    <row r="233" spans="5:5" hidden="1"/>
    <row r="234" spans="5:5" hidden="1"/>
    <row r="235" spans="5:5" hidden="1"/>
    <row r="236" spans="5:5" hidden="1"/>
    <row r="237" spans="5:5" hidden="1"/>
    <row r="238" spans="5:5" hidden="1"/>
    <row r="239" spans="5:5" hidden="1"/>
    <row r="240" spans="5:5"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sheetData>
  <mergeCells count="33">
    <mergeCell ref="C183:C184"/>
    <mergeCell ref="A81:B82"/>
    <mergeCell ref="E81:E82"/>
    <mergeCell ref="G80:G81"/>
    <mergeCell ref="A90:B91"/>
    <mergeCell ref="E90:E91"/>
    <mergeCell ref="G89:G90"/>
    <mergeCell ref="A108:D108"/>
    <mergeCell ref="A128:D128"/>
    <mergeCell ref="A1:G1"/>
    <mergeCell ref="A3:G3"/>
    <mergeCell ref="E63:G63"/>
    <mergeCell ref="A62:C62"/>
    <mergeCell ref="E62:G62"/>
    <mergeCell ref="E55:G55"/>
    <mergeCell ref="A63:C63"/>
    <mergeCell ref="E56:G56"/>
    <mergeCell ref="E57:G57"/>
    <mergeCell ref="A2:G2"/>
    <mergeCell ref="C7:C8"/>
    <mergeCell ref="A35:B35"/>
    <mergeCell ref="E52:G52"/>
    <mergeCell ref="E7:G7"/>
    <mergeCell ref="A55:C55"/>
    <mergeCell ref="A56:C56"/>
    <mergeCell ref="A7:A8"/>
    <mergeCell ref="E65:G65"/>
    <mergeCell ref="A57:C57"/>
    <mergeCell ref="A61:C61"/>
    <mergeCell ref="A46:G46"/>
    <mergeCell ref="A65:C65"/>
    <mergeCell ref="E61:G61"/>
    <mergeCell ref="E64:G64"/>
  </mergeCells>
  <phoneticPr fontId="139" type="noConversion"/>
  <printOptions horizontalCentered="1"/>
  <pageMargins left="0.8" right="0.8" top="1" bottom="0.7" header="0.5" footer="0.3"/>
  <pageSetup paperSize="9" scale="93" firstPageNumber="9" orientation="portrait" useFirstPageNumber="1" r:id="rId1"/>
  <headerFooter>
    <oddHeader xml:space="preserve">&amp;L&amp;"Tahoma,Bold"&amp;12MABS &amp;&amp; J Partners     &amp;"Arial,Regular"&amp;10
Chartered Accountants
&amp;R&amp;"Arial,Bold"&amp;12Mahfel Huq &amp;&amp; Co.    &amp;11 &amp;"Arial,Regular"&amp;10
Chartered Accountants
</oddHeader>
    <oddFooter>&amp;C&amp;P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tint="0.39997558519241921"/>
  </sheetPr>
  <dimension ref="B1:AB445"/>
  <sheetViews>
    <sheetView view="pageBreakPreview" topLeftCell="A22" zoomScale="85" zoomScaleNormal="100" zoomScaleSheetLayoutView="85" workbookViewId="0">
      <selection activeCell="L28" sqref="L28"/>
    </sheetView>
  </sheetViews>
  <sheetFormatPr defaultColWidth="9.109375" defaultRowHeight="13.8"/>
  <cols>
    <col min="1" max="1" width="0.5546875" style="2492" customWidth="1"/>
    <col min="2" max="2" width="26" style="3116" customWidth="1"/>
    <col min="3" max="3" width="17.6640625" style="2492" customWidth="1"/>
    <col min="4" max="4" width="14.6640625" style="2492" customWidth="1"/>
    <col min="5" max="5" width="17.6640625" style="2492" customWidth="1"/>
    <col min="6" max="6" width="17" style="2492" customWidth="1"/>
    <col min="7" max="7" width="15.6640625" style="2492" customWidth="1"/>
    <col min="8" max="8" width="14.109375" style="2492" customWidth="1"/>
    <col min="9" max="10" width="15.6640625" style="2492" customWidth="1"/>
    <col min="11" max="11" width="14" style="2492" customWidth="1"/>
    <col min="12" max="12" width="16.6640625" style="2492" customWidth="1"/>
    <col min="13" max="13" width="18.6640625" style="2492" customWidth="1"/>
    <col min="14" max="14" width="17.6640625" style="2492" customWidth="1"/>
    <col min="15" max="15" width="18.6640625" style="2492" customWidth="1"/>
    <col min="16" max="16" width="0.6640625" style="2492" customWidth="1"/>
    <col min="17" max="17" width="2.5546875" style="2492" customWidth="1"/>
    <col min="18" max="18" width="19.88671875" style="2492" customWidth="1"/>
    <col min="19" max="19" width="17.5546875" style="2492" customWidth="1"/>
    <col min="20" max="20" width="3.109375" style="2492" customWidth="1"/>
    <col min="21" max="21" width="22.33203125" style="2492" customWidth="1"/>
    <col min="22" max="22" width="12.109375" style="2492" customWidth="1"/>
    <col min="23" max="23" width="9.109375" style="2492"/>
    <col min="24" max="24" width="14.109375" style="2492" customWidth="1"/>
    <col min="25" max="26" width="9.109375" style="2492"/>
    <col min="27" max="27" width="13.6640625" style="2492" bestFit="1" customWidth="1"/>
    <col min="28" max="28" width="15.5546875" style="2492" bestFit="1" customWidth="1"/>
    <col min="29" max="16384" width="9.109375" style="2492"/>
  </cols>
  <sheetData>
    <row r="1" spans="2:21" ht="20.399999999999999">
      <c r="B1" s="3598" t="s">
        <v>483</v>
      </c>
      <c r="C1" s="3598"/>
      <c r="D1" s="3598"/>
      <c r="E1" s="3598"/>
      <c r="F1" s="3598"/>
      <c r="G1" s="3598"/>
      <c r="H1" s="3598"/>
      <c r="I1" s="3598"/>
      <c r="J1" s="3598"/>
      <c r="K1" s="3598"/>
      <c r="L1" s="3598"/>
      <c r="M1" s="3598"/>
      <c r="N1" s="3598"/>
      <c r="O1" s="3598"/>
      <c r="R1" s="3047"/>
    </row>
    <row r="2" spans="2:21" ht="19.5" customHeight="1">
      <c r="B2" s="3599" t="s">
        <v>857</v>
      </c>
      <c r="C2" s="3599"/>
      <c r="D2" s="3599"/>
      <c r="E2" s="3599"/>
      <c r="F2" s="3599"/>
      <c r="G2" s="3599"/>
      <c r="H2" s="3599"/>
      <c r="I2" s="3599"/>
      <c r="J2" s="3599"/>
      <c r="K2" s="3599"/>
      <c r="L2" s="3599"/>
      <c r="M2" s="3599"/>
      <c r="N2" s="3599"/>
      <c r="O2" s="3599"/>
      <c r="R2" s="3047"/>
    </row>
    <row r="3" spans="2:21" ht="18" customHeight="1">
      <c r="B3" s="3600" t="s">
        <v>2192</v>
      </c>
      <c r="C3" s="3600"/>
      <c r="D3" s="3600"/>
      <c r="E3" s="3600"/>
      <c r="F3" s="3600"/>
      <c r="G3" s="3600"/>
      <c r="H3" s="3600"/>
      <c r="I3" s="3600"/>
      <c r="J3" s="3600"/>
      <c r="K3" s="3600"/>
      <c r="L3" s="3600"/>
      <c r="M3" s="3600"/>
      <c r="N3" s="3600"/>
      <c r="O3" s="3600"/>
      <c r="R3" s="3047"/>
    </row>
    <row r="4" spans="2:21" ht="9" customHeight="1" thickBot="1">
      <c r="B4" s="3048"/>
      <c r="N4" s="3049"/>
      <c r="O4" s="2498"/>
      <c r="R4" s="3047"/>
    </row>
    <row r="5" spans="2:21" ht="55.2">
      <c r="B5" s="3050" t="s">
        <v>746</v>
      </c>
      <c r="C5" s="3051" t="s">
        <v>1129</v>
      </c>
      <c r="D5" s="3051" t="s">
        <v>1348</v>
      </c>
      <c r="E5" s="3051" t="s">
        <v>1349</v>
      </c>
      <c r="F5" s="3051" t="s">
        <v>1350</v>
      </c>
      <c r="G5" s="3051" t="s">
        <v>2176</v>
      </c>
      <c r="H5" s="3051" t="s">
        <v>1078</v>
      </c>
      <c r="I5" s="3051" t="s">
        <v>1351</v>
      </c>
      <c r="J5" s="3051" t="s">
        <v>1352</v>
      </c>
      <c r="K5" s="3051" t="s">
        <v>1909</v>
      </c>
      <c r="L5" s="3051" t="s">
        <v>1353</v>
      </c>
      <c r="M5" s="3051" t="s">
        <v>2561</v>
      </c>
      <c r="N5" s="3051" t="s">
        <v>1240</v>
      </c>
      <c r="O5" s="3052" t="s">
        <v>534</v>
      </c>
      <c r="P5" s="3053"/>
      <c r="Q5" s="3053"/>
      <c r="R5" s="3053"/>
      <c r="S5" s="3597" t="s">
        <v>1846</v>
      </c>
      <c r="T5" s="3597"/>
    </row>
    <row r="6" spans="2:21" ht="24" customHeight="1">
      <c r="B6" s="3054" t="s">
        <v>2193</v>
      </c>
      <c r="C6" s="3055">
        <v>5000000000</v>
      </c>
      <c r="D6" s="3055">
        <v>36500000</v>
      </c>
      <c r="E6" s="3056">
        <v>8170656842.2325001</v>
      </c>
      <c r="F6" s="3055">
        <v>6594346640.6015997</v>
      </c>
      <c r="G6" s="3055">
        <v>600000000</v>
      </c>
      <c r="H6" s="3055">
        <v>44013981.25</v>
      </c>
      <c r="I6" s="3055">
        <v>259010000</v>
      </c>
      <c r="J6" s="3055">
        <v>52000000</v>
      </c>
      <c r="K6" s="3055">
        <v>60000000.450000003</v>
      </c>
      <c r="L6" s="3055">
        <v>262000000</v>
      </c>
      <c r="M6" s="3055">
        <v>0</v>
      </c>
      <c r="N6" s="3057">
        <v>1102380905</v>
      </c>
      <c r="O6" s="3057">
        <v>22180908370</v>
      </c>
      <c r="R6" s="3047"/>
    </row>
    <row r="7" spans="2:21" ht="22.5" customHeight="1">
      <c r="B7" s="3212" t="s">
        <v>2610</v>
      </c>
      <c r="C7" s="3058">
        <v>0</v>
      </c>
      <c r="D7" s="3058">
        <v>0</v>
      </c>
      <c r="E7" s="3058">
        <v>0</v>
      </c>
      <c r="F7" s="3058">
        <v>0</v>
      </c>
      <c r="G7" s="3058">
        <v>0</v>
      </c>
      <c r="H7" s="3058">
        <v>0</v>
      </c>
      <c r="I7" s="3058">
        <v>0</v>
      </c>
      <c r="J7" s="3058">
        <v>0</v>
      </c>
      <c r="K7" s="3058">
        <v>0</v>
      </c>
      <c r="L7" s="3058">
        <v>0</v>
      </c>
      <c r="M7" s="3059">
        <v>31331729036.260002</v>
      </c>
      <c r="N7" s="3060">
        <v>2386864224.0166597</v>
      </c>
      <c r="O7" s="3061">
        <v>33718593260.276661</v>
      </c>
      <c r="R7" s="3047"/>
    </row>
    <row r="8" spans="2:21" ht="26.4">
      <c r="B8" s="3062" t="s">
        <v>1130</v>
      </c>
      <c r="C8" s="3058">
        <v>0</v>
      </c>
      <c r="D8" s="3058">
        <v>0</v>
      </c>
      <c r="E8" s="3063">
        <v>0</v>
      </c>
      <c r="F8" s="3058">
        <v>0</v>
      </c>
      <c r="G8" s="3058">
        <v>0</v>
      </c>
      <c r="H8" s="3058">
        <v>0</v>
      </c>
      <c r="I8" s="3058">
        <v>0</v>
      </c>
      <c r="J8" s="3058">
        <v>0</v>
      </c>
      <c r="K8" s="3058">
        <v>0</v>
      </c>
      <c r="L8" s="3058">
        <v>0</v>
      </c>
      <c r="M8" s="3058">
        <v>0</v>
      </c>
      <c r="N8" s="3064">
        <v>0</v>
      </c>
      <c r="O8" s="3065">
        <v>0</v>
      </c>
      <c r="R8" s="3047"/>
      <c r="S8" s="2492">
        <v>1185539662.8480005</v>
      </c>
      <c r="U8" s="2495" t="e">
        <v>#REF!</v>
      </c>
    </row>
    <row r="9" spans="2:21" ht="15.75" customHeight="1">
      <c r="B9" s="3062" t="s">
        <v>1131</v>
      </c>
      <c r="C9" s="3058">
        <v>0</v>
      </c>
      <c r="D9" s="3058">
        <v>0</v>
      </c>
      <c r="E9" s="3058">
        <v>0</v>
      </c>
      <c r="F9" s="3063">
        <v>1670543865.0166597</v>
      </c>
      <c r="G9" s="3063">
        <v>0</v>
      </c>
      <c r="H9" s="3058">
        <v>0</v>
      </c>
      <c r="I9" s="3058">
        <v>0</v>
      </c>
      <c r="J9" s="3058">
        <v>0</v>
      </c>
      <c r="K9" s="3058">
        <v>0</v>
      </c>
      <c r="L9" s="3058">
        <v>0</v>
      </c>
      <c r="M9" s="3058">
        <v>0</v>
      </c>
      <c r="N9" s="3067">
        <v>-1670543865.0166597</v>
      </c>
      <c r="O9" s="3065">
        <v>0</v>
      </c>
      <c r="R9" s="3047"/>
      <c r="U9" s="2492">
        <v>1185539662.8480005</v>
      </c>
    </row>
    <row r="10" spans="2:21" ht="26.4">
      <c r="B10" s="3062" t="s">
        <v>1549</v>
      </c>
      <c r="C10" s="3058">
        <v>0</v>
      </c>
      <c r="D10" s="3058">
        <v>0</v>
      </c>
      <c r="E10" s="3058">
        <v>0</v>
      </c>
      <c r="F10" s="3058">
        <v>0</v>
      </c>
      <c r="G10" s="3058">
        <v>-600000000</v>
      </c>
      <c r="H10" s="3058">
        <v>0</v>
      </c>
      <c r="I10" s="3058">
        <v>0</v>
      </c>
      <c r="J10" s="3058">
        <v>0</v>
      </c>
      <c r="K10" s="3058">
        <v>0</v>
      </c>
      <c r="L10" s="3058">
        <v>0</v>
      </c>
      <c r="M10" s="3058">
        <v>0</v>
      </c>
      <c r="N10" s="3064">
        <v>0</v>
      </c>
      <c r="O10" s="3065">
        <v>-600000000</v>
      </c>
      <c r="R10" s="3047"/>
      <c r="S10" s="2495" t="e">
        <v>#REF!</v>
      </c>
    </row>
    <row r="11" spans="2:21" ht="26.4">
      <c r="B11" s="3068" t="s">
        <v>2177</v>
      </c>
      <c r="C11" s="3069"/>
      <c r="D11" s="3069">
        <v>0</v>
      </c>
      <c r="E11" s="3069">
        <v>0</v>
      </c>
      <c r="F11" s="3069">
        <v>0</v>
      </c>
      <c r="G11" s="3069">
        <v>630000000</v>
      </c>
      <c r="H11" s="3069">
        <v>0</v>
      </c>
      <c r="I11" s="3069">
        <v>0</v>
      </c>
      <c r="J11" s="3069">
        <v>0</v>
      </c>
      <c r="K11" s="3058">
        <v>0</v>
      </c>
      <c r="L11" s="3058">
        <v>0</v>
      </c>
      <c r="M11" s="3058">
        <v>0</v>
      </c>
      <c r="N11" s="3064">
        <v>-630000000</v>
      </c>
      <c r="O11" s="3065">
        <v>0</v>
      </c>
      <c r="R11" s="3047" t="e">
        <v>#REF!</v>
      </c>
      <c r="S11" s="2495"/>
      <c r="U11" s="2492">
        <v>55299501630.610764</v>
      </c>
    </row>
    <row r="12" spans="2:21" ht="26.4">
      <c r="B12" s="3068" t="s">
        <v>1911</v>
      </c>
      <c r="C12" s="3069">
        <v>0</v>
      </c>
      <c r="D12" s="3069">
        <v>0</v>
      </c>
      <c r="E12" s="3069">
        <v>0</v>
      </c>
      <c r="F12" s="3069">
        <v>0</v>
      </c>
      <c r="G12" s="3069">
        <v>0</v>
      </c>
      <c r="H12" s="3069">
        <v>0</v>
      </c>
      <c r="I12" s="3069">
        <v>0</v>
      </c>
      <c r="J12" s="3069">
        <v>0</v>
      </c>
      <c r="K12" s="3058">
        <v>0</v>
      </c>
      <c r="L12" s="3058">
        <v>0</v>
      </c>
      <c r="M12" s="3058">
        <v>0</v>
      </c>
      <c r="N12" s="3064">
        <v>0</v>
      </c>
      <c r="O12" s="3065">
        <v>0</v>
      </c>
      <c r="R12" s="3047" t="e">
        <v>#REF!</v>
      </c>
      <c r="S12" s="2495">
        <v>55299501630.276657</v>
      </c>
      <c r="U12" s="2495" t="e">
        <v>#REF!</v>
      </c>
    </row>
    <row r="13" spans="2:21">
      <c r="B13" s="3068" t="s">
        <v>1915</v>
      </c>
      <c r="C13" s="3069">
        <v>0</v>
      </c>
      <c r="D13" s="3069">
        <v>0</v>
      </c>
      <c r="E13" s="3069">
        <v>0</v>
      </c>
      <c r="F13" s="3069">
        <v>0</v>
      </c>
      <c r="G13" s="3069">
        <v>0</v>
      </c>
      <c r="H13" s="3069">
        <v>1740494</v>
      </c>
      <c r="I13" s="3069">
        <v>0</v>
      </c>
      <c r="J13" s="3069">
        <v>0</v>
      </c>
      <c r="K13" s="3058">
        <v>0</v>
      </c>
      <c r="L13" s="3058">
        <v>0</v>
      </c>
      <c r="M13" s="3058">
        <v>0</v>
      </c>
      <c r="N13" s="3064">
        <v>-1740494</v>
      </c>
      <c r="O13" s="3065">
        <v>0</v>
      </c>
      <c r="R13" s="3047" t="e">
        <v>#REF!</v>
      </c>
      <c r="S13" s="2495" t="e">
        <v>#REF!</v>
      </c>
      <c r="U13" s="2495" t="e">
        <v>#REF!</v>
      </c>
    </row>
    <row r="14" spans="2:21" ht="19.5" customHeight="1">
      <c r="B14" s="3068" t="s">
        <v>1916</v>
      </c>
      <c r="C14" s="3069"/>
      <c r="D14" s="3069">
        <v>0</v>
      </c>
      <c r="E14" s="3069">
        <v>0</v>
      </c>
      <c r="F14" s="3069">
        <v>0</v>
      </c>
      <c r="G14" s="3069">
        <v>0</v>
      </c>
      <c r="H14" s="3071">
        <v>0</v>
      </c>
      <c r="I14" s="3069">
        <v>0</v>
      </c>
      <c r="J14" s="3069">
        <v>0</v>
      </c>
      <c r="K14" s="3058">
        <v>0</v>
      </c>
      <c r="L14" s="3058">
        <v>0</v>
      </c>
      <c r="M14" s="3058">
        <v>0</v>
      </c>
      <c r="N14" s="3064">
        <v>0</v>
      </c>
      <c r="O14" s="3065">
        <v>0</v>
      </c>
      <c r="R14" s="3047"/>
      <c r="S14" s="2495"/>
      <c r="U14" s="2495"/>
    </row>
    <row r="15" spans="2:21" ht="27.75" customHeight="1">
      <c r="B15" s="3072" t="s">
        <v>2194</v>
      </c>
      <c r="C15" s="3055">
        <v>5000000000</v>
      </c>
      <c r="D15" s="3055">
        <v>36500000</v>
      </c>
      <c r="E15" s="3056">
        <v>8170656842.2325001</v>
      </c>
      <c r="F15" s="3055">
        <v>8264890505.6182594</v>
      </c>
      <c r="G15" s="3055">
        <v>630000000</v>
      </c>
      <c r="H15" s="3057">
        <v>45754475.25</v>
      </c>
      <c r="I15" s="3055">
        <v>259010000</v>
      </c>
      <c r="J15" s="3055">
        <v>52000000</v>
      </c>
      <c r="K15" s="3055">
        <v>60000000.450000003</v>
      </c>
      <c r="L15" s="3055">
        <v>262000000</v>
      </c>
      <c r="M15" s="3055">
        <v>31331729036.260002</v>
      </c>
      <c r="N15" s="3057">
        <v>1186960770</v>
      </c>
      <c r="O15" s="3057">
        <v>55299501629.81076</v>
      </c>
      <c r="R15" s="3047">
        <v>55299501629.81076</v>
      </c>
      <c r="S15" s="2495">
        <v>23967772593.550762</v>
      </c>
    </row>
    <row r="16" spans="2:21" ht="14.4" thickBot="1">
      <c r="B16" s="3048"/>
      <c r="D16" s="2498"/>
      <c r="N16" s="3049"/>
      <c r="O16" s="2498"/>
      <c r="R16" s="3047" t="e">
        <v>#REF!</v>
      </c>
      <c r="S16" s="2495"/>
      <c r="U16" s="2495" t="e">
        <v>#REF!</v>
      </c>
    </row>
    <row r="17" spans="2:21" ht="21" customHeight="1">
      <c r="B17" s="3050" t="s">
        <v>746</v>
      </c>
      <c r="C17" s="3051" t="s">
        <v>1129</v>
      </c>
      <c r="D17" s="3051" t="s">
        <v>1348</v>
      </c>
      <c r="E17" s="3051" t="s">
        <v>1349</v>
      </c>
      <c r="F17" s="3051" t="s">
        <v>1350</v>
      </c>
      <c r="G17" s="3051"/>
      <c r="H17" s="3051" t="s">
        <v>1078</v>
      </c>
      <c r="I17" s="3051" t="s">
        <v>1351</v>
      </c>
      <c r="J17" s="3051" t="s">
        <v>1352</v>
      </c>
      <c r="K17" s="3051" t="s">
        <v>1909</v>
      </c>
      <c r="L17" s="3051" t="s">
        <v>1353</v>
      </c>
      <c r="M17" s="3051" t="s">
        <v>2561</v>
      </c>
      <c r="N17" s="3051" t="s">
        <v>1240</v>
      </c>
      <c r="O17" s="3052" t="s">
        <v>534</v>
      </c>
      <c r="R17" s="3047"/>
      <c r="S17" s="2495" t="e">
        <v>#REF!</v>
      </c>
      <c r="U17" s="2492">
        <v>55299501630.610764</v>
      </c>
    </row>
    <row r="18" spans="2:21" s="2510" customFormat="1" ht="29.25" customHeight="1">
      <c r="B18" s="3054" t="s">
        <v>1949</v>
      </c>
      <c r="C18" s="3073">
        <v>5000000000</v>
      </c>
      <c r="D18" s="3074">
        <v>36500000</v>
      </c>
      <c r="E18" s="3074">
        <v>7445790049.7589998</v>
      </c>
      <c r="F18" s="3074">
        <v>5420006426.9230995</v>
      </c>
      <c r="G18" s="3075">
        <v>550000000</v>
      </c>
      <c r="H18" s="3074">
        <v>43701573.25</v>
      </c>
      <c r="I18" s="3074">
        <v>259010000</v>
      </c>
      <c r="J18" s="3074">
        <v>52000000</v>
      </c>
      <c r="K18" s="3076">
        <v>60000000.450000003</v>
      </c>
      <c r="L18" s="3074">
        <v>262000000</v>
      </c>
      <c r="M18" s="3074">
        <v>0</v>
      </c>
      <c r="N18" s="3065">
        <v>1049478964.99</v>
      </c>
      <c r="O18" s="3065">
        <v>20178487015.372101</v>
      </c>
      <c r="R18" s="3077">
        <v>55299501630.276657</v>
      </c>
    </row>
    <row r="19" spans="2:21" s="2510" customFormat="1" ht="26.25" customHeight="1">
      <c r="B19" s="3078" t="s">
        <v>1918</v>
      </c>
      <c r="C19" s="3073">
        <v>0</v>
      </c>
      <c r="D19" s="3074">
        <v>0</v>
      </c>
      <c r="E19" s="3079">
        <v>0</v>
      </c>
      <c r="F19" s="3074">
        <v>0</v>
      </c>
      <c r="G19" s="3080">
        <v>0</v>
      </c>
      <c r="H19" s="3074">
        <v>0</v>
      </c>
      <c r="I19" s="3079">
        <v>0</v>
      </c>
      <c r="J19" s="3074">
        <v>0</v>
      </c>
      <c r="K19" s="3081">
        <v>0</v>
      </c>
      <c r="L19" s="3074">
        <v>0</v>
      </c>
      <c r="M19" s="3082"/>
      <c r="N19" s="3083">
        <v>-8186940.5</v>
      </c>
      <c r="O19" s="3065">
        <v>-8186940.5</v>
      </c>
      <c r="R19" s="3077" t="e">
        <v>#REF!</v>
      </c>
    </row>
    <row r="20" spans="2:21" s="2510" customFormat="1" ht="26.25" customHeight="1">
      <c r="B20" s="3078" t="s">
        <v>1550</v>
      </c>
      <c r="C20" s="3058">
        <v>0</v>
      </c>
      <c r="D20" s="3058">
        <v>0</v>
      </c>
      <c r="E20" s="3084">
        <v>0</v>
      </c>
      <c r="F20" s="3058">
        <v>0</v>
      </c>
      <c r="G20" s="3084">
        <v>0</v>
      </c>
      <c r="H20" s="3058">
        <v>0</v>
      </c>
      <c r="I20" s="3084">
        <v>0</v>
      </c>
      <c r="J20" s="3058">
        <v>0</v>
      </c>
      <c r="K20" s="3058">
        <v>0</v>
      </c>
      <c r="L20" s="3058">
        <v>0</v>
      </c>
      <c r="M20" s="3059"/>
      <c r="N20" s="3060">
        <v>2560608296.1519995</v>
      </c>
      <c r="O20" s="3085">
        <v>2560608296.1519995</v>
      </c>
      <c r="R20" s="3077"/>
    </row>
    <row r="21" spans="2:21" s="2510" customFormat="1" ht="27.75" customHeight="1">
      <c r="B21" s="3086" t="s">
        <v>1130</v>
      </c>
      <c r="C21" s="3058">
        <v>0</v>
      </c>
      <c r="D21" s="3058">
        <v>0</v>
      </c>
      <c r="E21" s="3087">
        <v>724866792.47349989</v>
      </c>
      <c r="F21" s="3058">
        <v>0</v>
      </c>
      <c r="G21" s="3084">
        <v>0</v>
      </c>
      <c r="H21" s="3058">
        <v>0</v>
      </c>
      <c r="I21" s="3084">
        <v>0</v>
      </c>
      <c r="J21" s="3058">
        <v>0</v>
      </c>
      <c r="K21" s="3058">
        <v>0</v>
      </c>
      <c r="L21" s="3058">
        <v>0</v>
      </c>
      <c r="M21" s="3059"/>
      <c r="N21" s="3088">
        <v>-724866792.47349989</v>
      </c>
      <c r="O21" s="3065">
        <v>0</v>
      </c>
      <c r="R21" s="3077">
        <v>1186960770</v>
      </c>
      <c r="S21" s="3089">
        <v>8264890505.6182594</v>
      </c>
    </row>
    <row r="22" spans="2:21" s="2510" customFormat="1" ht="27.75" customHeight="1">
      <c r="B22" s="3062" t="s">
        <v>1131</v>
      </c>
      <c r="C22" s="3058">
        <v>0</v>
      </c>
      <c r="D22" s="3058">
        <v>0</v>
      </c>
      <c r="E22" s="3084">
        <v>0</v>
      </c>
      <c r="F22" s="3063">
        <v>1174340213.6784999</v>
      </c>
      <c r="G22" s="3087">
        <v>0</v>
      </c>
      <c r="H22" s="3058">
        <v>0</v>
      </c>
      <c r="I22" s="3084">
        <v>0</v>
      </c>
      <c r="J22" s="3058">
        <v>0</v>
      </c>
      <c r="K22" s="3058">
        <v>0</v>
      </c>
      <c r="L22" s="3058">
        <v>0</v>
      </c>
      <c r="M22" s="3066"/>
      <c r="N22" s="3061">
        <v>-1174340213.6784999</v>
      </c>
      <c r="O22" s="3065">
        <v>0</v>
      </c>
      <c r="R22" s="3077"/>
    </row>
    <row r="23" spans="2:21" s="2510" customFormat="1" ht="32.25" customHeight="1">
      <c r="B23" s="3062" t="s">
        <v>1549</v>
      </c>
      <c r="C23" s="3058">
        <v>0</v>
      </c>
      <c r="D23" s="3058">
        <v>0</v>
      </c>
      <c r="E23" s="3084">
        <v>0</v>
      </c>
      <c r="F23" s="3058">
        <v>0</v>
      </c>
      <c r="G23" s="3084">
        <v>-550000000</v>
      </c>
      <c r="H23" s="3058">
        <v>0</v>
      </c>
      <c r="I23" s="3084">
        <v>0</v>
      </c>
      <c r="J23" s="3058">
        <v>0</v>
      </c>
      <c r="K23" s="3058">
        <v>0</v>
      </c>
      <c r="L23" s="3058">
        <v>0</v>
      </c>
      <c r="M23" s="3059"/>
      <c r="N23" s="3064">
        <v>0</v>
      </c>
      <c r="O23" s="3065">
        <v>-550000000</v>
      </c>
      <c r="R23" s="3077"/>
    </row>
    <row r="24" spans="2:21" s="2510" customFormat="1" ht="26.4">
      <c r="B24" s="3090" t="s">
        <v>2177</v>
      </c>
      <c r="C24" s="3069">
        <v>0</v>
      </c>
      <c r="D24" s="3069">
        <v>0</v>
      </c>
      <c r="E24" s="3091">
        <v>0</v>
      </c>
      <c r="F24" s="3069">
        <v>0</v>
      </c>
      <c r="G24" s="3091">
        <v>600000000</v>
      </c>
      <c r="H24" s="3069">
        <v>0</v>
      </c>
      <c r="I24" s="3091">
        <v>0</v>
      </c>
      <c r="J24" s="3069">
        <v>0</v>
      </c>
      <c r="K24" s="3058">
        <v>0</v>
      </c>
      <c r="L24" s="3058">
        <v>0</v>
      </c>
      <c r="M24" s="3070"/>
      <c r="N24" s="3088">
        <v>-600000000</v>
      </c>
      <c r="O24" s="3065">
        <v>0</v>
      </c>
      <c r="R24" s="3077"/>
    </row>
    <row r="25" spans="2:21" s="2510" customFormat="1" ht="26.4">
      <c r="B25" s="3090" t="s">
        <v>1911</v>
      </c>
      <c r="C25" s="3069">
        <v>0</v>
      </c>
      <c r="D25" s="3069">
        <v>0</v>
      </c>
      <c r="E25" s="3091">
        <v>0</v>
      </c>
      <c r="F25" s="3069">
        <v>0</v>
      </c>
      <c r="G25" s="3091">
        <v>0</v>
      </c>
      <c r="H25" s="3069">
        <v>0</v>
      </c>
      <c r="I25" s="3091">
        <v>0</v>
      </c>
      <c r="J25" s="3069">
        <v>0</v>
      </c>
      <c r="K25" s="3058">
        <v>0</v>
      </c>
      <c r="L25" s="3058">
        <v>0</v>
      </c>
      <c r="M25" s="3070"/>
      <c r="N25" s="3064">
        <v>0</v>
      </c>
      <c r="O25" s="3065">
        <v>0</v>
      </c>
      <c r="R25" s="3077"/>
    </row>
    <row r="26" spans="2:21" s="2510" customFormat="1" ht="23.25" customHeight="1">
      <c r="B26" s="3068" t="s">
        <v>1915</v>
      </c>
      <c r="C26" s="3069">
        <v>0</v>
      </c>
      <c r="D26" s="3069">
        <v>0</v>
      </c>
      <c r="E26" s="3091">
        <v>0</v>
      </c>
      <c r="F26" s="3069">
        <v>0</v>
      </c>
      <c r="G26" s="3091">
        <v>0</v>
      </c>
      <c r="H26" s="3069">
        <v>312408</v>
      </c>
      <c r="I26" s="3091">
        <v>0</v>
      </c>
      <c r="J26" s="3069">
        <v>0</v>
      </c>
      <c r="K26" s="3058">
        <v>0</v>
      </c>
      <c r="L26" s="3058">
        <v>0</v>
      </c>
      <c r="M26" s="3070"/>
      <c r="N26" s="3088">
        <v>-3161602</v>
      </c>
      <c r="O26" s="3065">
        <v>-2849194</v>
      </c>
      <c r="R26" s="3077"/>
    </row>
    <row r="27" spans="2:21" s="2510" customFormat="1" ht="23.25" customHeight="1">
      <c r="B27" s="3068" t="s">
        <v>1916</v>
      </c>
      <c r="C27" s="3069"/>
      <c r="D27" s="3069">
        <v>0</v>
      </c>
      <c r="E27" s="3091">
        <v>0</v>
      </c>
      <c r="F27" s="3069">
        <v>0</v>
      </c>
      <c r="G27" s="3091">
        <v>0</v>
      </c>
      <c r="H27" s="3091">
        <v>0</v>
      </c>
      <c r="I27" s="3091">
        <v>0</v>
      </c>
      <c r="J27" s="3069">
        <v>0</v>
      </c>
      <c r="K27" s="3058">
        <v>0</v>
      </c>
      <c r="L27" s="3058">
        <v>0</v>
      </c>
      <c r="M27" s="3070"/>
      <c r="N27" s="3064">
        <v>0</v>
      </c>
      <c r="O27" s="3065">
        <v>0</v>
      </c>
      <c r="R27" s="3077"/>
    </row>
    <row r="28" spans="2:21" s="2510" customFormat="1" ht="27" customHeight="1">
      <c r="B28" s="3072" t="s">
        <v>1950</v>
      </c>
      <c r="C28" s="3055">
        <v>5000000000</v>
      </c>
      <c r="D28" s="3055">
        <v>36500000</v>
      </c>
      <c r="E28" s="3056">
        <v>8170656842.2325001</v>
      </c>
      <c r="F28" s="3055">
        <v>6594346640.6015997</v>
      </c>
      <c r="G28" s="3055">
        <v>600000000</v>
      </c>
      <c r="H28" s="3057">
        <v>44013981.25</v>
      </c>
      <c r="I28" s="3055">
        <v>259010000</v>
      </c>
      <c r="J28" s="3055">
        <v>52000000</v>
      </c>
      <c r="K28" s="3055">
        <v>60000000.450000003</v>
      </c>
      <c r="L28" s="3055">
        <v>262000000</v>
      </c>
      <c r="M28" s="3055">
        <v>0</v>
      </c>
      <c r="N28" s="3057">
        <v>1102380905</v>
      </c>
      <c r="O28" s="3057">
        <v>22178059177.024101</v>
      </c>
      <c r="R28" s="3077"/>
      <c r="S28" s="2533" t="e">
        <v>#REF!</v>
      </c>
    </row>
    <row r="29" spans="2:21">
      <c r="B29" s="3048"/>
      <c r="D29" s="2498"/>
      <c r="N29" s="3049"/>
      <c r="O29" s="2498"/>
      <c r="R29" s="3047"/>
      <c r="S29" s="2495" t="e">
        <v>#REF!</v>
      </c>
    </row>
    <row r="30" spans="2:21">
      <c r="B30" s="3048"/>
      <c r="D30" s="2498"/>
      <c r="N30" s="3049"/>
      <c r="O30" s="2498"/>
      <c r="R30" s="3047"/>
    </row>
    <row r="31" spans="2:21">
      <c r="B31" s="3048"/>
      <c r="D31" s="2498"/>
      <c r="N31" s="3049"/>
      <c r="O31" s="2498"/>
      <c r="R31" s="3047"/>
    </row>
    <row r="32" spans="2:21">
      <c r="B32" s="3048"/>
      <c r="D32" s="2498"/>
      <c r="N32" s="3049"/>
      <c r="O32" s="2498"/>
      <c r="R32" s="3047"/>
    </row>
    <row r="33" spans="2:19">
      <c r="B33" s="3048"/>
      <c r="D33" s="2498"/>
      <c r="N33" s="3049"/>
      <c r="O33" s="2498"/>
      <c r="R33" s="3047"/>
    </row>
    <row r="34" spans="2:19" ht="17.399999999999999">
      <c r="B34" s="3606" t="s">
        <v>1659</v>
      </c>
      <c r="C34" s="3606"/>
      <c r="D34" s="3048"/>
      <c r="E34" s="3048"/>
      <c r="F34" s="3092"/>
      <c r="G34" s="3092"/>
      <c r="I34" s="3048"/>
      <c r="J34" s="3048"/>
      <c r="K34" s="2503"/>
      <c r="L34" s="3093"/>
      <c r="N34" s="3094" t="s">
        <v>2166</v>
      </c>
      <c r="O34" s="2498"/>
      <c r="R34" s="3047"/>
      <c r="S34" s="2495">
        <v>19620300074.872101</v>
      </c>
    </row>
    <row r="35" spans="2:19" ht="17.399999999999999">
      <c r="B35" s="3607" t="s">
        <v>1562</v>
      </c>
      <c r="C35" s="3607"/>
      <c r="I35" s="2507"/>
      <c r="J35" s="3095"/>
      <c r="K35" s="2507"/>
      <c r="L35" s="3093"/>
      <c r="M35" s="3093"/>
      <c r="N35" s="3096" t="s">
        <v>431</v>
      </c>
      <c r="O35" s="2497"/>
      <c r="R35" s="3047"/>
      <c r="S35" s="2492">
        <v>22180908370.334099</v>
      </c>
    </row>
    <row r="36" spans="2:19" ht="17.399999999999999">
      <c r="B36" s="3048"/>
      <c r="C36" s="3048"/>
      <c r="D36" s="3048"/>
      <c r="E36" s="3048"/>
      <c r="F36" s="3048"/>
      <c r="G36" s="3048"/>
      <c r="H36" s="3048"/>
      <c r="I36" s="3048"/>
      <c r="J36" s="3048"/>
      <c r="K36" s="3048"/>
      <c r="L36" s="3093"/>
      <c r="M36" s="3093"/>
      <c r="N36" s="3097" t="s">
        <v>640</v>
      </c>
      <c r="O36" s="2498"/>
      <c r="R36" s="2495"/>
      <c r="S36" s="2495">
        <v>-2560608295.461998</v>
      </c>
    </row>
    <row r="37" spans="2:19" ht="17.399999999999999">
      <c r="B37" s="3048"/>
      <c r="C37" s="3048"/>
      <c r="D37" s="3048"/>
      <c r="E37" s="3048"/>
      <c r="F37" s="3048"/>
      <c r="G37" s="3048"/>
      <c r="H37" s="3048"/>
      <c r="I37" s="3048"/>
      <c r="J37" s="3048"/>
      <c r="K37" s="3048"/>
      <c r="M37" s="3093"/>
      <c r="N37" s="3095"/>
      <c r="O37" s="2498"/>
      <c r="R37" s="3047"/>
    </row>
    <row r="38" spans="2:19">
      <c r="B38" s="3048"/>
      <c r="C38" s="3048"/>
      <c r="D38" s="2503"/>
      <c r="E38" s="2503"/>
      <c r="F38" s="2503"/>
      <c r="G38" s="2503"/>
      <c r="H38" s="2503"/>
      <c r="I38" s="2503"/>
      <c r="J38" s="2503"/>
      <c r="K38" s="2503"/>
      <c r="N38" s="3049"/>
      <c r="O38" s="2498"/>
      <c r="R38" s="3047"/>
    </row>
    <row r="39" spans="2:19">
      <c r="B39" s="3048"/>
      <c r="H39" s="2503"/>
      <c r="I39" s="2503"/>
      <c r="J39" s="2503"/>
      <c r="K39" s="2503"/>
      <c r="N39" s="3049"/>
      <c r="O39" s="2498"/>
      <c r="R39" s="3047"/>
    </row>
    <row r="40" spans="2:19">
      <c r="B40" s="3048"/>
      <c r="H40" s="2503"/>
      <c r="I40" s="2503"/>
      <c r="J40" s="2503"/>
      <c r="K40" s="2503"/>
      <c r="N40" s="3049"/>
      <c r="O40" s="2498"/>
      <c r="R40" s="3047"/>
    </row>
    <row r="41" spans="2:19">
      <c r="B41" s="3048"/>
      <c r="H41" s="2503"/>
      <c r="I41" s="2503"/>
      <c r="J41" s="2503"/>
      <c r="K41" s="2503"/>
      <c r="N41" s="3049"/>
      <c r="O41" s="2498"/>
      <c r="R41" s="3047"/>
    </row>
    <row r="42" spans="2:19" ht="17.399999999999999">
      <c r="B42" s="3608" t="e">
        <v>#REF!</v>
      </c>
      <c r="C42" s="3608"/>
      <c r="D42" s="2503"/>
      <c r="E42" s="2503"/>
      <c r="H42" s="2503"/>
      <c r="I42" s="2503"/>
      <c r="J42" s="2503"/>
      <c r="K42" s="2521"/>
      <c r="N42" s="3094" t="e">
        <v>#REF!</v>
      </c>
      <c r="O42" s="2498"/>
      <c r="R42" s="3047"/>
    </row>
    <row r="43" spans="2:19" ht="17.399999999999999">
      <c r="B43" s="3609" t="s">
        <v>1545</v>
      </c>
      <c r="C43" s="3609"/>
      <c r="E43" s="2503"/>
      <c r="F43" s="3048"/>
      <c r="G43" s="3048"/>
      <c r="H43" s="2503"/>
      <c r="I43" s="3601"/>
      <c r="J43" s="3601"/>
      <c r="K43" s="3601"/>
      <c r="N43" s="3096" t="s">
        <v>432</v>
      </c>
      <c r="O43" s="2498"/>
      <c r="R43" s="3047"/>
    </row>
    <row r="44" spans="2:19">
      <c r="B44" s="3048"/>
      <c r="C44" s="3098"/>
      <c r="D44" s="3098"/>
      <c r="E44" s="3098"/>
      <c r="N44" s="3048"/>
      <c r="O44" s="2498"/>
      <c r="R44" s="3047"/>
    </row>
    <row r="45" spans="2:19" ht="15">
      <c r="B45" s="3610" t="s">
        <v>1247</v>
      </c>
      <c r="C45" s="3610"/>
      <c r="N45" s="3049"/>
      <c r="O45" s="2498"/>
      <c r="R45" s="3047"/>
    </row>
    <row r="46" spans="2:19" ht="15">
      <c r="B46" s="3611" t="s">
        <v>1699</v>
      </c>
      <c r="C46" s="3612"/>
      <c r="N46" s="3049"/>
      <c r="O46" s="2498"/>
      <c r="R46" s="3047"/>
    </row>
    <row r="47" spans="2:19" ht="54" customHeight="1">
      <c r="B47" s="3048"/>
      <c r="N47" s="3049"/>
      <c r="O47" s="2498"/>
      <c r="R47" s="3047"/>
    </row>
    <row r="48" spans="2:19">
      <c r="B48" s="3048"/>
      <c r="N48" s="3049"/>
      <c r="O48" s="2498"/>
      <c r="R48" s="3047"/>
    </row>
    <row r="49" spans="2:18">
      <c r="B49" s="3048"/>
      <c r="D49" s="2498"/>
      <c r="N49" s="3049"/>
      <c r="O49" s="2498"/>
      <c r="R49" s="3047"/>
    </row>
    <row r="50" spans="2:18">
      <c r="B50" s="3048"/>
      <c r="N50" s="3049"/>
      <c r="O50" s="2498">
        <v>55299501630.610764</v>
      </c>
      <c r="R50" s="3047"/>
    </row>
    <row r="51" spans="2:18">
      <c r="B51" s="3048"/>
      <c r="N51" s="3049"/>
      <c r="O51" s="2498"/>
      <c r="R51" s="3047"/>
    </row>
    <row r="52" spans="2:18">
      <c r="B52" s="3048"/>
      <c r="N52" s="3049"/>
      <c r="O52" s="2498">
        <v>49112540860.610764</v>
      </c>
      <c r="R52" s="3047"/>
    </row>
    <row r="53" spans="2:18">
      <c r="B53" s="3048"/>
      <c r="N53" s="3049"/>
      <c r="O53" s="2498"/>
      <c r="R53" s="3047"/>
    </row>
    <row r="54" spans="2:18" ht="30.75" customHeight="1">
      <c r="B54" s="3048"/>
      <c r="H54" s="3099"/>
      <c r="N54" s="3049"/>
      <c r="O54" s="2498">
        <v>49112540860.610764</v>
      </c>
      <c r="R54" s="3047"/>
    </row>
    <row r="55" spans="2:18">
      <c r="B55" s="3048"/>
      <c r="H55" s="3100"/>
      <c r="N55" s="3049"/>
      <c r="O55" s="2498"/>
      <c r="R55" s="3047"/>
    </row>
    <row r="56" spans="2:18">
      <c r="B56" s="3048"/>
      <c r="H56" s="3100"/>
      <c r="N56" s="3049"/>
      <c r="O56" s="2498" t="e">
        <v>#REF!</v>
      </c>
      <c r="R56" s="3047"/>
    </row>
    <row r="57" spans="2:18">
      <c r="B57" s="3048"/>
      <c r="H57" s="3100"/>
      <c r="N57" s="3049"/>
      <c r="O57" s="2498"/>
      <c r="R57" s="3047"/>
    </row>
    <row r="58" spans="2:18">
      <c r="B58" s="3048"/>
      <c r="H58" s="3100"/>
      <c r="N58" s="3101">
        <v>55299501630.276657</v>
      </c>
      <c r="O58" s="2498"/>
      <c r="R58" s="3047"/>
    </row>
    <row r="59" spans="2:18">
      <c r="B59" s="3048"/>
      <c r="H59" s="3100"/>
      <c r="N59" s="3049"/>
      <c r="O59" s="2498"/>
      <c r="R59" s="3047"/>
    </row>
    <row r="60" spans="2:18">
      <c r="B60" s="3048"/>
      <c r="H60" s="3100"/>
      <c r="N60" s="3049"/>
      <c r="O60" s="2498"/>
      <c r="R60" s="3047"/>
    </row>
    <row r="61" spans="2:18">
      <c r="B61" s="3048"/>
      <c r="H61" s="3102"/>
      <c r="N61" s="3049"/>
      <c r="O61" s="2498"/>
      <c r="R61" s="3047"/>
    </row>
    <row r="62" spans="2:18">
      <c r="B62" s="3048"/>
      <c r="N62" s="3049"/>
      <c r="O62" s="2498"/>
      <c r="R62" s="3047"/>
    </row>
    <row r="63" spans="2:18">
      <c r="B63" s="3048"/>
      <c r="N63" s="3049"/>
      <c r="O63" s="2498"/>
      <c r="R63" s="3047"/>
    </row>
    <row r="64" spans="2:18">
      <c r="B64" s="3048"/>
      <c r="N64" s="3049"/>
      <c r="O64" s="2498"/>
      <c r="R64" s="3047"/>
    </row>
    <row r="65" spans="2:18">
      <c r="B65" s="3048"/>
      <c r="N65" s="3049"/>
      <c r="O65" s="2498"/>
      <c r="R65" s="3047"/>
    </row>
    <row r="66" spans="2:18">
      <c r="B66" s="3048"/>
      <c r="N66" s="3049"/>
      <c r="O66" s="2498"/>
      <c r="R66" s="3047"/>
    </row>
    <row r="67" spans="2:18">
      <c r="B67" s="3048"/>
      <c r="N67" s="3049"/>
      <c r="O67" s="2498"/>
      <c r="R67" s="3047"/>
    </row>
    <row r="68" spans="2:18">
      <c r="B68" s="3048"/>
      <c r="N68" s="3049"/>
      <c r="O68" s="2498"/>
      <c r="R68" s="3047"/>
    </row>
    <row r="69" spans="2:18">
      <c r="B69" s="3048"/>
      <c r="N69" s="3049"/>
      <c r="O69" s="2498"/>
      <c r="R69" s="3047"/>
    </row>
    <row r="70" spans="2:18">
      <c r="B70" s="3048"/>
      <c r="N70" s="3049"/>
      <c r="O70" s="2498"/>
      <c r="R70" s="3047"/>
    </row>
    <row r="71" spans="2:18">
      <c r="B71" s="3048"/>
      <c r="N71" s="3049"/>
      <c r="O71" s="2498"/>
      <c r="R71" s="3047"/>
    </row>
    <row r="72" spans="2:18">
      <c r="B72" s="3048"/>
      <c r="N72" s="3049"/>
      <c r="O72" s="2498"/>
      <c r="R72" s="3047"/>
    </row>
    <row r="73" spans="2:18">
      <c r="B73" s="2492" t="s">
        <v>1069</v>
      </c>
      <c r="E73" s="2496"/>
      <c r="F73" s="3099">
        <v>0</v>
      </c>
      <c r="G73" s="2497"/>
      <c r="N73" s="3049"/>
      <c r="O73" s="2498"/>
      <c r="R73" s="3047"/>
    </row>
    <row r="74" spans="2:18">
      <c r="B74" s="3604" t="s">
        <v>1250</v>
      </c>
      <c r="C74" s="3604"/>
      <c r="E74" s="2496"/>
      <c r="N74" s="3049"/>
      <c r="O74" s="2498"/>
      <c r="R74" s="3047"/>
    </row>
    <row r="75" spans="2:18">
      <c r="B75" s="3604"/>
      <c r="C75" s="3604"/>
      <c r="E75" s="2496"/>
      <c r="F75" s="3103"/>
      <c r="G75" s="3104"/>
      <c r="N75" s="3049"/>
      <c r="O75" s="2498"/>
      <c r="R75" s="3047"/>
    </row>
    <row r="76" spans="2:18" ht="14.4" thickBot="1">
      <c r="B76" s="3105"/>
      <c r="E76" s="3106"/>
      <c r="F76" s="3107">
        <v>0</v>
      </c>
      <c r="G76" s="2498"/>
      <c r="N76" s="3049"/>
      <c r="O76" s="2498"/>
      <c r="R76" s="3047"/>
    </row>
    <row r="77" spans="2:18" ht="14.4" thickTop="1">
      <c r="B77" s="2492"/>
      <c r="E77" s="2496"/>
      <c r="F77" s="2496"/>
      <c r="G77" s="2496"/>
      <c r="N77" s="3049"/>
      <c r="O77" s="2498"/>
      <c r="R77" s="3047"/>
    </row>
    <row r="78" spans="2:18">
      <c r="B78" s="2492"/>
      <c r="E78" s="2496"/>
      <c r="F78" s="2496"/>
      <c r="G78" s="2496"/>
      <c r="N78" s="3049"/>
      <c r="O78" s="2498"/>
      <c r="R78" s="3047"/>
    </row>
    <row r="79" spans="2:18">
      <c r="B79" s="2492" t="s">
        <v>992</v>
      </c>
      <c r="E79" s="2496"/>
      <c r="N79" s="3049"/>
      <c r="O79" s="2498"/>
      <c r="R79" s="3047"/>
    </row>
    <row r="80" spans="2:18">
      <c r="B80" s="2492" t="s">
        <v>1092</v>
      </c>
      <c r="E80" s="2496"/>
      <c r="N80" s="3049"/>
      <c r="O80" s="2498"/>
      <c r="R80" s="3047"/>
    </row>
    <row r="81" spans="2:18">
      <c r="B81" s="2492" t="s">
        <v>993</v>
      </c>
      <c r="E81" s="2496"/>
      <c r="N81" s="3049"/>
      <c r="O81" s="2498"/>
      <c r="R81" s="3047"/>
    </row>
    <row r="82" spans="2:18">
      <c r="B82" s="2492" t="s">
        <v>644</v>
      </c>
      <c r="C82" s="3108"/>
      <c r="E82" s="2496"/>
      <c r="F82" s="3100" t="e">
        <v>#REF!</v>
      </c>
      <c r="G82" s="2497"/>
      <c r="N82" s="3049"/>
      <c r="O82" s="2498"/>
      <c r="R82" s="3047"/>
    </row>
    <row r="83" spans="2:18">
      <c r="B83" s="3605" t="s">
        <v>1208</v>
      </c>
      <c r="C83" s="3605"/>
      <c r="E83" s="2496"/>
      <c r="F83" s="3602" t="e">
        <v>#REF!</v>
      </c>
      <c r="G83" s="3104"/>
      <c r="N83" s="3049"/>
      <c r="O83" s="2498"/>
      <c r="R83" s="3047"/>
    </row>
    <row r="84" spans="2:18">
      <c r="B84" s="3605"/>
      <c r="C84" s="3605"/>
      <c r="E84" s="3106"/>
      <c r="F84" s="3603"/>
      <c r="G84" s="3104"/>
      <c r="N84" s="3049"/>
      <c r="O84" s="2498"/>
      <c r="R84" s="3047"/>
    </row>
    <row r="85" spans="2:18">
      <c r="B85" s="3048"/>
      <c r="N85" s="3049"/>
      <c r="O85" s="2498"/>
      <c r="R85" s="3047"/>
    </row>
    <row r="86" spans="2:18">
      <c r="B86" s="3048"/>
      <c r="N86" s="3049"/>
      <c r="O86" s="2498"/>
      <c r="R86" s="3047"/>
    </row>
    <row r="87" spans="2:18">
      <c r="B87" s="3048"/>
      <c r="N87" s="3049"/>
      <c r="O87" s="2498"/>
      <c r="R87" s="3047"/>
    </row>
    <row r="88" spans="2:18">
      <c r="B88" s="3048"/>
      <c r="N88" s="3049"/>
      <c r="O88" s="2498"/>
      <c r="R88" s="3047"/>
    </row>
    <row r="89" spans="2:18">
      <c r="B89" s="3048"/>
      <c r="N89" s="3049"/>
      <c r="O89" s="2498"/>
      <c r="R89" s="3047"/>
    </row>
    <row r="90" spans="2:18">
      <c r="B90" s="3048"/>
      <c r="N90" s="3049"/>
      <c r="O90" s="2498"/>
      <c r="R90" s="3047"/>
    </row>
    <row r="91" spans="2:18">
      <c r="B91" s="3048"/>
      <c r="N91" s="3049"/>
      <c r="O91" s="2498"/>
      <c r="R91" s="3047"/>
    </row>
    <row r="92" spans="2:18">
      <c r="B92" s="3048"/>
      <c r="N92" s="3049"/>
      <c r="O92" s="2498"/>
      <c r="R92" s="3047"/>
    </row>
    <row r="93" spans="2:18">
      <c r="B93" s="3048"/>
      <c r="N93" s="3049"/>
      <c r="O93" s="2498"/>
      <c r="R93" s="3047"/>
    </row>
    <row r="94" spans="2:18">
      <c r="B94" s="3048"/>
      <c r="N94" s="3049"/>
      <c r="O94" s="2498"/>
      <c r="R94" s="3047"/>
    </row>
    <row r="95" spans="2:18">
      <c r="B95" s="3048"/>
      <c r="N95" s="3049"/>
      <c r="O95" s="2498"/>
      <c r="R95" s="3047"/>
    </row>
    <row r="96" spans="2:18">
      <c r="B96" s="3048"/>
      <c r="N96" s="3049"/>
      <c r="O96" s="2498"/>
      <c r="R96" s="3047"/>
    </row>
    <row r="97" spans="2:18">
      <c r="B97" s="3048"/>
      <c r="N97" s="3049"/>
      <c r="O97" s="2498"/>
      <c r="R97" s="3047"/>
    </row>
    <row r="98" spans="2:18">
      <c r="B98" s="3048"/>
      <c r="N98" s="3049"/>
      <c r="O98" s="2498"/>
      <c r="R98" s="3047"/>
    </row>
    <row r="99" spans="2:18">
      <c r="B99" s="3048"/>
      <c r="N99" s="3049"/>
      <c r="O99" s="2498"/>
      <c r="R99" s="3047"/>
    </row>
    <row r="100" spans="2:18">
      <c r="B100" s="3048"/>
      <c r="N100" s="3049"/>
      <c r="O100" s="2498"/>
      <c r="R100" s="3047"/>
    </row>
    <row r="101" spans="2:18">
      <c r="B101" s="3048"/>
      <c r="N101" s="3049"/>
      <c r="O101" s="2498"/>
      <c r="R101" s="3047"/>
    </row>
    <row r="102" spans="2:18">
      <c r="B102" s="3048"/>
      <c r="N102" s="3049"/>
      <c r="O102" s="2498"/>
      <c r="R102" s="3047"/>
    </row>
    <row r="103" spans="2:18">
      <c r="B103" s="3048"/>
      <c r="N103" s="3049"/>
      <c r="O103" s="2498"/>
      <c r="R103" s="3047"/>
    </row>
    <row r="104" spans="2:18">
      <c r="B104" s="3048"/>
      <c r="N104" s="3049"/>
      <c r="O104" s="2498"/>
      <c r="R104" s="3047"/>
    </row>
    <row r="105" spans="2:18">
      <c r="B105" s="3048"/>
      <c r="N105" s="3049"/>
      <c r="O105" s="2498"/>
      <c r="R105" s="3047"/>
    </row>
    <row r="106" spans="2:18">
      <c r="B106" s="3048"/>
      <c r="N106" s="3049"/>
      <c r="O106" s="2498"/>
      <c r="R106" s="3047"/>
    </row>
    <row r="107" spans="2:18">
      <c r="B107" s="3048"/>
      <c r="N107" s="3049"/>
      <c r="O107" s="2498"/>
      <c r="R107" s="3047"/>
    </row>
    <row r="108" spans="2:18">
      <c r="B108" s="3048"/>
      <c r="N108" s="3049"/>
      <c r="O108" s="2498"/>
      <c r="R108" s="3047"/>
    </row>
    <row r="109" spans="2:18">
      <c r="B109" s="3048"/>
      <c r="N109" s="3049"/>
      <c r="O109" s="2498"/>
      <c r="R109" s="3047"/>
    </row>
    <row r="110" spans="2:18">
      <c r="B110" s="3048"/>
      <c r="N110" s="3049"/>
      <c r="O110" s="2498"/>
      <c r="R110" s="3047"/>
    </row>
    <row r="111" spans="2:18">
      <c r="B111" s="3048"/>
      <c r="N111" s="3049"/>
      <c r="O111" s="2498"/>
      <c r="R111" s="3047"/>
    </row>
    <row r="112" spans="2:18">
      <c r="B112" s="3048"/>
      <c r="N112" s="3049"/>
      <c r="O112" s="2498"/>
      <c r="R112" s="3047"/>
    </row>
    <row r="113" spans="2:18">
      <c r="B113" s="3048"/>
      <c r="N113" s="3049"/>
      <c r="O113" s="2498"/>
      <c r="R113" s="3047"/>
    </row>
    <row r="114" spans="2:18">
      <c r="B114" s="3048"/>
      <c r="N114" s="3049"/>
      <c r="O114" s="2498"/>
      <c r="R114" s="3047"/>
    </row>
    <row r="115" spans="2:18">
      <c r="B115" s="3048"/>
      <c r="N115" s="3049"/>
      <c r="O115" s="2498"/>
      <c r="R115" s="3047"/>
    </row>
    <row r="116" spans="2:18">
      <c r="B116" s="3048"/>
      <c r="N116" s="3049"/>
      <c r="O116" s="2498"/>
      <c r="R116" s="3047"/>
    </row>
    <row r="117" spans="2:18">
      <c r="B117" s="3048"/>
      <c r="N117" s="3049"/>
      <c r="O117" s="2498"/>
      <c r="R117" s="3047"/>
    </row>
    <row r="118" spans="2:18">
      <c r="B118" s="3048"/>
      <c r="N118" s="3049"/>
      <c r="O118" s="2498"/>
      <c r="R118" s="3047"/>
    </row>
    <row r="119" spans="2:18">
      <c r="B119" s="3048"/>
      <c r="N119" s="3049"/>
      <c r="O119" s="2498"/>
      <c r="R119" s="3047"/>
    </row>
    <row r="120" spans="2:18">
      <c r="B120" s="3048"/>
      <c r="N120" s="3049"/>
      <c r="O120" s="2498"/>
      <c r="R120" s="3047"/>
    </row>
    <row r="121" spans="2:18">
      <c r="B121" s="3048"/>
      <c r="N121" s="3049"/>
      <c r="O121" s="2498"/>
      <c r="R121" s="3047"/>
    </row>
    <row r="122" spans="2:18">
      <c r="B122" s="3048"/>
      <c r="N122" s="3049"/>
      <c r="O122" s="2498"/>
      <c r="R122" s="3047"/>
    </row>
    <row r="123" spans="2:18">
      <c r="B123" s="3048"/>
      <c r="N123" s="3049"/>
      <c r="O123" s="2498"/>
      <c r="R123" s="3047"/>
    </row>
    <row r="124" spans="2:18">
      <c r="B124" s="3048"/>
      <c r="N124" s="3049"/>
      <c r="O124" s="2498"/>
      <c r="R124" s="3047"/>
    </row>
    <row r="125" spans="2:18">
      <c r="B125" s="3048"/>
      <c r="N125" s="3049"/>
      <c r="O125" s="2498"/>
      <c r="R125" s="3047"/>
    </row>
    <row r="126" spans="2:18">
      <c r="B126" s="3048"/>
      <c r="N126" s="3049"/>
      <c r="O126" s="2498"/>
      <c r="R126" s="3047"/>
    </row>
    <row r="127" spans="2:18">
      <c r="B127" s="3048"/>
      <c r="N127" s="3049"/>
      <c r="O127" s="2498"/>
      <c r="R127" s="3047"/>
    </row>
    <row r="128" spans="2:18">
      <c r="B128" s="3048"/>
      <c r="D128" s="2503"/>
      <c r="O128" s="2498"/>
      <c r="R128" s="3047"/>
    </row>
    <row r="129" spans="2:18">
      <c r="B129" s="3048"/>
      <c r="C129" s="2503"/>
      <c r="D129" s="3614" t="s">
        <v>1268</v>
      </c>
      <c r="E129" s="3614"/>
      <c r="F129" s="3109"/>
      <c r="G129" s="3109"/>
      <c r="H129" s="3109"/>
      <c r="I129" s="3109"/>
      <c r="J129" s="3109"/>
      <c r="K129" s="3109"/>
      <c r="L129" s="3109"/>
      <c r="N129" s="2496"/>
      <c r="O129" s="2496"/>
      <c r="R129" s="3047"/>
    </row>
    <row r="130" spans="2:18">
      <c r="B130" s="3048"/>
      <c r="D130" s="3613" t="s">
        <v>83</v>
      </c>
      <c r="E130" s="3613"/>
      <c r="F130" s="3108"/>
      <c r="G130" s="3108"/>
      <c r="H130" s="3108"/>
      <c r="I130" s="3108"/>
      <c r="J130" s="3108"/>
      <c r="K130" s="3108"/>
      <c r="L130" s="3108"/>
      <c r="M130" s="3109"/>
      <c r="N130" s="3099">
        <v>9423819.4000000004</v>
      </c>
      <c r="O130" s="3099">
        <v>14676283.4</v>
      </c>
    </row>
    <row r="131" spans="2:18">
      <c r="B131" s="3048"/>
      <c r="D131" s="3613" t="s">
        <v>1422</v>
      </c>
      <c r="E131" s="3613"/>
      <c r="F131" s="3108"/>
      <c r="G131" s="3108"/>
      <c r="H131" s="3108"/>
      <c r="I131" s="3108"/>
      <c r="J131" s="3108"/>
      <c r="K131" s="3108"/>
      <c r="L131" s="3108"/>
      <c r="M131" s="3108"/>
      <c r="N131" s="3100">
        <v>1237910956.1600001</v>
      </c>
      <c r="O131" s="3100">
        <v>305465078.93000001</v>
      </c>
    </row>
    <row r="132" spans="2:18">
      <c r="B132" s="3048"/>
      <c r="D132" s="3613" t="s">
        <v>1302</v>
      </c>
      <c r="E132" s="3613"/>
      <c r="F132" s="3108"/>
      <c r="G132" s="3108"/>
      <c r="H132" s="3108"/>
      <c r="I132" s="3108"/>
      <c r="J132" s="3108"/>
      <c r="K132" s="3108"/>
      <c r="L132" s="3108"/>
      <c r="M132" s="3108"/>
      <c r="N132" s="3100">
        <v>384188</v>
      </c>
      <c r="O132" s="3100">
        <v>384188</v>
      </c>
    </row>
    <row r="133" spans="2:18">
      <c r="B133" s="3048"/>
      <c r="D133" s="3613" t="s">
        <v>1423</v>
      </c>
      <c r="E133" s="3613"/>
      <c r="F133" s="3108"/>
      <c r="G133" s="3108"/>
      <c r="H133" s="3108"/>
      <c r="I133" s="3108"/>
      <c r="J133" s="3108"/>
      <c r="K133" s="3108"/>
      <c r="L133" s="3108"/>
      <c r="M133" s="3108"/>
      <c r="N133" s="3100">
        <v>764607.06</v>
      </c>
      <c r="O133" s="3100">
        <v>400725.55</v>
      </c>
    </row>
    <row r="134" spans="2:18">
      <c r="B134" s="3048"/>
      <c r="D134" s="3613" t="s">
        <v>1424</v>
      </c>
      <c r="E134" s="3613"/>
      <c r="F134" s="3108"/>
      <c r="G134" s="3108"/>
      <c r="H134" s="3108"/>
      <c r="I134" s="3108"/>
      <c r="J134" s="3108"/>
      <c r="K134" s="3108"/>
      <c r="L134" s="3108"/>
      <c r="M134" s="3108"/>
      <c r="N134" s="3100">
        <v>7419854</v>
      </c>
      <c r="O134" s="3100">
        <v>4731988</v>
      </c>
    </row>
    <row r="135" spans="2:18">
      <c r="B135" s="3048"/>
      <c r="D135" s="3613" t="s">
        <v>1425</v>
      </c>
      <c r="E135" s="3613"/>
      <c r="F135" s="3108"/>
      <c r="G135" s="3108"/>
      <c r="H135" s="3108"/>
      <c r="I135" s="3108"/>
      <c r="J135" s="3108"/>
      <c r="K135" s="3108"/>
      <c r="L135" s="3108"/>
      <c r="M135" s="3108"/>
      <c r="N135" s="3100">
        <v>121618.59</v>
      </c>
      <c r="O135" s="3100">
        <v>89159821.519999996</v>
      </c>
    </row>
    <row r="136" spans="2:18" ht="15" customHeight="1">
      <c r="B136" s="3048"/>
      <c r="D136" s="3613" t="s">
        <v>944</v>
      </c>
      <c r="E136" s="3613"/>
      <c r="F136" s="3108"/>
      <c r="G136" s="3108"/>
      <c r="H136" s="3108"/>
      <c r="I136" s="3108"/>
      <c r="J136" s="3108"/>
      <c r="K136" s="3108"/>
      <c r="L136" s="3108"/>
      <c r="M136" s="3108"/>
      <c r="N136" s="3100">
        <v>180978</v>
      </c>
      <c r="O136" s="3100">
        <v>8349000</v>
      </c>
    </row>
    <row r="137" spans="2:18">
      <c r="B137" s="3048"/>
      <c r="D137" s="3613" t="s">
        <v>1426</v>
      </c>
      <c r="E137" s="3613"/>
      <c r="F137" s="3108"/>
      <c r="G137" s="3108"/>
      <c r="H137" s="3108"/>
      <c r="I137" s="3108"/>
      <c r="J137" s="3108"/>
      <c r="K137" s="3108"/>
      <c r="L137" s="3108"/>
      <c r="M137" s="3108"/>
      <c r="N137" s="3102">
        <v>0</v>
      </c>
      <c r="O137" s="3102">
        <v>520634</v>
      </c>
    </row>
    <row r="138" spans="2:18" ht="14.4" thickBot="1">
      <c r="B138" s="3048"/>
      <c r="M138" s="3108"/>
      <c r="N138" s="3110">
        <v>1256206021.21</v>
      </c>
      <c r="O138" s="3110">
        <v>423687719.39999998</v>
      </c>
    </row>
    <row r="139" spans="2:18" ht="14.4" thickTop="1">
      <c r="B139" s="3048"/>
      <c r="D139" s="2503"/>
      <c r="E139" s="2503"/>
      <c r="F139" s="2503"/>
      <c r="G139" s="2503"/>
      <c r="H139" s="2503"/>
      <c r="I139" s="2503"/>
      <c r="J139" s="2503"/>
      <c r="K139" s="2503"/>
      <c r="L139" s="2503"/>
      <c r="N139" s="2496"/>
      <c r="O139" s="2496"/>
    </row>
    <row r="140" spans="2:18">
      <c r="B140" s="3048"/>
      <c r="C140" s="2503"/>
      <c r="D140" s="2503" t="s">
        <v>1269</v>
      </c>
      <c r="E140" s="2503"/>
      <c r="F140" s="2503"/>
      <c r="G140" s="2503"/>
      <c r="H140" s="2503"/>
      <c r="I140" s="2503"/>
      <c r="J140" s="2503"/>
      <c r="K140" s="2503"/>
      <c r="L140" s="2503"/>
      <c r="M140" s="2503"/>
      <c r="N140" s="2496"/>
      <c r="O140" s="2496"/>
    </row>
    <row r="141" spans="2:18">
      <c r="B141" s="3048"/>
      <c r="D141" s="2503"/>
      <c r="E141" s="2503"/>
      <c r="F141" s="2503"/>
      <c r="G141" s="2503"/>
      <c r="H141" s="2503"/>
      <c r="I141" s="2503"/>
      <c r="J141" s="2503"/>
      <c r="K141" s="2503"/>
      <c r="L141" s="2503"/>
      <c r="M141" s="2503"/>
      <c r="N141" s="2496"/>
      <c r="O141" s="2496"/>
    </row>
    <row r="142" spans="2:18">
      <c r="B142" s="3048"/>
      <c r="D142" s="2492" t="s">
        <v>551</v>
      </c>
      <c r="M142" s="2503"/>
      <c r="N142" s="3099">
        <v>5521444037.75</v>
      </c>
      <c r="O142" s="3099">
        <v>1025713402.4000003</v>
      </c>
    </row>
    <row r="143" spans="2:18">
      <c r="B143" s="3048"/>
      <c r="D143" s="2492" t="s">
        <v>311</v>
      </c>
      <c r="N143" s="3100">
        <v>583328538.79999995</v>
      </c>
      <c r="O143" s="3100">
        <v>225468726.91999996</v>
      </c>
      <c r="R143" s="2495">
        <v>5521444037.75</v>
      </c>
    </row>
    <row r="144" spans="2:18">
      <c r="B144" s="3048"/>
      <c r="D144" s="2492" t="s">
        <v>1418</v>
      </c>
      <c r="N144" s="3100">
        <v>253379274.4199999</v>
      </c>
      <c r="O144" s="3100">
        <v>14776545.879999995</v>
      </c>
      <c r="R144" s="2495">
        <v>583328538.79999995</v>
      </c>
    </row>
    <row r="145" spans="2:18">
      <c r="B145" s="3048"/>
      <c r="D145" s="2492" t="s">
        <v>532</v>
      </c>
      <c r="N145" s="3100">
        <v>49577243.899999999</v>
      </c>
      <c r="O145" s="3100">
        <v>29127522.200000003</v>
      </c>
      <c r="R145" s="2495">
        <v>253379274.4199999</v>
      </c>
    </row>
    <row r="146" spans="2:18">
      <c r="B146" s="3048"/>
      <c r="D146" s="2492" t="s">
        <v>1117</v>
      </c>
      <c r="N146" s="3102">
        <v>958842419.24999976</v>
      </c>
      <c r="O146" s="3102">
        <v>92614422.50999999</v>
      </c>
      <c r="R146" s="2495">
        <v>49577243.899999999</v>
      </c>
    </row>
    <row r="147" spans="2:18" ht="14.4" thickBot="1">
      <c r="B147" s="3048"/>
      <c r="D147" s="2503"/>
      <c r="N147" s="3110">
        <v>7366571514.1199999</v>
      </c>
      <c r="O147" s="3110">
        <v>1387700619.9100003</v>
      </c>
      <c r="R147" s="2495">
        <v>958842419.24999976</v>
      </c>
    </row>
    <row r="148" spans="2:18" ht="14.4" thickTop="1">
      <c r="B148" s="3048"/>
      <c r="N148" s="2496"/>
      <c r="O148" s="2496"/>
      <c r="R148" s="3111">
        <v>7366571514.1199999</v>
      </c>
    </row>
    <row r="149" spans="2:18">
      <c r="B149" s="3048"/>
      <c r="C149" s="2503"/>
      <c r="D149" s="2503" t="s">
        <v>1271</v>
      </c>
      <c r="N149" s="2496"/>
      <c r="O149" s="2496"/>
      <c r="R149" s="2496"/>
    </row>
    <row r="150" spans="2:18">
      <c r="B150" s="3048"/>
      <c r="D150" s="3112" t="s">
        <v>901</v>
      </c>
      <c r="N150" s="3113">
        <v>0</v>
      </c>
      <c r="O150" s="3113">
        <v>18041795.510000002</v>
      </c>
    </row>
    <row r="151" spans="2:18">
      <c r="B151" s="3048"/>
      <c r="D151" s="3112" t="s">
        <v>1236</v>
      </c>
      <c r="N151" s="3114">
        <v>18504.560000000001</v>
      </c>
      <c r="O151" s="3114">
        <v>0</v>
      </c>
    </row>
    <row r="152" spans="2:18">
      <c r="B152" s="3048"/>
      <c r="D152" s="3112" t="s">
        <v>900</v>
      </c>
      <c r="N152" s="3114">
        <v>450500</v>
      </c>
      <c r="O152" s="3114">
        <v>623850</v>
      </c>
    </row>
    <row r="153" spans="2:18">
      <c r="B153" s="3048"/>
      <c r="D153" s="3112" t="s">
        <v>304</v>
      </c>
      <c r="N153" s="3114">
        <v>1241652.33</v>
      </c>
      <c r="O153" s="3114">
        <v>1619325.89</v>
      </c>
    </row>
    <row r="154" spans="2:18">
      <c r="B154" s="3048"/>
      <c r="D154" s="3112" t="s">
        <v>1202</v>
      </c>
      <c r="N154" s="3114">
        <v>0</v>
      </c>
      <c r="O154" s="3114">
        <v>1619613.21</v>
      </c>
    </row>
    <row r="155" spans="2:18">
      <c r="B155" s="3048"/>
      <c r="D155" s="3112" t="s">
        <v>712</v>
      </c>
      <c r="N155" s="3114">
        <v>308329869.48000002</v>
      </c>
      <c r="O155" s="3114">
        <v>403176478.39999998</v>
      </c>
    </row>
    <row r="156" spans="2:18">
      <c r="B156" s="3048"/>
      <c r="D156" s="3112" t="s">
        <v>1165</v>
      </c>
      <c r="N156" s="3114" t="e">
        <v>#REF!</v>
      </c>
      <c r="O156" s="3114">
        <v>210000</v>
      </c>
    </row>
    <row r="157" spans="2:18">
      <c r="B157" s="3048"/>
      <c r="D157" s="3112" t="s">
        <v>103</v>
      </c>
      <c r="N157" s="3114">
        <v>70053</v>
      </c>
      <c r="O157" s="3114">
        <v>11238.81</v>
      </c>
    </row>
    <row r="158" spans="2:18">
      <c r="B158" s="3048"/>
      <c r="D158" s="3112" t="s">
        <v>1123</v>
      </c>
      <c r="N158" s="3114">
        <v>69491.070000000007</v>
      </c>
      <c r="O158" s="3114">
        <v>522018.41</v>
      </c>
    </row>
    <row r="159" spans="2:18">
      <c r="B159" s="3048"/>
      <c r="D159" s="3112" t="s">
        <v>303</v>
      </c>
      <c r="N159" s="3114">
        <v>14035</v>
      </c>
      <c r="O159" s="3114">
        <v>4145</v>
      </c>
    </row>
    <row r="160" spans="2:18">
      <c r="B160" s="3048"/>
      <c r="D160" s="3112" t="s">
        <v>902</v>
      </c>
      <c r="N160" s="3114">
        <v>222672521.38999999</v>
      </c>
      <c r="O160" s="3114">
        <v>69280854.609999999</v>
      </c>
    </row>
    <row r="161" spans="2:22">
      <c r="B161" s="3115"/>
      <c r="D161" s="3112" t="s">
        <v>1321</v>
      </c>
      <c r="N161" s="3114" t="e">
        <v>#REF!</v>
      </c>
      <c r="O161" s="3114">
        <v>3189458</v>
      </c>
    </row>
    <row r="162" spans="2:22">
      <c r="B162" s="3115"/>
      <c r="D162" s="3112" t="s">
        <v>1270</v>
      </c>
      <c r="N162" s="3114">
        <v>3584580934.5377736</v>
      </c>
      <c r="O162" s="3114">
        <v>2040022210.8800001</v>
      </c>
    </row>
    <row r="163" spans="2:22">
      <c r="B163" s="3115"/>
      <c r="D163" s="3112" t="s">
        <v>234</v>
      </c>
      <c r="N163" s="3114">
        <v>87891</v>
      </c>
      <c r="O163" s="3114">
        <v>213614.3</v>
      </c>
    </row>
    <row r="164" spans="2:22">
      <c r="B164" s="3115"/>
      <c r="D164" s="3112" t="s">
        <v>1434</v>
      </c>
      <c r="N164" s="3114">
        <v>500005</v>
      </c>
      <c r="O164" s="3114">
        <v>4373586.21</v>
      </c>
    </row>
    <row r="165" spans="2:22">
      <c r="B165" s="3115"/>
      <c r="D165" s="3112" t="s">
        <v>588</v>
      </c>
      <c r="N165" s="3114">
        <v>62476065.560000002</v>
      </c>
      <c r="O165" s="3114">
        <v>54684196.810000002</v>
      </c>
    </row>
    <row r="166" spans="2:22">
      <c r="B166" s="3115"/>
      <c r="D166" s="3112" t="s">
        <v>1435</v>
      </c>
      <c r="N166" s="3114">
        <v>15349019.07</v>
      </c>
      <c r="O166" s="3114">
        <v>13066099.710000001</v>
      </c>
      <c r="S166" s="2495"/>
    </row>
    <row r="167" spans="2:22">
      <c r="B167" s="3115"/>
      <c r="D167" s="3112" t="s">
        <v>1166</v>
      </c>
      <c r="N167" s="3114">
        <v>5565</v>
      </c>
      <c r="O167" s="3114">
        <v>20059.14</v>
      </c>
      <c r="S167" s="2495"/>
    </row>
    <row r="168" spans="2:22">
      <c r="D168" s="3112" t="s">
        <v>576</v>
      </c>
      <c r="N168" s="3117">
        <v>0</v>
      </c>
      <c r="O168" s="3118">
        <v>0</v>
      </c>
    </row>
    <row r="169" spans="2:22">
      <c r="B169" s="3115"/>
      <c r="D169" s="2503"/>
      <c r="N169" s="3119" t="e">
        <v>#REF!</v>
      </c>
      <c r="O169" s="3120">
        <v>2610678545</v>
      </c>
    </row>
    <row r="170" spans="2:22">
      <c r="B170" s="3115"/>
      <c r="D170" s="3112"/>
      <c r="N170" s="3121"/>
      <c r="O170" s="2496"/>
    </row>
    <row r="171" spans="2:22" ht="6.75" customHeight="1">
      <c r="B171" s="3122"/>
      <c r="N171" s="2496"/>
      <c r="O171" s="2496"/>
    </row>
    <row r="172" spans="2:22">
      <c r="B172" s="3048"/>
      <c r="D172" s="2503" t="s">
        <v>1272</v>
      </c>
      <c r="N172" s="2496"/>
      <c r="O172" s="3123"/>
      <c r="S172" s="2508"/>
    </row>
    <row r="173" spans="2:22">
      <c r="B173" s="3124"/>
      <c r="D173" s="2492" t="s">
        <v>1234</v>
      </c>
      <c r="N173" s="2495">
        <v>2040022210.8800001</v>
      </c>
      <c r="O173" s="2495">
        <v>1956521063.02</v>
      </c>
    </row>
    <row r="174" spans="2:22">
      <c r="B174" s="3124"/>
      <c r="D174" s="2492" t="s">
        <v>935</v>
      </c>
      <c r="N174" s="2496">
        <v>1286603277.0177734</v>
      </c>
      <c r="O174" s="2497">
        <v>410055300</v>
      </c>
      <c r="S174" s="2495"/>
    </row>
    <row r="175" spans="2:22">
      <c r="B175" s="3124"/>
      <c r="N175" s="3125">
        <v>3326625487.8977737</v>
      </c>
      <c r="O175" s="3126">
        <v>2366576363.02</v>
      </c>
      <c r="R175" s="2495"/>
    </row>
    <row r="176" spans="2:22">
      <c r="B176" s="3124"/>
      <c r="D176" s="2492" t="s">
        <v>936</v>
      </c>
      <c r="N176" s="2496">
        <v>257955446.63999999</v>
      </c>
      <c r="O176" s="2497">
        <v>81244745.859999999</v>
      </c>
      <c r="R176" s="3123"/>
      <c r="S176" s="2495">
        <v>3326625487.8977737</v>
      </c>
      <c r="U176" s="2492" t="s">
        <v>361</v>
      </c>
      <c r="V176" s="2495">
        <v>257955446.63999999</v>
      </c>
    </row>
    <row r="177" spans="2:22" ht="14.4" thickBot="1">
      <c r="B177" s="3124"/>
      <c r="N177" s="3127">
        <v>3584580934.5377736</v>
      </c>
      <c r="O177" s="3128">
        <v>2447821108.8800001</v>
      </c>
      <c r="R177" s="3129" t="s">
        <v>434</v>
      </c>
      <c r="U177" s="2492" t="s">
        <v>362</v>
      </c>
      <c r="V177" s="3130">
        <v>0</v>
      </c>
    </row>
    <row r="178" spans="2:22" ht="14.4" thickTop="1">
      <c r="B178" s="3124"/>
      <c r="D178" s="2492" t="s">
        <v>954</v>
      </c>
      <c r="N178" s="2497">
        <v>0</v>
      </c>
      <c r="O178" s="3123">
        <v>407798898</v>
      </c>
      <c r="R178" s="2495"/>
      <c r="S178" s="3123"/>
      <c r="V178" s="3131">
        <v>0</v>
      </c>
    </row>
    <row r="179" spans="2:22" ht="14.4" thickBot="1">
      <c r="B179" s="3124"/>
      <c r="D179" s="2492" t="s">
        <v>1235</v>
      </c>
      <c r="N179" s="3107">
        <v>3584580934.5377736</v>
      </c>
      <c r="O179" s="3132">
        <v>2040022210.8800001</v>
      </c>
      <c r="R179" s="2495"/>
      <c r="S179" s="3123"/>
    </row>
    <row r="180" spans="2:22" ht="14.4" thickTop="1">
      <c r="B180" s="3124"/>
      <c r="N180" s="2498"/>
      <c r="O180" s="3133"/>
      <c r="R180" s="2495"/>
      <c r="S180" s="3123"/>
    </row>
    <row r="181" spans="2:22">
      <c r="B181" s="3124"/>
      <c r="N181" s="2496"/>
      <c r="O181" s="3123"/>
      <c r="R181" s="2495"/>
      <c r="S181" s="3123"/>
    </row>
    <row r="182" spans="2:22">
      <c r="B182" s="3048"/>
      <c r="D182" s="2503" t="s">
        <v>1273</v>
      </c>
      <c r="R182" s="2495"/>
      <c r="S182" s="2495"/>
    </row>
    <row r="183" spans="2:22">
      <c r="B183" s="3048"/>
      <c r="D183" s="2492" t="s">
        <v>115</v>
      </c>
      <c r="N183" s="2497">
        <v>16975222.370000001</v>
      </c>
      <c r="O183" s="2497">
        <v>15969571.439999999</v>
      </c>
      <c r="S183" s="2495">
        <v>2447821108.8800001</v>
      </c>
      <c r="U183" s="3134" t="s">
        <v>1205</v>
      </c>
      <c r="V183" s="3134" t="s">
        <v>1237</v>
      </c>
    </row>
    <row r="184" spans="2:22">
      <c r="B184" s="3048"/>
      <c r="D184" s="2492" t="s">
        <v>885</v>
      </c>
      <c r="N184" s="2497">
        <v>2485461</v>
      </c>
      <c r="O184" s="2497">
        <v>2224881.71</v>
      </c>
      <c r="S184" s="2495"/>
      <c r="U184" s="3135">
        <v>399475</v>
      </c>
      <c r="V184" s="3135">
        <v>4282410.32</v>
      </c>
    </row>
    <row r="185" spans="2:22">
      <c r="B185" s="3048"/>
      <c r="D185" s="2492" t="s">
        <v>637</v>
      </c>
      <c r="N185" s="2499">
        <v>4557762.32</v>
      </c>
      <c r="O185" s="2499">
        <v>6293802.4000000004</v>
      </c>
      <c r="S185" s="2495"/>
      <c r="U185" s="3135">
        <v>274605</v>
      </c>
      <c r="V185" s="3135">
        <v>275352</v>
      </c>
    </row>
    <row r="186" spans="2:22">
      <c r="B186" s="3048"/>
      <c r="N186" s="2498">
        <v>24018445.690000001</v>
      </c>
      <c r="O186" s="2498">
        <v>24488255.549999997</v>
      </c>
      <c r="S186" s="2495"/>
      <c r="U186" s="2504">
        <v>674080</v>
      </c>
      <c r="V186" s="2504">
        <v>4557762.32</v>
      </c>
    </row>
    <row r="187" spans="2:22">
      <c r="B187" s="3048"/>
      <c r="D187" s="2492" t="s">
        <v>886</v>
      </c>
      <c r="N187" s="2497">
        <v>-1377750</v>
      </c>
      <c r="O187" s="2497">
        <v>-1194503.97</v>
      </c>
      <c r="R187" s="2495"/>
      <c r="S187" s="2495"/>
    </row>
    <row r="188" spans="2:22">
      <c r="B188" s="3048"/>
      <c r="D188" s="2492" t="s">
        <v>638</v>
      </c>
      <c r="N188" s="2499">
        <v>7558194.1399999969</v>
      </c>
      <c r="O188" s="2499">
        <v>-6318529.2099999962</v>
      </c>
      <c r="R188" s="2495"/>
      <c r="S188" s="2495"/>
    </row>
    <row r="189" spans="2:22" ht="14.4" thickBot="1">
      <c r="B189" s="3048"/>
      <c r="D189" s="2503"/>
      <c r="N189" s="3107">
        <v>30198889.829999998</v>
      </c>
      <c r="O189" s="3107">
        <v>16975222.370000001</v>
      </c>
      <c r="S189" s="2495"/>
    </row>
    <row r="190" spans="2:22" ht="21" customHeight="1" thickTop="1">
      <c r="B190" s="3122"/>
      <c r="D190" s="2492" t="s">
        <v>904</v>
      </c>
      <c r="N190" s="2496"/>
      <c r="O190" s="3136"/>
      <c r="R190" s="2495">
        <v>30198889.829999998</v>
      </c>
      <c r="S190" s="2495"/>
    </row>
    <row r="191" spans="2:22" ht="16.5" customHeight="1">
      <c r="B191" s="3048"/>
      <c r="D191" s="2503" t="s">
        <v>1274</v>
      </c>
      <c r="O191" s="3123"/>
    </row>
    <row r="192" spans="2:22">
      <c r="B192" s="3122"/>
      <c r="O192" s="3123"/>
      <c r="R192" s="2508"/>
    </row>
    <row r="193" spans="2:21">
      <c r="B193" s="3122"/>
      <c r="D193" s="2492" t="s">
        <v>1275</v>
      </c>
      <c r="N193" s="3099">
        <v>1434167503.1800001</v>
      </c>
      <c r="O193" s="3099">
        <v>141151334.24000001</v>
      </c>
      <c r="R193" s="3105" t="s">
        <v>93</v>
      </c>
      <c r="S193" s="2492" t="s">
        <v>924</v>
      </c>
      <c r="U193" s="2495"/>
    </row>
    <row r="194" spans="2:21">
      <c r="B194" s="3122"/>
      <c r="D194" s="2492" t="s">
        <v>415</v>
      </c>
      <c r="N194" s="3102">
        <v>25792845.170000002</v>
      </c>
      <c r="O194" s="3102">
        <v>30965825.100000001</v>
      </c>
      <c r="R194" s="3137">
        <v>-1293016168.9400001</v>
      </c>
      <c r="S194" s="2492" t="s">
        <v>925</v>
      </c>
      <c r="U194" s="2495"/>
    </row>
    <row r="195" spans="2:21" ht="14.4" thickBot="1">
      <c r="B195" s="3122"/>
      <c r="D195" s="2503"/>
      <c r="N195" s="3107">
        <v>1459960348.3500001</v>
      </c>
      <c r="O195" s="3138">
        <v>172117159.34</v>
      </c>
      <c r="R195" s="3137">
        <v>5172979.93</v>
      </c>
      <c r="S195" s="2492" t="s">
        <v>495</v>
      </c>
      <c r="U195" s="2495"/>
    </row>
    <row r="196" spans="2:21" ht="14.4" thickTop="1">
      <c r="B196" s="3122"/>
      <c r="N196" s="2496"/>
      <c r="O196" s="3123"/>
      <c r="P196" s="2496"/>
      <c r="R196" s="2508">
        <v>-1287843189.0100002</v>
      </c>
      <c r="S196" s="2492" t="s">
        <v>926</v>
      </c>
      <c r="U196" s="3123"/>
    </row>
    <row r="197" spans="2:21">
      <c r="B197" s="3122"/>
      <c r="D197" s="3139"/>
      <c r="E197" s="3139"/>
      <c r="F197" s="3139"/>
      <c r="G197" s="3139"/>
      <c r="H197" s="3139"/>
      <c r="I197" s="3139"/>
      <c r="J197" s="3139"/>
      <c r="K197" s="3139"/>
      <c r="L197" s="3139"/>
      <c r="N197" s="3139"/>
      <c r="O197" s="3139"/>
      <c r="P197" s="3139"/>
      <c r="R197" s="3123"/>
    </row>
    <row r="198" spans="2:21" ht="27.6" hidden="1">
      <c r="B198" s="3122"/>
      <c r="D198" s="3139" t="s">
        <v>1206</v>
      </c>
      <c r="E198" s="3139"/>
      <c r="F198" s="3139"/>
      <c r="G198" s="3139"/>
      <c r="H198" s="3139"/>
      <c r="I198" s="3139"/>
      <c r="J198" s="3139"/>
      <c r="K198" s="3139"/>
      <c r="L198" s="3139"/>
      <c r="M198" s="3139"/>
      <c r="N198" s="3139"/>
      <c r="O198" s="3139"/>
      <c r="P198" s="3139"/>
    </row>
    <row r="199" spans="2:21" hidden="1">
      <c r="B199" s="3122"/>
      <c r="D199" s="3139"/>
      <c r="E199" s="3139"/>
      <c r="F199" s="3139"/>
      <c r="G199" s="3139"/>
      <c r="H199" s="3139"/>
      <c r="I199" s="3139"/>
      <c r="J199" s="3139"/>
      <c r="K199" s="3139"/>
      <c r="L199" s="3139"/>
      <c r="M199" s="3139"/>
      <c r="N199" s="3139"/>
      <c r="O199" s="3139"/>
      <c r="P199" s="3139"/>
    </row>
    <row r="200" spans="2:21" ht="27.6" hidden="1">
      <c r="B200" s="3122"/>
      <c r="D200" s="3139" t="s">
        <v>1207</v>
      </c>
      <c r="E200" s="3139"/>
      <c r="F200" s="3139"/>
      <c r="G200" s="3139"/>
      <c r="H200" s="3139"/>
      <c r="I200" s="3139"/>
      <c r="J200" s="3139"/>
      <c r="K200" s="3139"/>
      <c r="L200" s="3139"/>
      <c r="M200" s="3139"/>
      <c r="N200" s="3139"/>
      <c r="O200" s="3139"/>
      <c r="P200" s="3139"/>
    </row>
    <row r="201" spans="2:21" hidden="1">
      <c r="B201" s="3122"/>
      <c r="D201" s="3139"/>
      <c r="E201" s="3139"/>
      <c r="F201" s="3139"/>
      <c r="G201" s="3139"/>
      <c r="H201" s="3139"/>
      <c r="I201" s="3139"/>
      <c r="J201" s="3139"/>
      <c r="K201" s="3139"/>
      <c r="L201" s="3139"/>
      <c r="M201" s="3139"/>
      <c r="N201" s="3139"/>
      <c r="O201" s="3139"/>
      <c r="P201" s="3139"/>
    </row>
    <row r="202" spans="2:21" hidden="1">
      <c r="B202" s="3122"/>
      <c r="D202" s="3139"/>
      <c r="E202" s="3139"/>
      <c r="F202" s="3139"/>
      <c r="G202" s="3139"/>
      <c r="H202" s="3139"/>
      <c r="I202" s="3139"/>
      <c r="J202" s="3139"/>
      <c r="K202" s="3139"/>
      <c r="L202" s="3139"/>
      <c r="M202" s="3139"/>
      <c r="N202" s="3139"/>
      <c r="O202" s="3139"/>
      <c r="P202" s="3139"/>
    </row>
    <row r="203" spans="2:21" hidden="1">
      <c r="B203" s="3122"/>
      <c r="D203" s="3139"/>
      <c r="E203" s="3139"/>
      <c r="F203" s="3139"/>
      <c r="G203" s="3139"/>
      <c r="H203" s="3139"/>
      <c r="I203" s="3139"/>
      <c r="J203" s="3139"/>
      <c r="K203" s="3139"/>
      <c r="L203" s="3139"/>
      <c r="M203" s="3139"/>
      <c r="N203" s="3139"/>
      <c r="O203" s="3139"/>
      <c r="P203" s="3139"/>
    </row>
    <row r="204" spans="2:21" hidden="1">
      <c r="B204" s="3122"/>
      <c r="D204" s="3139"/>
      <c r="E204" s="3139"/>
      <c r="F204" s="3139"/>
      <c r="G204" s="3139"/>
      <c r="H204" s="3139"/>
      <c r="I204" s="3139"/>
      <c r="J204" s="3139"/>
      <c r="K204" s="3139"/>
      <c r="L204" s="3139"/>
      <c r="M204" s="3139"/>
      <c r="N204" s="3139"/>
      <c r="O204" s="3139"/>
      <c r="P204" s="3139"/>
    </row>
    <row r="205" spans="2:21" hidden="1">
      <c r="B205" s="3122"/>
      <c r="D205" s="3139"/>
      <c r="E205" s="3139"/>
      <c r="F205" s="3139"/>
      <c r="G205" s="3139"/>
      <c r="H205" s="3139"/>
      <c r="I205" s="3139"/>
      <c r="J205" s="3139"/>
      <c r="K205" s="3139"/>
      <c r="L205" s="3139"/>
      <c r="M205" s="3139"/>
      <c r="N205" s="3139"/>
      <c r="O205" s="3139"/>
      <c r="P205" s="3139"/>
    </row>
    <row r="206" spans="2:21" hidden="1">
      <c r="B206" s="3122"/>
      <c r="D206" s="3139"/>
      <c r="E206" s="3139"/>
      <c r="F206" s="3139"/>
      <c r="G206" s="3139"/>
      <c r="H206" s="3139"/>
      <c r="I206" s="3139"/>
      <c r="J206" s="3139"/>
      <c r="K206" s="3139"/>
      <c r="L206" s="3139"/>
      <c r="M206" s="3139"/>
      <c r="N206" s="3139"/>
      <c r="O206" s="3139"/>
      <c r="P206" s="3139"/>
    </row>
    <row r="207" spans="2:21" ht="9" hidden="1" customHeight="1">
      <c r="B207" s="3122"/>
      <c r="D207" s="3139"/>
      <c r="E207" s="3139"/>
      <c r="F207" s="3139"/>
      <c r="G207" s="3139"/>
      <c r="H207" s="3139"/>
      <c r="I207" s="3139"/>
      <c r="J207" s="3139"/>
      <c r="K207" s="3139"/>
      <c r="L207" s="3139"/>
      <c r="M207" s="3139"/>
      <c r="N207" s="3139"/>
      <c r="O207" s="3139"/>
      <c r="P207" s="3139"/>
    </row>
    <row r="208" spans="2:21">
      <c r="B208" s="3048"/>
      <c r="D208" s="2503" t="s">
        <v>1276</v>
      </c>
      <c r="M208" s="3139"/>
      <c r="N208" s="2496"/>
      <c r="P208" s="2496"/>
    </row>
    <row r="209" spans="2:19">
      <c r="B209" s="3122"/>
      <c r="D209" s="3112" t="s">
        <v>1277</v>
      </c>
      <c r="E209" s="3112"/>
      <c r="F209" s="3112"/>
      <c r="G209" s="3112"/>
      <c r="H209" s="3112"/>
      <c r="I209" s="3112"/>
      <c r="J209" s="3112"/>
      <c r="K209" s="3112"/>
      <c r="L209" s="3112"/>
      <c r="N209" s="3099">
        <v>20000</v>
      </c>
      <c r="O209" s="3099">
        <v>20000</v>
      </c>
      <c r="P209" s="2496"/>
    </row>
    <row r="210" spans="2:19">
      <c r="B210" s="3122"/>
      <c r="D210" s="3615" t="s">
        <v>1278</v>
      </c>
      <c r="E210" s="3615"/>
      <c r="F210" s="3615"/>
      <c r="G210" s="3615"/>
      <c r="H210" s="3615"/>
      <c r="I210" s="3615"/>
      <c r="J210" s="3615"/>
      <c r="K210" s="3615"/>
      <c r="L210" s="3615"/>
      <c r="M210" s="3112"/>
      <c r="N210" s="3102">
        <v>755027252</v>
      </c>
      <c r="O210" s="3102">
        <v>1700000</v>
      </c>
    </row>
    <row r="211" spans="2:19" ht="14.4" thickBot="1">
      <c r="B211" s="3122"/>
      <c r="D211" s="2503"/>
      <c r="M211" s="3140"/>
      <c r="N211" s="3107">
        <v>755047252</v>
      </c>
      <c r="O211" s="3107">
        <v>1720000</v>
      </c>
    </row>
    <row r="212" spans="2:19" ht="14.4" thickTop="1">
      <c r="B212" s="3122"/>
      <c r="N212" s="2496"/>
      <c r="O212" s="2496"/>
      <c r="S212" s="3141"/>
    </row>
    <row r="213" spans="2:19">
      <c r="B213" s="3048"/>
      <c r="D213" s="2503" t="s">
        <v>1279</v>
      </c>
      <c r="E213" s="2503"/>
      <c r="F213" s="2503"/>
      <c r="G213" s="2503"/>
      <c r="H213" s="2503"/>
      <c r="I213" s="2503"/>
      <c r="J213" s="2503"/>
      <c r="K213" s="2503"/>
      <c r="L213" s="2503"/>
      <c r="N213" s="2496"/>
      <c r="O213" s="2496"/>
      <c r="S213" s="3141"/>
    </row>
    <row r="214" spans="2:19">
      <c r="B214" s="3122"/>
      <c r="M214" s="2503"/>
      <c r="N214" s="2496"/>
      <c r="O214" s="2496"/>
      <c r="R214" s="3123"/>
      <c r="S214" s="3141"/>
    </row>
    <row r="215" spans="2:19">
      <c r="B215" s="3122"/>
      <c r="D215" s="2503" t="s">
        <v>1280</v>
      </c>
      <c r="N215" s="2498">
        <v>34877225897.089996</v>
      </c>
      <c r="O215" s="2498">
        <v>511647771.08999997</v>
      </c>
      <c r="R215" s="3105" t="s">
        <v>93</v>
      </c>
      <c r="S215" s="3141"/>
    </row>
    <row r="216" spans="2:19" ht="14.4" thickBot="1">
      <c r="B216" s="3122"/>
      <c r="D216" s="2492" t="s">
        <v>364</v>
      </c>
      <c r="N216" s="3142">
        <v>401249031.08999997</v>
      </c>
      <c r="O216" s="3142">
        <v>284722331.08999997</v>
      </c>
      <c r="R216" s="2495">
        <v>34365578126</v>
      </c>
      <c r="S216" s="3143"/>
    </row>
    <row r="217" spans="2:19" ht="14.4" thickBot="1">
      <c r="B217" s="3122"/>
      <c r="D217" s="2492" t="s">
        <v>521</v>
      </c>
      <c r="N217" s="3144">
        <v>34475976866</v>
      </c>
      <c r="O217" s="3144">
        <v>226925440</v>
      </c>
      <c r="R217" s="3145">
        <v>116526700</v>
      </c>
    </row>
    <row r="218" spans="2:19">
      <c r="B218" s="3122"/>
      <c r="D218" s="2503" t="s">
        <v>887</v>
      </c>
      <c r="O218" s="2508"/>
      <c r="R218" s="3146">
        <v>34249051426</v>
      </c>
    </row>
    <row r="219" spans="2:19">
      <c r="B219" s="3122"/>
      <c r="D219" s="2492" t="s">
        <v>888</v>
      </c>
      <c r="E219" s="2503"/>
      <c r="F219" s="2503"/>
      <c r="G219" s="2503"/>
      <c r="H219" s="2503"/>
      <c r="I219" s="2503"/>
      <c r="J219" s="2503"/>
      <c r="K219" s="2503"/>
      <c r="L219" s="2503"/>
      <c r="N219" s="3099">
        <v>84025000</v>
      </c>
      <c r="O219" s="3147">
        <v>84025000</v>
      </c>
    </row>
    <row r="220" spans="2:19" ht="14.4" thickBot="1">
      <c r="B220" s="3122"/>
      <c r="D220" s="2503" t="s">
        <v>889</v>
      </c>
      <c r="M220" s="2503"/>
      <c r="N220" s="3107">
        <v>34961250897.089996</v>
      </c>
      <c r="O220" s="3148">
        <v>595672771.08999991</v>
      </c>
      <c r="R220" s="2495"/>
      <c r="S220" s="2495"/>
    </row>
    <row r="221" spans="2:19" ht="14.4" thickTop="1">
      <c r="B221" s="3122"/>
      <c r="E221" s="2503"/>
      <c r="F221" s="2503"/>
      <c r="G221" s="2503"/>
      <c r="H221" s="2503"/>
      <c r="I221" s="2503"/>
      <c r="J221" s="2503"/>
      <c r="K221" s="2503"/>
      <c r="L221" s="2503"/>
      <c r="N221" s="2498"/>
      <c r="O221" s="2498"/>
      <c r="R221" s="3149">
        <v>34365578126</v>
      </c>
      <c r="S221" s="2495"/>
    </row>
    <row r="222" spans="2:19">
      <c r="B222" s="3122"/>
      <c r="M222" s="2503"/>
      <c r="N222" s="2496"/>
      <c r="O222" s="2496"/>
      <c r="R222" s="2495"/>
      <c r="S222" s="2495"/>
    </row>
    <row r="223" spans="2:19" ht="14.4" thickBot="1">
      <c r="B223" s="3048"/>
      <c r="D223" s="2503" t="s">
        <v>628</v>
      </c>
      <c r="N223" s="3107">
        <v>15858466692</v>
      </c>
      <c r="O223" s="3107">
        <v>14308029857.549999</v>
      </c>
    </row>
    <row r="224" spans="2:19" ht="14.4" thickTop="1">
      <c r="B224" s="3122"/>
      <c r="N224" s="2496"/>
      <c r="O224" s="2496"/>
      <c r="S224" s="2495"/>
    </row>
    <row r="225" spans="2:28" ht="16.5" customHeight="1">
      <c r="B225" s="3048"/>
      <c r="D225" s="3139" t="s">
        <v>1281</v>
      </c>
      <c r="E225" s="3139"/>
      <c r="F225" s="3139"/>
      <c r="G225" s="3139"/>
      <c r="H225" s="3139"/>
      <c r="I225" s="3139"/>
      <c r="J225" s="3139"/>
      <c r="K225" s="3139"/>
      <c r="L225" s="3139"/>
      <c r="N225" s="3139"/>
      <c r="O225" s="3139"/>
      <c r="P225" s="3139"/>
    </row>
    <row r="226" spans="2:28">
      <c r="B226" s="3122"/>
      <c r="D226" s="3139"/>
      <c r="E226" s="3139"/>
      <c r="F226" s="3139"/>
      <c r="G226" s="3139"/>
      <c r="H226" s="3139"/>
      <c r="I226" s="3139"/>
      <c r="J226" s="3139"/>
      <c r="K226" s="3139"/>
      <c r="L226" s="3139"/>
      <c r="M226" s="3139"/>
      <c r="N226" s="3139"/>
      <c r="O226" s="3139"/>
      <c r="P226" s="3139"/>
    </row>
    <row r="227" spans="2:28">
      <c r="B227" s="3122"/>
      <c r="D227" s="3139"/>
      <c r="E227" s="3139"/>
      <c r="F227" s="3139"/>
      <c r="G227" s="3139"/>
      <c r="H227" s="3139"/>
      <c r="I227" s="3139"/>
      <c r="J227" s="3139"/>
      <c r="K227" s="3139"/>
      <c r="L227" s="3139"/>
      <c r="M227" s="3139"/>
      <c r="N227" s="3139"/>
      <c r="O227" s="3139"/>
      <c r="P227" s="3139"/>
    </row>
    <row r="228" spans="2:28" ht="17.25" customHeight="1">
      <c r="B228" s="3122"/>
      <c r="D228" s="3139"/>
      <c r="E228" s="3139"/>
      <c r="F228" s="3139"/>
      <c r="G228" s="3139"/>
      <c r="H228" s="3139"/>
      <c r="I228" s="3139"/>
      <c r="J228" s="3139"/>
      <c r="K228" s="3139"/>
      <c r="L228" s="3139"/>
      <c r="M228" s="3139"/>
      <c r="N228" s="3139"/>
      <c r="O228" s="3139"/>
      <c r="P228" s="3139"/>
    </row>
    <row r="229" spans="2:28" ht="12" customHeight="1">
      <c r="B229" s="3122"/>
      <c r="D229" s="3139"/>
      <c r="E229" s="3139"/>
      <c r="F229" s="3139"/>
      <c r="G229" s="3139"/>
      <c r="H229" s="3139"/>
      <c r="I229" s="3139"/>
      <c r="J229" s="3139"/>
      <c r="K229" s="3139"/>
      <c r="L229" s="3139"/>
      <c r="M229" s="3139"/>
      <c r="N229" s="3139"/>
      <c r="O229" s="3139"/>
      <c r="P229" s="3139"/>
    </row>
    <row r="230" spans="2:28" ht="10.5" customHeight="1">
      <c r="B230" s="3048"/>
      <c r="D230" s="3053" t="s">
        <v>1200</v>
      </c>
      <c r="E230" s="3053"/>
      <c r="F230" s="3053"/>
      <c r="G230" s="3053"/>
      <c r="H230" s="3053"/>
      <c r="I230" s="3053"/>
      <c r="J230" s="3053"/>
      <c r="K230" s="3053"/>
      <c r="L230" s="3053"/>
      <c r="M230" s="3139"/>
      <c r="N230" s="3053"/>
      <c r="O230" s="3053"/>
      <c r="P230" s="3139"/>
    </row>
    <row r="231" spans="2:28">
      <c r="B231" s="3122"/>
      <c r="D231" s="3053"/>
      <c r="E231" s="3053"/>
      <c r="F231" s="3053"/>
      <c r="G231" s="3053"/>
      <c r="H231" s="3053"/>
      <c r="I231" s="3053"/>
      <c r="J231" s="3053"/>
      <c r="K231" s="3053"/>
      <c r="L231" s="3053"/>
      <c r="M231" s="3053"/>
      <c r="N231" s="3053"/>
      <c r="O231" s="3053"/>
      <c r="P231" s="3139"/>
    </row>
    <row r="232" spans="2:28" ht="20.25" customHeight="1">
      <c r="B232" s="3122"/>
      <c r="D232" s="3053"/>
      <c r="E232" s="3053"/>
      <c r="F232" s="3053"/>
      <c r="G232" s="3053"/>
      <c r="H232" s="3053"/>
      <c r="I232" s="3053"/>
      <c r="J232" s="3053"/>
      <c r="K232" s="3053"/>
      <c r="L232" s="3053"/>
      <c r="M232" s="3053"/>
      <c r="N232" s="3053"/>
      <c r="O232" s="3053"/>
      <c r="P232" s="3139"/>
    </row>
    <row r="233" spans="2:28">
      <c r="B233" s="3122"/>
      <c r="D233" s="3150"/>
      <c r="E233" s="3150"/>
      <c r="F233" s="3150"/>
      <c r="G233" s="3150"/>
      <c r="H233" s="3150"/>
      <c r="I233" s="3150"/>
      <c r="J233" s="3150"/>
      <c r="K233" s="3150"/>
      <c r="L233" s="3150"/>
      <c r="M233" s="3053"/>
      <c r="N233" s="3150"/>
      <c r="O233" s="3150"/>
      <c r="P233" s="3139"/>
    </row>
    <row r="234" spans="2:28">
      <c r="B234" s="3122"/>
      <c r="D234" s="3150"/>
      <c r="E234" s="3150"/>
      <c r="F234" s="3150"/>
      <c r="G234" s="3150"/>
      <c r="H234" s="3150"/>
      <c r="I234" s="3150"/>
      <c r="J234" s="3150"/>
      <c r="K234" s="3150"/>
      <c r="L234" s="3150"/>
      <c r="M234" s="3150"/>
      <c r="N234" s="3150"/>
      <c r="O234" s="3150"/>
      <c r="P234" s="3139"/>
    </row>
    <row r="235" spans="2:28">
      <c r="B235" s="3122"/>
      <c r="D235" s="3150"/>
      <c r="E235" s="3150"/>
      <c r="F235" s="3150"/>
      <c r="G235" s="3150"/>
      <c r="H235" s="3150"/>
      <c r="I235" s="3150"/>
      <c r="J235" s="3150"/>
      <c r="K235" s="3150"/>
      <c r="L235" s="3150"/>
      <c r="M235" s="3150"/>
      <c r="N235" s="3150"/>
      <c r="O235" s="3150"/>
      <c r="P235" s="3139"/>
    </row>
    <row r="236" spans="2:28">
      <c r="B236" s="3122"/>
      <c r="D236" s="3150"/>
      <c r="E236" s="3150"/>
      <c r="F236" s="3150"/>
      <c r="G236" s="3150"/>
      <c r="H236" s="3150"/>
      <c r="I236" s="3150"/>
      <c r="J236" s="3150"/>
      <c r="K236" s="3150"/>
      <c r="L236" s="3150"/>
      <c r="M236" s="3150"/>
      <c r="N236" s="3150"/>
      <c r="O236" s="3150"/>
      <c r="P236" s="3139"/>
    </row>
    <row r="237" spans="2:28" s="3152" customFormat="1">
      <c r="B237" s="3151"/>
      <c r="D237" s="3153"/>
      <c r="E237" s="3153"/>
      <c r="F237" s="3153"/>
      <c r="G237" s="3153"/>
      <c r="H237" s="3153"/>
      <c r="I237" s="3153"/>
      <c r="J237" s="3153"/>
      <c r="K237" s="3153"/>
      <c r="L237" s="3153"/>
      <c r="M237" s="3150"/>
      <c r="N237" s="3153"/>
      <c r="O237" s="3153"/>
      <c r="P237" s="3153"/>
      <c r="R237" s="2492"/>
      <c r="S237" s="2492"/>
    </row>
    <row r="238" spans="2:28">
      <c r="B238" s="3122"/>
      <c r="D238" s="3139"/>
      <c r="E238" s="3139"/>
      <c r="F238" s="3139"/>
      <c r="G238" s="3139"/>
      <c r="H238" s="3139"/>
      <c r="I238" s="3139"/>
      <c r="J238" s="3139"/>
      <c r="K238" s="3139"/>
      <c r="L238" s="3139"/>
      <c r="M238" s="3153"/>
      <c r="N238" s="3139"/>
      <c r="O238" s="3139"/>
      <c r="P238" s="3139"/>
      <c r="R238" s="3152"/>
      <c r="S238" s="3152"/>
    </row>
    <row r="239" spans="2:28">
      <c r="B239" s="3048"/>
      <c r="D239" s="2503"/>
      <c r="M239" s="3139"/>
      <c r="N239" s="2498"/>
      <c r="O239" s="2498"/>
      <c r="AA239" s="2496"/>
    </row>
    <row r="240" spans="2:28">
      <c r="B240" s="3048"/>
      <c r="D240" s="2503" t="s">
        <v>1282</v>
      </c>
      <c r="N240" s="2496"/>
      <c r="R240" s="3047"/>
      <c r="AA240" s="3106" t="e">
        <v>#REF!</v>
      </c>
      <c r="AB240" s="3154">
        <v>194537834</v>
      </c>
    </row>
    <row r="241" spans="2:28">
      <c r="B241" s="3048"/>
      <c r="D241" s="2492" t="s">
        <v>1283</v>
      </c>
      <c r="N241" s="2496">
        <v>439692554.81999999</v>
      </c>
      <c r="O241" s="2497">
        <v>427215794.88</v>
      </c>
      <c r="R241" s="2495">
        <v>-163165057.34068674</v>
      </c>
      <c r="U241" s="2492" t="s">
        <v>1482</v>
      </c>
      <c r="AA241" s="2499" t="e">
        <v>#REF!</v>
      </c>
      <c r="AB241" s="2499">
        <v>70484137</v>
      </c>
    </row>
    <row r="242" spans="2:28">
      <c r="B242" s="3048"/>
      <c r="D242" s="2492" t="s">
        <v>1284</v>
      </c>
      <c r="N242" s="2496">
        <v>0</v>
      </c>
      <c r="O242" s="2499">
        <v>110138.93999999762</v>
      </c>
      <c r="R242" s="2495">
        <v>163165057.34068674</v>
      </c>
      <c r="AA242" s="3106" t="e">
        <v>#REF!</v>
      </c>
      <c r="AB242" s="3106">
        <v>124053697</v>
      </c>
    </row>
    <row r="243" spans="2:28">
      <c r="B243" s="3048"/>
      <c r="N243" s="3125">
        <v>439692554.81999999</v>
      </c>
      <c r="O243" s="2497">
        <v>427325933.81999999</v>
      </c>
      <c r="AA243" s="2496"/>
      <c r="AB243" s="2496"/>
    </row>
    <row r="244" spans="2:28">
      <c r="B244" s="3048"/>
      <c r="D244" s="2492" t="s">
        <v>424</v>
      </c>
      <c r="N244" s="2496">
        <v>126782161.65114829</v>
      </c>
      <c r="O244" s="2497">
        <v>47740221.163199998</v>
      </c>
      <c r="U244" s="2492" t="s">
        <v>816</v>
      </c>
      <c r="AA244" s="2496" t="e">
        <v>#REF!</v>
      </c>
      <c r="AB244" s="2496">
        <v>132548361</v>
      </c>
    </row>
    <row r="245" spans="2:28">
      <c r="B245" s="3048"/>
      <c r="N245" s="3154">
        <v>312910393.16885173</v>
      </c>
      <c r="O245" s="3154">
        <v>379585712.65679997</v>
      </c>
      <c r="U245" s="2492" t="s">
        <v>1483</v>
      </c>
      <c r="AA245" s="2496">
        <v>20222157.049999982</v>
      </c>
      <c r="AB245" s="2496">
        <v>22960</v>
      </c>
    </row>
    <row r="246" spans="2:28">
      <c r="B246" s="3048"/>
      <c r="N246" s="2498"/>
      <c r="O246" s="2498"/>
      <c r="AA246" s="2496"/>
      <c r="AB246" s="2496"/>
    </row>
    <row r="247" spans="2:28">
      <c r="B247" s="3048"/>
      <c r="D247" s="2492" t="s">
        <v>1285</v>
      </c>
      <c r="N247" s="2496">
        <v>290497693.57999998</v>
      </c>
      <c r="O247" s="2497">
        <v>215629292.31999999</v>
      </c>
      <c r="AA247" s="3154" t="e">
        <v>#REF!</v>
      </c>
      <c r="AB247" s="3154">
        <v>132571321</v>
      </c>
    </row>
    <row r="248" spans="2:28">
      <c r="B248" s="3048"/>
      <c r="D248" s="2492" t="s">
        <v>1284</v>
      </c>
      <c r="N248" s="2496">
        <v>26700006.400000036</v>
      </c>
      <c r="O248" s="2499">
        <v>948777.68000000715</v>
      </c>
      <c r="U248" s="3155" t="s">
        <v>125</v>
      </c>
      <c r="AA248" s="2499" t="e">
        <v>#REF!</v>
      </c>
      <c r="AB248" s="2499">
        <v>24817532</v>
      </c>
    </row>
    <row r="249" spans="2:28">
      <c r="B249" s="3048"/>
      <c r="N249" s="3125">
        <v>317197699.98000002</v>
      </c>
      <c r="O249" s="2497">
        <v>216578070</v>
      </c>
      <c r="AA249" s="3106" t="e">
        <v>#REF!</v>
      </c>
      <c r="AB249" s="3106">
        <v>107753789</v>
      </c>
    </row>
    <row r="250" spans="2:28" ht="15" customHeight="1">
      <c r="B250" s="3048"/>
      <c r="D250" s="2492" t="s">
        <v>424</v>
      </c>
      <c r="N250" s="2497">
        <v>123066960.65562826</v>
      </c>
      <c r="O250" s="2497">
        <v>90082557.731549993</v>
      </c>
      <c r="AA250" s="2496"/>
      <c r="AB250" s="2496"/>
    </row>
    <row r="251" spans="2:28">
      <c r="B251" s="3048"/>
      <c r="N251" s="3154">
        <v>194130739.32437176</v>
      </c>
      <c r="O251" s="3154">
        <v>126495512.26845001</v>
      </c>
      <c r="U251" s="2492" t="s">
        <v>1421</v>
      </c>
      <c r="AA251" s="2499" t="e">
        <v>#REF!</v>
      </c>
      <c r="AB251" s="2499">
        <v>83828454</v>
      </c>
    </row>
    <row r="252" spans="2:28">
      <c r="B252" s="3048"/>
      <c r="N252" s="3106"/>
      <c r="O252" s="2498"/>
      <c r="AA252" s="2497"/>
      <c r="AB252" s="2497"/>
    </row>
    <row r="253" spans="2:28">
      <c r="B253" s="3048"/>
      <c r="D253" s="2492" t="s">
        <v>1286</v>
      </c>
      <c r="N253" s="2496">
        <v>152692954.94999999</v>
      </c>
      <c r="O253" s="2497">
        <v>135501316.44</v>
      </c>
      <c r="U253" s="3155"/>
      <c r="AA253" s="2498" t="e">
        <v>#REF!</v>
      </c>
      <c r="AB253" s="2498" t="e">
        <v>#REF!</v>
      </c>
    </row>
    <row r="254" spans="2:28" ht="14.4" thickBot="1">
      <c r="B254" s="3048"/>
      <c r="D254" s="2492" t="s">
        <v>1284</v>
      </c>
      <c r="N254" s="2496">
        <v>233360</v>
      </c>
      <c r="O254" s="2499">
        <v>94233.659999996424</v>
      </c>
      <c r="U254" s="2503" t="s">
        <v>70</v>
      </c>
      <c r="AA254" s="3107" t="e">
        <v>#REF!</v>
      </c>
      <c r="AB254" s="3107" t="e">
        <v>#REF!</v>
      </c>
    </row>
    <row r="255" spans="2:28" ht="14.4" thickTop="1">
      <c r="B255" s="3048"/>
      <c r="N255" s="3125">
        <v>152926314.94999999</v>
      </c>
      <c r="O255" s="2497">
        <v>135595550.09999999</v>
      </c>
    </row>
    <row r="256" spans="2:28">
      <c r="B256" s="3048"/>
      <c r="D256" s="3155" t="s">
        <v>424</v>
      </c>
      <c r="N256" s="2497">
        <v>61280513.576055706</v>
      </c>
      <c r="O256" s="2497">
        <v>40290529.171349995</v>
      </c>
    </row>
    <row r="257" spans="2:18">
      <c r="B257" s="3048"/>
      <c r="N257" s="3154">
        <v>91645801.373944283</v>
      </c>
      <c r="O257" s="3154">
        <v>95305020.928649992</v>
      </c>
    </row>
    <row r="258" spans="2:18">
      <c r="B258" s="3048"/>
      <c r="N258" s="3106"/>
      <c r="O258" s="2498"/>
    </row>
    <row r="259" spans="2:18">
      <c r="B259" s="3048"/>
      <c r="D259" s="2492" t="s">
        <v>1287</v>
      </c>
      <c r="N259" s="3154">
        <v>83828453.890000001</v>
      </c>
      <c r="O259" s="3154">
        <v>83828453.890000001</v>
      </c>
    </row>
    <row r="260" spans="2:18" ht="14.4" thickBot="1">
      <c r="B260" s="3048"/>
      <c r="D260" s="2503"/>
      <c r="N260" s="3154">
        <v>682515387.75716782</v>
      </c>
      <c r="O260" s="3107">
        <v>685214699.74390006</v>
      </c>
    </row>
    <row r="261" spans="2:18" ht="15" thickTop="1" thickBot="1">
      <c r="B261" s="3122"/>
      <c r="D261" s="3139"/>
      <c r="E261" s="3139"/>
      <c r="F261" s="3139"/>
      <c r="G261" s="3139"/>
      <c r="H261" s="3139"/>
      <c r="I261" s="3139"/>
      <c r="J261" s="3139"/>
      <c r="K261" s="3139"/>
      <c r="L261" s="3139"/>
      <c r="N261" s="3139"/>
      <c r="O261" s="3139"/>
      <c r="P261" s="3139"/>
      <c r="R261" s="3156">
        <v>-2699311.9867322445</v>
      </c>
    </row>
    <row r="262" spans="2:18">
      <c r="B262" s="3122"/>
      <c r="D262" s="3139"/>
      <c r="E262" s="3139"/>
      <c r="F262" s="3139"/>
      <c r="G262" s="3139"/>
      <c r="H262" s="3139"/>
      <c r="I262" s="3139"/>
      <c r="J262" s="3139"/>
      <c r="K262" s="3139"/>
      <c r="L262" s="3139"/>
      <c r="M262" s="3139"/>
      <c r="N262" s="3139"/>
      <c r="O262" s="3139"/>
      <c r="P262" s="3139"/>
    </row>
    <row r="263" spans="2:18" ht="6" customHeight="1">
      <c r="B263" s="3122"/>
      <c r="D263" s="3139"/>
      <c r="E263" s="3139"/>
      <c r="F263" s="3139"/>
      <c r="G263" s="3139"/>
      <c r="H263" s="3139"/>
      <c r="I263" s="3139"/>
      <c r="J263" s="3139"/>
      <c r="K263" s="3139"/>
      <c r="L263" s="3139"/>
      <c r="M263" s="3139"/>
      <c r="N263" s="3139"/>
      <c r="O263" s="3139"/>
      <c r="P263" s="3139"/>
    </row>
    <row r="264" spans="2:18">
      <c r="B264" s="3048"/>
      <c r="D264" s="2503" t="s">
        <v>1288</v>
      </c>
      <c r="M264" s="3139"/>
    </row>
    <row r="265" spans="2:18" ht="8.25" customHeight="1">
      <c r="B265" s="3122"/>
    </row>
    <row r="266" spans="2:18">
      <c r="B266" s="3122"/>
      <c r="D266" s="2492" t="s">
        <v>551</v>
      </c>
      <c r="N266" s="3099">
        <v>1910681.32</v>
      </c>
      <c r="O266" s="3099">
        <v>27596207.16</v>
      </c>
    </row>
    <row r="267" spans="2:18">
      <c r="B267" s="3122"/>
      <c r="D267" s="2492" t="s">
        <v>311</v>
      </c>
      <c r="N267" s="3100">
        <v>14585756.82</v>
      </c>
      <c r="O267" s="3100">
        <v>14477361.960000001</v>
      </c>
    </row>
    <row r="268" spans="2:18">
      <c r="B268" s="3122"/>
      <c r="D268" s="2492" t="s">
        <v>126</v>
      </c>
      <c r="N268" s="3100">
        <v>5248993.07</v>
      </c>
      <c r="O268" s="3100">
        <v>31883739.91</v>
      </c>
    </row>
    <row r="269" spans="2:18">
      <c r="B269" s="3122"/>
      <c r="D269" s="2492" t="s">
        <v>532</v>
      </c>
      <c r="N269" s="3100">
        <v>0</v>
      </c>
      <c r="O269" s="3100">
        <v>0</v>
      </c>
    </row>
    <row r="270" spans="2:18">
      <c r="B270" s="3122"/>
      <c r="D270" s="2492" t="s">
        <v>1117</v>
      </c>
      <c r="N270" s="3100">
        <v>77730187.049999997</v>
      </c>
      <c r="O270" s="3100">
        <v>0</v>
      </c>
    </row>
    <row r="271" spans="2:18">
      <c r="B271" s="3122"/>
      <c r="D271" s="2492" t="s">
        <v>127</v>
      </c>
      <c r="N271" s="3100">
        <v>142904955.15000001</v>
      </c>
      <c r="O271" s="3100">
        <v>0</v>
      </c>
    </row>
    <row r="272" spans="2:18">
      <c r="B272" s="3122"/>
      <c r="D272" s="2492" t="s">
        <v>1001</v>
      </c>
      <c r="N272" s="3102">
        <v>381799085.89999998</v>
      </c>
      <c r="O272" s="3102">
        <v>25079766.920000002</v>
      </c>
    </row>
    <row r="273" spans="2:18" ht="14.4" thickBot="1">
      <c r="B273" s="3122"/>
      <c r="D273" s="2503"/>
      <c r="N273" s="3110">
        <v>624179659.30999994</v>
      </c>
      <c r="O273" s="3107">
        <v>99037075.950000003</v>
      </c>
    </row>
    <row r="274" spans="2:18" ht="14.4" thickTop="1">
      <c r="B274" s="3122"/>
      <c r="N274" s="2496"/>
      <c r="P274" s="2496"/>
    </row>
    <row r="275" spans="2:18">
      <c r="B275" s="3122"/>
      <c r="D275" s="2503" t="s">
        <v>1289</v>
      </c>
      <c r="N275" s="2496"/>
      <c r="P275" s="2496"/>
    </row>
    <row r="276" spans="2:18">
      <c r="B276" s="3122"/>
      <c r="N276" s="2496"/>
      <c r="P276" s="2496"/>
    </row>
    <row r="277" spans="2:18">
      <c r="B277" s="3122"/>
      <c r="D277" s="2492" t="s">
        <v>1406</v>
      </c>
      <c r="N277" s="2499">
        <v>114998347.08</v>
      </c>
      <c r="O277" s="2499">
        <v>53803127.100000001</v>
      </c>
    </row>
    <row r="278" spans="2:18">
      <c r="B278" s="3122"/>
      <c r="D278" s="2492" t="s">
        <v>1407</v>
      </c>
      <c r="N278" s="2496"/>
      <c r="O278" s="2496"/>
      <c r="R278" s="2495"/>
    </row>
    <row r="279" spans="2:18">
      <c r="B279" s="3122"/>
      <c r="D279" s="2492" t="s">
        <v>1408</v>
      </c>
      <c r="N279" s="3099">
        <v>0</v>
      </c>
      <c r="O279" s="3099">
        <v>3112115.04</v>
      </c>
      <c r="R279" s="2495"/>
    </row>
    <row r="280" spans="2:18" ht="14.4" thickBot="1">
      <c r="B280" s="3122"/>
      <c r="D280" s="2492" t="s">
        <v>1409</v>
      </c>
      <c r="N280" s="3100">
        <v>0</v>
      </c>
      <c r="O280" s="3100">
        <v>7332533.3600000003</v>
      </c>
      <c r="R280" s="2495">
        <v>3112115.04</v>
      </c>
    </row>
    <row r="281" spans="2:18" ht="14.4" thickBot="1">
      <c r="B281" s="3122"/>
      <c r="D281" s="2492" t="s">
        <v>610</v>
      </c>
      <c r="N281" s="3102">
        <v>668841724.65999997</v>
      </c>
      <c r="O281" s="3102">
        <v>602476804.46000004</v>
      </c>
      <c r="R281" s="3157">
        <v>7332533.3600000003</v>
      </c>
    </row>
    <row r="282" spans="2:18" ht="14.4" thickBot="1">
      <c r="B282" s="3122"/>
      <c r="D282" s="2503"/>
      <c r="N282" s="3107">
        <v>783840071.74000001</v>
      </c>
      <c r="O282" s="3107">
        <v>666724579.96000004</v>
      </c>
      <c r="R282" s="2495"/>
    </row>
    <row r="283" spans="2:18" ht="14.4" thickTop="1">
      <c r="B283" s="3122"/>
      <c r="N283" s="2496"/>
      <c r="P283" s="2496"/>
      <c r="R283" s="2495">
        <v>-117115491.77999997</v>
      </c>
    </row>
    <row r="284" spans="2:18">
      <c r="B284" s="3048"/>
      <c r="D284" s="3616" t="s">
        <v>611</v>
      </c>
      <c r="E284" s="3616"/>
      <c r="F284" s="3616"/>
      <c r="G284" s="3616"/>
      <c r="H284" s="3616"/>
      <c r="I284" s="3616"/>
      <c r="J284" s="3616"/>
      <c r="K284" s="3616"/>
      <c r="L284" s="3616"/>
      <c r="N284" s="2497"/>
      <c r="P284" s="2496"/>
    </row>
    <row r="285" spans="2:18" ht="12.75" customHeight="1">
      <c r="B285" s="3122"/>
      <c r="D285" s="3158"/>
      <c r="E285" s="3158"/>
      <c r="F285" s="3158"/>
      <c r="G285" s="3158"/>
      <c r="H285" s="3158"/>
      <c r="I285" s="3158"/>
      <c r="J285" s="3158"/>
      <c r="K285" s="3158"/>
      <c r="L285" s="3158"/>
      <c r="M285" s="3158"/>
      <c r="N285" s="2498"/>
      <c r="O285" s="3159"/>
      <c r="P285" s="2496"/>
      <c r="R285" s="2495">
        <v>-117115491.77999997</v>
      </c>
    </row>
    <row r="286" spans="2:18">
      <c r="B286" s="3122"/>
      <c r="D286" s="2492" t="s">
        <v>613</v>
      </c>
      <c r="M286" s="3158"/>
      <c r="N286" s="3099">
        <v>617864.5</v>
      </c>
      <c r="O286" s="3099">
        <v>650070.5</v>
      </c>
      <c r="P286" s="2496">
        <v>5031852</v>
      </c>
    </row>
    <row r="287" spans="2:18">
      <c r="B287" s="3122"/>
      <c r="D287" s="2492" t="s">
        <v>612</v>
      </c>
      <c r="N287" s="3160">
        <v>335870473</v>
      </c>
      <c r="O287" s="3100">
        <v>232253904.12</v>
      </c>
      <c r="P287" s="2496"/>
    </row>
    <row r="288" spans="2:18">
      <c r="B288" s="3122"/>
      <c r="D288" s="2492" t="s">
        <v>1311</v>
      </c>
      <c r="N288" s="3100">
        <v>10666100.779999999</v>
      </c>
      <c r="O288" s="3100">
        <v>10666100.779999999</v>
      </c>
      <c r="P288" s="2496">
        <v>10666101</v>
      </c>
    </row>
    <row r="289" spans="2:16">
      <c r="B289" s="3122"/>
      <c r="D289" s="2492" t="s">
        <v>219</v>
      </c>
      <c r="N289" s="3100" t="s">
        <v>2405</v>
      </c>
      <c r="O289" s="3100">
        <v>2883992.12</v>
      </c>
      <c r="P289" s="2496">
        <v>1497425</v>
      </c>
    </row>
    <row r="290" spans="2:16">
      <c r="B290" s="3122"/>
      <c r="D290" s="2492" t="s">
        <v>758</v>
      </c>
      <c r="N290" s="3100">
        <v>971493.11</v>
      </c>
      <c r="O290" s="3100">
        <v>8216092.2800000003</v>
      </c>
      <c r="P290" s="2496">
        <v>7980425</v>
      </c>
    </row>
    <row r="291" spans="2:16">
      <c r="B291" s="3122"/>
      <c r="D291" s="2492" t="s">
        <v>366</v>
      </c>
      <c r="N291" s="3100">
        <v>0</v>
      </c>
      <c r="O291" s="3100">
        <v>0</v>
      </c>
      <c r="P291" s="2496"/>
    </row>
    <row r="292" spans="2:16">
      <c r="B292" s="3122"/>
      <c r="D292" s="2492" t="s">
        <v>152</v>
      </c>
      <c r="N292" s="3100">
        <v>0</v>
      </c>
      <c r="O292" s="3100">
        <v>291510</v>
      </c>
      <c r="P292" s="2496">
        <v>291510</v>
      </c>
    </row>
    <row r="293" spans="2:16">
      <c r="B293" s="3122"/>
      <c r="D293" s="3615" t="s">
        <v>1127</v>
      </c>
      <c r="E293" s="3615"/>
      <c r="F293" s="3615"/>
      <c r="G293" s="3615"/>
      <c r="H293" s="3615"/>
      <c r="I293" s="3615"/>
      <c r="J293" s="3615"/>
      <c r="K293" s="3615"/>
      <c r="L293" s="3615"/>
      <c r="N293" s="3617">
        <v>3565584.16</v>
      </c>
      <c r="O293" s="3617">
        <v>3565584.16</v>
      </c>
      <c r="P293" s="2497">
        <v>3565584</v>
      </c>
    </row>
    <row r="294" spans="2:16">
      <c r="B294" s="3122"/>
      <c r="D294" s="3615"/>
      <c r="E294" s="3615"/>
      <c r="F294" s="3615"/>
      <c r="G294" s="3615"/>
      <c r="H294" s="3615"/>
      <c r="I294" s="3615"/>
      <c r="J294" s="3615"/>
      <c r="K294" s="3615"/>
      <c r="L294" s="3615"/>
      <c r="M294" s="3140"/>
      <c r="N294" s="3618"/>
      <c r="O294" s="3618"/>
      <c r="P294" s="2497"/>
    </row>
    <row r="295" spans="2:16" ht="14.4" thickBot="1">
      <c r="B295" s="3122"/>
      <c r="D295" s="3140"/>
      <c r="E295" s="3140"/>
      <c r="F295" s="3140"/>
      <c r="G295" s="3140"/>
      <c r="H295" s="3140"/>
      <c r="I295" s="3140"/>
      <c r="J295" s="3140"/>
      <c r="K295" s="3140"/>
      <c r="L295" s="3140"/>
      <c r="M295" s="3140"/>
      <c r="N295" s="3107">
        <v>351691515.55000001</v>
      </c>
      <c r="O295" s="3107">
        <v>258527253.96000001</v>
      </c>
      <c r="P295" s="2497"/>
    </row>
    <row r="296" spans="2:16" ht="14.4" thickTop="1">
      <c r="B296" s="3122"/>
      <c r="D296" s="3140"/>
      <c r="E296" s="3140"/>
      <c r="F296" s="3140"/>
      <c r="G296" s="3140"/>
      <c r="H296" s="3140"/>
      <c r="I296" s="3140"/>
      <c r="J296" s="3140"/>
      <c r="K296" s="3140"/>
      <c r="L296" s="3140"/>
      <c r="M296" s="3140"/>
      <c r="N296" s="3161"/>
      <c r="O296" s="3161"/>
      <c r="P296" s="2497"/>
    </row>
    <row r="297" spans="2:16">
      <c r="B297" s="3122"/>
      <c r="D297" s="3140"/>
      <c r="E297" s="3140"/>
      <c r="F297" s="3140"/>
      <c r="G297" s="3140"/>
      <c r="H297" s="3140"/>
      <c r="I297" s="3140"/>
      <c r="J297" s="3140"/>
      <c r="K297" s="3140"/>
      <c r="L297" s="3140"/>
      <c r="M297" s="3140"/>
      <c r="N297" s="3161"/>
      <c r="O297" s="3161"/>
      <c r="P297" s="2497"/>
    </row>
    <row r="298" spans="2:16">
      <c r="B298" s="3122"/>
      <c r="D298" s="3140"/>
      <c r="E298" s="3140"/>
      <c r="F298" s="3140"/>
      <c r="G298" s="3140"/>
      <c r="H298" s="3140"/>
      <c r="I298" s="3140"/>
      <c r="J298" s="3140"/>
      <c r="K298" s="3140"/>
      <c r="L298" s="3140"/>
      <c r="M298" s="3140"/>
      <c r="P298" s="2497"/>
    </row>
    <row r="299" spans="2:16">
      <c r="B299" s="3122"/>
      <c r="D299" s="3162" t="s">
        <v>1370</v>
      </c>
      <c r="E299" s="3140"/>
      <c r="F299" s="3140"/>
      <c r="G299" s="3140"/>
      <c r="H299" s="3140"/>
      <c r="I299" s="3140"/>
      <c r="J299" s="3140"/>
      <c r="K299" s="3140"/>
      <c r="L299" s="3140"/>
      <c r="M299" s="3140"/>
      <c r="P299" s="2496"/>
    </row>
    <row r="300" spans="2:16">
      <c r="B300" s="3122"/>
      <c r="D300" s="3619" t="s">
        <v>449</v>
      </c>
      <c r="E300" s="3619"/>
      <c r="F300" s="3155"/>
      <c r="G300" s="3155"/>
      <c r="H300" s="3155"/>
      <c r="I300" s="3155"/>
      <c r="J300" s="3155"/>
      <c r="K300" s="3155"/>
      <c r="L300" s="3155"/>
      <c r="M300" s="3140"/>
      <c r="N300" s="3099">
        <v>19903914.469999999</v>
      </c>
      <c r="O300" s="3099">
        <v>12988884.59</v>
      </c>
      <c r="P300" s="2496"/>
    </row>
    <row r="301" spans="2:16">
      <c r="B301" s="3122"/>
      <c r="D301" s="3619" t="s">
        <v>450</v>
      </c>
      <c r="E301" s="3619"/>
      <c r="F301" s="3155"/>
      <c r="G301" s="3155"/>
      <c r="H301" s="3155"/>
      <c r="I301" s="3155"/>
      <c r="J301" s="3155"/>
      <c r="K301" s="3155"/>
      <c r="L301" s="3155"/>
      <c r="M301" s="3155"/>
      <c r="N301" s="3100">
        <v>663726</v>
      </c>
      <c r="O301" s="3100">
        <v>2002988</v>
      </c>
      <c r="P301" s="2496"/>
    </row>
    <row r="302" spans="2:16">
      <c r="B302" s="3122"/>
      <c r="D302" s="3619" t="s">
        <v>589</v>
      </c>
      <c r="E302" s="3619"/>
      <c r="F302" s="3155"/>
      <c r="G302" s="3155"/>
      <c r="H302" s="3155"/>
      <c r="I302" s="3155"/>
      <c r="J302" s="3155"/>
      <c r="K302" s="3155"/>
      <c r="L302" s="3155"/>
      <c r="M302" s="3155"/>
      <c r="N302" s="3100">
        <v>0</v>
      </c>
      <c r="O302" s="3100">
        <v>1217915.58</v>
      </c>
      <c r="P302" s="2496"/>
    </row>
    <row r="303" spans="2:16">
      <c r="B303" s="3122"/>
      <c r="D303" s="3619" t="s">
        <v>309</v>
      </c>
      <c r="E303" s="3619"/>
      <c r="F303" s="3155"/>
      <c r="G303" s="3155"/>
      <c r="H303" s="3155"/>
      <c r="I303" s="3155"/>
      <c r="J303" s="3155"/>
      <c r="K303" s="3155"/>
      <c r="L303" s="3155"/>
      <c r="M303" s="3155"/>
      <c r="N303" s="3100">
        <v>1413365.11</v>
      </c>
      <c r="O303" s="3100">
        <v>1034345.19</v>
      </c>
      <c r="P303" s="2496"/>
    </row>
    <row r="304" spans="2:16">
      <c r="B304" s="3122"/>
      <c r="D304" s="3620" t="s">
        <v>739</v>
      </c>
      <c r="E304" s="3620"/>
      <c r="F304" s="3143"/>
      <c r="G304" s="3143"/>
      <c r="H304" s="3143"/>
      <c r="I304" s="3143"/>
      <c r="J304" s="3143"/>
      <c r="K304" s="3143"/>
      <c r="L304" s="3143"/>
      <c r="M304" s="3155"/>
      <c r="N304" s="3100">
        <v>0</v>
      </c>
      <c r="O304" s="3100">
        <v>38914856.420000002</v>
      </c>
      <c r="P304" s="2496"/>
    </row>
    <row r="305" spans="2:16">
      <c r="B305" s="3122"/>
      <c r="D305" s="3620" t="s">
        <v>1375</v>
      </c>
      <c r="E305" s="3620"/>
      <c r="F305" s="3143"/>
      <c r="G305" s="3143"/>
      <c r="H305" s="3143"/>
      <c r="I305" s="3143"/>
      <c r="J305" s="3143"/>
      <c r="K305" s="3143"/>
      <c r="L305" s="3143"/>
      <c r="M305" s="3143"/>
      <c r="N305" s="3100" t="e">
        <v>#REF!</v>
      </c>
      <c r="O305" s="3100">
        <v>582841.69999999995</v>
      </c>
      <c r="P305" s="2496"/>
    </row>
    <row r="306" spans="2:16">
      <c r="B306" s="3122"/>
      <c r="D306" s="3620" t="s">
        <v>698</v>
      </c>
      <c r="E306" s="3620"/>
      <c r="F306" s="3143"/>
      <c r="G306" s="3143"/>
      <c r="H306" s="3143"/>
      <c r="I306" s="3143"/>
      <c r="J306" s="3143"/>
      <c r="K306" s="3143"/>
      <c r="L306" s="3143"/>
      <c r="M306" s="3143"/>
      <c r="N306" s="3100" t="e">
        <v>#REF!</v>
      </c>
      <c r="O306" s="3100">
        <v>334597.40000000002</v>
      </c>
      <c r="P306" s="2496"/>
    </row>
    <row r="307" spans="2:16">
      <c r="B307" s="3122"/>
      <c r="D307" s="3620" t="s">
        <v>554</v>
      </c>
      <c r="E307" s="3620"/>
      <c r="F307" s="3143"/>
      <c r="G307" s="3143"/>
      <c r="H307" s="3143"/>
      <c r="I307" s="3143"/>
      <c r="J307" s="3143"/>
      <c r="K307" s="3143"/>
      <c r="L307" s="3143"/>
      <c r="M307" s="3143"/>
      <c r="N307" s="3100" t="e">
        <v>#REF!</v>
      </c>
      <c r="O307" s="3100">
        <v>416622.18</v>
      </c>
      <c r="P307" s="2496"/>
    </row>
    <row r="308" spans="2:16">
      <c r="B308" s="3122"/>
      <c r="D308" s="3613" t="s">
        <v>1478</v>
      </c>
      <c r="E308" s="3613"/>
      <c r="F308" s="3108"/>
      <c r="G308" s="3108"/>
      <c r="H308" s="3108"/>
      <c r="I308" s="3108"/>
      <c r="J308" s="3108"/>
      <c r="K308" s="3108"/>
      <c r="L308" s="3108"/>
      <c r="M308" s="3143"/>
      <c r="N308" s="3100" t="e">
        <v>#REF!</v>
      </c>
      <c r="O308" s="3100">
        <v>475706.23</v>
      </c>
      <c r="P308" s="2496"/>
    </row>
    <row r="309" spans="2:16" ht="12.75" customHeight="1">
      <c r="B309" s="3122"/>
      <c r="D309" s="3613" t="s">
        <v>890</v>
      </c>
      <c r="E309" s="3613"/>
      <c r="F309" s="3108"/>
      <c r="G309" s="3108"/>
      <c r="H309" s="3108"/>
      <c r="I309" s="3108"/>
      <c r="J309" s="3108"/>
      <c r="K309" s="3108"/>
      <c r="L309" s="3108"/>
      <c r="M309" s="3108"/>
      <c r="N309" s="3100" t="e">
        <v>#REF!</v>
      </c>
      <c r="O309" s="3100">
        <v>2515844</v>
      </c>
      <c r="P309" s="2496"/>
    </row>
    <row r="310" spans="2:16">
      <c r="B310" s="3122"/>
      <c r="D310" s="3613" t="s">
        <v>615</v>
      </c>
      <c r="E310" s="3613"/>
      <c r="F310" s="3108"/>
      <c r="G310" s="3108"/>
      <c r="H310" s="3108"/>
      <c r="I310" s="3108"/>
      <c r="J310" s="3108"/>
      <c r="K310" s="3108"/>
      <c r="L310" s="3108"/>
      <c r="M310" s="3108"/>
      <c r="N310" s="3100">
        <v>0</v>
      </c>
      <c r="O310" s="3100">
        <v>23511200</v>
      </c>
      <c r="P310" s="2496"/>
    </row>
    <row r="311" spans="2:16">
      <c r="B311" s="3122"/>
      <c r="D311" s="3619" t="s">
        <v>1387</v>
      </c>
      <c r="E311" s="3619"/>
      <c r="F311" s="3155"/>
      <c r="G311" s="3155"/>
      <c r="H311" s="3155"/>
      <c r="I311" s="3155"/>
      <c r="J311" s="3155"/>
      <c r="K311" s="3155"/>
      <c r="L311" s="3155"/>
      <c r="M311" s="3108"/>
      <c r="N311" s="3100">
        <v>0</v>
      </c>
      <c r="O311" s="3100">
        <v>5500</v>
      </c>
      <c r="P311" s="2496"/>
    </row>
    <row r="312" spans="2:16">
      <c r="B312" s="3122"/>
      <c r="D312" s="3619" t="s">
        <v>1388</v>
      </c>
      <c r="E312" s="3619"/>
      <c r="F312" s="3155"/>
      <c r="G312" s="3155"/>
      <c r="H312" s="3155"/>
      <c r="I312" s="3155"/>
      <c r="J312" s="3155"/>
      <c r="K312" s="3155"/>
      <c r="L312" s="3155"/>
      <c r="M312" s="3155"/>
      <c r="N312" s="3100">
        <v>911836.74</v>
      </c>
      <c r="O312" s="3100">
        <v>494594.84</v>
      </c>
      <c r="P312" s="2496"/>
    </row>
    <row r="313" spans="2:16">
      <c r="B313" s="3122"/>
      <c r="D313" s="3619" t="s">
        <v>1389</v>
      </c>
      <c r="E313" s="3619"/>
      <c r="F313" s="3155"/>
      <c r="G313" s="3155"/>
      <c r="H313" s="3155"/>
      <c r="I313" s="3155"/>
      <c r="J313" s="3155"/>
      <c r="K313" s="3155"/>
      <c r="L313" s="3155"/>
      <c r="M313" s="3155"/>
      <c r="N313" s="3100">
        <v>1647601</v>
      </c>
      <c r="O313" s="3100">
        <v>45000</v>
      </c>
      <c r="P313" s="2496"/>
    </row>
    <row r="314" spans="2:16">
      <c r="B314" s="3122"/>
      <c r="D314" s="3619" t="s">
        <v>1330</v>
      </c>
      <c r="E314" s="3619"/>
      <c r="F314" s="3155"/>
      <c r="G314" s="3155"/>
      <c r="H314" s="3155"/>
      <c r="I314" s="3155"/>
      <c r="J314" s="3155"/>
      <c r="K314" s="3155"/>
      <c r="L314" s="3155"/>
      <c r="M314" s="3155"/>
      <c r="N314" s="3100">
        <v>0</v>
      </c>
      <c r="O314" s="3100">
        <v>1816250</v>
      </c>
      <c r="P314" s="2496"/>
    </row>
    <row r="315" spans="2:16">
      <c r="B315" s="3122"/>
      <c r="D315" s="3619" t="s">
        <v>1331</v>
      </c>
      <c r="E315" s="3619"/>
      <c r="F315" s="3155"/>
      <c r="G315" s="3155"/>
      <c r="H315" s="3155"/>
      <c r="I315" s="3155"/>
      <c r="J315" s="3155"/>
      <c r="K315" s="3155"/>
      <c r="L315" s="3155"/>
      <c r="M315" s="3155"/>
      <c r="N315" s="3100">
        <v>501036.42</v>
      </c>
      <c r="O315" s="3100">
        <v>2738882.8</v>
      </c>
      <c r="P315" s="2496"/>
    </row>
    <row r="316" spans="2:16">
      <c r="B316" s="3122"/>
      <c r="D316" s="3619" t="s">
        <v>1332</v>
      </c>
      <c r="E316" s="3619"/>
      <c r="F316" s="3155"/>
      <c r="G316" s="3155"/>
      <c r="H316" s="3155"/>
      <c r="I316" s="3155"/>
      <c r="J316" s="3155"/>
      <c r="K316" s="3155"/>
      <c r="L316" s="3155"/>
      <c r="M316" s="3155"/>
      <c r="N316" s="3100">
        <v>3231584.34</v>
      </c>
      <c r="O316" s="3100">
        <v>8474925</v>
      </c>
      <c r="P316" s="2496"/>
    </row>
    <row r="317" spans="2:16">
      <c r="B317" s="3122"/>
      <c r="D317" s="3619" t="s">
        <v>1333</v>
      </c>
      <c r="E317" s="3619"/>
      <c r="F317" s="3155"/>
      <c r="G317" s="3155"/>
      <c r="H317" s="3155"/>
      <c r="I317" s="3155"/>
      <c r="J317" s="3155"/>
      <c r="K317" s="3155"/>
      <c r="L317" s="3155"/>
      <c r="M317" s="3155"/>
      <c r="N317" s="3100">
        <v>0</v>
      </c>
      <c r="O317" s="3100">
        <v>500000</v>
      </c>
      <c r="P317" s="2496"/>
    </row>
    <row r="318" spans="2:16">
      <c r="B318" s="3122"/>
      <c r="D318" s="3619" t="s">
        <v>1334</v>
      </c>
      <c r="E318" s="3619"/>
      <c r="F318" s="3155"/>
      <c r="G318" s="3155"/>
      <c r="H318" s="3155"/>
      <c r="I318" s="3155"/>
      <c r="J318" s="3155"/>
      <c r="K318" s="3155"/>
      <c r="L318" s="3155"/>
      <c r="M318" s="3155"/>
      <c r="N318" s="3100">
        <v>0</v>
      </c>
      <c r="O318" s="3100">
        <v>3455792.61</v>
      </c>
      <c r="P318" s="2496"/>
    </row>
    <row r="319" spans="2:16">
      <c r="B319" s="3122"/>
      <c r="D319" s="3619" t="s">
        <v>1335</v>
      </c>
      <c r="E319" s="3619"/>
      <c r="F319" s="3155"/>
      <c r="G319" s="3155"/>
      <c r="H319" s="3155"/>
      <c r="I319" s="3155"/>
      <c r="J319" s="3155"/>
      <c r="K319" s="3155"/>
      <c r="L319" s="3155"/>
      <c r="M319" s="3155"/>
      <c r="N319" s="3100">
        <v>0</v>
      </c>
      <c r="O319" s="3100">
        <v>33303780.059999999</v>
      </c>
      <c r="P319" s="2496"/>
    </row>
    <row r="320" spans="2:16">
      <c r="B320" s="3122"/>
      <c r="D320" s="3613" t="s">
        <v>457</v>
      </c>
      <c r="E320" s="3613"/>
      <c r="F320" s="3108"/>
      <c r="G320" s="3108"/>
      <c r="H320" s="3108"/>
      <c r="I320" s="3108"/>
      <c r="J320" s="3108"/>
      <c r="K320" s="3108"/>
      <c r="L320" s="3108"/>
      <c r="M320" s="3155"/>
      <c r="N320" s="3102">
        <v>0</v>
      </c>
      <c r="O320" s="3102">
        <v>730680</v>
      </c>
      <c r="P320" s="2496"/>
    </row>
    <row r="321" spans="2:19" ht="15" customHeight="1">
      <c r="B321" s="3122"/>
      <c r="M321" s="3108"/>
      <c r="N321" s="3111" t="e">
        <v>#REF!</v>
      </c>
      <c r="O321" s="3111">
        <v>134830526.59999999</v>
      </c>
      <c r="P321" s="2496"/>
    </row>
    <row r="322" spans="2:19">
      <c r="B322" s="3122"/>
      <c r="D322" s="2492" t="s">
        <v>614</v>
      </c>
      <c r="E322" s="3140"/>
      <c r="F322" s="3140"/>
      <c r="G322" s="3140"/>
      <c r="H322" s="3140"/>
      <c r="I322" s="3140"/>
      <c r="J322" s="3140"/>
      <c r="K322" s="3140"/>
      <c r="L322" s="3140"/>
      <c r="P322" s="2496"/>
    </row>
    <row r="323" spans="2:19" ht="6.75" customHeight="1">
      <c r="B323" s="3122"/>
      <c r="D323" s="3140"/>
      <c r="E323" s="3140"/>
      <c r="F323" s="3140"/>
      <c r="G323" s="3140"/>
      <c r="H323" s="3140"/>
      <c r="I323" s="3140"/>
      <c r="J323" s="3140"/>
      <c r="K323" s="3140"/>
      <c r="L323" s="3140"/>
      <c r="M323" s="3140"/>
      <c r="P323" s="2496"/>
    </row>
    <row r="324" spans="2:19">
      <c r="B324" s="3122"/>
      <c r="D324" s="3601" t="s">
        <v>1336</v>
      </c>
      <c r="E324" s="3601"/>
      <c r="F324" s="3601"/>
      <c r="G324" s="3601"/>
      <c r="H324" s="3601"/>
      <c r="I324" s="3601"/>
      <c r="J324" s="3601"/>
      <c r="K324" s="3601"/>
      <c r="L324" s="3601"/>
      <c r="M324" s="3140"/>
      <c r="N324" s="2497"/>
      <c r="O324" s="2497"/>
      <c r="P324" s="2496"/>
    </row>
    <row r="325" spans="2:19" ht="4.5" customHeight="1">
      <c r="B325" s="3122"/>
      <c r="D325" s="3092"/>
      <c r="E325" s="3092"/>
      <c r="F325" s="3092"/>
      <c r="G325" s="3092"/>
      <c r="H325" s="3092"/>
      <c r="I325" s="3092"/>
      <c r="J325" s="3092"/>
      <c r="K325" s="3092"/>
      <c r="L325" s="3092"/>
      <c r="M325" s="3092"/>
      <c r="N325" s="2497"/>
      <c r="O325" s="2497"/>
      <c r="P325" s="2496"/>
    </row>
    <row r="326" spans="2:19">
      <c r="B326" s="3122"/>
      <c r="D326" s="2492" t="s">
        <v>1337</v>
      </c>
      <c r="M326" s="3092"/>
      <c r="N326" s="3099">
        <v>0</v>
      </c>
      <c r="O326" s="3099">
        <v>135882</v>
      </c>
      <c r="P326" s="2496"/>
    </row>
    <row r="327" spans="2:19">
      <c r="B327" s="3122"/>
      <c r="D327" s="3155" t="s">
        <v>1338</v>
      </c>
      <c r="E327" s="3155"/>
      <c r="F327" s="3155"/>
      <c r="G327" s="3155"/>
      <c r="H327" s="3155"/>
      <c r="I327" s="3155"/>
      <c r="J327" s="3155"/>
      <c r="K327" s="3155"/>
      <c r="L327" s="3155"/>
      <c r="N327" s="3100">
        <v>0</v>
      </c>
      <c r="O327" s="3100">
        <v>114979</v>
      </c>
      <c r="P327" s="2496"/>
    </row>
    <row r="328" spans="2:19">
      <c r="B328" s="3122"/>
      <c r="D328" s="3619" t="s">
        <v>1339</v>
      </c>
      <c r="E328" s="3619"/>
      <c r="F328" s="3155"/>
      <c r="G328" s="3155"/>
      <c r="H328" s="3155"/>
      <c r="I328" s="3155"/>
      <c r="J328" s="3155"/>
      <c r="K328" s="3155"/>
      <c r="L328" s="3155"/>
      <c r="M328" s="3155"/>
      <c r="N328" s="3100">
        <v>14180759.890000001</v>
      </c>
      <c r="O328" s="3100">
        <v>5252067.7699999996</v>
      </c>
      <c r="P328" s="2496"/>
    </row>
    <row r="329" spans="2:19">
      <c r="B329" s="3122"/>
      <c r="D329" s="3155"/>
      <c r="E329" s="3155"/>
      <c r="F329" s="3155"/>
      <c r="G329" s="3155"/>
      <c r="H329" s="3155"/>
      <c r="I329" s="3155"/>
      <c r="J329" s="3155"/>
      <c r="K329" s="3155"/>
      <c r="L329" s="3155"/>
      <c r="M329" s="3155"/>
      <c r="N329" s="3154">
        <v>14180759.890000001</v>
      </c>
      <c r="O329" s="3154">
        <v>5502928.7699999996</v>
      </c>
      <c r="P329" s="2496"/>
    </row>
    <row r="330" spans="2:19">
      <c r="B330" s="3122"/>
      <c r="D330" s="2503"/>
      <c r="M330" s="3155"/>
      <c r="P330" s="2496"/>
    </row>
    <row r="331" spans="2:19">
      <c r="B331" s="3122"/>
      <c r="D331" s="2503" t="s">
        <v>616</v>
      </c>
      <c r="N331" s="3154">
        <v>784286.81</v>
      </c>
      <c r="O331" s="3154">
        <v>864436.81</v>
      </c>
      <c r="P331" s="2496"/>
      <c r="R331" s="2492">
        <v>72788599</v>
      </c>
      <c r="S331" s="2495" t="e">
        <v>#REF!</v>
      </c>
    </row>
    <row r="332" spans="2:19">
      <c r="B332" s="3122"/>
      <c r="D332" s="2492" t="s">
        <v>1340</v>
      </c>
      <c r="N332" s="3099">
        <v>136130</v>
      </c>
      <c r="O332" s="3099">
        <v>133980</v>
      </c>
      <c r="P332" s="2496"/>
    </row>
    <row r="333" spans="2:19">
      <c r="B333" s="3122"/>
      <c r="D333" s="2492" t="s">
        <v>1341</v>
      </c>
      <c r="N333" s="3100">
        <v>6000</v>
      </c>
      <c r="O333" s="3100">
        <v>6000</v>
      </c>
      <c r="P333" s="2496"/>
      <c r="R333" s="2495" t="e">
        <v>#REF!</v>
      </c>
    </row>
    <row r="334" spans="2:19">
      <c r="B334" s="3122"/>
      <c r="D334" s="2492" t="s">
        <v>635</v>
      </c>
      <c r="N334" s="3100">
        <v>1000</v>
      </c>
      <c r="O334" s="3100">
        <v>1000</v>
      </c>
      <c r="P334" s="2496"/>
    </row>
    <row r="335" spans="2:19">
      <c r="B335" s="3122"/>
      <c r="D335" s="2492" t="s">
        <v>326</v>
      </c>
      <c r="N335" s="3100">
        <v>24150</v>
      </c>
      <c r="O335" s="3100">
        <v>24150</v>
      </c>
      <c r="P335" s="2496"/>
    </row>
    <row r="336" spans="2:19">
      <c r="B336" s="3122"/>
      <c r="D336" s="2492" t="s">
        <v>318</v>
      </c>
      <c r="N336" s="3100">
        <v>605000</v>
      </c>
      <c r="O336" s="3100">
        <v>687300</v>
      </c>
      <c r="P336" s="2496"/>
    </row>
    <row r="337" spans="2:19">
      <c r="B337" s="3122"/>
      <c r="D337" s="2492" t="s">
        <v>1355</v>
      </c>
      <c r="N337" s="3100">
        <v>5000</v>
      </c>
      <c r="O337" s="3100">
        <v>5000</v>
      </c>
      <c r="P337" s="2496"/>
    </row>
    <row r="338" spans="2:19">
      <c r="D338" s="2492" t="s">
        <v>672</v>
      </c>
      <c r="N338" s="3100">
        <v>1600</v>
      </c>
      <c r="O338" s="3100">
        <v>1600</v>
      </c>
      <c r="P338" s="2496"/>
    </row>
    <row r="339" spans="2:19">
      <c r="D339" s="2492" t="s">
        <v>673</v>
      </c>
      <c r="N339" s="3102">
        <v>5406.81</v>
      </c>
      <c r="O339" s="3102">
        <v>5406.81</v>
      </c>
    </row>
    <row r="340" spans="2:19" ht="13.5" customHeight="1">
      <c r="D340" s="2503"/>
      <c r="N340" s="3047">
        <v>784286.81</v>
      </c>
      <c r="O340" s="3047">
        <v>864436.81</v>
      </c>
    </row>
    <row r="341" spans="2:19" ht="16.5" customHeight="1" thickBot="1">
      <c r="D341" s="2503"/>
      <c r="N341" s="3107" t="e">
        <v>#REF!</v>
      </c>
      <c r="O341" s="3107">
        <v>399725146.13999999</v>
      </c>
    </row>
    <row r="342" spans="2:19" ht="13.5" customHeight="1" thickTop="1">
      <c r="D342" s="2503"/>
      <c r="N342" s="2498"/>
      <c r="O342" s="2498"/>
      <c r="R342" s="2492">
        <v>407181687.70200002</v>
      </c>
      <c r="S342" s="2495" t="e">
        <v>#REF!</v>
      </c>
    </row>
    <row r="343" spans="2:19" ht="8.25" customHeight="1">
      <c r="D343" s="2503"/>
      <c r="N343" s="2498"/>
      <c r="O343" s="2498"/>
      <c r="S343" s="2495"/>
    </row>
    <row r="344" spans="2:19">
      <c r="B344" s="3163"/>
      <c r="D344" s="2503" t="s">
        <v>617</v>
      </c>
      <c r="N344" s="2496"/>
      <c r="P344" s="2496"/>
      <c r="S344" s="2495"/>
    </row>
    <row r="345" spans="2:19">
      <c r="D345" s="2492" t="s">
        <v>802</v>
      </c>
      <c r="N345" s="2499">
        <v>352649.27</v>
      </c>
      <c r="O345" s="2499">
        <v>590293.61</v>
      </c>
      <c r="P345" s="2496"/>
    </row>
    <row r="346" spans="2:19" ht="15.75" customHeight="1">
      <c r="N346" s="2496"/>
      <c r="O346" s="2496"/>
      <c r="P346" s="2496"/>
    </row>
    <row r="347" spans="2:19">
      <c r="D347" s="2492" t="s">
        <v>716</v>
      </c>
      <c r="N347" s="2498"/>
      <c r="O347" s="2498"/>
      <c r="P347" s="2496"/>
    </row>
    <row r="348" spans="2:19">
      <c r="D348" s="2492" t="s">
        <v>324</v>
      </c>
      <c r="N348" s="3099">
        <v>16238700000</v>
      </c>
      <c r="O348" s="3099">
        <v>4540639451.8500004</v>
      </c>
    </row>
    <row r="349" spans="2:19">
      <c r="D349" s="2492" t="s">
        <v>113</v>
      </c>
      <c r="N349" s="3100">
        <v>3910765408.8799996</v>
      </c>
      <c r="O349" s="3100">
        <v>492445824.31</v>
      </c>
    </row>
    <row r="350" spans="2:19">
      <c r="D350" s="2492" t="s">
        <v>114</v>
      </c>
      <c r="N350" s="3102">
        <v>453621294.24199992</v>
      </c>
      <c r="O350" s="3102">
        <v>200651806.22</v>
      </c>
    </row>
    <row r="351" spans="2:19">
      <c r="N351" s="2495">
        <v>20603086703.122002</v>
      </c>
      <c r="O351" s="2495">
        <v>5233737082.3800011</v>
      </c>
    </row>
    <row r="352" spans="2:19" ht="14.4" thickBot="1">
      <c r="D352" s="2503"/>
      <c r="N352" s="3107">
        <v>20603439352.392002</v>
      </c>
      <c r="O352" s="3107">
        <v>5234327375.9900007</v>
      </c>
    </row>
    <row r="353" spans="2:28" ht="14.4" thickTop="1">
      <c r="N353" s="2496"/>
      <c r="P353" s="2496"/>
      <c r="R353" s="3047">
        <v>15369111976.402</v>
      </c>
    </row>
    <row r="354" spans="2:28" ht="3.75" customHeight="1">
      <c r="D354" s="3139"/>
      <c r="E354" s="3139"/>
      <c r="F354" s="3139"/>
      <c r="G354" s="3139"/>
      <c r="H354" s="3139"/>
      <c r="I354" s="3139"/>
      <c r="J354" s="3139"/>
      <c r="K354" s="3139"/>
      <c r="L354" s="3139"/>
      <c r="N354" s="3139"/>
      <c r="O354" s="3139"/>
      <c r="P354" s="3139"/>
    </row>
    <row r="355" spans="2:28" ht="12.75" hidden="1" customHeight="1">
      <c r="D355" s="3139"/>
      <c r="E355" s="3139"/>
      <c r="F355" s="3139"/>
      <c r="G355" s="3139"/>
      <c r="H355" s="3139"/>
      <c r="I355" s="3139"/>
      <c r="J355" s="3139"/>
      <c r="K355" s="3139"/>
      <c r="L355" s="3139"/>
      <c r="M355" s="3139"/>
      <c r="N355" s="3139"/>
      <c r="O355" s="3139"/>
      <c r="P355" s="3139"/>
    </row>
    <row r="356" spans="2:28" ht="9" customHeight="1">
      <c r="D356" s="3139"/>
      <c r="E356" s="3139"/>
      <c r="F356" s="3139"/>
      <c r="G356" s="3139"/>
      <c r="H356" s="3139"/>
      <c r="I356" s="3139"/>
      <c r="J356" s="3139"/>
      <c r="K356" s="3139"/>
      <c r="L356" s="3139"/>
      <c r="M356" s="3139"/>
      <c r="N356" s="3139"/>
      <c r="O356" s="3139"/>
      <c r="P356" s="3139"/>
    </row>
    <row r="357" spans="2:28">
      <c r="B357" s="3163"/>
      <c r="D357" s="2503" t="s">
        <v>618</v>
      </c>
      <c r="M357" s="3139"/>
      <c r="N357" s="2496"/>
      <c r="P357" s="2496"/>
    </row>
    <row r="358" spans="2:28">
      <c r="D358" s="2492" t="s">
        <v>1234</v>
      </c>
      <c r="N358" s="2496">
        <v>1578870109.75</v>
      </c>
      <c r="O358" s="2496">
        <v>1406606624.8900001</v>
      </c>
      <c r="U358" s="2492">
        <v>695039513</v>
      </c>
      <c r="X358" s="2495">
        <v>490034205</v>
      </c>
    </row>
    <row r="359" spans="2:28">
      <c r="D359" s="2492" t="s">
        <v>936</v>
      </c>
      <c r="N359" s="2496">
        <v>257955446.63999999</v>
      </c>
      <c r="O359" s="2496">
        <v>81244745.859999999</v>
      </c>
      <c r="S359" s="2495">
        <v>1578870109.75</v>
      </c>
      <c r="U359" s="2492">
        <v>276764559</v>
      </c>
    </row>
    <row r="360" spans="2:28">
      <c r="N360" s="3154">
        <v>1836825556.3899999</v>
      </c>
      <c r="O360" s="3154">
        <v>1487851370.75</v>
      </c>
      <c r="R360" s="2492" t="s">
        <v>433</v>
      </c>
      <c r="S360" s="2495">
        <v>257955446.63999999</v>
      </c>
      <c r="U360" s="2492">
        <v>31397748</v>
      </c>
    </row>
    <row r="361" spans="2:28">
      <c r="D361" s="2492" t="s">
        <v>953</v>
      </c>
      <c r="N361" s="2496">
        <v>490034205</v>
      </c>
      <c r="O361" s="2497">
        <v>498817637</v>
      </c>
      <c r="S361" s="3047">
        <v>1836825556.3899999</v>
      </c>
      <c r="U361" s="2492">
        <v>140000000</v>
      </c>
      <c r="X361" s="3164" t="s">
        <v>1205</v>
      </c>
    </row>
    <row r="362" spans="2:28">
      <c r="N362" s="3154">
        <v>2326859761.3899999</v>
      </c>
      <c r="O362" s="3154">
        <v>1986669007.75</v>
      </c>
      <c r="S362" s="2492">
        <v>0</v>
      </c>
      <c r="X362" s="3165">
        <v>340034205</v>
      </c>
    </row>
    <row r="363" spans="2:28">
      <c r="D363" s="2492" t="s">
        <v>954</v>
      </c>
      <c r="N363" s="2496">
        <v>0</v>
      </c>
      <c r="O363" s="2496">
        <v>407798898</v>
      </c>
      <c r="S363" s="2495">
        <v>1836825556.3899999</v>
      </c>
      <c r="U363" s="2492">
        <v>1143201820</v>
      </c>
      <c r="X363" s="3165">
        <v>150000000</v>
      </c>
    </row>
    <row r="364" spans="2:28">
      <c r="D364" s="2492" t="s">
        <v>1235</v>
      </c>
      <c r="N364" s="3154">
        <v>2326859761.3899999</v>
      </c>
      <c r="O364" s="3154">
        <v>1578870109.75</v>
      </c>
      <c r="S364" s="2495">
        <v>490034205</v>
      </c>
      <c r="X364" s="2504">
        <v>490034205</v>
      </c>
    </row>
    <row r="365" spans="2:28" ht="12.75" customHeight="1">
      <c r="N365" s="2498"/>
      <c r="O365" s="2498"/>
      <c r="S365" s="3047">
        <v>2326859761.3899999</v>
      </c>
      <c r="X365" s="2504"/>
    </row>
    <row r="366" spans="2:28">
      <c r="B366" s="3048"/>
      <c r="D366" s="2503" t="s">
        <v>619</v>
      </c>
      <c r="E366" s="2503"/>
      <c r="F366" s="2503"/>
      <c r="G366" s="2503"/>
      <c r="H366" s="2503"/>
      <c r="I366" s="2503"/>
      <c r="J366" s="2503"/>
      <c r="K366" s="2503"/>
      <c r="L366" s="2503"/>
      <c r="N366" s="2496"/>
      <c r="O366" s="2496"/>
      <c r="S366" s="3047"/>
      <c r="U366" s="2503" t="s">
        <v>602</v>
      </c>
      <c r="AA366" s="2496" t="e">
        <v>#REF!</v>
      </c>
      <c r="AB366" s="2496">
        <v>129026889</v>
      </c>
    </row>
    <row r="367" spans="2:28">
      <c r="B367" s="3048"/>
      <c r="D367" s="2492" t="s">
        <v>115</v>
      </c>
      <c r="M367" s="2503"/>
      <c r="N367" s="3099">
        <v>495798839.56499988</v>
      </c>
      <c r="O367" s="3099">
        <v>212129333.38</v>
      </c>
      <c r="U367" s="2492" t="s">
        <v>1483</v>
      </c>
      <c r="AA367" s="2496" t="e">
        <v>#REF!</v>
      </c>
      <c r="AB367" s="2496">
        <v>168500065</v>
      </c>
    </row>
    <row r="368" spans="2:28">
      <c r="B368" s="3048"/>
      <c r="D368" s="2492" t="s">
        <v>620</v>
      </c>
      <c r="N368" s="3102">
        <v>110042752.75</v>
      </c>
      <c r="O368" s="3102">
        <v>29074455.149999999</v>
      </c>
      <c r="AA368" s="3154" t="e">
        <v>#REF!</v>
      </c>
      <c r="AB368" s="3154">
        <v>297526954</v>
      </c>
    </row>
    <row r="369" spans="2:28">
      <c r="B369" s="3048"/>
      <c r="N369" s="3154">
        <v>605841592.31499982</v>
      </c>
      <c r="O369" s="3154">
        <v>241203788.53</v>
      </c>
      <c r="S369" s="2492">
        <v>56187843</v>
      </c>
      <c r="U369" s="2492" t="s">
        <v>1482</v>
      </c>
      <c r="AA369" s="2496" t="e">
        <v>#REF!</v>
      </c>
      <c r="AB369" s="2496">
        <v>0</v>
      </c>
    </row>
    <row r="370" spans="2:28" ht="14.4" thickBot="1">
      <c r="B370" s="3048"/>
      <c r="D370" s="2492" t="s">
        <v>424</v>
      </c>
      <c r="N370" s="2496">
        <v>369811688.18957806</v>
      </c>
      <c r="O370" s="2496">
        <v>168338941.74526498</v>
      </c>
      <c r="S370" s="2492">
        <v>51046039</v>
      </c>
      <c r="AA370" s="3154" t="e">
        <v>#REF!</v>
      </c>
      <c r="AB370" s="3154">
        <v>297526954</v>
      </c>
    </row>
    <row r="371" spans="2:28" ht="14.4" thickBot="1">
      <c r="B371" s="3048"/>
      <c r="N371" s="3107">
        <v>236029904.12542176</v>
      </c>
      <c r="O371" s="3107">
        <v>72864846.784735024</v>
      </c>
      <c r="R371" s="3166" t="s">
        <v>93</v>
      </c>
      <c r="AA371" s="2498"/>
      <c r="AB371" s="2498"/>
    </row>
    <row r="372" spans="2:28" ht="14.4" thickTop="1">
      <c r="B372" s="3048"/>
      <c r="D372" s="2492" t="s">
        <v>1128</v>
      </c>
      <c r="R372" s="3167"/>
      <c r="AA372" s="2498"/>
      <c r="AB372" s="2498"/>
    </row>
    <row r="373" spans="2:28">
      <c r="B373" s="3048"/>
      <c r="D373" s="2503"/>
      <c r="R373" s="3167"/>
      <c r="U373" s="2492" t="s">
        <v>601</v>
      </c>
      <c r="AA373" s="2496" t="e">
        <v>#REF!</v>
      </c>
      <c r="AB373" s="2492">
        <v>194537834</v>
      </c>
    </row>
    <row r="374" spans="2:28" ht="14.4" thickBot="1">
      <c r="N374" s="2498"/>
      <c r="O374" s="2498"/>
      <c r="R374" s="3168">
        <v>-163165057.34068674</v>
      </c>
      <c r="S374" s="2492">
        <v>-5141804</v>
      </c>
    </row>
    <row r="375" spans="2:28">
      <c r="B375" s="3169"/>
      <c r="D375" s="2503" t="s">
        <v>621</v>
      </c>
      <c r="N375" s="2496"/>
      <c r="O375" s="2496"/>
    </row>
    <row r="376" spans="2:28">
      <c r="B376" s="3170"/>
      <c r="D376" s="2492" t="s">
        <v>622</v>
      </c>
      <c r="N376" s="3171">
        <v>980905616.52999997</v>
      </c>
      <c r="O376" s="3172">
        <v>504153848.49000001</v>
      </c>
    </row>
    <row r="377" spans="2:28">
      <c r="D377" s="2492" t="s">
        <v>941</v>
      </c>
      <c r="N377" s="3173">
        <v>0</v>
      </c>
      <c r="O377" s="3174">
        <v>17604658.699999999</v>
      </c>
    </row>
    <row r="378" spans="2:28">
      <c r="D378" s="2492" t="s">
        <v>623</v>
      </c>
      <c r="N378" s="3173">
        <v>199841434.21000004</v>
      </c>
      <c r="O378" s="3174">
        <v>14496872.679999996</v>
      </c>
      <c r="S378" s="2495">
        <v>490034205</v>
      </c>
    </row>
    <row r="379" spans="2:28">
      <c r="D379" s="2492" t="s">
        <v>624</v>
      </c>
      <c r="N379" s="3100">
        <v>549693</v>
      </c>
      <c r="O379" s="3100">
        <v>1109366.29</v>
      </c>
      <c r="R379" s="3047"/>
    </row>
    <row r="380" spans="2:28">
      <c r="D380" s="2492" t="s">
        <v>625</v>
      </c>
      <c r="N380" s="3102">
        <v>4299188</v>
      </c>
      <c r="O380" s="3102">
        <v>5290440.8600000003</v>
      </c>
    </row>
    <row r="381" spans="2:28" ht="14.4" thickBot="1">
      <c r="N381" s="3110">
        <v>1185595931.74</v>
      </c>
      <c r="O381" s="3175">
        <v>542655187.01999998</v>
      </c>
    </row>
    <row r="382" spans="2:28" ht="14.4" thickTop="1">
      <c r="B382" s="3169"/>
      <c r="D382" s="2503" t="s">
        <v>626</v>
      </c>
      <c r="N382" s="2496"/>
    </row>
    <row r="383" spans="2:28">
      <c r="D383" s="2492" t="s">
        <v>425</v>
      </c>
      <c r="N383" s="3099">
        <v>275437</v>
      </c>
      <c r="O383" s="3099">
        <v>363459</v>
      </c>
    </row>
    <row r="384" spans="2:28">
      <c r="D384" s="2492" t="s">
        <v>427</v>
      </c>
      <c r="N384" s="3100">
        <v>18985948.170000002</v>
      </c>
      <c r="O384" s="3100">
        <v>25252428.98</v>
      </c>
    </row>
    <row r="385" spans="2:18">
      <c r="D385" s="2492" t="s">
        <v>428</v>
      </c>
      <c r="N385" s="3100">
        <v>42491.69</v>
      </c>
      <c r="O385" s="3100">
        <v>3956169.54</v>
      </c>
    </row>
    <row r="386" spans="2:18">
      <c r="D386" s="2492" t="s">
        <v>281</v>
      </c>
      <c r="N386" s="3100">
        <v>14493321.23</v>
      </c>
      <c r="O386" s="3100">
        <v>0</v>
      </c>
    </row>
    <row r="387" spans="2:18">
      <c r="D387" s="2492" t="s">
        <v>426</v>
      </c>
      <c r="N387" s="3100">
        <v>13321161</v>
      </c>
      <c r="O387" s="3100">
        <v>1717445.24</v>
      </c>
    </row>
    <row r="388" spans="2:18">
      <c r="D388" s="2492" t="s">
        <v>122</v>
      </c>
      <c r="N388" s="3102">
        <v>0</v>
      </c>
      <c r="O388" s="3102">
        <v>419.16</v>
      </c>
    </row>
    <row r="389" spans="2:18" ht="14.4" thickBot="1">
      <c r="D389" s="2503"/>
      <c r="N389" s="3107">
        <v>47118359.090000004</v>
      </c>
      <c r="O389" s="3107">
        <v>31289921.919999998</v>
      </c>
    </row>
    <row r="390" spans="2:18" ht="14.4" thickTop="1">
      <c r="B390" s="3169"/>
      <c r="D390" s="2503" t="s">
        <v>627</v>
      </c>
      <c r="N390" s="2496"/>
      <c r="O390" s="2496"/>
    </row>
    <row r="391" spans="2:18">
      <c r="D391" s="2492" t="s">
        <v>429</v>
      </c>
      <c r="N391" s="3099" t="e">
        <v>#REF!</v>
      </c>
      <c r="O391" s="3099">
        <v>262149422.04999998</v>
      </c>
    </row>
    <row r="392" spans="2:18">
      <c r="D392" s="2492" t="s">
        <v>430</v>
      </c>
      <c r="N392" s="3100" t="e">
        <v>#REF!</v>
      </c>
      <c r="O392" s="3100">
        <v>139911711.81</v>
      </c>
      <c r="R392" s="2496">
        <v>262425989.14999998</v>
      </c>
    </row>
    <row r="393" spans="2:18">
      <c r="D393" s="2492" t="s">
        <v>759</v>
      </c>
      <c r="N393" s="3100" t="e">
        <v>#REF!</v>
      </c>
      <c r="O393" s="3100">
        <v>19484820.099999998</v>
      </c>
      <c r="R393" s="2496">
        <v>99587863</v>
      </c>
    </row>
    <row r="394" spans="2:18">
      <c r="D394" s="2492" t="s">
        <v>760</v>
      </c>
      <c r="N394" s="3102" t="e">
        <v>#REF!</v>
      </c>
      <c r="O394" s="3102">
        <v>88900223.030000001</v>
      </c>
      <c r="R394" s="2496">
        <v>20210873.16</v>
      </c>
    </row>
    <row r="395" spans="2:18">
      <c r="N395" s="3154" t="e">
        <v>#REF!</v>
      </c>
      <c r="O395" s="3154">
        <v>510446176.99000001</v>
      </c>
      <c r="R395" s="2497">
        <v>83892211.51000002</v>
      </c>
    </row>
    <row r="396" spans="2:18">
      <c r="D396" s="2492" t="s">
        <v>636</v>
      </c>
      <c r="N396" s="2496" t="e">
        <v>#REF!</v>
      </c>
      <c r="O396" s="2496">
        <v>125755153.88</v>
      </c>
      <c r="R396" s="3176">
        <v>466116936.82000005</v>
      </c>
    </row>
    <row r="397" spans="2:18" ht="14.4" thickBot="1">
      <c r="N397" s="3107" t="e">
        <v>#REF!</v>
      </c>
      <c r="O397" s="3107">
        <v>384691023.11000001</v>
      </c>
      <c r="R397" s="2497">
        <v>93559437.159999996</v>
      </c>
    </row>
    <row r="398" spans="2:18" ht="15" thickTop="1" thickBot="1">
      <c r="R398" s="3107">
        <v>372557499.66000009</v>
      </c>
    </row>
    <row r="399" spans="2:18" ht="14.4" thickTop="1"/>
    <row r="445" spans="14:14">
      <c r="N445" s="2495">
        <v>14180759.890000001</v>
      </c>
    </row>
  </sheetData>
  <mergeCells count="51">
    <mergeCell ref="D320:E320"/>
    <mergeCell ref="D324:L324"/>
    <mergeCell ref="D328:E328"/>
    <mergeCell ref="D316:E316"/>
    <mergeCell ref="D305:E305"/>
    <mergeCell ref="D306:E306"/>
    <mergeCell ref="D307:E307"/>
    <mergeCell ref="D308:E308"/>
    <mergeCell ref="D309:E309"/>
    <mergeCell ref="D310:E310"/>
    <mergeCell ref="D311:E311"/>
    <mergeCell ref="D312:E312"/>
    <mergeCell ref="D313:E313"/>
    <mergeCell ref="D314:E314"/>
    <mergeCell ref="D315:E315"/>
    <mergeCell ref="D317:E317"/>
    <mergeCell ref="D318:E318"/>
    <mergeCell ref="D319:E319"/>
    <mergeCell ref="D300:E300"/>
    <mergeCell ref="D301:E301"/>
    <mergeCell ref="D302:E302"/>
    <mergeCell ref="D303:E303"/>
    <mergeCell ref="D304:E304"/>
    <mergeCell ref="D210:L210"/>
    <mergeCell ref="D284:L284"/>
    <mergeCell ref="D293:L294"/>
    <mergeCell ref="N293:N294"/>
    <mergeCell ref="O293:O294"/>
    <mergeCell ref="D137:E137"/>
    <mergeCell ref="D129:E129"/>
    <mergeCell ref="D130:E130"/>
    <mergeCell ref="D131:E131"/>
    <mergeCell ref="D132:E132"/>
    <mergeCell ref="D133:E133"/>
    <mergeCell ref="D134:E134"/>
    <mergeCell ref="D135:E135"/>
    <mergeCell ref="D136:E136"/>
    <mergeCell ref="F83:F84"/>
    <mergeCell ref="B74:C75"/>
    <mergeCell ref="B83:C84"/>
    <mergeCell ref="B34:C34"/>
    <mergeCell ref="B35:C35"/>
    <mergeCell ref="B42:C42"/>
    <mergeCell ref="B43:C43"/>
    <mergeCell ref="B45:C45"/>
    <mergeCell ref="B46:C46"/>
    <mergeCell ref="S5:T5"/>
    <mergeCell ref="B1:O1"/>
    <mergeCell ref="B2:O2"/>
    <mergeCell ref="B3:O3"/>
    <mergeCell ref="I43:K43"/>
  </mergeCells>
  <phoneticPr fontId="139" type="noConversion"/>
  <printOptions horizontalCentered="1"/>
  <pageMargins left="0.5" right="0.5" top="1.1499999999999999" bottom="0.7" header="0.5" footer="0.3"/>
  <pageSetup paperSize="9" scale="55" firstPageNumber="10" orientation="landscape" useFirstPageNumber="1" r:id="rId1"/>
  <headerFooter alignWithMargins="0">
    <oddHeader>&amp;L&amp;"Tahoma,Bold"&amp;12MABS &amp;&amp; J Partners  &amp;"Arial,Bold"  
&amp;"Arial,Regular"&amp;10Chartered Accountants&amp;R&amp;"Arial,Bold"&amp;12Mahfel Huq &amp;&amp; Co.     
&amp;"Arial,Regular"&amp;10Chartered Accountants</oddHead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tint="0.39997558519241921"/>
  </sheetPr>
  <dimension ref="A1:N112"/>
  <sheetViews>
    <sheetView view="pageBreakPreview" topLeftCell="A34" zoomScale="110" zoomScaleSheetLayoutView="110" workbookViewId="0">
      <selection activeCell="I49" sqref="I49"/>
    </sheetView>
  </sheetViews>
  <sheetFormatPr defaultColWidth="9.109375" defaultRowHeight="13.8"/>
  <cols>
    <col min="1" max="1" width="3.88671875" style="2510" customWidth="1"/>
    <col min="2" max="2" width="8.44140625" style="3207" customWidth="1"/>
    <col min="3" max="3" width="36.5546875" style="3207" customWidth="1"/>
    <col min="4" max="4" width="0.5546875" style="3205" customWidth="1"/>
    <col min="5" max="5" width="16.6640625" style="3207" customWidth="1"/>
    <col min="6" max="6" width="0.5546875" style="3207" customWidth="1"/>
    <col min="7" max="7" width="16" style="3207" customWidth="1"/>
    <col min="8" max="8" width="19.44140625" style="2492" customWidth="1"/>
    <col min="9" max="10" width="19.6640625" style="2492" customWidth="1"/>
    <col min="11" max="11" width="20.88671875" style="2492" customWidth="1"/>
    <col min="12" max="12" width="17.6640625" style="2492" bestFit="1" customWidth="1"/>
    <col min="13" max="13" width="2.6640625" style="2492" customWidth="1"/>
    <col min="14" max="14" width="15" style="2492" customWidth="1"/>
    <col min="15" max="16384" width="9.109375" style="2492"/>
  </cols>
  <sheetData>
    <row r="1" spans="1:12" ht="15">
      <c r="A1" s="3629" t="s">
        <v>483</v>
      </c>
      <c r="B1" s="3629"/>
      <c r="C1" s="3629"/>
      <c r="D1" s="3629"/>
      <c r="E1" s="3629"/>
      <c r="F1" s="3629"/>
      <c r="G1" s="3629"/>
    </row>
    <row r="2" spans="1:12">
      <c r="A2" s="3630" t="s">
        <v>848</v>
      </c>
      <c r="B2" s="3630"/>
      <c r="C2" s="3630"/>
      <c r="D2" s="3630"/>
      <c r="E2" s="3630"/>
      <c r="F2" s="3630"/>
      <c r="G2" s="3630"/>
    </row>
    <row r="3" spans="1:12">
      <c r="A3" s="3631" t="s">
        <v>2195</v>
      </c>
      <c r="B3" s="3631"/>
      <c r="C3" s="3631"/>
      <c r="D3" s="3631"/>
      <c r="E3" s="3631"/>
      <c r="F3" s="3631"/>
      <c r="G3" s="3631"/>
    </row>
    <row r="4" spans="1:12">
      <c r="A4" s="3095"/>
      <c r="B4" s="3095"/>
      <c r="C4" s="3095"/>
      <c r="D4" s="3095"/>
      <c r="E4" s="3095"/>
      <c r="F4" s="3095"/>
      <c r="G4" s="3095"/>
    </row>
    <row r="5" spans="1:12" ht="13.5" customHeight="1">
      <c r="A5" s="3632" t="s">
        <v>746</v>
      </c>
      <c r="B5" s="3633"/>
      <c r="C5" s="3634"/>
      <c r="D5" s="3182"/>
      <c r="E5" s="3639" t="s">
        <v>2624</v>
      </c>
      <c r="F5" s="3640"/>
      <c r="G5" s="3641"/>
    </row>
    <row r="6" spans="1:12" ht="12.75" customHeight="1">
      <c r="A6" s="3635"/>
      <c r="B6" s="3636"/>
      <c r="C6" s="3637"/>
      <c r="D6" s="3183"/>
      <c r="E6" s="3184">
        <v>44561</v>
      </c>
      <c r="F6" s="3185"/>
      <c r="G6" s="3184">
        <v>44196</v>
      </c>
      <c r="I6" s="2494"/>
      <c r="J6" s="2494"/>
    </row>
    <row r="7" spans="1:12" s="2510" customFormat="1" ht="12.9" customHeight="1">
      <c r="A7" s="2524" t="s">
        <v>66</v>
      </c>
      <c r="B7" s="2524" t="s">
        <v>1211</v>
      </c>
      <c r="C7" s="2524"/>
      <c r="E7" s="2661"/>
      <c r="F7" s="2661"/>
      <c r="G7" s="2661"/>
      <c r="I7" s="3186"/>
      <c r="J7" s="3186"/>
    </row>
    <row r="8" spans="1:12" s="2510" customFormat="1" ht="12.9" customHeight="1">
      <c r="A8" s="2524"/>
      <c r="B8" s="2510" t="s">
        <v>1212</v>
      </c>
      <c r="C8" s="2524"/>
      <c r="E8" s="2659">
        <v>3710654206.4744334</v>
      </c>
      <c r="F8" s="2659"/>
      <c r="G8" s="2659">
        <v>3537792360</v>
      </c>
      <c r="H8" s="2533"/>
      <c r="J8" s="3187"/>
      <c r="L8" s="2533"/>
    </row>
    <row r="9" spans="1:12" s="2510" customFormat="1" ht="15.75" customHeight="1">
      <c r="B9" s="2524" t="s">
        <v>1213</v>
      </c>
      <c r="E9" s="2661"/>
      <c r="F9" s="2661"/>
      <c r="G9" s="2661"/>
      <c r="J9" s="3186"/>
      <c r="L9" s="2533"/>
    </row>
    <row r="10" spans="1:12" s="2510" customFormat="1" ht="13.2">
      <c r="B10" s="2510" t="s">
        <v>569</v>
      </c>
      <c r="D10" s="2523"/>
      <c r="E10" s="2517">
        <v>71562891.004206955</v>
      </c>
      <c r="F10" s="2661"/>
      <c r="G10" s="2517">
        <v>45679981.462805256</v>
      </c>
      <c r="L10" s="2533"/>
    </row>
    <row r="11" spans="1:12" s="2510" customFormat="1" ht="13.2">
      <c r="B11" s="2510" t="s">
        <v>2466</v>
      </c>
      <c r="D11" s="2523"/>
      <c r="E11" s="2522">
        <v>228969.74040000001</v>
      </c>
      <c r="F11" s="2661"/>
      <c r="G11" s="2522">
        <v>0</v>
      </c>
      <c r="J11" s="2334"/>
      <c r="L11" s="2533"/>
    </row>
    <row r="12" spans="1:12" s="2510" customFormat="1" ht="13.2">
      <c r="B12" s="2510" t="s">
        <v>1569</v>
      </c>
      <c r="D12" s="2523"/>
      <c r="E12" s="2522">
        <v>-1257284982.97</v>
      </c>
      <c r="F12" s="2661"/>
      <c r="G12" s="2522">
        <v>-1129305673.1860001</v>
      </c>
      <c r="J12" s="2334"/>
    </row>
    <row r="13" spans="1:12" s="2510" customFormat="1" ht="13.2">
      <c r="B13" s="2510" t="s">
        <v>1087</v>
      </c>
      <c r="D13" s="2523"/>
      <c r="E13" s="2522">
        <v>-751189844.48000002</v>
      </c>
      <c r="F13" s="2661"/>
      <c r="G13" s="2522">
        <v>-739199666.13</v>
      </c>
      <c r="J13" s="2334"/>
    </row>
    <row r="14" spans="1:12" s="2510" customFormat="1" ht="13.2">
      <c r="B14" s="2510" t="s">
        <v>1061</v>
      </c>
      <c r="D14" s="2523"/>
      <c r="E14" s="2660">
        <v>-118982513.98653921</v>
      </c>
      <c r="F14" s="2661"/>
      <c r="G14" s="2660">
        <v>-77838427.290000007</v>
      </c>
      <c r="J14" s="2334"/>
    </row>
    <row r="15" spans="1:12" s="2510" customFormat="1" ht="13.2">
      <c r="A15" s="2524"/>
      <c r="B15" s="2524" t="s">
        <v>2531</v>
      </c>
      <c r="C15" s="2524"/>
      <c r="D15" s="2525"/>
      <c r="E15" s="2659">
        <v>1654988725.7825015</v>
      </c>
      <c r="F15" s="2659"/>
      <c r="G15" s="2659">
        <v>1637128574.8568048</v>
      </c>
      <c r="I15" s="3089"/>
      <c r="J15" s="2334"/>
    </row>
    <row r="16" spans="1:12" s="2510" customFormat="1" ht="13.2">
      <c r="B16" s="2510" t="s">
        <v>1214</v>
      </c>
      <c r="D16" s="2523"/>
      <c r="E16" s="2517">
        <v>-1462462135.5519998</v>
      </c>
      <c r="F16" s="2661"/>
      <c r="G16" s="2517">
        <v>-509489721.85680503</v>
      </c>
      <c r="J16" s="2533"/>
    </row>
    <row r="17" spans="1:14" s="2510" customFormat="1" ht="15" customHeight="1">
      <c r="A17" s="2524"/>
      <c r="B17" s="2510" t="s">
        <v>1215</v>
      </c>
      <c r="C17" s="2524"/>
      <c r="D17" s="2523"/>
      <c r="E17" s="2522">
        <v>2886452257.7995019</v>
      </c>
      <c r="F17" s="2661"/>
      <c r="G17" s="2522">
        <v>2808876797</v>
      </c>
      <c r="J17" s="2334"/>
      <c r="N17" s="2533"/>
    </row>
    <row r="18" spans="1:14" s="2510" customFormat="1" ht="13.2">
      <c r="B18" s="2510" t="s">
        <v>1216</v>
      </c>
      <c r="D18" s="2523"/>
      <c r="E18" s="2660">
        <v>-786958908</v>
      </c>
      <c r="F18" s="2661"/>
      <c r="G18" s="2660">
        <v>-652494453</v>
      </c>
      <c r="I18" s="3186"/>
      <c r="J18" s="2334"/>
      <c r="N18" s="2533"/>
    </row>
    <row r="19" spans="1:14" s="2510" customFormat="1" ht="13.2">
      <c r="A19" s="2524"/>
      <c r="B19" s="2524" t="s">
        <v>2532</v>
      </c>
      <c r="C19" s="2524"/>
      <c r="D19" s="2525"/>
      <c r="E19" s="3188">
        <v>2292019940.0300035</v>
      </c>
      <c r="F19" s="2659"/>
      <c r="G19" s="3188">
        <v>3284021197</v>
      </c>
      <c r="H19" s="2334"/>
      <c r="I19" s="2334"/>
      <c r="J19" s="2334"/>
      <c r="K19" s="3089"/>
      <c r="N19" s="2533"/>
    </row>
    <row r="20" spans="1:14" s="2510" customFormat="1" ht="13.2">
      <c r="D20" s="2523"/>
      <c r="E20" s="2659"/>
      <c r="F20" s="2661"/>
      <c r="G20" s="2659"/>
      <c r="J20" s="2533"/>
    </row>
    <row r="21" spans="1:14" s="2510" customFormat="1" ht="12.9" customHeight="1">
      <c r="A21" s="2524" t="s">
        <v>68</v>
      </c>
      <c r="B21" s="2524" t="s">
        <v>1217</v>
      </c>
      <c r="C21" s="2524"/>
      <c r="D21" s="2525"/>
      <c r="E21" s="3189"/>
      <c r="F21" s="3189"/>
      <c r="G21" s="3189"/>
      <c r="I21" s="2334"/>
      <c r="J21" s="3186"/>
    </row>
    <row r="22" spans="1:14" s="2510" customFormat="1" ht="12.9" customHeight="1">
      <c r="B22" s="3190"/>
      <c r="D22" s="2523"/>
      <c r="E22" s="2661"/>
      <c r="F22" s="2659"/>
      <c r="G22" s="2661"/>
      <c r="H22" s="2534"/>
      <c r="I22" s="2661"/>
      <c r="K22" s="3190"/>
      <c r="L22" s="3191"/>
      <c r="M22" s="3190"/>
      <c r="N22" s="3192"/>
    </row>
    <row r="23" spans="1:14" s="2510" customFormat="1" ht="12.9" customHeight="1">
      <c r="B23" s="3190" t="s">
        <v>1919</v>
      </c>
      <c r="D23" s="2523"/>
      <c r="E23" s="2517">
        <v>-821086014.5</v>
      </c>
      <c r="F23" s="2661"/>
      <c r="G23" s="2517">
        <v>-237536316</v>
      </c>
      <c r="I23" s="3193"/>
      <c r="J23" s="3186"/>
      <c r="K23" s="3190"/>
      <c r="L23" s="3194"/>
      <c r="M23" s="3190"/>
      <c r="N23" s="3195"/>
    </row>
    <row r="24" spans="1:14" s="2510" customFormat="1" ht="12.9" customHeight="1">
      <c r="B24" s="3190" t="s">
        <v>1201</v>
      </c>
      <c r="C24" s="3190"/>
      <c r="D24" s="3191"/>
      <c r="E24" s="3195">
        <v>134638161</v>
      </c>
      <c r="F24" s="2533"/>
      <c r="G24" s="3195">
        <v>0</v>
      </c>
      <c r="I24" s="3190"/>
      <c r="J24" s="3186"/>
      <c r="K24" s="3190"/>
      <c r="L24" s="3191"/>
      <c r="M24" s="3190"/>
      <c r="N24" s="3195"/>
    </row>
    <row r="25" spans="1:14" s="2510" customFormat="1" ht="12.9" customHeight="1">
      <c r="B25" s="2510" t="s">
        <v>1218</v>
      </c>
      <c r="E25" s="2522">
        <v>-21096543.123334378</v>
      </c>
      <c r="F25" s="2661"/>
      <c r="G25" s="2522">
        <v>-30397969.99999997</v>
      </c>
      <c r="I25" s="3193"/>
      <c r="J25" s="3186"/>
      <c r="K25" s="3190"/>
      <c r="L25" s="3190"/>
      <c r="M25" s="3190"/>
      <c r="N25" s="3195"/>
    </row>
    <row r="26" spans="1:14" s="2510" customFormat="1" ht="12.9" customHeight="1">
      <c r="B26" s="2510" t="s">
        <v>1867</v>
      </c>
      <c r="E26" s="2522">
        <v>-2822500000</v>
      </c>
      <c r="F26" s="2661"/>
      <c r="G26" s="2522">
        <v>-1110319000</v>
      </c>
      <c r="I26" s="3193"/>
      <c r="J26" s="3186"/>
      <c r="K26" s="3190"/>
      <c r="L26" s="3190"/>
      <c r="M26" s="3190"/>
      <c r="N26" s="3195"/>
    </row>
    <row r="27" spans="1:14" s="2510" customFormat="1" ht="12.9" customHeight="1">
      <c r="B27" s="3190" t="s">
        <v>1242</v>
      </c>
      <c r="C27" s="3190"/>
      <c r="D27" s="3190"/>
      <c r="E27" s="3195">
        <v>58853173</v>
      </c>
      <c r="F27" s="2533"/>
      <c r="G27" s="3195">
        <v>48678798</v>
      </c>
      <c r="I27" s="3193"/>
      <c r="J27" s="3186"/>
      <c r="K27" s="3190"/>
      <c r="L27" s="3190"/>
      <c r="M27" s="3190"/>
      <c r="N27" s="3195"/>
    </row>
    <row r="28" spans="1:14" s="2510" customFormat="1" ht="12.9" customHeight="1">
      <c r="B28" s="2510" t="s">
        <v>923</v>
      </c>
      <c r="E28" s="2522">
        <v>-356858620</v>
      </c>
      <c r="F28" s="2661"/>
      <c r="G28" s="2522">
        <v>-305673165</v>
      </c>
      <c r="J28" s="3186"/>
      <c r="K28" s="3190"/>
      <c r="L28" s="3190"/>
      <c r="M28" s="3190"/>
      <c r="N28" s="3195"/>
    </row>
    <row r="29" spans="1:14" s="2510" customFormat="1" ht="12.9" customHeight="1">
      <c r="B29" s="3190" t="s">
        <v>2622</v>
      </c>
      <c r="E29" s="2522">
        <v>-116408582.02666566</v>
      </c>
      <c r="F29" s="2661"/>
      <c r="G29" s="2522">
        <v>-43134629</v>
      </c>
      <c r="I29" s="2661"/>
      <c r="J29" s="3186"/>
      <c r="K29" s="2661"/>
      <c r="L29" s="3190"/>
      <c r="M29" s="3190"/>
      <c r="N29" s="3195"/>
    </row>
    <row r="30" spans="1:14" s="2510" customFormat="1" ht="12.9" customHeight="1">
      <c r="B30" s="2510" t="s">
        <v>94</v>
      </c>
      <c r="E30" s="2522">
        <v>1121377060.54</v>
      </c>
      <c r="F30" s="2661"/>
      <c r="G30" s="2522">
        <v>990609954</v>
      </c>
      <c r="I30" s="3190"/>
      <c r="J30" s="3186"/>
      <c r="K30" s="3190"/>
      <c r="L30" s="3190"/>
      <c r="M30" s="3190"/>
      <c r="N30" s="3195"/>
    </row>
    <row r="31" spans="1:14" s="2510" customFormat="1" ht="12.9" customHeight="1">
      <c r="B31" s="2510" t="s">
        <v>1219</v>
      </c>
      <c r="E31" s="2522">
        <v>613719346.10000002</v>
      </c>
      <c r="F31" s="2661"/>
      <c r="G31" s="2522">
        <v>609437103</v>
      </c>
      <c r="I31" s="3193"/>
      <c r="J31" s="3186"/>
      <c r="K31" s="3190"/>
      <c r="L31" s="3190"/>
      <c r="M31" s="3190"/>
      <c r="N31" s="3195"/>
    </row>
    <row r="32" spans="1:14" s="2510" customFormat="1" ht="12.9" customHeight="1">
      <c r="B32" s="2510" t="s">
        <v>1061</v>
      </c>
      <c r="E32" s="2660">
        <v>134205503.72000001</v>
      </c>
      <c r="F32" s="2661"/>
      <c r="G32" s="2660">
        <v>74030611</v>
      </c>
      <c r="I32" s="3190"/>
      <c r="J32" s="3186"/>
      <c r="K32" s="3190"/>
      <c r="L32" s="3190"/>
      <c r="M32" s="3190"/>
      <c r="N32" s="3195"/>
    </row>
    <row r="33" spans="1:14" s="2510" customFormat="1" ht="12.9" customHeight="1">
      <c r="A33" s="2524"/>
      <c r="B33" s="2524" t="s">
        <v>2533</v>
      </c>
      <c r="C33" s="2524"/>
      <c r="D33" s="2524"/>
      <c r="E33" s="3188">
        <v>-2075156515.2900002</v>
      </c>
      <c r="F33" s="2659"/>
      <c r="G33" s="3188">
        <v>-4304614</v>
      </c>
      <c r="H33" s="2533"/>
      <c r="I33" s="3193"/>
      <c r="J33" s="3186"/>
      <c r="K33" s="3193"/>
      <c r="L33" s="3190"/>
      <c r="M33" s="3190"/>
      <c r="N33" s="3195"/>
    </row>
    <row r="34" spans="1:14" s="2510" customFormat="1" ht="12.75" customHeight="1">
      <c r="E34" s="3196"/>
      <c r="F34" s="2661"/>
      <c r="G34" s="3196"/>
      <c r="I34" s="3193"/>
      <c r="J34" s="3186"/>
      <c r="K34" s="3190"/>
      <c r="L34" s="3190"/>
      <c r="M34" s="3190"/>
      <c r="N34" s="3197"/>
    </row>
    <row r="35" spans="1:14" s="2510" customFormat="1" ht="12.9" customHeight="1">
      <c r="A35" s="2524" t="s">
        <v>1386</v>
      </c>
      <c r="B35" s="2524" t="s">
        <v>1220</v>
      </c>
      <c r="E35" s="3196"/>
      <c r="F35" s="2661"/>
      <c r="G35" s="3196"/>
      <c r="I35" s="3198"/>
      <c r="J35" s="3186"/>
      <c r="K35" s="3198"/>
      <c r="L35" s="3198"/>
      <c r="M35" s="3198"/>
      <c r="N35" s="3199"/>
    </row>
    <row r="36" spans="1:14" s="2510" customFormat="1" ht="12.9" customHeight="1">
      <c r="A36" s="2524"/>
      <c r="B36" s="2524" t="s">
        <v>1921</v>
      </c>
      <c r="E36" s="3196">
        <v>0</v>
      </c>
      <c r="F36" s="2661"/>
      <c r="G36" s="3196">
        <v>0</v>
      </c>
      <c r="H36" s="2533"/>
      <c r="I36" s="3200"/>
      <c r="J36" s="3187"/>
      <c r="K36" s="3198"/>
      <c r="L36" s="3198"/>
      <c r="M36" s="3198"/>
      <c r="N36" s="3201"/>
    </row>
    <row r="37" spans="1:14" s="2510" customFormat="1" ht="12.9" customHeight="1">
      <c r="B37" s="2510" t="s">
        <v>1221</v>
      </c>
      <c r="E37" s="3410">
        <v>-600000000</v>
      </c>
      <c r="F37" s="2661"/>
      <c r="G37" s="3410">
        <v>-550000000</v>
      </c>
      <c r="H37" s="3089"/>
      <c r="J37" s="3186"/>
    </row>
    <row r="38" spans="1:14" s="2510" customFormat="1" ht="12.9" customHeight="1">
      <c r="A38" s="2524"/>
      <c r="B38" s="2524" t="s">
        <v>2560</v>
      </c>
      <c r="C38" s="2524"/>
      <c r="D38" s="2524"/>
      <c r="E38" s="3413">
        <v>-600000000</v>
      </c>
      <c r="F38" s="2659"/>
      <c r="G38" s="3413">
        <v>-550000000</v>
      </c>
      <c r="I38" s="2533"/>
      <c r="J38" s="3200"/>
    </row>
    <row r="39" spans="1:14" s="2510" customFormat="1" ht="8.25" customHeight="1">
      <c r="E39" s="3196"/>
      <c r="F39" s="2661"/>
      <c r="G39" s="3196"/>
      <c r="J39" s="3186"/>
    </row>
    <row r="40" spans="1:14" s="2510" customFormat="1" ht="12.9" customHeight="1">
      <c r="B40" s="2510" t="s">
        <v>856</v>
      </c>
      <c r="E40" s="3411">
        <v>-383136575.25999641</v>
      </c>
      <c r="F40" s="2661"/>
      <c r="G40" s="3411">
        <v>2729716583</v>
      </c>
      <c r="I40" s="2518"/>
      <c r="J40" s="3186"/>
      <c r="K40" s="3089"/>
    </row>
    <row r="41" spans="1:14" s="2510" customFormat="1" ht="12.9" customHeight="1">
      <c r="E41" s="3478"/>
      <c r="F41" s="2661"/>
      <c r="G41" s="3478"/>
      <c r="I41" s="2518"/>
      <c r="J41" s="3186"/>
      <c r="K41" s="3089"/>
    </row>
    <row r="42" spans="1:14" s="2510" customFormat="1" ht="12.9" customHeight="1">
      <c r="E42" s="3478"/>
      <c r="F42" s="2661"/>
      <c r="G42" s="3478"/>
      <c r="I42" s="2518"/>
      <c r="J42" s="3186"/>
      <c r="K42" s="3089"/>
    </row>
    <row r="43" spans="1:14" s="2510" customFormat="1" ht="12.9" customHeight="1">
      <c r="B43" s="2510" t="s">
        <v>849</v>
      </c>
      <c r="E43" s="3412">
        <v>4837013428.9269753</v>
      </c>
      <c r="F43" s="2661"/>
      <c r="G43" s="3412">
        <v>2107296845.58567</v>
      </c>
      <c r="H43" s="2533"/>
      <c r="J43" s="3186"/>
    </row>
    <row r="44" spans="1:14" s="2510" customFormat="1" ht="14.25" customHeight="1" thickBot="1">
      <c r="B44" s="2524" t="s">
        <v>850</v>
      </c>
      <c r="E44" s="3202">
        <v>4453876853.6669788</v>
      </c>
      <c r="F44" s="2659"/>
      <c r="G44" s="3202">
        <v>4837013428.9269753</v>
      </c>
      <c r="H44" s="2334"/>
      <c r="I44" s="2334"/>
      <c r="J44" s="3186"/>
      <c r="K44" s="2533"/>
    </row>
    <row r="45" spans="1:14" s="2510" customFormat="1" ht="12.9" customHeight="1" thickTop="1">
      <c r="E45" s="3196"/>
      <c r="F45" s="2661"/>
      <c r="G45" s="2661"/>
      <c r="J45" s="3186"/>
      <c r="K45" s="2533"/>
    </row>
    <row r="46" spans="1:14" s="2510" customFormat="1" ht="12.9" customHeight="1">
      <c r="A46" s="2524"/>
      <c r="B46" s="2524" t="s">
        <v>2552</v>
      </c>
      <c r="C46" s="2524"/>
      <c r="D46" s="2524"/>
      <c r="E46" s="3203">
        <v>45.84039880060007</v>
      </c>
      <c r="F46" s="2523"/>
      <c r="G46" s="3203">
        <v>65.680423939999997</v>
      </c>
      <c r="H46" s="2534"/>
      <c r="I46" s="2533"/>
      <c r="J46" s="3186"/>
      <c r="K46" s="2533"/>
      <c r="L46" s="2533"/>
    </row>
    <row r="47" spans="1:14" s="2510" customFormat="1" ht="12.9" customHeight="1">
      <c r="A47" s="2523"/>
      <c r="B47" s="2523"/>
      <c r="C47" s="2523"/>
      <c r="D47" s="2523"/>
      <c r="E47" s="2523"/>
      <c r="F47" s="2523"/>
      <c r="G47" s="2661"/>
      <c r="J47" s="3186"/>
      <c r="K47" s="2533"/>
    </row>
    <row r="48" spans="1:14" s="2510" customFormat="1" ht="15" customHeight="1">
      <c r="A48" s="3638" t="s">
        <v>1347</v>
      </c>
      <c r="B48" s="3638"/>
      <c r="C48" s="3638"/>
      <c r="D48" s="3638"/>
      <c r="E48" s="3638"/>
      <c r="F48" s="3638"/>
      <c r="G48" s="3638"/>
      <c r="H48" s="2534"/>
      <c r="I48" s="2533"/>
      <c r="J48" s="3089"/>
    </row>
    <row r="49" spans="1:10" s="2510" customFormat="1" ht="12.9" customHeight="1">
      <c r="A49" s="3038"/>
      <c r="B49" s="3038"/>
      <c r="C49" s="3038"/>
      <c r="D49" s="3038"/>
      <c r="E49" s="3204"/>
      <c r="F49" s="3038"/>
      <c r="G49" s="2523"/>
      <c r="J49" s="2533"/>
    </row>
    <row r="50" spans="1:10" s="2510" customFormat="1" ht="12.9" customHeight="1">
      <c r="A50" s="3038"/>
      <c r="B50" s="3038"/>
      <c r="C50" s="3038"/>
      <c r="D50" s="3038"/>
      <c r="E50" s="3204"/>
      <c r="F50" s="3038"/>
      <c r="G50" s="2523"/>
      <c r="J50" s="2533"/>
    </row>
    <row r="51" spans="1:10" s="2510" customFormat="1" ht="12.9" customHeight="1">
      <c r="A51" s="3038"/>
      <c r="B51" s="3038"/>
      <c r="C51" s="3038"/>
      <c r="D51" s="3038"/>
      <c r="E51" s="3204"/>
      <c r="F51" s="3038"/>
      <c r="G51" s="2523"/>
      <c r="J51" s="2533"/>
    </row>
    <row r="52" spans="1:10" s="2510" customFormat="1" ht="12.9" customHeight="1">
      <c r="E52" s="3186"/>
      <c r="F52" s="3186"/>
      <c r="H52" s="2534"/>
      <c r="J52" s="3089"/>
    </row>
    <row r="53" spans="1:10">
      <c r="A53" s="3643" t="s">
        <v>1659</v>
      </c>
      <c r="B53" s="3643"/>
      <c r="C53" s="3643"/>
      <c r="E53" s="3642" t="s">
        <v>2166</v>
      </c>
      <c r="F53" s="3642"/>
      <c r="G53" s="3642"/>
    </row>
    <row r="54" spans="1:10" s="2510" customFormat="1" ht="12.9" customHeight="1">
      <c r="A54" s="3644" t="s">
        <v>1224</v>
      </c>
      <c r="B54" s="3644"/>
      <c r="C54" s="3644"/>
      <c r="D54" s="2523"/>
      <c r="F54" s="2523" t="s">
        <v>431</v>
      </c>
      <c r="G54" s="3186"/>
    </row>
    <row r="55" spans="1:10" s="2510" customFormat="1" ht="12.9" customHeight="1">
      <c r="B55" s="2523"/>
      <c r="C55" s="2523"/>
      <c r="E55" s="2510" t="s">
        <v>640</v>
      </c>
      <c r="F55" s="2523"/>
      <c r="G55" s="3206"/>
    </row>
    <row r="56" spans="1:10" s="2510" customFormat="1" ht="30.75" customHeight="1">
      <c r="B56" s="2523"/>
      <c r="C56" s="2523"/>
      <c r="F56" s="2523"/>
      <c r="G56" s="3206"/>
    </row>
    <row r="57" spans="1:10" s="2510" customFormat="1" ht="12.9" customHeight="1">
      <c r="B57" s="2523"/>
      <c r="C57" s="2523"/>
      <c r="F57" s="2523"/>
      <c r="G57" s="3206"/>
    </row>
    <row r="58" spans="1:10" s="2510" customFormat="1" ht="12.9" customHeight="1">
      <c r="A58" s="3623" t="s">
        <v>2659</v>
      </c>
      <c r="B58" s="3623"/>
      <c r="C58" s="3623"/>
      <c r="D58" s="3349"/>
      <c r="E58" s="3646" t="s">
        <v>2659</v>
      </c>
      <c r="F58" s="3646"/>
      <c r="G58" s="3646"/>
      <c r="H58" s="3353"/>
    </row>
    <row r="59" spans="1:10" s="2510" customFormat="1">
      <c r="A59" s="3622" t="s">
        <v>2405</v>
      </c>
      <c r="B59" s="3622"/>
      <c r="C59" s="3622"/>
      <c r="D59" s="3349"/>
      <c r="E59" s="3621" t="s">
        <v>2421</v>
      </c>
      <c r="F59" s="3621"/>
      <c r="G59" s="3621"/>
      <c r="H59" s="3350"/>
    </row>
    <row r="60" spans="1:10" s="2510" customFormat="1">
      <c r="A60" s="3623" t="s">
        <v>432</v>
      </c>
      <c r="B60" s="3623"/>
      <c r="C60" s="3623"/>
      <c r="D60" s="3351"/>
      <c r="E60" s="3624" t="s">
        <v>432</v>
      </c>
      <c r="F60" s="3624"/>
      <c r="G60" s="3624"/>
      <c r="H60" s="3352"/>
    </row>
    <row r="61" spans="1:10" s="2510" customFormat="1" ht="16.8">
      <c r="A61" s="3348"/>
      <c r="B61" s="3348"/>
      <c r="C61" s="3348"/>
      <c r="D61" s="3351"/>
      <c r="E61" s="3261"/>
      <c r="F61" s="3352"/>
      <c r="G61" s="3261"/>
      <c r="H61" s="3261"/>
    </row>
    <row r="62" spans="1:10" s="2510" customFormat="1" ht="16.8">
      <c r="A62" s="3348"/>
      <c r="B62" s="3348"/>
      <c r="C62" s="3348"/>
      <c r="D62" s="3351"/>
      <c r="E62" s="3261"/>
      <c r="F62" s="3352"/>
      <c r="G62" s="3261"/>
      <c r="H62" s="3261"/>
    </row>
    <row r="63" spans="1:10" s="2510" customFormat="1">
      <c r="A63" s="3622" t="s">
        <v>2663</v>
      </c>
      <c r="B63" s="3622"/>
      <c r="C63" s="3622"/>
      <c r="D63" s="3351"/>
      <c r="E63" s="3621" t="s">
        <v>2660</v>
      </c>
      <c r="F63" s="3621"/>
      <c r="G63" s="3621"/>
      <c r="H63" s="3350"/>
    </row>
    <row r="64" spans="1:10" s="2510" customFormat="1">
      <c r="A64" s="3623" t="s">
        <v>2661</v>
      </c>
      <c r="B64" s="3623"/>
      <c r="C64" s="3623"/>
      <c r="D64" s="3351"/>
      <c r="E64" s="3625" t="s">
        <v>2661</v>
      </c>
      <c r="F64" s="3625"/>
      <c r="G64" s="3625"/>
      <c r="H64" s="3261"/>
    </row>
    <row r="65" spans="1:8" s="2510" customFormat="1" ht="12.75" customHeight="1">
      <c r="A65" s="3623" t="s">
        <v>2664</v>
      </c>
      <c r="B65" s="3623"/>
      <c r="C65" s="3623"/>
      <c r="D65" s="3351"/>
      <c r="E65" s="3626" t="s">
        <v>2665</v>
      </c>
      <c r="F65" s="3626"/>
      <c r="G65" s="3626"/>
      <c r="H65" s="3385"/>
    </row>
    <row r="66" spans="1:8">
      <c r="A66" s="3645" t="s">
        <v>2666</v>
      </c>
      <c r="B66" s="3645"/>
      <c r="C66" s="3645"/>
      <c r="D66" s="3351"/>
      <c r="E66" s="3627" t="s">
        <v>2629</v>
      </c>
      <c r="F66" s="3627"/>
      <c r="G66" s="3627"/>
      <c r="H66" s="3261"/>
    </row>
    <row r="80" spans="1:8">
      <c r="B80" s="3207" t="s">
        <v>853</v>
      </c>
    </row>
    <row r="81" spans="2:10">
      <c r="B81" s="3207" t="s">
        <v>854</v>
      </c>
      <c r="E81" s="3208">
        <v>2184477852.6500001</v>
      </c>
      <c r="F81" s="3208">
        <v>0</v>
      </c>
      <c r="I81" s="2508"/>
    </row>
    <row r="82" spans="2:10">
      <c r="B82" s="3207" t="s">
        <v>855</v>
      </c>
      <c r="E82" s="3209">
        <v>600704762.52562547</v>
      </c>
      <c r="F82" s="3209"/>
      <c r="I82" s="2508"/>
    </row>
    <row r="83" spans="2:10">
      <c r="G83" s="3209">
        <v>1578870109.75</v>
      </c>
      <c r="I83" s="2508"/>
    </row>
    <row r="84" spans="2:10">
      <c r="G84" s="3209">
        <v>443872037.7022</v>
      </c>
      <c r="J84" s="2508"/>
    </row>
    <row r="85" spans="2:10">
      <c r="J85" s="2508"/>
    </row>
    <row r="86" spans="2:10">
      <c r="J86" s="2508"/>
    </row>
    <row r="96" spans="2:10" ht="15">
      <c r="B96" s="3005" t="s">
        <v>212</v>
      </c>
    </row>
    <row r="97" spans="2:3" ht="15">
      <c r="B97" s="3005" t="s">
        <v>213</v>
      </c>
    </row>
    <row r="98" spans="2:3" ht="15">
      <c r="B98" s="3005" t="s">
        <v>214</v>
      </c>
    </row>
    <row r="99" spans="2:3" ht="15">
      <c r="B99" s="3210" t="s">
        <v>1427</v>
      </c>
    </row>
    <row r="100" spans="2:3" ht="15">
      <c r="B100" s="3211" t="s">
        <v>1417</v>
      </c>
    </row>
    <row r="101" spans="2:3" ht="15">
      <c r="B101" s="3005" t="s">
        <v>1299</v>
      </c>
    </row>
    <row r="108" spans="2:3" ht="15">
      <c r="B108" s="3005" t="s">
        <v>1922</v>
      </c>
      <c r="C108" s="3005"/>
    </row>
    <row r="109" spans="2:3" ht="15">
      <c r="B109" s="3005" t="s">
        <v>77</v>
      </c>
      <c r="C109" s="3005"/>
    </row>
    <row r="110" spans="2:3" ht="15">
      <c r="B110" s="3210" t="s">
        <v>414</v>
      </c>
      <c r="C110" s="3005"/>
    </row>
    <row r="111" spans="2:3" ht="15">
      <c r="B111" s="3628" t="s">
        <v>731</v>
      </c>
      <c r="C111" s="3628"/>
    </row>
    <row r="112" spans="2:3" ht="15">
      <c r="B112" s="3211" t="s">
        <v>1923</v>
      </c>
      <c r="C112" s="3005"/>
    </row>
  </sheetData>
  <mergeCells count="24">
    <mergeCell ref="E66:G66"/>
    <mergeCell ref="B111:C111"/>
    <mergeCell ref="A1:G1"/>
    <mergeCell ref="A2:G2"/>
    <mergeCell ref="A3:G3"/>
    <mergeCell ref="A5:C6"/>
    <mergeCell ref="A48:G48"/>
    <mergeCell ref="E5:G5"/>
    <mergeCell ref="E53:G53"/>
    <mergeCell ref="A53:C53"/>
    <mergeCell ref="A54:C54"/>
    <mergeCell ref="A58:C58"/>
    <mergeCell ref="A59:C59"/>
    <mergeCell ref="A60:C60"/>
    <mergeCell ref="A66:C66"/>
    <mergeCell ref="E58:G58"/>
    <mergeCell ref="E59:G59"/>
    <mergeCell ref="A63:C63"/>
    <mergeCell ref="A64:C64"/>
    <mergeCell ref="A65:C65"/>
    <mergeCell ref="E60:G60"/>
    <mergeCell ref="E63:G63"/>
    <mergeCell ref="E64:G64"/>
    <mergeCell ref="E65:G65"/>
  </mergeCells>
  <phoneticPr fontId="139" type="noConversion"/>
  <printOptions horizontalCentered="1"/>
  <pageMargins left="0.8" right="0.8" top="1.1000000000000001" bottom="0.7" header="0.5" footer="0.3"/>
  <pageSetup paperSize="9" firstPageNumber="11" orientation="portrait" useFirstPageNumber="1" r:id="rId1"/>
  <headerFooter>
    <oddHeader>&amp;L&amp;"Tahoma,Bold"&amp;12MABS &amp;&amp; J Partners&amp;"Arial,Bold"    &amp;11
&amp;"Arial,Regular"&amp;10Chartered Accountants&amp;R&amp;"Arial,Bold"&amp;12Mahfel Huq &amp;&amp; Co.     &amp;11
&amp;"Arial,Regular"&amp;10Chartered Accountants</oddHeader>
    <oddFooter>&amp;C&amp;P</oddFooter>
  </headerFooter>
  <rowBreaks count="1" manualBreakCount="1">
    <brk id="66" max="7" man="1"/>
  </rowBreaks>
  <colBreaks count="1" manualBreakCount="1">
    <brk id="12"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4">
    <tabColor theme="3" tint="0.39997558519241921"/>
  </sheetPr>
  <dimension ref="A1:Y117"/>
  <sheetViews>
    <sheetView showWhiteSpace="0" view="pageBreakPreview" zoomScaleNormal="100" zoomScaleSheetLayoutView="100" workbookViewId="0">
      <selection activeCell="N15" sqref="N15"/>
    </sheetView>
  </sheetViews>
  <sheetFormatPr defaultColWidth="9.109375" defaultRowHeight="13.2"/>
  <cols>
    <col min="1" max="1" width="26.33203125" style="2312" customWidth="1"/>
    <col min="2" max="2" width="13.6640625" style="2312" customWidth="1"/>
    <col min="3" max="3" width="0.5546875" style="2312" customWidth="1"/>
    <col min="4" max="4" width="8.6640625" style="2446" customWidth="1"/>
    <col min="5" max="5" width="0.5546875" style="2312" customWidth="1"/>
    <col min="6" max="6" width="16.33203125" style="2312" customWidth="1"/>
    <col min="7" max="7" width="0.5546875" style="2312" customWidth="1"/>
    <col min="8" max="8" width="16" style="2312" customWidth="1"/>
    <col min="9" max="9" width="1" style="2312" customWidth="1"/>
    <col min="10" max="10" width="8.88671875" style="2312" hidden="1" customWidth="1"/>
    <col min="11" max="11" width="15.6640625" style="2312" customWidth="1"/>
    <col min="12" max="12" width="18.109375" style="2312" customWidth="1"/>
    <col min="13" max="13" width="4.44140625" style="2312" customWidth="1"/>
    <col min="14" max="14" width="16.44140625" style="2312" bestFit="1" customWidth="1"/>
    <col min="15" max="15" width="1.109375" style="2312" customWidth="1"/>
    <col min="16" max="17" width="15.33203125" style="2312" customWidth="1"/>
    <col min="18" max="18" width="22.88671875" style="2270" customWidth="1"/>
    <col min="19" max="19" width="1.109375" style="2270" customWidth="1"/>
    <col min="20" max="20" width="20.6640625" style="2270" customWidth="1"/>
    <col min="21" max="24" width="9.109375" style="2270"/>
    <col min="25" max="25" width="16.6640625" style="2270" customWidth="1"/>
    <col min="26" max="16384" width="9.109375" style="2270"/>
  </cols>
  <sheetData>
    <row r="1" spans="1:25" ht="15">
      <c r="A1" s="3551" t="s">
        <v>483</v>
      </c>
      <c r="B1" s="3551"/>
      <c r="C1" s="3551"/>
      <c r="D1" s="3551"/>
      <c r="E1" s="3551"/>
      <c r="F1" s="3551"/>
      <c r="G1" s="3551"/>
      <c r="H1" s="3551"/>
      <c r="I1" s="3551"/>
      <c r="J1" s="3551"/>
      <c r="K1" s="2447"/>
      <c r="M1" s="2455"/>
      <c r="N1" s="2455"/>
      <c r="O1" s="2455"/>
      <c r="P1" s="2455"/>
      <c r="Q1" s="2455"/>
      <c r="R1" s="2267"/>
      <c r="S1" s="2267"/>
      <c r="T1" s="2267"/>
    </row>
    <row r="2" spans="1:25" ht="13.8">
      <c r="A2" s="3565" t="s">
        <v>1209</v>
      </c>
      <c r="B2" s="3565"/>
      <c r="C2" s="3565"/>
      <c r="D2" s="3565"/>
      <c r="E2" s="3565"/>
      <c r="F2" s="3565"/>
      <c r="G2" s="3565"/>
      <c r="H2" s="3565"/>
      <c r="I2" s="3565"/>
      <c r="J2" s="3565"/>
      <c r="K2" s="2467"/>
      <c r="L2" s="2455"/>
      <c r="M2" s="2455"/>
      <c r="N2" s="2455"/>
      <c r="O2" s="2455"/>
      <c r="P2" s="2455"/>
      <c r="Q2" s="2455"/>
      <c r="R2" s="2267"/>
      <c r="S2" s="2267"/>
      <c r="T2" s="2267"/>
    </row>
    <row r="3" spans="1:25" ht="13.8">
      <c r="A3" s="3553" t="s">
        <v>2191</v>
      </c>
      <c r="B3" s="3553"/>
      <c r="C3" s="3553"/>
      <c r="D3" s="3553"/>
      <c r="E3" s="3553"/>
      <c r="F3" s="3553"/>
      <c r="G3" s="3553"/>
      <c r="H3" s="3553"/>
      <c r="I3" s="3553"/>
      <c r="J3" s="3553"/>
      <c r="K3" s="2457"/>
    </row>
    <row r="4" spans="1:25" ht="13.8">
      <c r="A4" s="3034"/>
      <c r="B4" s="3034"/>
      <c r="C4" s="3034"/>
      <c r="D4" s="3034"/>
      <c r="E4" s="3034"/>
      <c r="F4" s="3034"/>
      <c r="G4" s="3034"/>
      <c r="H4" s="3034"/>
      <c r="I4" s="3034"/>
      <c r="J4" s="3034"/>
      <c r="K4" s="2457"/>
    </row>
    <row r="5" spans="1:25" ht="13.8">
      <c r="A5" s="3559" t="s">
        <v>306</v>
      </c>
      <c r="B5" s="3560"/>
      <c r="C5" s="2455"/>
      <c r="D5" s="3554" t="s">
        <v>194</v>
      </c>
      <c r="E5" s="2455"/>
      <c r="F5" s="3566" t="s">
        <v>2624</v>
      </c>
      <c r="G5" s="3567"/>
      <c r="H5" s="3568"/>
      <c r="I5" s="2455"/>
      <c r="J5" s="2468"/>
      <c r="K5" s="2447"/>
      <c r="L5" s="2445"/>
    </row>
    <row r="6" spans="1:25" ht="13.8">
      <c r="A6" s="3561"/>
      <c r="B6" s="3562"/>
      <c r="C6" s="2455"/>
      <c r="D6" s="3563"/>
      <c r="E6" s="2455"/>
      <c r="F6" s="2333">
        <v>44561</v>
      </c>
      <c r="G6" s="2447"/>
      <c r="H6" s="2333">
        <v>44196</v>
      </c>
      <c r="I6" s="2455"/>
      <c r="J6" s="2456"/>
      <c r="K6" s="2447"/>
    </row>
    <row r="7" spans="1:25">
      <c r="A7" s="2270"/>
      <c r="B7" s="2270"/>
      <c r="C7" s="2270"/>
      <c r="D7" s="2271"/>
      <c r="E7" s="2270"/>
      <c r="F7" s="2270"/>
      <c r="G7" s="2270"/>
      <c r="H7" s="2270"/>
      <c r="I7" s="2270"/>
      <c r="J7" s="2270"/>
      <c r="K7" s="2270"/>
      <c r="L7" s="2270"/>
      <c r="M7" s="2270"/>
      <c r="N7" s="2270"/>
      <c r="O7" s="2270"/>
      <c r="P7" s="2270"/>
      <c r="Q7" s="2270"/>
    </row>
    <row r="8" spans="1:25">
      <c r="A8" s="2267" t="s">
        <v>308</v>
      </c>
      <c r="B8" s="2267"/>
      <c r="C8" s="2270"/>
      <c r="D8" s="2271"/>
      <c r="E8" s="2270"/>
      <c r="F8" s="2270"/>
      <c r="G8" s="2270"/>
      <c r="H8" s="2270"/>
      <c r="I8" s="2270"/>
      <c r="J8" s="2270"/>
      <c r="K8" s="2270"/>
      <c r="L8" s="2270"/>
      <c r="M8" s="2270"/>
      <c r="N8" s="2270"/>
      <c r="O8" s="2270"/>
      <c r="P8" s="2270"/>
      <c r="Q8" s="2270"/>
    </row>
    <row r="9" spans="1:25" ht="15.75" customHeight="1" thickBot="1">
      <c r="A9" s="3569" t="s">
        <v>1904</v>
      </c>
      <c r="B9" s="3569"/>
      <c r="C9" s="2270"/>
      <c r="D9" s="2271"/>
      <c r="E9" s="2270"/>
      <c r="F9" s="2272">
        <v>10000000000</v>
      </c>
      <c r="G9" s="2296"/>
      <c r="H9" s="2272">
        <v>10000000000</v>
      </c>
      <c r="I9" s="2273"/>
      <c r="J9" s="2272"/>
      <c r="K9" s="2296"/>
      <c r="L9" s="2270"/>
      <c r="M9" s="2270"/>
      <c r="N9" s="2332"/>
      <c r="O9" s="2332"/>
      <c r="P9" s="2332"/>
      <c r="Q9" s="2332"/>
      <c r="Y9" s="2270" t="s">
        <v>1119</v>
      </c>
    </row>
    <row r="10" spans="1:25" ht="24.6" customHeight="1" thickTop="1">
      <c r="A10" s="3569" t="s">
        <v>1903</v>
      </c>
      <c r="B10" s="3569"/>
      <c r="C10" s="2270"/>
      <c r="D10" s="2271"/>
      <c r="E10" s="2270"/>
      <c r="F10" s="2276">
        <v>5000000000</v>
      </c>
      <c r="G10" s="2276"/>
      <c r="H10" s="2276">
        <v>5000000000</v>
      </c>
      <c r="I10" s="2273"/>
      <c r="J10" s="2276"/>
      <c r="K10" s="2276"/>
      <c r="L10" s="2270"/>
      <c r="M10" s="2270"/>
      <c r="N10" s="2332"/>
      <c r="O10" s="2332"/>
      <c r="P10" s="2332"/>
      <c r="Q10" s="2332"/>
    </row>
    <row r="11" spans="1:25">
      <c r="A11" s="2270"/>
      <c r="B11" s="2270"/>
      <c r="C11" s="2270"/>
      <c r="D11" s="2271"/>
      <c r="E11" s="2270"/>
      <c r="F11" s="2277"/>
      <c r="G11" s="2277"/>
      <c r="H11" s="2277"/>
      <c r="I11" s="2270"/>
      <c r="J11" s="2277"/>
      <c r="K11" s="2277"/>
      <c r="L11" s="2270"/>
      <c r="M11" s="2270"/>
      <c r="N11" s="2270"/>
      <c r="O11" s="2270"/>
      <c r="P11" s="2270"/>
      <c r="Q11" s="2270"/>
    </row>
    <row r="12" spans="1:25">
      <c r="A12" s="2267" t="s">
        <v>1294</v>
      </c>
      <c r="B12" s="2267"/>
      <c r="C12" s="2270"/>
      <c r="D12" s="3036"/>
      <c r="E12" s="2270"/>
      <c r="F12" s="2311">
        <v>49107638764.610764</v>
      </c>
      <c r="G12" s="2311"/>
      <c r="H12" s="2311">
        <v>16075365863.334101</v>
      </c>
      <c r="I12" s="2267"/>
      <c r="J12" s="2311"/>
      <c r="K12" s="2311"/>
      <c r="L12" s="2469"/>
      <c r="M12" s="2270"/>
      <c r="N12" s="2313"/>
      <c r="O12" s="2270"/>
      <c r="P12" s="2270"/>
      <c r="Q12" s="2270"/>
      <c r="R12" s="2313"/>
      <c r="Y12" s="2470">
        <v>-32337967</v>
      </c>
    </row>
    <row r="13" spans="1:25">
      <c r="A13" s="2270" t="s">
        <v>1349</v>
      </c>
      <c r="B13" s="2270"/>
      <c r="C13" s="2270"/>
      <c r="D13" s="2279">
        <v>4</v>
      </c>
      <c r="E13" s="2270"/>
      <c r="F13" s="2280">
        <v>8170656842.2325001</v>
      </c>
      <c r="G13" s="2286"/>
      <c r="H13" s="2280">
        <v>8170656842.2325001</v>
      </c>
      <c r="I13" s="2270"/>
      <c r="J13" s="2282"/>
      <c r="K13" s="2311"/>
      <c r="L13" s="2277"/>
      <c r="M13" s="2270"/>
      <c r="N13" s="2270"/>
      <c r="O13" s="2270"/>
      <c r="P13" s="2313"/>
      <c r="Q13" s="2313"/>
      <c r="R13" s="2313"/>
      <c r="Y13" s="2313"/>
    </row>
    <row r="14" spans="1:25">
      <c r="A14" s="2270" t="s">
        <v>1350</v>
      </c>
      <c r="B14" s="2270"/>
      <c r="C14" s="2270"/>
      <c r="D14" s="2279">
        <v>5</v>
      </c>
      <c r="E14" s="2270"/>
      <c r="F14" s="2282">
        <v>8264890506.4182596</v>
      </c>
      <c r="G14" s="2286"/>
      <c r="H14" s="2282">
        <v>6594346641.4015999</v>
      </c>
      <c r="I14" s="2270"/>
      <c r="J14" s="2282"/>
      <c r="K14" s="2311"/>
      <c r="L14" s="2277"/>
      <c r="M14" s="2270"/>
      <c r="N14" s="2313"/>
      <c r="O14" s="2270"/>
      <c r="P14" s="2313"/>
      <c r="Q14" s="2313"/>
      <c r="R14" s="2313"/>
      <c r="T14" s="2313"/>
      <c r="Y14" s="2313"/>
    </row>
    <row r="15" spans="1:25">
      <c r="A15" s="2270" t="s">
        <v>1078</v>
      </c>
      <c r="B15" s="2270"/>
      <c r="C15" s="2270"/>
      <c r="D15" s="2279">
        <v>6</v>
      </c>
      <c r="E15" s="2270"/>
      <c r="F15" s="2282">
        <v>40852379.25</v>
      </c>
      <c r="G15" s="2286"/>
      <c r="H15" s="2282">
        <v>40852379.25</v>
      </c>
      <c r="I15" s="2270"/>
      <c r="J15" s="2282"/>
      <c r="K15" s="2311"/>
      <c r="L15" s="2277"/>
      <c r="M15" s="2270"/>
      <c r="N15" s="2270"/>
      <c r="O15" s="2270"/>
      <c r="P15" s="2313"/>
      <c r="Q15" s="2313"/>
      <c r="R15" s="2313"/>
      <c r="Y15" s="2313"/>
    </row>
    <row r="16" spans="1:25">
      <c r="A16" s="2270" t="s">
        <v>1869</v>
      </c>
      <c r="B16" s="2270"/>
      <c r="C16" s="2270"/>
      <c r="D16" s="2279"/>
      <c r="E16" s="2270"/>
      <c r="F16" s="2282">
        <v>630000000</v>
      </c>
      <c r="G16" s="2286"/>
      <c r="H16" s="2282">
        <v>600000000</v>
      </c>
      <c r="I16" s="2270"/>
      <c r="J16" s="2282"/>
      <c r="K16" s="2311"/>
      <c r="L16" s="2277"/>
      <c r="M16" s="2270"/>
      <c r="N16" s="2270"/>
      <c r="O16" s="2270"/>
      <c r="P16" s="2313"/>
      <c r="Q16" s="2313"/>
      <c r="R16" s="2471"/>
      <c r="Y16" s="2313"/>
    </row>
    <row r="17" spans="1:25" ht="21" customHeight="1">
      <c r="A17" s="2270" t="s">
        <v>1351</v>
      </c>
      <c r="B17" s="2270"/>
      <c r="C17" s="2270"/>
      <c r="D17" s="2279"/>
      <c r="E17" s="2270"/>
      <c r="F17" s="2282">
        <v>259010000</v>
      </c>
      <c r="G17" s="2286"/>
      <c r="H17" s="2282">
        <v>259010000</v>
      </c>
      <c r="I17" s="2270"/>
      <c r="J17" s="2282"/>
      <c r="K17" s="2311"/>
      <c r="L17" s="2277"/>
      <c r="M17" s="2270"/>
      <c r="N17" s="2313"/>
      <c r="O17" s="2270"/>
      <c r="P17" s="2313"/>
      <c r="Q17" s="2313"/>
      <c r="R17" s="2472"/>
      <c r="Y17" s="2313"/>
    </row>
    <row r="18" spans="1:25">
      <c r="A18" s="2270" t="s">
        <v>1352</v>
      </c>
      <c r="B18" s="2270"/>
      <c r="C18" s="2270"/>
      <c r="D18" s="2279"/>
      <c r="E18" s="2270"/>
      <c r="F18" s="2282">
        <v>52000000</v>
      </c>
      <c r="G18" s="2286"/>
      <c r="H18" s="2282">
        <v>52000000</v>
      </c>
      <c r="I18" s="2270"/>
      <c r="J18" s="2282"/>
      <c r="K18" s="2311"/>
      <c r="L18" s="2277"/>
      <c r="M18" s="2270"/>
      <c r="N18" s="2270"/>
      <c r="O18" s="2270"/>
      <c r="P18" s="2313"/>
      <c r="Q18" s="2313"/>
      <c r="R18" s="2472"/>
      <c r="Y18" s="2313"/>
    </row>
    <row r="19" spans="1:25">
      <c r="A19" s="2270" t="s">
        <v>1348</v>
      </c>
      <c r="B19" s="2270"/>
      <c r="C19" s="2270"/>
      <c r="D19" s="2279"/>
      <c r="E19" s="2270"/>
      <c r="F19" s="2282">
        <v>36500000</v>
      </c>
      <c r="G19" s="2286"/>
      <c r="H19" s="2282">
        <v>36500000</v>
      </c>
      <c r="I19" s="2270"/>
      <c r="J19" s="2282"/>
      <c r="K19" s="2311"/>
      <c r="L19" s="2277"/>
      <c r="M19" s="2270"/>
      <c r="N19" s="2270"/>
      <c r="O19" s="2270"/>
      <c r="P19" s="2313"/>
      <c r="Q19" s="2313"/>
      <c r="R19" s="2472"/>
      <c r="T19" s="2473"/>
      <c r="Y19" s="2313"/>
    </row>
    <row r="20" spans="1:25">
      <c r="A20" s="3649" t="s">
        <v>1910</v>
      </c>
      <c r="B20" s="3649"/>
      <c r="C20" s="3649"/>
      <c r="D20" s="2279"/>
      <c r="E20" s="2270"/>
      <c r="F20" s="2460">
        <v>60000000.450000003</v>
      </c>
      <c r="G20" s="2461"/>
      <c r="H20" s="2460">
        <v>60000000.450000003</v>
      </c>
      <c r="I20" s="2270"/>
      <c r="J20" s="2284"/>
      <c r="K20" s="2311"/>
      <c r="L20" s="2277"/>
      <c r="M20" s="2270"/>
      <c r="N20" s="2270"/>
      <c r="O20" s="2270"/>
      <c r="P20" s="2313"/>
      <c r="Q20" s="2313"/>
      <c r="R20" s="2472"/>
      <c r="Y20" s="2313"/>
    </row>
    <row r="21" spans="1:25">
      <c r="A21" s="2270" t="s">
        <v>1353</v>
      </c>
      <c r="B21" s="2270"/>
      <c r="C21" s="2270"/>
      <c r="D21" s="2279"/>
      <c r="E21" s="2270"/>
      <c r="F21" s="2282">
        <v>262000000</v>
      </c>
      <c r="G21" s="2286"/>
      <c r="H21" s="2282">
        <v>262000000</v>
      </c>
      <c r="I21" s="2270"/>
      <c r="J21" s="2285"/>
      <c r="K21" s="2311"/>
      <c r="L21" s="2277"/>
      <c r="M21" s="2270"/>
      <c r="N21" s="2270"/>
      <c r="O21" s="2270"/>
      <c r="P21" s="2313"/>
      <c r="Q21" s="2313"/>
      <c r="R21" s="2313"/>
      <c r="Y21" s="2313"/>
    </row>
    <row r="22" spans="1:25">
      <c r="A22" s="2270" t="s">
        <v>2623</v>
      </c>
      <c r="B22" s="2270"/>
      <c r="C22" s="2270"/>
      <c r="D22" s="2279"/>
      <c r="E22" s="2270"/>
      <c r="F22" s="2285">
        <v>31331729036.260002</v>
      </c>
      <c r="G22" s="2286"/>
      <c r="H22" s="2285">
        <v>0</v>
      </c>
      <c r="I22" s="2270"/>
      <c r="J22" s="2286"/>
      <c r="K22" s="2311"/>
      <c r="L22" s="2277"/>
      <c r="M22" s="2270"/>
      <c r="N22" s="2270"/>
      <c r="O22" s="2270"/>
      <c r="P22" s="2313"/>
      <c r="Q22" s="2313"/>
      <c r="R22" s="2313"/>
      <c r="Y22" s="2313"/>
    </row>
    <row r="23" spans="1:25">
      <c r="A23" s="2270"/>
      <c r="B23" s="2270"/>
      <c r="C23" s="2270"/>
      <c r="D23" s="3036"/>
      <c r="E23" s="2270"/>
      <c r="F23" s="2277"/>
      <c r="G23" s="2277"/>
      <c r="H23" s="2277"/>
      <c r="I23" s="2270"/>
      <c r="J23" s="2277"/>
      <c r="K23" s="2311"/>
      <c r="L23" s="2277"/>
      <c r="M23" s="2270"/>
      <c r="N23" s="2270"/>
      <c r="O23" s="2270"/>
      <c r="P23" s="2313"/>
      <c r="Q23" s="2313"/>
      <c r="R23" s="2332"/>
      <c r="Y23" s="2313"/>
    </row>
    <row r="24" spans="1:25">
      <c r="A24" s="2267" t="s">
        <v>1240</v>
      </c>
      <c r="B24" s="2270"/>
      <c r="C24" s="2270"/>
      <c r="D24" s="3036">
        <v>7</v>
      </c>
      <c r="E24" s="2270"/>
      <c r="F24" s="2277">
        <v>402713173.11000001</v>
      </c>
      <c r="G24" s="2277"/>
      <c r="H24" s="2277">
        <v>402713173.11000001</v>
      </c>
      <c r="I24" s="2270"/>
      <c r="J24" s="2277"/>
      <c r="K24" s="2311"/>
      <c r="L24" s="2277"/>
      <c r="M24" s="2270"/>
      <c r="N24" s="2270"/>
      <c r="O24" s="2270"/>
      <c r="P24" s="2313"/>
      <c r="Q24" s="2313"/>
      <c r="R24" s="2313"/>
    </row>
    <row r="25" spans="1:25">
      <c r="A25" s="2270"/>
      <c r="B25" s="2270"/>
      <c r="C25" s="2270"/>
      <c r="D25" s="2271"/>
      <c r="E25" s="2270"/>
      <c r="F25" s="2277"/>
      <c r="G25" s="2277"/>
      <c r="H25" s="2277"/>
      <c r="I25" s="2270"/>
      <c r="J25" s="2277"/>
      <c r="K25" s="2311"/>
      <c r="L25" s="2277"/>
      <c r="M25" s="2270"/>
      <c r="N25" s="2313"/>
      <c r="O25" s="2270"/>
      <c r="P25" s="2313"/>
      <c r="Q25" s="2313"/>
      <c r="R25" s="2313"/>
      <c r="Y25" s="2313"/>
    </row>
    <row r="26" spans="1:25">
      <c r="A26" s="2267" t="s">
        <v>1296</v>
      </c>
      <c r="B26" s="2267"/>
      <c r="C26" s="2270"/>
      <c r="D26" s="2271"/>
      <c r="E26" s="2270"/>
      <c r="F26" s="2311">
        <v>3320881161.3425002</v>
      </c>
      <c r="G26" s="2311"/>
      <c r="H26" s="2311">
        <v>3720803695.6999998</v>
      </c>
      <c r="I26" s="2267"/>
      <c r="J26" s="2311"/>
      <c r="K26" s="2474"/>
      <c r="L26" s="2311"/>
      <c r="M26" s="2311"/>
      <c r="N26" s="2311"/>
      <c r="O26" s="2270"/>
      <c r="P26" s="2313"/>
      <c r="Q26" s="2313"/>
      <c r="R26" s="2313"/>
    </row>
    <row r="27" spans="1:25">
      <c r="A27" s="2270" t="s">
        <v>1297</v>
      </c>
      <c r="B27" s="2270"/>
      <c r="C27" s="2270"/>
      <c r="D27" s="2271"/>
      <c r="E27" s="2270"/>
      <c r="F27" s="2280">
        <v>2354059105.7150002</v>
      </c>
      <c r="G27" s="2286"/>
      <c r="H27" s="2280">
        <v>1979373555.7</v>
      </c>
      <c r="I27" s="2270"/>
      <c r="J27" s="2280"/>
      <c r="K27" s="2474"/>
      <c r="L27" s="2277"/>
      <c r="M27" s="2270"/>
      <c r="N27" s="2270"/>
      <c r="O27" s="2270"/>
      <c r="P27" s="2313"/>
      <c r="Q27" s="2313"/>
      <c r="R27" s="2313"/>
    </row>
    <row r="28" spans="1:25">
      <c r="A28" s="2270" t="s">
        <v>1298</v>
      </c>
      <c r="B28" s="2270"/>
      <c r="C28" s="2270"/>
      <c r="D28" s="2271"/>
      <c r="E28" s="2270"/>
      <c r="F28" s="2282">
        <v>1279733157.9875</v>
      </c>
      <c r="G28" s="2286"/>
      <c r="H28" s="2282">
        <v>1227213349.8775001</v>
      </c>
      <c r="I28" s="2270"/>
      <c r="J28" s="2282"/>
      <c r="K28" s="2474"/>
      <c r="L28" s="2277"/>
      <c r="M28" s="2270"/>
      <c r="N28" s="2270"/>
      <c r="O28" s="2270"/>
      <c r="P28" s="2313"/>
      <c r="Q28" s="2313"/>
      <c r="R28" s="2313"/>
    </row>
    <row r="29" spans="1:25">
      <c r="A29" s="2270" t="s">
        <v>1429</v>
      </c>
      <c r="B29" s="2270"/>
      <c r="C29" s="2270"/>
      <c r="D29" s="2271"/>
      <c r="E29" s="2270"/>
      <c r="F29" s="2282">
        <v>64631220</v>
      </c>
      <c r="G29" s="2286"/>
      <c r="H29" s="2282">
        <v>85387933.010000005</v>
      </c>
      <c r="I29" s="2270"/>
      <c r="J29" s="2282"/>
      <c r="K29" s="2474"/>
      <c r="L29" s="2277"/>
      <c r="M29" s="2270"/>
      <c r="N29" s="2270"/>
      <c r="O29" s="2270"/>
      <c r="P29" s="2313"/>
      <c r="Q29" s="2313"/>
    </row>
    <row r="30" spans="1:25">
      <c r="A30" s="2270" t="s">
        <v>523</v>
      </c>
      <c r="B30" s="2270"/>
      <c r="C30" s="2270"/>
      <c r="D30" s="2271"/>
      <c r="E30" s="2270"/>
      <c r="F30" s="2285">
        <v>-377542322.3599999</v>
      </c>
      <c r="G30" s="2286"/>
      <c r="H30" s="2285">
        <v>428828857.11249971</v>
      </c>
      <c r="I30" s="2270"/>
      <c r="J30" s="2285"/>
      <c r="K30" s="2474"/>
      <c r="L30" s="2277"/>
      <c r="M30" s="2270"/>
      <c r="N30" s="2270"/>
      <c r="O30" s="2270"/>
      <c r="P30" s="2313"/>
      <c r="Q30" s="2313"/>
    </row>
    <row r="31" spans="1:25">
      <c r="A31" s="2270" t="s">
        <v>77</v>
      </c>
      <c r="B31" s="2270"/>
      <c r="C31" s="2270"/>
      <c r="D31" s="3036">
        <v>8</v>
      </c>
      <c r="E31" s="2270"/>
      <c r="F31" s="2277">
        <v>1256209759.21</v>
      </c>
      <c r="G31" s="2277"/>
      <c r="H31" s="2277">
        <v>771180848.41999996</v>
      </c>
      <c r="I31" s="2270"/>
      <c r="J31" s="2277"/>
      <c r="K31" s="2474"/>
      <c r="L31" s="2277"/>
      <c r="M31" s="2270"/>
      <c r="N31" s="2270"/>
      <c r="O31" s="2270"/>
      <c r="P31" s="2313"/>
      <c r="Q31" s="2313"/>
    </row>
    <row r="32" spans="1:25" ht="38.25" customHeight="1">
      <c r="A32" s="3569" t="s">
        <v>414</v>
      </c>
      <c r="B32" s="3569"/>
      <c r="C32" s="2270"/>
      <c r="D32" s="2291">
        <v>9.01</v>
      </c>
      <c r="E32" s="2270"/>
      <c r="F32" s="2276">
        <v>7366571514.1199999</v>
      </c>
      <c r="G32" s="2277"/>
      <c r="H32" s="2387">
        <v>4974595458.2200003</v>
      </c>
      <c r="I32" s="2270"/>
      <c r="J32" s="2277"/>
      <c r="K32" s="2474"/>
      <c r="L32" s="2277"/>
      <c r="M32" s="2270"/>
      <c r="N32" s="2270"/>
      <c r="O32" s="2270"/>
      <c r="P32" s="2313"/>
      <c r="Q32" s="2313"/>
    </row>
    <row r="33" spans="1:17" ht="28.5" customHeight="1">
      <c r="A33" s="3573" t="s">
        <v>731</v>
      </c>
      <c r="B33" s="3573"/>
      <c r="C33" s="2270"/>
      <c r="D33" s="2271"/>
      <c r="E33" s="2270"/>
      <c r="F33" s="2928">
        <v>4512870076.0200005</v>
      </c>
      <c r="G33" s="2928"/>
      <c r="H33" s="2928">
        <v>4085267559.4200001</v>
      </c>
      <c r="I33" s="2270"/>
      <c r="J33" s="2928"/>
      <c r="K33" s="2474"/>
      <c r="L33" s="2277"/>
      <c r="M33" s="2270"/>
      <c r="N33" s="2270"/>
      <c r="O33" s="2270"/>
      <c r="P33" s="2313"/>
      <c r="Q33" s="2313"/>
    </row>
    <row r="34" spans="1:17" ht="38.25" customHeight="1">
      <c r="A34" s="3574" t="s">
        <v>220</v>
      </c>
      <c r="B34" s="3574"/>
      <c r="C34" s="2270"/>
      <c r="D34" s="3036">
        <v>10.01</v>
      </c>
      <c r="E34" s="2270"/>
      <c r="F34" s="2286">
        <v>8595178573.4909744</v>
      </c>
      <c r="G34" s="2286"/>
      <c r="H34" s="2661">
        <v>6724238116.6861992</v>
      </c>
      <c r="I34" s="2270"/>
      <c r="J34" s="2277"/>
      <c r="K34" s="2474"/>
      <c r="L34" s="2292"/>
      <c r="M34" s="2338"/>
      <c r="N34" s="2475"/>
      <c r="O34" s="2270"/>
      <c r="P34" s="2313"/>
      <c r="Q34" s="2313"/>
    </row>
    <row r="35" spans="1:17">
      <c r="A35" s="2270" t="s">
        <v>1571</v>
      </c>
      <c r="B35" s="2270"/>
      <c r="C35" s="2270"/>
      <c r="D35" s="3036">
        <v>11</v>
      </c>
      <c r="E35" s="2270"/>
      <c r="F35" s="2297">
        <v>30198889.829999998</v>
      </c>
      <c r="G35" s="2286"/>
      <c r="H35" s="2297">
        <v>29082410</v>
      </c>
      <c r="I35" s="2270"/>
      <c r="J35" s="2277"/>
      <c r="K35" s="2474"/>
      <c r="L35" s="2277"/>
      <c r="M35" s="2270"/>
      <c r="N35" s="2270"/>
      <c r="O35" s="2270"/>
      <c r="P35" s="2313"/>
      <c r="Q35" s="2313"/>
    </row>
    <row r="36" spans="1:17" ht="13.8" thickBot="1">
      <c r="A36" s="2267" t="s">
        <v>534</v>
      </c>
      <c r="B36" s="2267"/>
      <c r="C36" s="2270"/>
      <c r="D36" s="2271"/>
      <c r="E36" s="2270"/>
      <c r="F36" s="2298">
        <v>79592261911.734238</v>
      </c>
      <c r="G36" s="2298"/>
      <c r="H36" s="2298">
        <v>41783247124.890305</v>
      </c>
      <c r="I36" s="2314"/>
      <c r="J36" s="2314"/>
      <c r="K36" s="3503"/>
      <c r="L36" s="2277"/>
      <c r="M36" s="2270"/>
      <c r="N36" s="2476"/>
      <c r="O36" s="2270"/>
      <c r="P36" s="2313"/>
      <c r="Q36" s="2313"/>
    </row>
    <row r="37" spans="1:17" ht="13.8" thickTop="1">
      <c r="A37" s="2267"/>
      <c r="B37" s="2267"/>
      <c r="C37" s="2270"/>
      <c r="D37" s="2271"/>
      <c r="E37" s="2270"/>
      <c r="F37" s="2289"/>
      <c r="G37" s="2289"/>
      <c r="H37" s="2289"/>
      <c r="I37" s="2289"/>
      <c r="J37" s="2289"/>
      <c r="K37" s="2289"/>
      <c r="L37" s="2313"/>
      <c r="M37" s="2270"/>
      <c r="N37" s="2477"/>
      <c r="O37" s="2270"/>
      <c r="P37" s="2270"/>
      <c r="Q37" s="2313"/>
    </row>
    <row r="38" spans="1:17">
      <c r="A38" s="2267" t="s">
        <v>2538</v>
      </c>
      <c r="B38" s="2299"/>
      <c r="C38" s="2299"/>
      <c r="D38" s="3036">
        <v>31</v>
      </c>
      <c r="E38" s="2299"/>
      <c r="F38" s="2300">
        <v>1082.1527752922152</v>
      </c>
      <c r="G38" s="2299"/>
      <c r="H38" s="2300">
        <v>421.50731726668198</v>
      </c>
      <c r="I38" s="2270"/>
      <c r="J38" s="2270"/>
      <c r="K38" s="2313"/>
      <c r="L38" s="2270"/>
      <c r="M38" s="2270"/>
      <c r="N38" s="2313"/>
      <c r="O38" s="2270"/>
      <c r="P38" s="2270"/>
      <c r="Q38" s="2313"/>
    </row>
    <row r="39" spans="1:17">
      <c r="A39" s="2299"/>
      <c r="B39" s="2299"/>
      <c r="C39" s="2299"/>
      <c r="D39" s="3036"/>
      <c r="E39" s="2299"/>
      <c r="F39" s="2299"/>
      <c r="G39" s="2299"/>
      <c r="H39" s="2299"/>
      <c r="I39" s="2299"/>
      <c r="J39" s="2299"/>
      <c r="K39" s="2302"/>
      <c r="L39" s="2270"/>
      <c r="M39" s="2270"/>
      <c r="N39" s="2377"/>
      <c r="O39" s="2270"/>
      <c r="P39" s="2270"/>
      <c r="Q39" s="2313"/>
    </row>
    <row r="40" spans="1:17">
      <c r="A40" s="3575" t="s">
        <v>1347</v>
      </c>
      <c r="B40" s="3575"/>
      <c r="C40" s="3575"/>
      <c r="D40" s="3575"/>
      <c r="E40" s="3575"/>
      <c r="F40" s="3575"/>
      <c r="G40" s="3575"/>
      <c r="H40" s="3575"/>
      <c r="I40" s="3575"/>
      <c r="J40" s="3575"/>
      <c r="K40" s="2315"/>
      <c r="L40" s="2270"/>
      <c r="M40" s="2270"/>
      <c r="N40" s="2270"/>
      <c r="O40" s="2270"/>
      <c r="P40" s="2270"/>
      <c r="Q40" s="2313"/>
    </row>
    <row r="41" spans="1:17">
      <c r="A41" s="2315"/>
      <c r="B41" s="2315"/>
      <c r="C41" s="2315"/>
      <c r="D41" s="2315"/>
      <c r="E41" s="2315"/>
      <c r="F41" s="2315"/>
      <c r="G41" s="2315"/>
      <c r="H41" s="2315"/>
      <c r="I41" s="2315"/>
      <c r="J41" s="2315"/>
      <c r="K41" s="2315"/>
      <c r="L41" s="2270"/>
      <c r="M41" s="2270"/>
      <c r="N41" s="2270"/>
      <c r="O41" s="2270"/>
      <c r="P41" s="2270"/>
      <c r="Q41" s="2313"/>
    </row>
    <row r="42" spans="1:17">
      <c r="A42" s="2315"/>
      <c r="B42" s="2315"/>
      <c r="C42" s="2315"/>
      <c r="D42" s="2315"/>
      <c r="E42" s="2315"/>
      <c r="F42" s="2315"/>
      <c r="G42" s="2315"/>
      <c r="H42" s="2315"/>
      <c r="I42" s="2315"/>
      <c r="J42" s="2315"/>
      <c r="K42" s="2315"/>
      <c r="L42" s="2270"/>
      <c r="M42" s="2270"/>
      <c r="N42" s="2270"/>
      <c r="O42" s="2270"/>
      <c r="P42" s="2270"/>
      <c r="Q42" s="2313"/>
    </row>
    <row r="43" spans="1:17">
      <c r="A43" s="2267"/>
      <c r="B43" s="2267"/>
      <c r="C43" s="2322"/>
      <c r="D43" s="2317"/>
      <c r="E43" s="2320"/>
      <c r="F43" s="2462">
        <v>2.9144287109375E-3</v>
      </c>
      <c r="G43" s="2267"/>
      <c r="H43" s="2267"/>
      <c r="I43" s="2267"/>
      <c r="J43" s="2267"/>
      <c r="K43" s="2267"/>
      <c r="L43" s="2270"/>
      <c r="M43" s="2270"/>
      <c r="N43" s="2270"/>
      <c r="O43" s="2270"/>
      <c r="P43" s="2270"/>
      <c r="Q43" s="2313"/>
    </row>
    <row r="44" spans="1:17">
      <c r="A44" s="2270"/>
      <c r="B44" s="2267"/>
      <c r="C44" s="2267"/>
      <c r="D44" s="2325"/>
      <c r="E44" s="2270"/>
      <c r="F44" s="2267"/>
      <c r="G44" s="2267"/>
      <c r="H44" s="2267"/>
      <c r="I44" s="2270"/>
      <c r="J44" s="2478"/>
      <c r="K44" s="2478"/>
      <c r="L44" s="2270"/>
      <c r="M44" s="2270"/>
      <c r="N44" s="2332"/>
      <c r="O44" s="2270"/>
      <c r="P44" s="2270"/>
      <c r="Q44" s="2313"/>
    </row>
    <row r="45" spans="1:17">
      <c r="A45" s="2267"/>
      <c r="B45" s="2267"/>
      <c r="C45" s="2267"/>
      <c r="D45" s="2325"/>
      <c r="E45" s="2267"/>
      <c r="F45" s="2267"/>
      <c r="G45" s="2267"/>
      <c r="H45" s="2267"/>
      <c r="I45" s="2267"/>
      <c r="J45" s="2267"/>
      <c r="K45" s="2267"/>
      <c r="L45" s="2270"/>
      <c r="M45" s="2270"/>
      <c r="N45" s="2270"/>
      <c r="O45" s="2270"/>
      <c r="P45" s="2270"/>
      <c r="Q45" s="2313"/>
    </row>
    <row r="46" spans="1:17" ht="15">
      <c r="A46" s="3551" t="s">
        <v>483</v>
      </c>
      <c r="B46" s="3551"/>
      <c r="C46" s="3551"/>
      <c r="D46" s="3551"/>
      <c r="E46" s="3551"/>
      <c r="F46" s="3551"/>
      <c r="G46" s="3551"/>
      <c r="H46" s="3551"/>
      <c r="I46" s="3551"/>
      <c r="J46" s="3551"/>
      <c r="K46" s="2322"/>
      <c r="L46" s="2270"/>
      <c r="M46" s="2270"/>
      <c r="N46" s="2270"/>
      <c r="O46" s="2270"/>
      <c r="P46" s="2270"/>
      <c r="Q46" s="2313"/>
    </row>
    <row r="47" spans="1:17" ht="13.8">
      <c r="A47" s="3565" t="s">
        <v>1209</v>
      </c>
      <c r="B47" s="3565"/>
      <c r="C47" s="3565"/>
      <c r="D47" s="3565"/>
      <c r="E47" s="3565"/>
      <c r="F47" s="3565"/>
      <c r="G47" s="3565"/>
      <c r="H47" s="3565"/>
      <c r="I47" s="3565"/>
      <c r="J47" s="3565"/>
      <c r="K47" s="2282"/>
      <c r="L47" s="2270"/>
      <c r="M47" s="2270"/>
      <c r="N47" s="2270"/>
      <c r="O47" s="2270"/>
      <c r="P47" s="2270"/>
      <c r="Q47" s="2313"/>
    </row>
    <row r="48" spans="1:17" ht="12.75" customHeight="1">
      <c r="A48" s="3553" t="s">
        <v>2191</v>
      </c>
      <c r="B48" s="3553"/>
      <c r="C48" s="3553"/>
      <c r="D48" s="3553"/>
      <c r="E48" s="3553"/>
      <c r="F48" s="3553"/>
      <c r="G48" s="3553"/>
      <c r="H48" s="3553"/>
      <c r="I48" s="3553"/>
      <c r="J48" s="3553"/>
      <c r="K48" s="2264"/>
      <c r="L48" s="2270"/>
      <c r="M48" s="2270"/>
      <c r="N48" s="2270"/>
      <c r="O48" s="2270"/>
      <c r="P48" s="2270"/>
      <c r="Q48" s="2313"/>
    </row>
    <row r="49" spans="1:17" ht="13.8">
      <c r="A49" s="3034"/>
      <c r="B49" s="3034"/>
      <c r="C49" s="3034"/>
      <c r="D49" s="3034"/>
      <c r="E49" s="3034"/>
      <c r="F49" s="3034"/>
      <c r="G49" s="3034"/>
      <c r="H49" s="3034"/>
      <c r="I49" s="3034"/>
      <c r="J49" s="3034"/>
      <c r="K49" s="2264"/>
      <c r="L49" s="2270"/>
      <c r="M49" s="2270"/>
      <c r="N49" s="2270"/>
      <c r="O49" s="2270"/>
      <c r="P49" s="2270"/>
      <c r="Q49" s="2313"/>
    </row>
    <row r="50" spans="1:17" ht="13.8">
      <c r="A50" s="3559" t="s">
        <v>307</v>
      </c>
      <c r="B50" s="3560"/>
      <c r="C50" s="2267"/>
      <c r="D50" s="3554" t="s">
        <v>194</v>
      </c>
      <c r="E50" s="2267"/>
      <c r="F50" s="3566" t="s">
        <v>2624</v>
      </c>
      <c r="G50" s="3567"/>
      <c r="H50" s="3568"/>
      <c r="I50" s="2267"/>
      <c r="J50" s="2376"/>
      <c r="K50" s="2322"/>
      <c r="L50" s="2270"/>
      <c r="M50" s="2270"/>
      <c r="N50" s="2270"/>
      <c r="O50" s="2270"/>
      <c r="P50" s="2270"/>
      <c r="Q50" s="2313"/>
    </row>
    <row r="51" spans="1:17" ht="13.8">
      <c r="A51" s="3561"/>
      <c r="B51" s="3562"/>
      <c r="C51" s="2267"/>
      <c r="D51" s="3563"/>
      <c r="E51" s="2267"/>
      <c r="F51" s="2333">
        <v>44561</v>
      </c>
      <c r="G51" s="2322"/>
      <c r="H51" s="2333">
        <v>44196</v>
      </c>
      <c r="I51" s="2267"/>
      <c r="J51" s="2304"/>
      <c r="K51" s="2322"/>
      <c r="L51" s="2270"/>
      <c r="M51" s="2270"/>
      <c r="N51" s="2270"/>
      <c r="O51" s="2270"/>
      <c r="P51" s="2270"/>
      <c r="Q51" s="2313"/>
    </row>
    <row r="52" spans="1:17">
      <c r="A52" s="2270"/>
      <c r="B52" s="2270"/>
      <c r="C52" s="2270"/>
      <c r="D52" s="2271"/>
      <c r="E52" s="2270"/>
      <c r="F52" s="2270"/>
      <c r="G52" s="2270"/>
      <c r="H52" s="2270"/>
      <c r="I52" s="2270"/>
      <c r="J52" s="2270"/>
      <c r="K52" s="2270"/>
      <c r="L52" s="2270"/>
      <c r="M52" s="2270"/>
      <c r="N52" s="2479"/>
      <c r="O52" s="2270"/>
      <c r="P52" s="2270"/>
      <c r="Q52" s="2313"/>
    </row>
    <row r="53" spans="1:17">
      <c r="A53" s="2270" t="s">
        <v>1293</v>
      </c>
      <c r="B53" s="2270"/>
      <c r="C53" s="2270"/>
      <c r="D53" s="3036">
        <v>12</v>
      </c>
      <c r="E53" s="2270"/>
      <c r="F53" s="2277">
        <v>1459960348.3500001</v>
      </c>
      <c r="G53" s="2277"/>
      <c r="H53" s="2277">
        <v>1161954901.3500001</v>
      </c>
      <c r="I53" s="2270"/>
      <c r="J53" s="2277"/>
      <c r="K53" s="2480"/>
      <c r="L53" s="2270"/>
      <c r="M53" s="2270"/>
      <c r="N53" s="2270"/>
      <c r="O53" s="2270"/>
      <c r="P53" s="2270"/>
      <c r="Q53" s="2313"/>
    </row>
    <row r="54" spans="1:17">
      <c r="A54" s="2267" t="s">
        <v>991</v>
      </c>
      <c r="B54" s="2267"/>
      <c r="C54" s="2270"/>
      <c r="D54" s="2271"/>
      <c r="E54" s="2270"/>
      <c r="F54" s="2305">
        <v>53362336116.350006</v>
      </c>
      <c r="G54" s="2289"/>
      <c r="H54" s="2305">
        <v>18564016309.09</v>
      </c>
      <c r="I54" s="2270"/>
      <c r="J54" s="2311"/>
      <c r="K54" s="2277"/>
      <c r="L54" s="2313"/>
      <c r="M54" s="2270"/>
      <c r="N54" s="2479"/>
      <c r="O54" s="2270"/>
      <c r="P54" s="2479"/>
      <c r="Q54" s="2313"/>
    </row>
    <row r="55" spans="1:17" ht="30.75" customHeight="1">
      <c r="A55" s="2270" t="s">
        <v>565</v>
      </c>
      <c r="B55" s="2270"/>
      <c r="C55" s="2270"/>
      <c r="D55" s="3036">
        <v>13</v>
      </c>
      <c r="E55" s="2270"/>
      <c r="F55" s="2282">
        <v>755047252</v>
      </c>
      <c r="G55" s="2286"/>
      <c r="H55" s="2282">
        <v>1720000</v>
      </c>
      <c r="I55" s="2270"/>
      <c r="J55" s="2280"/>
      <c r="K55" s="2480"/>
      <c r="L55" s="2313"/>
      <c r="M55" s="2270"/>
      <c r="N55" s="2270"/>
      <c r="O55" s="2270"/>
      <c r="P55" s="2313"/>
      <c r="Q55" s="2313"/>
    </row>
    <row r="56" spans="1:17">
      <c r="A56" s="2270" t="s">
        <v>365</v>
      </c>
      <c r="B56" s="2270"/>
      <c r="C56" s="2270"/>
      <c r="D56" s="3036">
        <v>14.02</v>
      </c>
      <c r="E56" s="2270"/>
      <c r="F56" s="2282">
        <v>34961250897.350006</v>
      </c>
      <c r="G56" s="2286"/>
      <c r="H56" s="2282">
        <v>3701660022.0900002</v>
      </c>
      <c r="I56" s="2270"/>
      <c r="J56" s="2282"/>
      <c r="K56" s="2480"/>
      <c r="L56" s="2313"/>
      <c r="M56" s="2270"/>
      <c r="N56" s="2267"/>
      <c r="O56" s="2270"/>
      <c r="P56" s="2313"/>
      <c r="Q56" s="2313"/>
    </row>
    <row r="57" spans="1:17">
      <c r="A57" s="2307" t="s">
        <v>1171</v>
      </c>
      <c r="B57" s="2270"/>
      <c r="C57" s="2270"/>
      <c r="D57" s="3036">
        <v>15</v>
      </c>
      <c r="E57" s="2270"/>
      <c r="F57" s="2282">
        <v>1060000000</v>
      </c>
      <c r="G57" s="2286"/>
      <c r="H57" s="2282">
        <v>1060000000</v>
      </c>
      <c r="I57" s="2270"/>
      <c r="J57" s="2282"/>
      <c r="K57" s="2277"/>
      <c r="L57" s="2313"/>
      <c r="M57" s="2270"/>
      <c r="N57" s="2318"/>
      <c r="O57" s="2270"/>
      <c r="P57" s="2313"/>
      <c r="Q57" s="2313"/>
    </row>
    <row r="58" spans="1:17">
      <c r="A58" s="2270" t="s">
        <v>1295</v>
      </c>
      <c r="B58" s="2270"/>
      <c r="C58" s="2270"/>
      <c r="D58" s="3036"/>
      <c r="E58" s="2270"/>
      <c r="F58" s="2282">
        <v>32337967</v>
      </c>
      <c r="G58" s="2286"/>
      <c r="H58" s="2282">
        <v>32436287</v>
      </c>
      <c r="I58" s="2270"/>
      <c r="J58" s="2282"/>
      <c r="K58" s="2277"/>
      <c r="L58" s="2313"/>
      <c r="M58" s="2270"/>
      <c r="N58" s="2267"/>
      <c r="O58" s="2270"/>
      <c r="P58" s="2313"/>
      <c r="Q58" s="2313"/>
    </row>
    <row r="59" spans="1:17">
      <c r="A59" s="2315" t="s">
        <v>1864</v>
      </c>
      <c r="B59" s="2270"/>
      <c r="C59" s="2270"/>
      <c r="D59" s="3036">
        <v>16.010000000000002</v>
      </c>
      <c r="E59" s="2270"/>
      <c r="F59" s="2282">
        <v>16238700000</v>
      </c>
      <c r="G59" s="2286"/>
      <c r="H59" s="2282">
        <v>13453200000</v>
      </c>
      <c r="I59" s="2270"/>
      <c r="J59" s="2282"/>
      <c r="K59" s="2480"/>
      <c r="L59" s="2313"/>
      <c r="M59" s="2270"/>
      <c r="N59" s="2267"/>
      <c r="O59" s="2270"/>
      <c r="P59" s="2313"/>
      <c r="Q59" s="2313"/>
    </row>
    <row r="60" spans="1:17">
      <c r="A60" s="2270" t="s">
        <v>1225</v>
      </c>
      <c r="B60" s="2270"/>
      <c r="C60" s="2270"/>
      <c r="D60" s="3036"/>
      <c r="E60" s="2270"/>
      <c r="F60" s="2282">
        <v>115000000</v>
      </c>
      <c r="G60" s="2286"/>
      <c r="H60" s="2282">
        <v>115000000</v>
      </c>
      <c r="I60" s="2270"/>
      <c r="J60" s="2282"/>
      <c r="K60" s="2277"/>
      <c r="L60" s="2313"/>
      <c r="M60" s="2270"/>
      <c r="N60" s="2313"/>
      <c r="O60" s="2270"/>
      <c r="P60" s="2313"/>
      <c r="Q60" s="2313"/>
    </row>
    <row r="61" spans="1:17">
      <c r="A61" s="2307" t="s">
        <v>1226</v>
      </c>
      <c r="B61" s="2270"/>
      <c r="C61" s="2270"/>
      <c r="D61" s="2271"/>
      <c r="E61" s="2270"/>
      <c r="F61" s="2285">
        <v>200000000</v>
      </c>
      <c r="G61" s="2286"/>
      <c r="H61" s="2285">
        <v>200000000</v>
      </c>
      <c r="I61" s="2270"/>
      <c r="J61" s="2285"/>
      <c r="K61" s="2277"/>
      <c r="L61" s="2313"/>
      <c r="M61" s="2270"/>
      <c r="N61" s="2313"/>
      <c r="O61" s="2270"/>
      <c r="P61" s="2313"/>
      <c r="Q61" s="2313"/>
    </row>
    <row r="62" spans="1:17">
      <c r="A62" s="2270"/>
      <c r="B62" s="2270"/>
      <c r="C62" s="2270"/>
      <c r="D62" s="2271"/>
      <c r="E62" s="2270"/>
      <c r="F62" s="2277"/>
      <c r="G62" s="2277"/>
      <c r="H62" s="2277"/>
      <c r="I62" s="2270"/>
      <c r="J62" s="2277"/>
      <c r="K62" s="2277"/>
      <c r="L62" s="2270"/>
      <c r="M62" s="2270"/>
      <c r="N62" s="2270"/>
      <c r="O62" s="2270"/>
      <c r="P62" s="2313"/>
      <c r="Q62" s="2313"/>
    </row>
    <row r="63" spans="1:17">
      <c r="A63" s="2270" t="s">
        <v>2630</v>
      </c>
      <c r="B63" s="2270"/>
      <c r="C63" s="2270"/>
      <c r="D63" s="2271">
        <v>17</v>
      </c>
      <c r="E63" s="2270"/>
      <c r="F63" s="2286">
        <v>488280543.40291607</v>
      </c>
      <c r="G63" s="2286"/>
      <c r="H63" s="2286">
        <v>479256183.63304257</v>
      </c>
      <c r="I63" s="2270"/>
      <c r="J63" s="2277"/>
      <c r="K63" s="2277"/>
      <c r="L63" s="2270"/>
      <c r="M63" s="2270"/>
      <c r="N63" s="2270"/>
      <c r="O63" s="2270"/>
      <c r="P63" s="2313"/>
      <c r="Q63" s="2313"/>
    </row>
    <row r="64" spans="1:17">
      <c r="A64" s="2270" t="s">
        <v>1299</v>
      </c>
      <c r="B64" s="2270"/>
      <c r="C64" s="2270"/>
      <c r="D64" s="3036">
        <v>18</v>
      </c>
      <c r="E64" s="2270"/>
      <c r="F64" s="2277">
        <v>624179659.30999994</v>
      </c>
      <c r="G64" s="2277"/>
      <c r="H64" s="2277">
        <v>613079855.58000004</v>
      </c>
      <c r="I64" s="2270"/>
      <c r="J64" s="2277"/>
      <c r="K64" s="2480"/>
      <c r="L64" s="2270"/>
      <c r="M64" s="2270"/>
      <c r="N64" s="2270"/>
      <c r="O64" s="2270"/>
      <c r="P64" s="2313"/>
      <c r="Q64" s="2313"/>
    </row>
    <row r="65" spans="1:18">
      <c r="A65" s="2270" t="s">
        <v>524</v>
      </c>
      <c r="B65" s="2270"/>
      <c r="C65" s="2270"/>
      <c r="D65" s="3036">
        <v>19.010000000000002</v>
      </c>
      <c r="E65" s="2270"/>
      <c r="F65" s="2277">
        <v>789197154.74000001</v>
      </c>
      <c r="G65" s="2277"/>
      <c r="H65" s="2277">
        <v>762461092.95000005</v>
      </c>
      <c r="I65" s="2270"/>
      <c r="J65" s="2277"/>
      <c r="K65" s="2277"/>
      <c r="L65" s="2270"/>
      <c r="M65" s="2270"/>
      <c r="N65" s="2270"/>
      <c r="O65" s="2270"/>
      <c r="P65" s="2313"/>
      <c r="Q65" s="2313"/>
    </row>
    <row r="66" spans="1:18">
      <c r="A66" s="2270"/>
      <c r="B66" s="2270"/>
      <c r="C66" s="2270"/>
      <c r="D66" s="2271"/>
      <c r="E66" s="2270"/>
      <c r="F66" s="2277"/>
      <c r="G66" s="2277"/>
      <c r="H66" s="2277"/>
      <c r="I66" s="2270"/>
      <c r="J66" s="2277"/>
      <c r="K66" s="2277"/>
      <c r="L66" s="2270"/>
      <c r="M66" s="2270"/>
      <c r="N66" s="2270"/>
      <c r="O66" s="2270"/>
      <c r="P66" s="2313"/>
      <c r="Q66" s="2313"/>
    </row>
    <row r="67" spans="1:18">
      <c r="A67" s="3574" t="s">
        <v>1417</v>
      </c>
      <c r="B67" s="3574"/>
      <c r="C67" s="2270"/>
      <c r="D67" s="2271"/>
      <c r="E67" s="2270"/>
      <c r="F67" s="3650">
        <v>10141649987.42</v>
      </c>
      <c r="G67" s="2928"/>
      <c r="H67" s="3650">
        <v>8732038256.5900002</v>
      </c>
      <c r="I67" s="2270"/>
      <c r="J67" s="3650"/>
      <c r="K67" s="2480"/>
      <c r="L67" s="2270"/>
      <c r="M67" s="2270"/>
      <c r="N67" s="2270"/>
      <c r="O67" s="2270"/>
      <c r="P67" s="2313"/>
      <c r="Q67" s="2313"/>
    </row>
    <row r="68" spans="1:18">
      <c r="A68" s="3574"/>
      <c r="B68" s="3574"/>
      <c r="C68" s="2270"/>
      <c r="D68" s="3036"/>
      <c r="E68" s="2270"/>
      <c r="F68" s="3650"/>
      <c r="G68" s="2928"/>
      <c r="H68" s="3650"/>
      <c r="I68" s="2270"/>
      <c r="J68" s="3650"/>
      <c r="K68" s="2480"/>
      <c r="L68" s="2270"/>
      <c r="M68" s="2270"/>
      <c r="N68" s="2313"/>
      <c r="O68" s="2270"/>
      <c r="P68" s="2313"/>
      <c r="Q68" s="2313"/>
    </row>
    <row r="69" spans="1:18" ht="18" customHeight="1">
      <c r="A69" s="3569" t="s">
        <v>1427</v>
      </c>
      <c r="B69" s="3569"/>
      <c r="C69" s="2463"/>
      <c r="D69" s="2464">
        <v>20.010000000000002</v>
      </c>
      <c r="E69" s="2463"/>
      <c r="F69" s="2465">
        <v>407965974.51200002</v>
      </c>
      <c r="G69" s="2465"/>
      <c r="H69" s="2465">
        <v>410403776.35000002</v>
      </c>
      <c r="I69" s="2463"/>
      <c r="J69" s="2481" t="e">
        <v>#REF!</v>
      </c>
      <c r="K69" s="2480"/>
      <c r="L69" s="2295"/>
      <c r="M69" s="2295"/>
      <c r="N69" s="2295"/>
      <c r="O69" s="2270"/>
      <c r="P69" s="2313"/>
      <c r="Q69" s="2313"/>
      <c r="R69" s="2313"/>
    </row>
    <row r="70" spans="1:18">
      <c r="A70" s="2267" t="s">
        <v>871</v>
      </c>
      <c r="B70" s="2270"/>
      <c r="C70" s="2270"/>
      <c r="D70" s="3036">
        <v>21.01</v>
      </c>
      <c r="E70" s="2270"/>
      <c r="F70" s="2305">
        <v>4364739352.3920002</v>
      </c>
      <c r="G70" s="2286"/>
      <c r="H70" s="2305">
        <v>4761217772.2920008</v>
      </c>
      <c r="I70" s="2270"/>
      <c r="J70" s="2286"/>
      <c r="K70" s="2474"/>
      <c r="L70" s="2270"/>
      <c r="M70" s="2270"/>
      <c r="N70" s="2270"/>
      <c r="O70" s="2270"/>
      <c r="P70" s="2313"/>
      <c r="Q70" s="2313"/>
    </row>
    <row r="71" spans="1:18">
      <c r="A71" s="2270" t="s">
        <v>802</v>
      </c>
      <c r="B71" s="2270"/>
      <c r="C71" s="2270"/>
      <c r="D71" s="3036"/>
      <c r="E71" s="2270"/>
      <c r="F71" s="2282">
        <v>352649.27</v>
      </c>
      <c r="G71" s="2286"/>
      <c r="H71" s="2282">
        <v>310095.27</v>
      </c>
      <c r="I71" s="2270"/>
      <c r="J71" s="2286"/>
      <c r="K71" s="2277"/>
      <c r="L71" s="2313"/>
      <c r="M71" s="2270"/>
      <c r="N71" s="2313"/>
      <c r="O71" s="2270"/>
      <c r="P71" s="2313"/>
      <c r="Q71" s="2313"/>
    </row>
    <row r="72" spans="1:18">
      <c r="A72" s="2315" t="s">
        <v>2181</v>
      </c>
      <c r="B72" s="2270"/>
      <c r="C72" s="2270"/>
      <c r="D72" s="3036"/>
      <c r="E72" s="2270"/>
      <c r="F72" s="2285">
        <v>4364386703.1219997</v>
      </c>
      <c r="G72" s="2286"/>
      <c r="H72" s="2285">
        <v>4760907677.0220003</v>
      </c>
      <c r="I72" s="2270"/>
      <c r="J72" s="2286"/>
      <c r="K72" s="2277"/>
      <c r="L72" s="2270"/>
      <c r="M72" s="2270"/>
      <c r="N72" s="2313"/>
      <c r="O72" s="2270"/>
      <c r="P72" s="2313"/>
      <c r="Q72" s="2313"/>
    </row>
    <row r="73" spans="1:18">
      <c r="A73" s="2267"/>
      <c r="B73" s="2267"/>
      <c r="C73" s="2270"/>
      <c r="D73" s="2271"/>
      <c r="E73" s="2270"/>
      <c r="F73" s="2277"/>
      <c r="G73" s="2277"/>
      <c r="H73" s="2277"/>
      <c r="I73" s="2270"/>
      <c r="J73" s="2277"/>
      <c r="K73" s="2277"/>
      <c r="L73" s="2270"/>
      <c r="M73" s="2270"/>
      <c r="N73" s="2270"/>
      <c r="O73" s="2270"/>
      <c r="P73" s="2313"/>
      <c r="Q73" s="2313"/>
    </row>
    <row r="74" spans="1:18">
      <c r="A74" s="2267" t="s">
        <v>730</v>
      </c>
      <c r="B74" s="2267"/>
      <c r="C74" s="2270"/>
      <c r="D74" s="2271"/>
      <c r="E74" s="2270"/>
      <c r="F74" s="2311">
        <v>7953952775.2602301</v>
      </c>
      <c r="G74" s="2311"/>
      <c r="H74" s="2311">
        <v>6298818976.5081272</v>
      </c>
      <c r="I74" s="2270"/>
      <c r="J74" s="2482"/>
      <c r="K74" s="2277"/>
      <c r="L74" s="2313"/>
      <c r="M74" s="2270"/>
      <c r="N74" s="2270"/>
      <c r="O74" s="2270"/>
      <c r="P74" s="2313"/>
      <c r="Q74" s="2313"/>
    </row>
    <row r="75" spans="1:18">
      <c r="A75" s="2270" t="s">
        <v>212</v>
      </c>
      <c r="B75" s="2270"/>
      <c r="C75" s="2270"/>
      <c r="D75" s="2271"/>
      <c r="E75" s="2270"/>
      <c r="F75" s="2280">
        <v>7243151.9000000004</v>
      </c>
      <c r="G75" s="2286"/>
      <c r="H75" s="2280">
        <v>6540028.4000000004</v>
      </c>
      <c r="I75" s="2270"/>
      <c r="J75" s="2280"/>
      <c r="K75" s="2480"/>
      <c r="L75" s="2318"/>
      <c r="M75" s="2318"/>
      <c r="N75" s="2318"/>
      <c r="O75" s="2270"/>
      <c r="P75" s="2313"/>
      <c r="Q75" s="2313"/>
    </row>
    <row r="76" spans="1:18">
      <c r="A76" s="2270" t="s">
        <v>213</v>
      </c>
      <c r="B76" s="2270"/>
      <c r="C76" s="2270"/>
      <c r="D76" s="2271"/>
      <c r="E76" s="2270"/>
      <c r="F76" s="2282">
        <v>1912872</v>
      </c>
      <c r="G76" s="2286"/>
      <c r="H76" s="2282">
        <v>1303053.17</v>
      </c>
      <c r="I76" s="2270"/>
      <c r="J76" s="2282"/>
      <c r="K76" s="2480"/>
      <c r="L76" s="2313"/>
      <c r="M76" s="2270"/>
      <c r="N76" s="2270"/>
      <c r="O76" s="2270"/>
      <c r="P76" s="2313"/>
      <c r="Q76" s="2313"/>
    </row>
    <row r="77" spans="1:18">
      <c r="A77" s="2270" t="s">
        <v>214</v>
      </c>
      <c r="B77" s="2270"/>
      <c r="C77" s="2270"/>
      <c r="D77" s="2271"/>
      <c r="E77" s="2270"/>
      <c r="F77" s="2282">
        <v>917657.01</v>
      </c>
      <c r="G77" s="2286"/>
      <c r="H77" s="2282">
        <v>1235771.51</v>
      </c>
      <c r="I77" s="2270"/>
      <c r="J77" s="2282"/>
      <c r="K77" s="2480"/>
      <c r="L77" s="2313"/>
      <c r="M77" s="2270"/>
      <c r="N77" s="2270"/>
      <c r="O77" s="2270"/>
      <c r="P77" s="2313"/>
      <c r="Q77" s="2313"/>
    </row>
    <row r="78" spans="1:18">
      <c r="A78" s="2270" t="s">
        <v>65</v>
      </c>
      <c r="B78" s="2270"/>
      <c r="C78" s="2270"/>
      <c r="D78" s="3036">
        <v>22.01</v>
      </c>
      <c r="E78" s="2270"/>
      <c r="F78" s="2282">
        <v>7525116027.2580013</v>
      </c>
      <c r="G78" s="2286"/>
      <c r="H78" s="2522">
        <v>5915246623.618001</v>
      </c>
      <c r="I78" s="2270"/>
      <c r="J78" s="2282"/>
      <c r="K78" s="2480"/>
      <c r="L78" s="2313"/>
      <c r="M78" s="2270"/>
      <c r="N78" s="2270"/>
      <c r="O78" s="2270"/>
      <c r="P78" s="2313"/>
      <c r="Q78" s="2313"/>
    </row>
    <row r="79" spans="1:18">
      <c r="A79" s="2270" t="s">
        <v>2537</v>
      </c>
      <c r="B79" s="2270"/>
      <c r="C79" s="2270"/>
      <c r="D79" s="3036">
        <v>23.01</v>
      </c>
      <c r="E79" s="2270"/>
      <c r="F79" s="2285">
        <v>418763067.09222907</v>
      </c>
      <c r="G79" s="2286"/>
      <c r="H79" s="2285">
        <v>374493499.81012666</v>
      </c>
      <c r="I79" s="2270"/>
      <c r="J79" s="2285"/>
      <c r="K79" s="2480"/>
      <c r="L79" s="2313"/>
      <c r="M79" s="2270"/>
      <c r="N79" s="2270"/>
      <c r="O79" s="2270"/>
      <c r="P79" s="2313"/>
      <c r="Q79" s="2313"/>
    </row>
    <row r="80" spans="1:18">
      <c r="A80" s="2270"/>
      <c r="B80" s="2270"/>
      <c r="C80" s="2270"/>
      <c r="D80" s="2271"/>
      <c r="E80" s="2270"/>
      <c r="F80" s="2277"/>
      <c r="G80" s="2277"/>
      <c r="H80" s="2277"/>
      <c r="I80" s="2270"/>
      <c r="J80" s="2277"/>
      <c r="K80" s="2277"/>
      <c r="L80" s="2270"/>
      <c r="M80" s="2270"/>
      <c r="N80" s="2270"/>
      <c r="O80" s="2270"/>
      <c r="P80" s="2313"/>
      <c r="Q80" s="2313"/>
    </row>
    <row r="81" spans="1:17" ht="13.8" thickBot="1">
      <c r="A81" s="2267" t="s">
        <v>534</v>
      </c>
      <c r="B81" s="2267"/>
      <c r="C81" s="2270"/>
      <c r="D81" s="2271"/>
      <c r="E81" s="2270"/>
      <c r="F81" s="2314">
        <v>79592261911.737152</v>
      </c>
      <c r="G81" s="2289"/>
      <c r="H81" s="2314">
        <v>41783247124.34317</v>
      </c>
      <c r="I81" s="2270"/>
      <c r="J81" s="2314"/>
      <c r="K81" s="2277"/>
      <c r="L81" s="2313"/>
      <c r="M81" s="2270"/>
      <c r="N81" s="2313"/>
      <c r="O81" s="2270"/>
      <c r="P81" s="2313"/>
      <c r="Q81" s="2313"/>
    </row>
    <row r="82" spans="1:17" ht="13.8" thickTop="1">
      <c r="A82" s="2267"/>
      <c r="B82" s="2267"/>
      <c r="C82" s="2270"/>
      <c r="D82" s="2271"/>
      <c r="E82" s="2270"/>
      <c r="F82" s="2289"/>
      <c r="G82" s="2289"/>
      <c r="H82" s="2289"/>
      <c r="I82" s="2289"/>
      <c r="J82" s="2270"/>
      <c r="K82" s="2313"/>
      <c r="L82" s="2313"/>
      <c r="M82" s="2270"/>
      <c r="N82" s="2270"/>
      <c r="O82" s="2270"/>
      <c r="P82" s="2313"/>
      <c r="Q82" s="2270"/>
    </row>
    <row r="83" spans="1:17">
      <c r="A83" s="3544" t="s">
        <v>1347</v>
      </c>
      <c r="B83" s="3544"/>
      <c r="C83" s="3544"/>
      <c r="D83" s="3544"/>
      <c r="E83" s="3544"/>
      <c r="F83" s="3544"/>
      <c r="G83" s="3544"/>
      <c r="H83" s="3544"/>
      <c r="I83" s="2315"/>
      <c r="J83" s="2315"/>
      <c r="K83" s="2315"/>
      <c r="L83" s="2270"/>
      <c r="M83" s="2270"/>
      <c r="N83" s="2270"/>
      <c r="O83" s="2270"/>
      <c r="P83" s="2270"/>
      <c r="Q83" s="2313"/>
    </row>
    <row r="84" spans="1:17">
      <c r="A84" s="2316"/>
      <c r="B84" s="2267"/>
      <c r="C84" s="2322"/>
      <c r="D84" s="2317"/>
      <c r="E84" s="2299"/>
      <c r="F84" s="2267"/>
      <c r="G84" s="2267"/>
      <c r="H84" s="2315"/>
      <c r="I84" s="2267"/>
      <c r="J84" s="2267"/>
      <c r="K84" s="2318"/>
      <c r="L84" s="2270"/>
      <c r="M84" s="2270"/>
      <c r="N84" s="2270"/>
      <c r="O84" s="2270"/>
      <c r="P84" s="2270"/>
      <c r="Q84" s="2313"/>
    </row>
    <row r="85" spans="1:17">
      <c r="A85" s="2270"/>
      <c r="B85" s="2270"/>
      <c r="C85" s="2270"/>
      <c r="D85" s="2271"/>
      <c r="E85" s="2299"/>
      <c r="F85" s="2270"/>
      <c r="G85" s="2270"/>
      <c r="H85" s="2267"/>
      <c r="I85" s="2270"/>
      <c r="J85" s="2299"/>
      <c r="K85" s="2299"/>
      <c r="L85" s="2313"/>
      <c r="M85" s="2270"/>
      <c r="N85" s="2270"/>
      <c r="O85" s="2270"/>
      <c r="P85" s="2270"/>
      <c r="Q85" s="2313"/>
    </row>
    <row r="86" spans="1:17">
      <c r="A86" s="2270"/>
      <c r="B86" s="2270"/>
      <c r="C86" s="2270"/>
      <c r="D86" s="2271"/>
      <c r="E86" s="2299"/>
      <c r="F86" s="2270"/>
      <c r="G86" s="2270"/>
      <c r="H86" s="2270"/>
      <c r="I86" s="2270"/>
      <c r="J86" s="2270"/>
      <c r="K86" s="2270"/>
      <c r="L86" s="2270"/>
      <c r="M86" s="2270"/>
      <c r="N86" s="2270"/>
      <c r="O86" s="2270"/>
      <c r="P86" s="2270"/>
      <c r="Q86" s="2313"/>
    </row>
    <row r="87" spans="1:17">
      <c r="A87" s="2320" t="s">
        <v>1659</v>
      </c>
      <c r="B87" s="2270"/>
      <c r="C87" s="2299"/>
      <c r="D87" s="2321" t="s">
        <v>2404</v>
      </c>
      <c r="E87" s="2270"/>
      <c r="F87" s="2270"/>
      <c r="G87" s="2322" t="s">
        <v>2166</v>
      </c>
      <c r="H87" s="2270"/>
      <c r="I87" s="2270"/>
      <c r="J87" s="2270"/>
      <c r="K87" s="2270"/>
      <c r="L87" s="2270"/>
      <c r="M87" s="2270"/>
      <c r="N87" s="2270"/>
      <c r="O87" s="2270"/>
      <c r="P87" s="2270"/>
      <c r="Q87" s="2313"/>
    </row>
    <row r="88" spans="1:17">
      <c r="A88" s="2315" t="s">
        <v>2179</v>
      </c>
      <c r="B88" s="2270"/>
      <c r="C88" s="2299"/>
      <c r="D88" s="2351" t="s">
        <v>2178</v>
      </c>
      <c r="E88" s="2315"/>
      <c r="F88" s="2270"/>
      <c r="G88" s="2299" t="s">
        <v>431</v>
      </c>
      <c r="H88" s="2270"/>
      <c r="I88" s="2324"/>
      <c r="J88" s="2324"/>
      <c r="K88" s="2324"/>
      <c r="L88" s="2270"/>
      <c r="M88" s="2270"/>
      <c r="N88" s="2270"/>
      <c r="O88" s="2270"/>
      <c r="P88" s="2270"/>
      <c r="Q88" s="2313"/>
    </row>
    <row r="89" spans="1:17">
      <c r="A89" s="2270"/>
      <c r="B89" s="2270"/>
      <c r="C89" s="2267"/>
      <c r="D89" s="2271"/>
      <c r="E89" s="2270"/>
      <c r="F89" s="2466"/>
      <c r="G89" s="2264" t="s">
        <v>640</v>
      </c>
      <c r="H89" s="2324"/>
      <c r="I89" s="2324"/>
      <c r="J89" s="2326"/>
      <c r="K89" s="2326"/>
      <c r="L89" s="2270"/>
      <c r="M89" s="2270"/>
      <c r="N89" s="2270"/>
      <c r="O89" s="2270"/>
      <c r="P89" s="2313"/>
      <c r="Q89" s="2313"/>
    </row>
    <row r="90" spans="1:17" ht="6" customHeight="1">
      <c r="A90" s="2322"/>
      <c r="B90" s="2322"/>
      <c r="C90" s="2322"/>
      <c r="D90" s="2322"/>
      <c r="E90" s="2322"/>
      <c r="F90" s="2322"/>
      <c r="G90" s="2322"/>
      <c r="H90" s="2326"/>
      <c r="I90" s="2322"/>
      <c r="J90" s="2322"/>
      <c r="K90" s="2322"/>
      <c r="L90" s="2270"/>
      <c r="M90" s="2270"/>
      <c r="N90" s="2270"/>
      <c r="O90" s="2270"/>
      <c r="P90" s="2270"/>
      <c r="Q90" s="2313"/>
    </row>
    <row r="91" spans="1:17">
      <c r="A91" s="2322"/>
      <c r="B91" s="2322"/>
      <c r="C91" s="2322"/>
      <c r="D91" s="2322"/>
      <c r="E91" s="2322"/>
      <c r="F91" s="2322"/>
      <c r="G91" s="2322"/>
      <c r="H91" s="2322"/>
      <c r="I91" s="2322"/>
      <c r="J91" s="2322"/>
      <c r="K91" s="2322"/>
      <c r="L91" s="2270"/>
      <c r="M91" s="2270"/>
      <c r="N91" s="2270"/>
      <c r="O91" s="2270"/>
      <c r="P91" s="2270"/>
      <c r="Q91" s="2313"/>
    </row>
    <row r="92" spans="1:17">
      <c r="A92" s="3543" t="s">
        <v>2659</v>
      </c>
      <c r="B92" s="3543"/>
      <c r="C92" s="3543"/>
      <c r="D92" s="3349"/>
      <c r="E92" s="3350"/>
      <c r="F92" s="3545" t="s">
        <v>2659</v>
      </c>
      <c r="G92" s="3545"/>
      <c r="H92" s="3545"/>
      <c r="I92" s="2267"/>
      <c r="J92" s="2267"/>
      <c r="K92" s="2267"/>
      <c r="L92" s="2270"/>
      <c r="M92" s="2270"/>
      <c r="N92" s="2270"/>
      <c r="O92" s="2270"/>
      <c r="P92" s="2270"/>
      <c r="Q92" s="2313"/>
    </row>
    <row r="93" spans="1:17">
      <c r="A93" s="3550" t="s">
        <v>2405</v>
      </c>
      <c r="B93" s="3550"/>
      <c r="C93" s="3550"/>
      <c r="D93" s="3349"/>
      <c r="E93" s="3350"/>
      <c r="F93" s="3621" t="s">
        <v>2421</v>
      </c>
      <c r="G93" s="3621"/>
      <c r="H93" s="3621"/>
      <c r="I93" s="3648"/>
      <c r="J93" s="3648"/>
      <c r="K93" s="2320"/>
      <c r="L93" s="2270"/>
      <c r="M93" s="2270"/>
      <c r="N93" s="2313"/>
      <c r="O93" s="2270"/>
      <c r="P93" s="2270"/>
      <c r="Q93" s="2313"/>
    </row>
    <row r="94" spans="1:17">
      <c r="A94" s="3543" t="s">
        <v>432</v>
      </c>
      <c r="B94" s="3543"/>
      <c r="C94" s="3543"/>
      <c r="D94" s="3351"/>
      <c r="E94" s="3261"/>
      <c r="F94" s="3624" t="s">
        <v>432</v>
      </c>
      <c r="G94" s="3624"/>
      <c r="H94" s="3624"/>
      <c r="I94" s="2320"/>
      <c r="J94" s="2320"/>
      <c r="K94" s="2320"/>
      <c r="L94" s="2270"/>
      <c r="M94" s="2270"/>
      <c r="N94" s="2313"/>
      <c r="O94" s="2270"/>
      <c r="P94" s="2270"/>
      <c r="Q94" s="2313"/>
    </row>
    <row r="95" spans="1:17">
      <c r="A95" s="3431"/>
      <c r="B95" s="3431"/>
      <c r="C95" s="3431"/>
      <c r="D95" s="3351"/>
      <c r="E95" s="3261"/>
      <c r="F95" s="3352"/>
      <c r="G95" s="3261"/>
      <c r="H95" s="3261"/>
      <c r="I95" s="2320"/>
      <c r="J95" s="2320"/>
      <c r="K95" s="2320"/>
      <c r="L95" s="2270"/>
      <c r="M95" s="2270"/>
      <c r="N95" s="2313"/>
      <c r="O95" s="2270"/>
      <c r="P95" s="2270"/>
      <c r="Q95" s="2313"/>
    </row>
    <row r="96" spans="1:17">
      <c r="A96" s="3431"/>
      <c r="B96" s="3431"/>
      <c r="C96" s="3431"/>
      <c r="D96" s="3351"/>
      <c r="E96" s="3261"/>
      <c r="F96" s="3352"/>
      <c r="G96" s="3261"/>
      <c r="H96" s="3261"/>
      <c r="I96" s="2320"/>
      <c r="J96" s="2320"/>
      <c r="K96" s="2320"/>
      <c r="L96" s="2270"/>
      <c r="M96" s="2270"/>
      <c r="N96" s="2313"/>
      <c r="O96" s="2270"/>
      <c r="P96" s="2270"/>
      <c r="Q96" s="2313"/>
    </row>
    <row r="97" spans="1:17">
      <c r="A97" s="3431"/>
      <c r="B97" s="3431"/>
      <c r="C97" s="3431"/>
      <c r="D97" s="3351"/>
      <c r="E97" s="3261"/>
      <c r="F97" s="3352"/>
      <c r="G97" s="3261"/>
      <c r="H97" s="3261"/>
      <c r="I97" s="2320"/>
      <c r="J97" s="2320"/>
      <c r="K97" s="2320"/>
      <c r="L97" s="2270"/>
      <c r="M97" s="2270"/>
      <c r="N97" s="2313"/>
      <c r="O97" s="2270"/>
      <c r="P97" s="2270"/>
      <c r="Q97" s="2313"/>
    </row>
    <row r="98" spans="1:17">
      <c r="A98" s="3550" t="s">
        <v>2669</v>
      </c>
      <c r="B98" s="3550"/>
      <c r="C98" s="3550"/>
      <c r="D98" s="3351"/>
      <c r="E98" s="3261"/>
      <c r="F98" s="3621" t="s">
        <v>2660</v>
      </c>
      <c r="G98" s="3621"/>
      <c r="H98" s="3621"/>
      <c r="I98" s="2320"/>
      <c r="J98" s="2320"/>
      <c r="K98" s="2320"/>
      <c r="L98" s="2270"/>
      <c r="M98" s="2270"/>
      <c r="N98" s="2313"/>
      <c r="O98" s="2270"/>
      <c r="P98" s="2270"/>
      <c r="Q98" s="2313"/>
    </row>
    <row r="99" spans="1:17">
      <c r="A99" s="3543" t="s">
        <v>2661</v>
      </c>
      <c r="B99" s="3543"/>
      <c r="C99" s="3543"/>
      <c r="D99" s="3351"/>
      <c r="E99" s="3261"/>
      <c r="F99" s="3625" t="s">
        <v>2661</v>
      </c>
      <c r="G99" s="3625"/>
      <c r="H99" s="3625"/>
      <c r="I99" s="2270"/>
      <c r="J99" s="2270"/>
      <c r="K99" s="2270"/>
      <c r="L99" s="2270"/>
      <c r="M99" s="2270"/>
      <c r="N99" s="2270"/>
      <c r="O99" s="2270"/>
      <c r="P99" s="2270"/>
      <c r="Q99" s="2313"/>
    </row>
    <row r="100" spans="1:17">
      <c r="A100" s="3543" t="s">
        <v>2664</v>
      </c>
      <c r="B100" s="3543"/>
      <c r="C100" s="3543"/>
      <c r="D100" s="3351"/>
      <c r="E100" s="3261"/>
      <c r="F100" s="3626" t="s">
        <v>2665</v>
      </c>
      <c r="G100" s="3626"/>
      <c r="H100" s="3626"/>
      <c r="Q100" s="2445"/>
    </row>
    <row r="101" spans="1:17">
      <c r="A101" s="3476" t="s">
        <v>2629</v>
      </c>
      <c r="B101" s="3476"/>
      <c r="C101" s="3476"/>
      <c r="D101" s="3351"/>
      <c r="E101" s="3261"/>
      <c r="F101" s="3647" t="s">
        <v>2629</v>
      </c>
      <c r="G101" s="3647"/>
      <c r="H101" s="3647"/>
      <c r="Q101" s="2445"/>
    </row>
    <row r="102" spans="1:17">
      <c r="Q102" s="2445"/>
    </row>
    <row r="103" spans="1:17">
      <c r="Q103" s="2445"/>
    </row>
    <row r="104" spans="1:17">
      <c r="Q104" s="2445"/>
    </row>
    <row r="105" spans="1:17">
      <c r="Q105" s="2445"/>
    </row>
    <row r="106" spans="1:17">
      <c r="Q106" s="2445"/>
    </row>
    <row r="107" spans="1:17">
      <c r="F107" s="2458">
        <v>2.9144287109375E-3</v>
      </c>
      <c r="G107" s="2458">
        <v>0</v>
      </c>
      <c r="H107" s="2458">
        <v>-0.5471343994140625</v>
      </c>
      <c r="I107" s="2458">
        <v>0</v>
      </c>
      <c r="J107" s="2458">
        <v>0</v>
      </c>
      <c r="Q107" s="2445"/>
    </row>
    <row r="108" spans="1:17">
      <c r="H108" s="2458"/>
      <c r="Q108" s="2445"/>
    </row>
    <row r="109" spans="1:17">
      <c r="Q109" s="2445"/>
    </row>
    <row r="110" spans="1:17">
      <c r="Q110" s="2445"/>
    </row>
    <row r="111" spans="1:17">
      <c r="Q111" s="2445"/>
    </row>
    <row r="112" spans="1:17">
      <c r="Q112" s="2445"/>
    </row>
    <row r="113" spans="2:17">
      <c r="B113" s="2312" t="s">
        <v>1527</v>
      </c>
      <c r="F113" s="2445">
        <v>0</v>
      </c>
      <c r="G113" s="2445"/>
      <c r="Q113" s="2445"/>
    </row>
    <row r="114" spans="2:17">
      <c r="H114" s="2445"/>
    </row>
    <row r="117" spans="2:17">
      <c r="F117" s="2445"/>
    </row>
  </sheetData>
  <mergeCells count="39">
    <mergeCell ref="A1:J1"/>
    <mergeCell ref="A2:J2"/>
    <mergeCell ref="A3:J3"/>
    <mergeCell ref="A46:J46"/>
    <mergeCell ref="A67:B68"/>
    <mergeCell ref="F67:F68"/>
    <mergeCell ref="J67:J68"/>
    <mergeCell ref="A47:J47"/>
    <mergeCell ref="A48:J48"/>
    <mergeCell ref="F5:H5"/>
    <mergeCell ref="F50:H50"/>
    <mergeCell ref="A50:B51"/>
    <mergeCell ref="A5:B6"/>
    <mergeCell ref="F101:H101"/>
    <mergeCell ref="I93:J93"/>
    <mergeCell ref="D5:D6"/>
    <mergeCell ref="D50:D51"/>
    <mergeCell ref="A20:C20"/>
    <mergeCell ref="A9:B9"/>
    <mergeCell ref="A10:B10"/>
    <mergeCell ref="A32:B32"/>
    <mergeCell ref="A33:B33"/>
    <mergeCell ref="A40:J40"/>
    <mergeCell ref="A34:B34"/>
    <mergeCell ref="A69:B69"/>
    <mergeCell ref="H67:H68"/>
    <mergeCell ref="A92:C92"/>
    <mergeCell ref="F92:H92"/>
    <mergeCell ref="A93:C93"/>
    <mergeCell ref="A100:C100"/>
    <mergeCell ref="F100:H100"/>
    <mergeCell ref="A83:H83"/>
    <mergeCell ref="A94:C94"/>
    <mergeCell ref="F94:H94"/>
    <mergeCell ref="A98:C98"/>
    <mergeCell ref="F98:H98"/>
    <mergeCell ref="A99:C99"/>
    <mergeCell ref="F99:H99"/>
    <mergeCell ref="F93:H93"/>
  </mergeCells>
  <phoneticPr fontId="0" type="noConversion"/>
  <printOptions horizontalCentered="1"/>
  <pageMargins left="0.8" right="0.8" top="1.1000000000000001" bottom="0.7" header="0.5" footer="0.3"/>
  <pageSetup paperSize="9" scale="95" firstPageNumber="12" fitToHeight="10" orientation="portrait" useFirstPageNumber="1" r:id="rId1"/>
  <headerFooter>
    <oddHeader>&amp;L&amp;"Tahoma,Bold"&amp;12MABS &amp;&amp; J Partners  &amp;"Arial,Bold"&amp;11  
&amp;"Arial,Regular"&amp;10Chartered Accountants&amp;C&amp;"Arial,Bold"&amp;14
&amp;R&amp;"Arial,Bold"&amp;12Mahfel Huq &amp;&amp; Co.&amp;11     
&amp;"Arial,Regular"&amp;10Chartered Accountants</oddHeader>
    <oddFooter>&amp;C&amp;P</oddFooter>
  </headerFooter>
  <rowBreaks count="1" manualBreakCount="1">
    <brk id="45" max="7"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249977111117893"/>
  </sheetPr>
  <dimension ref="A1:XFD207"/>
  <sheetViews>
    <sheetView view="pageBreakPreview" zoomScaleSheetLayoutView="100" workbookViewId="0">
      <selection activeCell="Q21" sqref="Q21"/>
    </sheetView>
  </sheetViews>
  <sheetFormatPr defaultColWidth="9.109375" defaultRowHeight="13.8"/>
  <cols>
    <col min="1" max="1" width="22.5546875" style="2510" customWidth="1"/>
    <col min="2" max="2" width="17.6640625" style="2510" customWidth="1"/>
    <col min="3" max="3" width="0.5546875" style="2510" customWidth="1"/>
    <col min="4" max="4" width="7.5546875" style="2510" customWidth="1"/>
    <col min="5" max="5" width="0.5546875" style="2510" customWidth="1"/>
    <col min="6" max="6" width="16.5546875" style="2510" customWidth="1"/>
    <col min="7" max="7" width="0.5546875" style="2510" customWidth="1"/>
    <col min="8" max="8" width="16.44140625" style="2270" customWidth="1"/>
    <col min="9" max="10" width="0.109375" style="2492" hidden="1" customWidth="1"/>
    <col min="11" max="11" width="18.33203125" style="2492" customWidth="1"/>
    <col min="12" max="12" width="17.88671875" style="2492" customWidth="1"/>
    <col min="13" max="13" width="9.109375" style="2492"/>
    <col min="14" max="14" width="15.33203125" style="2492" customWidth="1"/>
    <col min="15" max="16384" width="9.109375" style="2492"/>
  </cols>
  <sheetData>
    <row r="1" spans="1:12" ht="15">
      <c r="A1" s="3570" t="s">
        <v>483</v>
      </c>
      <c r="B1" s="3570"/>
      <c r="C1" s="3570"/>
      <c r="D1" s="3570"/>
      <c r="E1" s="3570"/>
      <c r="F1" s="3570"/>
      <c r="G1" s="3570"/>
      <c r="H1" s="3570"/>
    </row>
    <row r="2" spans="1:12">
      <c r="A2" s="3565" t="s">
        <v>1210</v>
      </c>
      <c r="B2" s="3565"/>
      <c r="C2" s="3565"/>
      <c r="D2" s="3565"/>
      <c r="E2" s="3565"/>
      <c r="F2" s="3565"/>
      <c r="G2" s="3565"/>
      <c r="H2" s="3565"/>
    </row>
    <row r="3" spans="1:12">
      <c r="A3" s="3553" t="s">
        <v>2192</v>
      </c>
      <c r="B3" s="3553"/>
      <c r="C3" s="3553"/>
      <c r="D3" s="3553"/>
      <c r="E3" s="3553"/>
      <c r="F3" s="3553"/>
      <c r="G3" s="3553"/>
      <c r="H3" s="3553"/>
    </row>
    <row r="4" spans="1:12" ht="9.75" customHeight="1">
      <c r="A4" s="2270"/>
      <c r="B4" s="2270"/>
      <c r="C4" s="2270"/>
      <c r="D4" s="2270"/>
      <c r="E4" s="2270"/>
      <c r="F4" s="2270"/>
      <c r="G4" s="2270"/>
    </row>
    <row r="5" spans="1:12">
      <c r="A5" s="3660" t="s">
        <v>746</v>
      </c>
      <c r="B5" s="3661"/>
      <c r="C5" s="2336"/>
      <c r="D5" s="3664" t="s">
        <v>194</v>
      </c>
      <c r="E5" s="2270"/>
      <c r="F5" s="3566" t="s">
        <v>2624</v>
      </c>
      <c r="G5" s="3567"/>
      <c r="H5" s="3568"/>
    </row>
    <row r="6" spans="1:12">
      <c r="A6" s="3662"/>
      <c r="B6" s="3663"/>
      <c r="C6" s="2336"/>
      <c r="D6" s="3665"/>
      <c r="E6" s="2270"/>
      <c r="F6" s="2333">
        <v>44561</v>
      </c>
      <c r="G6" s="2299"/>
      <c r="H6" s="2333">
        <v>44196</v>
      </c>
    </row>
    <row r="7" spans="1:12" ht="14.1" customHeight="1">
      <c r="A7" s="2267" t="s">
        <v>1248</v>
      </c>
      <c r="B7" s="2267"/>
      <c r="C7" s="2267"/>
      <c r="D7" s="2270"/>
      <c r="E7" s="2270"/>
      <c r="F7" s="2271"/>
      <c r="G7" s="2271"/>
      <c r="H7" s="2271"/>
    </row>
    <row r="8" spans="1:12" ht="14.1" customHeight="1">
      <c r="A8" s="2270" t="s">
        <v>1008</v>
      </c>
      <c r="B8" s="2270"/>
      <c r="C8" s="2270"/>
      <c r="D8" s="3036">
        <v>24.01</v>
      </c>
      <c r="E8" s="2270"/>
      <c r="F8" s="2280">
        <v>1189263727.97</v>
      </c>
      <c r="G8" s="2277"/>
      <c r="H8" s="2280">
        <v>1037840366.186</v>
      </c>
    </row>
    <row r="9" spans="1:12" ht="15.75" customHeight="1">
      <c r="A9" s="2270" t="s">
        <v>195</v>
      </c>
      <c r="B9" s="2270"/>
      <c r="C9" s="2270"/>
      <c r="D9" s="2493">
        <v>25</v>
      </c>
      <c r="E9" s="2270"/>
      <c r="F9" s="2282">
        <v>751189844.48000002</v>
      </c>
      <c r="G9" s="2277"/>
      <c r="H9" s="2282">
        <v>720785884.13</v>
      </c>
    </row>
    <row r="10" spans="1:12" ht="14.1" customHeight="1">
      <c r="A10" s="2270" t="s">
        <v>570</v>
      </c>
      <c r="B10" s="2270"/>
      <c r="C10" s="2270"/>
      <c r="D10" s="3290">
        <v>26</v>
      </c>
      <c r="E10" s="2270"/>
      <c r="F10" s="2285">
        <v>118982513.98653921</v>
      </c>
      <c r="G10" s="2277"/>
      <c r="H10" s="2285">
        <v>77838427.290000007</v>
      </c>
    </row>
    <row r="11" spans="1:12" ht="14.1" customHeight="1">
      <c r="A11" s="2270"/>
      <c r="B11" s="2270"/>
      <c r="C11" s="2270"/>
      <c r="D11" s="2270"/>
      <c r="E11" s="2270"/>
      <c r="F11" s="2340">
        <v>2059436086.4365392</v>
      </c>
      <c r="G11" s="2277">
        <v>0</v>
      </c>
      <c r="H11" s="2340">
        <v>1836464677.6059999</v>
      </c>
      <c r="L11" s="2494"/>
    </row>
    <row r="12" spans="1:12" ht="14.1" customHeight="1">
      <c r="A12" s="2267" t="s">
        <v>642</v>
      </c>
      <c r="B12" s="2267"/>
      <c r="C12" s="2267"/>
      <c r="D12" s="2299"/>
      <c r="E12" s="2270"/>
      <c r="F12" s="2277"/>
      <c r="G12" s="2277"/>
      <c r="H12" s="2277"/>
    </row>
    <row r="13" spans="1:12" ht="14.1" customHeight="1">
      <c r="A13" s="2270" t="s">
        <v>1010</v>
      </c>
      <c r="B13" s="2270"/>
      <c r="C13" s="2270"/>
      <c r="D13" s="2299"/>
      <c r="E13" s="2270"/>
      <c r="F13" s="2280">
        <v>-569835393.58779287</v>
      </c>
      <c r="G13" s="2277"/>
      <c r="H13" s="2280">
        <v>-780431310.382375</v>
      </c>
    </row>
    <row r="14" spans="1:12" ht="14.1" customHeight="1">
      <c r="A14" s="2270" t="s">
        <v>1011</v>
      </c>
      <c r="B14" s="2270"/>
      <c r="C14" s="2270"/>
      <c r="D14" s="2299"/>
      <c r="E14" s="2270"/>
      <c r="F14" s="2282">
        <v>1246175266.9778008</v>
      </c>
      <c r="G14" s="2277"/>
      <c r="H14" s="2282">
        <v>1615214932.6931007</v>
      </c>
    </row>
    <row r="15" spans="1:12" ht="14.1" customHeight="1">
      <c r="A15" s="2270" t="s">
        <v>682</v>
      </c>
      <c r="B15" s="2270"/>
      <c r="C15" s="2270"/>
      <c r="D15" s="2299"/>
      <c r="E15" s="2270"/>
      <c r="F15" s="2282">
        <v>120049741.61494023</v>
      </c>
      <c r="G15" s="2277"/>
      <c r="H15" s="2282">
        <v>127574776.285879</v>
      </c>
    </row>
    <row r="16" spans="1:12" ht="14.1" customHeight="1">
      <c r="A16" s="2270" t="s">
        <v>1012</v>
      </c>
      <c r="B16" s="2270"/>
      <c r="C16" s="2270"/>
      <c r="D16" s="2299"/>
      <c r="E16" s="2270"/>
      <c r="F16" s="2285">
        <v>853610072.22755289</v>
      </c>
      <c r="G16" s="2277"/>
      <c r="H16" s="2285">
        <v>759796216.13839555</v>
      </c>
    </row>
    <row r="17" spans="1:14" ht="21" customHeight="1">
      <c r="A17" s="2270"/>
      <c r="B17" s="2270"/>
      <c r="C17" s="2270"/>
      <c r="D17" s="2299"/>
      <c r="E17" s="2270"/>
      <c r="F17" s="2311">
        <v>1649999687.232501</v>
      </c>
      <c r="G17" s="2277"/>
      <c r="H17" s="2311">
        <v>1722154614.7350001</v>
      </c>
      <c r="K17" s="2494"/>
      <c r="L17" s="2495"/>
    </row>
    <row r="18" spans="1:14" ht="14.1" customHeight="1">
      <c r="A18" s="2270" t="s">
        <v>1013</v>
      </c>
      <c r="B18" s="2270"/>
      <c r="C18" s="2270"/>
      <c r="D18" s="3036">
        <v>27.01</v>
      </c>
      <c r="E18" s="2270"/>
      <c r="F18" s="2277">
        <v>40410280.859999999</v>
      </c>
      <c r="G18" s="2277"/>
      <c r="H18" s="2277">
        <v>36171522.679999992</v>
      </c>
    </row>
    <row r="19" spans="1:14" ht="14.1" customHeight="1">
      <c r="A19" s="2270"/>
      <c r="B19" s="2270"/>
      <c r="C19" s="2270"/>
      <c r="D19" s="2299"/>
      <c r="E19" s="2270"/>
      <c r="F19" s="2342">
        <v>3749846054.5290403</v>
      </c>
      <c r="G19" s="2289" t="e">
        <v>#REF!</v>
      </c>
      <c r="H19" s="2342">
        <v>3594790815.0209999</v>
      </c>
      <c r="K19" s="2495"/>
    </row>
    <row r="20" spans="1:14" ht="14.1" customHeight="1">
      <c r="A20" s="2267" t="s">
        <v>845</v>
      </c>
      <c r="B20" s="2267"/>
      <c r="C20" s="2267"/>
      <c r="D20" s="2299"/>
      <c r="E20" s="2270"/>
      <c r="F20" s="2277"/>
      <c r="G20" s="2277"/>
      <c r="H20" s="2277"/>
    </row>
    <row r="21" spans="1:14" ht="14.1" customHeight="1">
      <c r="A21" s="2270" t="s">
        <v>775</v>
      </c>
      <c r="B21" s="2270"/>
      <c r="C21" s="2270"/>
      <c r="D21" s="2270"/>
      <c r="E21" s="2270"/>
      <c r="F21" s="2280">
        <v>5648492</v>
      </c>
      <c r="G21" s="2277"/>
      <c r="H21" s="2280">
        <v>5836079</v>
      </c>
      <c r="K21" s="2496"/>
    </row>
    <row r="22" spans="1:14" ht="14.1" customHeight="1">
      <c r="A22" s="2270" t="s">
        <v>1860</v>
      </c>
      <c r="B22" s="2270"/>
      <c r="C22" s="2270"/>
      <c r="D22" s="2270"/>
      <c r="E22" s="2270"/>
      <c r="F22" s="2282">
        <v>1394000</v>
      </c>
      <c r="G22" s="2277"/>
      <c r="H22" s="2282">
        <v>998832</v>
      </c>
      <c r="K22" s="2496"/>
    </row>
    <row r="23" spans="1:14" ht="14.1" customHeight="1">
      <c r="A23" s="2270" t="s">
        <v>604</v>
      </c>
      <c r="B23" s="2270"/>
      <c r="C23" s="2270"/>
      <c r="D23" s="2270"/>
      <c r="E23" s="2270"/>
      <c r="F23" s="2282">
        <v>2138000</v>
      </c>
      <c r="G23" s="2277"/>
      <c r="H23" s="2282">
        <v>12302370</v>
      </c>
      <c r="K23" s="2496"/>
    </row>
    <row r="24" spans="1:14" ht="14.1" customHeight="1">
      <c r="A24" s="2270" t="s">
        <v>1858</v>
      </c>
      <c r="B24" s="2270"/>
      <c r="C24" s="2270"/>
      <c r="D24" s="2270"/>
      <c r="E24" s="2270"/>
      <c r="F24" s="2282">
        <v>69000000</v>
      </c>
      <c r="G24" s="2277"/>
      <c r="H24" s="2282">
        <v>75000000</v>
      </c>
      <c r="K24" s="2496"/>
    </row>
    <row r="25" spans="1:14" ht="14.1" customHeight="1">
      <c r="A25" s="2270" t="s">
        <v>606</v>
      </c>
      <c r="B25" s="2270"/>
      <c r="C25" s="2270"/>
      <c r="D25" s="2270"/>
      <c r="E25" s="2270"/>
      <c r="F25" s="2282">
        <v>2500000</v>
      </c>
      <c r="G25" s="2277"/>
      <c r="H25" s="2282">
        <v>2500000</v>
      </c>
      <c r="K25" s="2496"/>
    </row>
    <row r="26" spans="1:14" ht="14.1" customHeight="1">
      <c r="A26" s="2270" t="s">
        <v>2386</v>
      </c>
      <c r="B26" s="2270"/>
      <c r="C26" s="2270"/>
      <c r="D26" s="2270"/>
      <c r="E26" s="2270"/>
      <c r="F26" s="2282">
        <v>610000</v>
      </c>
      <c r="G26" s="2277"/>
      <c r="H26" s="2282">
        <v>560000</v>
      </c>
      <c r="K26" s="2496"/>
    </row>
    <row r="27" spans="1:14" ht="14.1" customHeight="1">
      <c r="A27" s="2270" t="s">
        <v>569</v>
      </c>
      <c r="B27" s="2270"/>
      <c r="C27" s="2270"/>
      <c r="D27" s="2270"/>
      <c r="E27" s="2270"/>
      <c r="F27" s="2282">
        <v>71381039.004206955</v>
      </c>
      <c r="G27" s="2277"/>
      <c r="H27" s="2282">
        <v>45679981.460000001</v>
      </c>
      <c r="K27" s="2497"/>
      <c r="N27" s="2495"/>
    </row>
    <row r="28" spans="1:14" ht="14.1" customHeight="1">
      <c r="A28" s="2270" t="s">
        <v>608</v>
      </c>
      <c r="B28" s="2270"/>
      <c r="C28" s="2270"/>
      <c r="D28" s="2270"/>
      <c r="E28" s="2270"/>
      <c r="F28" s="2282">
        <v>2900941</v>
      </c>
      <c r="G28" s="2277"/>
      <c r="H28" s="2282">
        <v>10075032</v>
      </c>
      <c r="K28" s="2497"/>
      <c r="L28" s="2495"/>
    </row>
    <row r="29" spans="1:14" ht="14.1" customHeight="1">
      <c r="A29" s="2270" t="s">
        <v>2556</v>
      </c>
      <c r="B29" s="2270"/>
      <c r="C29" s="2270"/>
      <c r="D29" s="2270"/>
      <c r="E29" s="2270"/>
      <c r="F29" s="2282">
        <v>1941498</v>
      </c>
      <c r="G29" s="2277"/>
      <c r="H29" s="2282">
        <v>0</v>
      </c>
      <c r="K29" s="2497"/>
      <c r="L29" s="2495"/>
    </row>
    <row r="30" spans="1:14" ht="14.1" customHeight="1">
      <c r="A30" s="2270" t="s">
        <v>2408</v>
      </c>
      <c r="B30" s="2270"/>
      <c r="C30" s="2270"/>
      <c r="D30" s="2270"/>
      <c r="E30" s="2270"/>
      <c r="F30" s="2285">
        <v>228969.74040000001</v>
      </c>
      <c r="G30" s="2277"/>
      <c r="H30" s="2285">
        <v>0</v>
      </c>
      <c r="K30" s="2497"/>
      <c r="L30" s="2495"/>
    </row>
    <row r="31" spans="1:14" ht="14.1" customHeight="1">
      <c r="A31" s="2270"/>
      <c r="B31" s="2270"/>
      <c r="C31" s="2270"/>
      <c r="D31" s="2270"/>
      <c r="E31" s="2270"/>
      <c r="F31" s="2305">
        <v>157742939.74460694</v>
      </c>
      <c r="G31" s="2277"/>
      <c r="H31" s="2305">
        <v>152952294.46000001</v>
      </c>
      <c r="K31" s="2497"/>
      <c r="L31" s="2495"/>
      <c r="M31" s="2495"/>
      <c r="N31" s="2495"/>
    </row>
    <row r="32" spans="1:14" ht="14.1" customHeight="1">
      <c r="A32" s="3569" t="s">
        <v>1212</v>
      </c>
      <c r="B32" s="3569"/>
      <c r="C32" s="2290"/>
      <c r="D32" s="2270"/>
      <c r="E32" s="2270"/>
      <c r="F32" s="2292">
        <v>3592103114.7844334</v>
      </c>
      <c r="G32" s="2292"/>
      <c r="H32" s="2292">
        <v>3441838520.5609999</v>
      </c>
      <c r="K32" s="2498"/>
      <c r="L32" s="2498"/>
    </row>
    <row r="33" spans="1:16384" ht="14.1" customHeight="1">
      <c r="A33" s="2270" t="s">
        <v>2414</v>
      </c>
      <c r="B33" s="2271"/>
      <c r="C33" s="2271"/>
      <c r="D33" s="2271">
        <v>29</v>
      </c>
      <c r="E33" s="2277"/>
      <c r="F33" s="2485">
        <v>1291559249.7677734</v>
      </c>
      <c r="G33" s="2289"/>
      <c r="H33" s="2305">
        <v>942631514.40900016</v>
      </c>
      <c r="K33" s="2498"/>
    </row>
    <row r="34" spans="1:16384" ht="14.1" customHeight="1">
      <c r="A34" s="2299" t="s">
        <v>2430</v>
      </c>
      <c r="B34" s="2271"/>
      <c r="C34" s="2271"/>
      <c r="D34" s="2270"/>
      <c r="E34" s="2277"/>
      <c r="F34" s="2378">
        <v>1286603277.0177734</v>
      </c>
      <c r="G34" s="2286"/>
      <c r="H34" s="2280">
        <v>942631514.40900016</v>
      </c>
      <c r="K34" s="2498"/>
    </row>
    <row r="35" spans="1:16384" ht="14.1" customHeight="1">
      <c r="A35" s="2299" t="s">
        <v>2431</v>
      </c>
      <c r="B35" s="2271"/>
      <c r="C35" s="2271"/>
      <c r="D35" s="2270"/>
      <c r="E35" s="2277"/>
      <c r="F35" s="2379">
        <v>4955972.75</v>
      </c>
      <c r="G35" s="2286"/>
      <c r="H35" s="2285">
        <v>0</v>
      </c>
      <c r="K35" s="2498"/>
    </row>
    <row r="36" spans="1:16384" ht="14.1" customHeight="1">
      <c r="A36" s="2267" t="s">
        <v>846</v>
      </c>
      <c r="B36" s="2271"/>
      <c r="C36" s="2271"/>
      <c r="D36" s="2271">
        <v>30</v>
      </c>
      <c r="E36" s="2270"/>
      <c r="F36" s="2289">
        <v>2300543865.0166597</v>
      </c>
      <c r="G36" s="2286"/>
      <c r="H36" s="2289">
        <v>2499207006.1519995</v>
      </c>
      <c r="K36" s="2497"/>
      <c r="N36" s="2495"/>
    </row>
    <row r="37" spans="1:16384" ht="14.1" customHeight="1">
      <c r="A37" s="2267" t="s">
        <v>2561</v>
      </c>
      <c r="B37" s="2271"/>
      <c r="C37" s="2271"/>
      <c r="D37" s="2271"/>
      <c r="E37" s="2270"/>
      <c r="F37" s="2289"/>
      <c r="G37" s="2277"/>
      <c r="H37" s="2289"/>
      <c r="K37" s="2497"/>
      <c r="N37" s="2495"/>
    </row>
    <row r="38" spans="1:16384" ht="14.1" customHeight="1">
      <c r="A38" s="2270" t="s">
        <v>2562</v>
      </c>
      <c r="B38" s="2271"/>
      <c r="C38" s="2271"/>
      <c r="D38" s="2271"/>
      <c r="E38" s="2270"/>
      <c r="F38" s="2499">
        <v>31331729036.260002</v>
      </c>
      <c r="G38" s="2492"/>
      <c r="H38" s="2398">
        <v>0</v>
      </c>
      <c r="K38" s="2497"/>
      <c r="N38" s="2495"/>
    </row>
    <row r="39" spans="1:16384" ht="14.1" customHeight="1" thickBot="1">
      <c r="A39" s="2267" t="s">
        <v>2563</v>
      </c>
      <c r="B39" s="2270"/>
      <c r="C39" s="2270"/>
      <c r="D39" s="2270"/>
      <c r="E39" s="2270"/>
      <c r="F39" s="2298">
        <v>33632272901.276661</v>
      </c>
      <c r="G39" s="2277"/>
      <c r="H39" s="2298">
        <v>2499207006.1519995</v>
      </c>
      <c r="K39" s="2500"/>
      <c r="L39" s="2501"/>
      <c r="N39" s="2495"/>
    </row>
    <row r="40" spans="1:16384" ht="14.1" customHeight="1" thickTop="1">
      <c r="A40" s="2267" t="s">
        <v>2539</v>
      </c>
      <c r="B40" s="2270"/>
      <c r="C40" s="2271"/>
      <c r="D40" s="2271">
        <v>31</v>
      </c>
      <c r="E40" s="2270"/>
      <c r="F40" s="2325">
        <v>46.010877300333192</v>
      </c>
      <c r="G40" s="2325"/>
      <c r="H40" s="2325">
        <v>49.984140123039992</v>
      </c>
      <c r="I40" s="2267" t="s">
        <v>2539</v>
      </c>
      <c r="J40" s="2270"/>
      <c r="K40" s="2271"/>
      <c r="L40" s="2270"/>
      <c r="M40" s="2270"/>
      <c r="N40" s="2325"/>
      <c r="O40" s="2325"/>
      <c r="P40" s="2325"/>
      <c r="Q40" s="2267"/>
      <c r="R40" s="2270"/>
      <c r="S40" s="2271"/>
      <c r="T40" s="2270"/>
      <c r="U40" s="2270"/>
      <c r="V40" s="2325" t="e">
        <v>#DIV/0!</v>
      </c>
      <c r="W40" s="2325"/>
      <c r="X40" s="2325" t="e">
        <v>#DIV/0!</v>
      </c>
      <c r="Y40" s="2267" t="s">
        <v>2539</v>
      </c>
      <c r="Z40" s="2270"/>
      <c r="AA40" s="2271"/>
      <c r="AB40" s="2270"/>
      <c r="AC40" s="2270"/>
      <c r="AD40" s="2325" t="e">
        <v>#DIV/0!</v>
      </c>
      <c r="AE40" s="2325"/>
      <c r="AF40" s="2325" t="e">
        <v>#DIV/0!</v>
      </c>
      <c r="AG40" s="2267" t="s">
        <v>2539</v>
      </c>
      <c r="AH40" s="2270"/>
      <c r="AI40" s="2271"/>
      <c r="AJ40" s="2270"/>
      <c r="AK40" s="2270"/>
      <c r="AL40" s="2325" t="e">
        <v>#DIV/0!</v>
      </c>
      <c r="AM40" s="2325"/>
      <c r="AN40" s="2325" t="e">
        <v>#DIV/0!</v>
      </c>
      <c r="AO40" s="2267" t="s">
        <v>2539</v>
      </c>
      <c r="AP40" s="2270"/>
      <c r="AQ40" s="2271"/>
      <c r="AR40" s="2270"/>
      <c r="AS40" s="2270"/>
      <c r="AT40" s="2325" t="e">
        <v>#DIV/0!</v>
      </c>
      <c r="AU40" s="2325"/>
      <c r="AV40" s="2325" t="e">
        <v>#DIV/0!</v>
      </c>
      <c r="AW40" s="2267" t="s">
        <v>2539</v>
      </c>
      <c r="AX40" s="2270"/>
      <c r="AY40" s="2271"/>
      <c r="AZ40" s="2270"/>
      <c r="BA40" s="2270"/>
      <c r="BB40" s="2325" t="e">
        <v>#DIV/0!</v>
      </c>
      <c r="BC40" s="2325"/>
      <c r="BD40" s="2325" t="e">
        <v>#DIV/0!</v>
      </c>
      <c r="BE40" s="2267" t="s">
        <v>2539</v>
      </c>
      <c r="BF40" s="2270"/>
      <c r="BG40" s="2271"/>
      <c r="BH40" s="2270"/>
      <c r="BI40" s="2270"/>
      <c r="BJ40" s="2325" t="e">
        <v>#DIV/0!</v>
      </c>
      <c r="BK40" s="2325"/>
      <c r="BL40" s="2325" t="e">
        <v>#DIV/0!</v>
      </c>
      <c r="BM40" s="2267" t="s">
        <v>2539</v>
      </c>
      <c r="BN40" s="2270"/>
      <c r="BO40" s="2271"/>
      <c r="BP40" s="2270"/>
      <c r="BQ40" s="2270"/>
      <c r="BR40" s="2325" t="e">
        <v>#DIV/0!</v>
      </c>
      <c r="BS40" s="2325"/>
      <c r="BT40" s="2325" t="e">
        <v>#DIV/0!</v>
      </c>
      <c r="BU40" s="2267" t="s">
        <v>2539</v>
      </c>
      <c r="BV40" s="2270"/>
      <c r="BW40" s="2271"/>
      <c r="BX40" s="2270"/>
      <c r="BY40" s="2270"/>
      <c r="BZ40" s="2325" t="e">
        <v>#DIV/0!</v>
      </c>
      <c r="CA40" s="2325"/>
      <c r="CB40" s="2325" t="e">
        <v>#DIV/0!</v>
      </c>
      <c r="CC40" s="2267" t="s">
        <v>2539</v>
      </c>
      <c r="CD40" s="2270"/>
      <c r="CE40" s="2271"/>
      <c r="CF40" s="2270"/>
      <c r="CG40" s="2270"/>
      <c r="CH40" s="2325" t="e">
        <v>#DIV/0!</v>
      </c>
      <c r="CI40" s="2325"/>
      <c r="CJ40" s="2325" t="e">
        <v>#DIV/0!</v>
      </c>
      <c r="CK40" s="2267" t="s">
        <v>2539</v>
      </c>
      <c r="CL40" s="2270"/>
      <c r="CM40" s="2271"/>
      <c r="CN40" s="2270"/>
      <c r="CO40" s="2270"/>
      <c r="CP40" s="2325" t="e">
        <v>#DIV/0!</v>
      </c>
      <c r="CQ40" s="2325"/>
      <c r="CR40" s="2325" t="e">
        <v>#DIV/0!</v>
      </c>
      <c r="CS40" s="2267" t="s">
        <v>2539</v>
      </c>
      <c r="CT40" s="2270"/>
      <c r="CU40" s="2271"/>
      <c r="CV40" s="2270"/>
      <c r="CW40" s="2270"/>
      <c r="CX40" s="2325" t="e">
        <v>#DIV/0!</v>
      </c>
      <c r="CY40" s="2325"/>
      <c r="CZ40" s="2325" t="e">
        <v>#DIV/0!</v>
      </c>
      <c r="DA40" s="2267" t="s">
        <v>2539</v>
      </c>
      <c r="DB40" s="2270"/>
      <c r="DC40" s="2271"/>
      <c r="DD40" s="2270"/>
      <c r="DE40" s="2270"/>
      <c r="DF40" s="2325" t="e">
        <v>#DIV/0!</v>
      </c>
      <c r="DG40" s="2325"/>
      <c r="DH40" s="2325" t="e">
        <v>#DIV/0!</v>
      </c>
      <c r="DI40" s="2267" t="s">
        <v>2539</v>
      </c>
      <c r="DJ40" s="2270"/>
      <c r="DK40" s="2271"/>
      <c r="DL40" s="2270"/>
      <c r="DM40" s="2270"/>
      <c r="DN40" s="2325" t="e">
        <v>#DIV/0!</v>
      </c>
      <c r="DO40" s="2325"/>
      <c r="DP40" s="2325" t="e">
        <v>#DIV/0!</v>
      </c>
      <c r="DQ40" s="2267" t="s">
        <v>2539</v>
      </c>
      <c r="DR40" s="2270"/>
      <c r="DS40" s="2271"/>
      <c r="DT40" s="2270"/>
      <c r="DU40" s="2270"/>
      <c r="DV40" s="2325" t="e">
        <v>#DIV/0!</v>
      </c>
      <c r="DW40" s="2325"/>
      <c r="DX40" s="2325" t="e">
        <v>#DIV/0!</v>
      </c>
      <c r="DY40" s="2267" t="s">
        <v>2539</v>
      </c>
      <c r="DZ40" s="2270"/>
      <c r="EA40" s="2271"/>
      <c r="EB40" s="2270"/>
      <c r="EC40" s="2270"/>
      <c r="ED40" s="2325" t="e">
        <v>#DIV/0!</v>
      </c>
      <c r="EE40" s="2325"/>
      <c r="EF40" s="2325" t="e">
        <v>#DIV/0!</v>
      </c>
      <c r="EG40" s="2267" t="s">
        <v>2539</v>
      </c>
      <c r="EH40" s="2270"/>
      <c r="EI40" s="2271"/>
      <c r="EJ40" s="2270"/>
      <c r="EK40" s="2270"/>
      <c r="EL40" s="2325" t="e">
        <v>#DIV/0!</v>
      </c>
      <c r="EM40" s="2325"/>
      <c r="EN40" s="2325" t="e">
        <v>#DIV/0!</v>
      </c>
      <c r="EO40" s="2267" t="s">
        <v>2539</v>
      </c>
      <c r="EP40" s="2270"/>
      <c r="EQ40" s="2271"/>
      <c r="ER40" s="2270"/>
      <c r="ES40" s="2270"/>
      <c r="ET40" s="2325" t="e">
        <v>#DIV/0!</v>
      </c>
      <c r="EU40" s="2325"/>
      <c r="EV40" s="2325" t="e">
        <v>#DIV/0!</v>
      </c>
      <c r="EW40" s="2267" t="s">
        <v>2539</v>
      </c>
      <c r="EX40" s="2270"/>
      <c r="EY40" s="2271"/>
      <c r="EZ40" s="2270"/>
      <c r="FA40" s="2270"/>
      <c r="FB40" s="2325" t="e">
        <v>#DIV/0!</v>
      </c>
      <c r="FC40" s="2325"/>
      <c r="FD40" s="2325" t="e">
        <v>#DIV/0!</v>
      </c>
      <c r="FE40" s="2267" t="s">
        <v>2539</v>
      </c>
      <c r="FF40" s="2270"/>
      <c r="FG40" s="2271"/>
      <c r="FH40" s="2270"/>
      <c r="FI40" s="2270"/>
      <c r="FJ40" s="2325" t="e">
        <v>#DIV/0!</v>
      </c>
      <c r="FK40" s="2325"/>
      <c r="FL40" s="2325" t="e">
        <v>#DIV/0!</v>
      </c>
      <c r="FM40" s="2267" t="s">
        <v>2539</v>
      </c>
      <c r="FN40" s="2270"/>
      <c r="FO40" s="2271"/>
      <c r="FP40" s="2270"/>
      <c r="FQ40" s="2270"/>
      <c r="FR40" s="2325" t="e">
        <v>#DIV/0!</v>
      </c>
      <c r="FS40" s="2325"/>
      <c r="FT40" s="2325" t="e">
        <v>#DIV/0!</v>
      </c>
      <c r="FU40" s="2267" t="s">
        <v>2539</v>
      </c>
      <c r="FV40" s="2270"/>
      <c r="FW40" s="2271"/>
      <c r="FX40" s="2270"/>
      <c r="FY40" s="2270"/>
      <c r="FZ40" s="2325" t="e">
        <v>#DIV/0!</v>
      </c>
      <c r="GA40" s="2325"/>
      <c r="GB40" s="2325" t="e">
        <v>#DIV/0!</v>
      </c>
      <c r="GC40" s="2267" t="s">
        <v>2539</v>
      </c>
      <c r="GD40" s="2270"/>
      <c r="GE40" s="2271"/>
      <c r="GF40" s="2270"/>
      <c r="GG40" s="2270"/>
      <c r="GH40" s="2325" t="e">
        <v>#DIV/0!</v>
      </c>
      <c r="GI40" s="2325"/>
      <c r="GJ40" s="2325" t="e">
        <v>#DIV/0!</v>
      </c>
      <c r="GK40" s="2267" t="s">
        <v>2539</v>
      </c>
      <c r="GL40" s="2270"/>
      <c r="GM40" s="2271"/>
      <c r="GN40" s="2270"/>
      <c r="GO40" s="2270"/>
      <c r="GP40" s="2325" t="e">
        <v>#DIV/0!</v>
      </c>
      <c r="GQ40" s="2325"/>
      <c r="GR40" s="2325" t="e">
        <v>#DIV/0!</v>
      </c>
      <c r="GS40" s="2267" t="s">
        <v>2539</v>
      </c>
      <c r="GT40" s="2270"/>
      <c r="GU40" s="2271"/>
      <c r="GV40" s="2270"/>
      <c r="GW40" s="2270"/>
      <c r="GX40" s="2325" t="e">
        <v>#DIV/0!</v>
      </c>
      <c r="GY40" s="2325"/>
      <c r="GZ40" s="2325" t="e">
        <v>#DIV/0!</v>
      </c>
      <c r="HA40" s="2267" t="s">
        <v>2539</v>
      </c>
      <c r="HB40" s="2270"/>
      <c r="HC40" s="2271"/>
      <c r="HD40" s="2270"/>
      <c r="HE40" s="2270"/>
      <c r="HF40" s="2325" t="e">
        <v>#DIV/0!</v>
      </c>
      <c r="HG40" s="2325"/>
      <c r="HH40" s="2325" t="e">
        <v>#DIV/0!</v>
      </c>
      <c r="HI40" s="2267" t="s">
        <v>2539</v>
      </c>
      <c r="HJ40" s="2270"/>
      <c r="HK40" s="2271"/>
      <c r="HL40" s="2270"/>
      <c r="HM40" s="2270"/>
      <c r="HN40" s="2325" t="e">
        <v>#DIV/0!</v>
      </c>
      <c r="HO40" s="2325"/>
      <c r="HP40" s="2325" t="e">
        <v>#DIV/0!</v>
      </c>
      <c r="HQ40" s="2267" t="s">
        <v>2539</v>
      </c>
      <c r="HR40" s="2270"/>
      <c r="HS40" s="2271"/>
      <c r="HT40" s="2270"/>
      <c r="HU40" s="2270"/>
      <c r="HV40" s="2325" t="e">
        <v>#DIV/0!</v>
      </c>
      <c r="HW40" s="2325"/>
      <c r="HX40" s="2325" t="e">
        <v>#DIV/0!</v>
      </c>
      <c r="HY40" s="2267" t="s">
        <v>2539</v>
      </c>
      <c r="HZ40" s="2270"/>
      <c r="IA40" s="2271"/>
      <c r="IB40" s="2270"/>
      <c r="IC40" s="2270"/>
      <c r="ID40" s="2325" t="e">
        <v>#DIV/0!</v>
      </c>
      <c r="IE40" s="2325"/>
      <c r="IF40" s="2325" t="e">
        <v>#DIV/0!</v>
      </c>
      <c r="IG40" s="2267" t="s">
        <v>2539</v>
      </c>
      <c r="IH40" s="2270"/>
      <c r="II40" s="2271"/>
      <c r="IJ40" s="2270"/>
      <c r="IK40" s="2270"/>
      <c r="IL40" s="2325" t="e">
        <v>#DIV/0!</v>
      </c>
      <c r="IM40" s="2325"/>
      <c r="IN40" s="2325" t="e">
        <v>#DIV/0!</v>
      </c>
      <c r="IO40" s="2267" t="s">
        <v>2539</v>
      </c>
      <c r="IP40" s="2270"/>
      <c r="IQ40" s="2271"/>
      <c r="IR40" s="2270"/>
      <c r="IS40" s="2270"/>
      <c r="IT40" s="2325" t="e">
        <v>#DIV/0!</v>
      </c>
      <c r="IU40" s="2325"/>
      <c r="IV40" s="2325" t="e">
        <v>#DIV/0!</v>
      </c>
      <c r="IW40" s="2267" t="s">
        <v>2539</v>
      </c>
      <c r="IX40" s="2270"/>
      <c r="IY40" s="2271"/>
      <c r="IZ40" s="2270"/>
      <c r="JA40" s="2270"/>
      <c r="JB40" s="2325" t="e">
        <v>#DIV/0!</v>
      </c>
      <c r="JC40" s="2325"/>
      <c r="JD40" s="2325" t="e">
        <v>#DIV/0!</v>
      </c>
      <c r="JE40" s="2267" t="s">
        <v>2539</v>
      </c>
      <c r="JF40" s="2270"/>
      <c r="JG40" s="2271"/>
      <c r="JH40" s="2270"/>
      <c r="JI40" s="2270"/>
      <c r="JJ40" s="2325" t="e">
        <v>#DIV/0!</v>
      </c>
      <c r="JK40" s="2325"/>
      <c r="JL40" s="2325" t="e">
        <v>#DIV/0!</v>
      </c>
      <c r="JM40" s="2267" t="s">
        <v>2539</v>
      </c>
      <c r="JN40" s="2270"/>
      <c r="JO40" s="2271"/>
      <c r="JP40" s="2270"/>
      <c r="JQ40" s="2270"/>
      <c r="JR40" s="2325" t="e">
        <v>#DIV/0!</v>
      </c>
      <c r="JS40" s="2325"/>
      <c r="JT40" s="2325" t="e">
        <v>#DIV/0!</v>
      </c>
      <c r="JU40" s="2267" t="s">
        <v>2539</v>
      </c>
      <c r="JV40" s="2270"/>
      <c r="JW40" s="2271"/>
      <c r="JX40" s="2270"/>
      <c r="JY40" s="2270"/>
      <c r="JZ40" s="2325" t="e">
        <v>#DIV/0!</v>
      </c>
      <c r="KA40" s="2325"/>
      <c r="KB40" s="2325" t="e">
        <v>#DIV/0!</v>
      </c>
      <c r="KC40" s="2267" t="s">
        <v>2539</v>
      </c>
      <c r="KD40" s="2270"/>
      <c r="KE40" s="2271"/>
      <c r="KF40" s="2270"/>
      <c r="KG40" s="2270"/>
      <c r="KH40" s="2325" t="e">
        <v>#DIV/0!</v>
      </c>
      <c r="KI40" s="2325"/>
      <c r="KJ40" s="2325" t="e">
        <v>#DIV/0!</v>
      </c>
      <c r="KK40" s="2267" t="s">
        <v>2539</v>
      </c>
      <c r="KL40" s="2270"/>
      <c r="KM40" s="2271"/>
      <c r="KN40" s="2270"/>
      <c r="KO40" s="2270"/>
      <c r="KP40" s="2325" t="e">
        <v>#DIV/0!</v>
      </c>
      <c r="KQ40" s="2325"/>
      <c r="KR40" s="2325" t="e">
        <v>#DIV/0!</v>
      </c>
      <c r="KS40" s="2267" t="s">
        <v>2539</v>
      </c>
      <c r="KT40" s="2270"/>
      <c r="KU40" s="2271"/>
      <c r="KV40" s="2270"/>
      <c r="KW40" s="2270"/>
      <c r="KX40" s="2325" t="e">
        <v>#DIV/0!</v>
      </c>
      <c r="KY40" s="2325"/>
      <c r="KZ40" s="2325" t="e">
        <v>#DIV/0!</v>
      </c>
      <c r="LA40" s="2267" t="s">
        <v>2539</v>
      </c>
      <c r="LB40" s="2270"/>
      <c r="LC40" s="2271"/>
      <c r="LD40" s="2270"/>
      <c r="LE40" s="2270"/>
      <c r="LF40" s="2325" t="e">
        <v>#DIV/0!</v>
      </c>
      <c r="LG40" s="2325"/>
      <c r="LH40" s="2325" t="e">
        <v>#DIV/0!</v>
      </c>
      <c r="LI40" s="2267" t="s">
        <v>2539</v>
      </c>
      <c r="LJ40" s="2270"/>
      <c r="LK40" s="2271"/>
      <c r="LL40" s="2270"/>
      <c r="LM40" s="2270"/>
      <c r="LN40" s="2325" t="e">
        <v>#DIV/0!</v>
      </c>
      <c r="LO40" s="2325"/>
      <c r="LP40" s="2325" t="e">
        <v>#DIV/0!</v>
      </c>
      <c r="LQ40" s="2267" t="s">
        <v>2539</v>
      </c>
      <c r="LR40" s="2270"/>
      <c r="LS40" s="2271"/>
      <c r="LT40" s="2270"/>
      <c r="LU40" s="2270"/>
      <c r="LV40" s="2325" t="e">
        <v>#DIV/0!</v>
      </c>
      <c r="LW40" s="2325"/>
      <c r="LX40" s="2325" t="e">
        <v>#DIV/0!</v>
      </c>
      <c r="LY40" s="2267" t="s">
        <v>2539</v>
      </c>
      <c r="LZ40" s="2270"/>
      <c r="MA40" s="2271"/>
      <c r="MB40" s="2270"/>
      <c r="MC40" s="2270"/>
      <c r="MD40" s="2325" t="e">
        <v>#DIV/0!</v>
      </c>
      <c r="ME40" s="2325"/>
      <c r="MF40" s="2325" t="e">
        <v>#DIV/0!</v>
      </c>
      <c r="MG40" s="2267" t="s">
        <v>2539</v>
      </c>
      <c r="MH40" s="2270"/>
      <c r="MI40" s="2271"/>
      <c r="MJ40" s="2270"/>
      <c r="MK40" s="2270"/>
      <c r="ML40" s="2325" t="e">
        <v>#DIV/0!</v>
      </c>
      <c r="MM40" s="2325"/>
      <c r="MN40" s="2325" t="e">
        <v>#DIV/0!</v>
      </c>
      <c r="MO40" s="2267" t="s">
        <v>2539</v>
      </c>
      <c r="MP40" s="2270"/>
      <c r="MQ40" s="2271"/>
      <c r="MR40" s="2270"/>
      <c r="MS40" s="2270"/>
      <c r="MT40" s="2325" t="e">
        <v>#DIV/0!</v>
      </c>
      <c r="MU40" s="2325"/>
      <c r="MV40" s="2325" t="e">
        <v>#DIV/0!</v>
      </c>
      <c r="MW40" s="2267" t="s">
        <v>2539</v>
      </c>
      <c r="MX40" s="2270"/>
      <c r="MY40" s="2271"/>
      <c r="MZ40" s="2270"/>
      <c r="NA40" s="2270"/>
      <c r="NB40" s="2325" t="e">
        <v>#DIV/0!</v>
      </c>
      <c r="NC40" s="2325"/>
      <c r="ND40" s="2325" t="e">
        <v>#DIV/0!</v>
      </c>
      <c r="NE40" s="2267" t="s">
        <v>2539</v>
      </c>
      <c r="NF40" s="2270"/>
      <c r="NG40" s="2271"/>
      <c r="NH40" s="2270"/>
      <c r="NI40" s="2270"/>
      <c r="NJ40" s="2325" t="e">
        <v>#DIV/0!</v>
      </c>
      <c r="NK40" s="2325"/>
      <c r="NL40" s="2325" t="e">
        <v>#DIV/0!</v>
      </c>
      <c r="NM40" s="2267" t="s">
        <v>2539</v>
      </c>
      <c r="NN40" s="2270"/>
      <c r="NO40" s="2271"/>
      <c r="NP40" s="2270"/>
      <c r="NQ40" s="2270"/>
      <c r="NR40" s="2325" t="e">
        <v>#DIV/0!</v>
      </c>
      <c r="NS40" s="2325"/>
      <c r="NT40" s="2325" t="e">
        <v>#DIV/0!</v>
      </c>
      <c r="NU40" s="2267" t="s">
        <v>2539</v>
      </c>
      <c r="NV40" s="2270"/>
      <c r="NW40" s="2271"/>
      <c r="NX40" s="2270"/>
      <c r="NY40" s="2270"/>
      <c r="NZ40" s="2325" t="e">
        <v>#DIV/0!</v>
      </c>
      <c r="OA40" s="2325"/>
      <c r="OB40" s="2325" t="e">
        <v>#DIV/0!</v>
      </c>
      <c r="OC40" s="2267" t="s">
        <v>2539</v>
      </c>
      <c r="OD40" s="2270"/>
      <c r="OE40" s="2271"/>
      <c r="OF40" s="2270"/>
      <c r="OG40" s="2270"/>
      <c r="OH40" s="2325" t="e">
        <v>#DIV/0!</v>
      </c>
      <c r="OI40" s="2325"/>
      <c r="OJ40" s="2325" t="e">
        <v>#DIV/0!</v>
      </c>
      <c r="OK40" s="2267" t="s">
        <v>2539</v>
      </c>
      <c r="OL40" s="2270"/>
      <c r="OM40" s="2271"/>
      <c r="ON40" s="2270"/>
      <c r="OO40" s="2270"/>
      <c r="OP40" s="2325" t="e">
        <v>#DIV/0!</v>
      </c>
      <c r="OQ40" s="2325"/>
      <c r="OR40" s="2325" t="e">
        <v>#DIV/0!</v>
      </c>
      <c r="OS40" s="2267" t="s">
        <v>2539</v>
      </c>
      <c r="OT40" s="2270"/>
      <c r="OU40" s="2271"/>
      <c r="OV40" s="2270"/>
      <c r="OW40" s="2270"/>
      <c r="OX40" s="2325" t="e">
        <v>#DIV/0!</v>
      </c>
      <c r="OY40" s="2325"/>
      <c r="OZ40" s="2325" t="e">
        <v>#DIV/0!</v>
      </c>
      <c r="PA40" s="2267" t="s">
        <v>2539</v>
      </c>
      <c r="PB40" s="2270"/>
      <c r="PC40" s="2271"/>
      <c r="PD40" s="2270"/>
      <c r="PE40" s="2270"/>
      <c r="PF40" s="2325" t="e">
        <v>#DIV/0!</v>
      </c>
      <c r="PG40" s="2325"/>
      <c r="PH40" s="2325" t="e">
        <v>#DIV/0!</v>
      </c>
      <c r="PI40" s="2267" t="s">
        <v>2539</v>
      </c>
      <c r="PJ40" s="2270"/>
      <c r="PK40" s="2271"/>
      <c r="PL40" s="2270"/>
      <c r="PM40" s="2270"/>
      <c r="PN40" s="2325" t="e">
        <v>#DIV/0!</v>
      </c>
      <c r="PO40" s="2325"/>
      <c r="PP40" s="2325" t="e">
        <v>#DIV/0!</v>
      </c>
      <c r="PQ40" s="2267" t="s">
        <v>2539</v>
      </c>
      <c r="PR40" s="2270"/>
      <c r="PS40" s="2271"/>
      <c r="PT40" s="2270"/>
      <c r="PU40" s="2270"/>
      <c r="PV40" s="2325" t="e">
        <v>#DIV/0!</v>
      </c>
      <c r="PW40" s="2325"/>
      <c r="PX40" s="2325" t="e">
        <v>#DIV/0!</v>
      </c>
      <c r="PY40" s="2267" t="s">
        <v>2539</v>
      </c>
      <c r="PZ40" s="2270"/>
      <c r="QA40" s="2271"/>
      <c r="QB40" s="2270"/>
      <c r="QC40" s="2270"/>
      <c r="QD40" s="2325" t="e">
        <v>#DIV/0!</v>
      </c>
      <c r="QE40" s="2325"/>
      <c r="QF40" s="2325" t="e">
        <v>#DIV/0!</v>
      </c>
      <c r="QG40" s="2267" t="s">
        <v>2539</v>
      </c>
      <c r="QH40" s="2270"/>
      <c r="QI40" s="2271"/>
      <c r="QJ40" s="2270"/>
      <c r="QK40" s="2270"/>
      <c r="QL40" s="2325" t="e">
        <v>#DIV/0!</v>
      </c>
      <c r="QM40" s="2325"/>
      <c r="QN40" s="2325" t="e">
        <v>#DIV/0!</v>
      </c>
      <c r="QO40" s="2267" t="s">
        <v>2539</v>
      </c>
      <c r="QP40" s="2270"/>
      <c r="QQ40" s="2271"/>
      <c r="QR40" s="2270"/>
      <c r="QS40" s="2270"/>
      <c r="QT40" s="2325" t="e">
        <v>#DIV/0!</v>
      </c>
      <c r="QU40" s="2325"/>
      <c r="QV40" s="2325" t="e">
        <v>#DIV/0!</v>
      </c>
      <c r="QW40" s="2267" t="s">
        <v>2539</v>
      </c>
      <c r="QX40" s="2270"/>
      <c r="QY40" s="2271"/>
      <c r="QZ40" s="2270"/>
      <c r="RA40" s="2270"/>
      <c r="RB40" s="2325" t="e">
        <v>#DIV/0!</v>
      </c>
      <c r="RC40" s="2325"/>
      <c r="RD40" s="2325" t="e">
        <v>#DIV/0!</v>
      </c>
      <c r="RE40" s="2267" t="s">
        <v>2539</v>
      </c>
      <c r="RF40" s="2270"/>
      <c r="RG40" s="2271"/>
      <c r="RH40" s="2270"/>
      <c r="RI40" s="2270"/>
      <c r="RJ40" s="2325" t="e">
        <v>#DIV/0!</v>
      </c>
      <c r="RK40" s="2325"/>
      <c r="RL40" s="2325" t="e">
        <v>#DIV/0!</v>
      </c>
      <c r="RM40" s="2267" t="s">
        <v>2539</v>
      </c>
      <c r="RN40" s="2270"/>
      <c r="RO40" s="2271"/>
      <c r="RP40" s="2270"/>
      <c r="RQ40" s="2270"/>
      <c r="RR40" s="2325" t="e">
        <v>#DIV/0!</v>
      </c>
      <c r="RS40" s="2325"/>
      <c r="RT40" s="2325" t="e">
        <v>#DIV/0!</v>
      </c>
      <c r="RU40" s="2267" t="s">
        <v>2539</v>
      </c>
      <c r="RV40" s="2270"/>
      <c r="RW40" s="2271"/>
      <c r="RX40" s="2270"/>
      <c r="RY40" s="2270"/>
      <c r="RZ40" s="2325" t="e">
        <v>#DIV/0!</v>
      </c>
      <c r="SA40" s="2325"/>
      <c r="SB40" s="2325" t="e">
        <v>#DIV/0!</v>
      </c>
      <c r="SC40" s="2267" t="s">
        <v>2539</v>
      </c>
      <c r="SD40" s="2270"/>
      <c r="SE40" s="2271"/>
      <c r="SF40" s="2270"/>
      <c r="SG40" s="2270"/>
      <c r="SH40" s="2325" t="e">
        <v>#DIV/0!</v>
      </c>
      <c r="SI40" s="2325"/>
      <c r="SJ40" s="2325" t="e">
        <v>#DIV/0!</v>
      </c>
      <c r="SK40" s="2267" t="s">
        <v>2539</v>
      </c>
      <c r="SL40" s="2270"/>
      <c r="SM40" s="2271"/>
      <c r="SN40" s="2270"/>
      <c r="SO40" s="2270"/>
      <c r="SP40" s="2325" t="e">
        <v>#DIV/0!</v>
      </c>
      <c r="SQ40" s="2325"/>
      <c r="SR40" s="2325" t="e">
        <v>#DIV/0!</v>
      </c>
      <c r="SS40" s="2267" t="s">
        <v>2539</v>
      </c>
      <c r="ST40" s="2270"/>
      <c r="SU40" s="2271"/>
      <c r="SV40" s="2270"/>
      <c r="SW40" s="2270"/>
      <c r="SX40" s="2325" t="e">
        <v>#DIV/0!</v>
      </c>
      <c r="SY40" s="2325"/>
      <c r="SZ40" s="2325" t="e">
        <v>#DIV/0!</v>
      </c>
      <c r="TA40" s="2267" t="s">
        <v>2539</v>
      </c>
      <c r="TB40" s="2270"/>
      <c r="TC40" s="2271"/>
      <c r="TD40" s="2270"/>
      <c r="TE40" s="2270"/>
      <c r="TF40" s="2325" t="e">
        <v>#DIV/0!</v>
      </c>
      <c r="TG40" s="2325"/>
      <c r="TH40" s="2325" t="e">
        <v>#DIV/0!</v>
      </c>
      <c r="TI40" s="2267" t="s">
        <v>2539</v>
      </c>
      <c r="TJ40" s="2270"/>
      <c r="TK40" s="2271"/>
      <c r="TL40" s="2270"/>
      <c r="TM40" s="2270"/>
      <c r="TN40" s="2325" t="e">
        <v>#DIV/0!</v>
      </c>
      <c r="TO40" s="2325"/>
      <c r="TP40" s="2325" t="e">
        <v>#DIV/0!</v>
      </c>
      <c r="TQ40" s="2267" t="s">
        <v>2539</v>
      </c>
      <c r="TR40" s="2270"/>
      <c r="TS40" s="2271"/>
      <c r="TT40" s="2270"/>
      <c r="TU40" s="2270"/>
      <c r="TV40" s="2325" t="e">
        <v>#DIV/0!</v>
      </c>
      <c r="TW40" s="2325"/>
      <c r="TX40" s="2325" t="e">
        <v>#DIV/0!</v>
      </c>
      <c r="TY40" s="2267" t="s">
        <v>2539</v>
      </c>
      <c r="TZ40" s="2270"/>
      <c r="UA40" s="2271"/>
      <c r="UB40" s="2270"/>
      <c r="UC40" s="2270"/>
      <c r="UD40" s="2325" t="e">
        <v>#DIV/0!</v>
      </c>
      <c r="UE40" s="2325"/>
      <c r="UF40" s="2325" t="e">
        <v>#DIV/0!</v>
      </c>
      <c r="UG40" s="2267" t="s">
        <v>2539</v>
      </c>
      <c r="UH40" s="2270"/>
      <c r="UI40" s="2271"/>
      <c r="UJ40" s="2270"/>
      <c r="UK40" s="2270"/>
      <c r="UL40" s="2325" t="e">
        <v>#DIV/0!</v>
      </c>
      <c r="UM40" s="2325"/>
      <c r="UN40" s="2325" t="e">
        <v>#DIV/0!</v>
      </c>
      <c r="UO40" s="2267" t="s">
        <v>2539</v>
      </c>
      <c r="UP40" s="2270"/>
      <c r="UQ40" s="2271"/>
      <c r="UR40" s="2270"/>
      <c r="US40" s="2270"/>
      <c r="UT40" s="2325" t="e">
        <v>#DIV/0!</v>
      </c>
      <c r="UU40" s="2325"/>
      <c r="UV40" s="2325" t="e">
        <v>#DIV/0!</v>
      </c>
      <c r="UW40" s="2267" t="s">
        <v>2539</v>
      </c>
      <c r="UX40" s="2270"/>
      <c r="UY40" s="2271"/>
      <c r="UZ40" s="2270"/>
      <c r="VA40" s="2270"/>
      <c r="VB40" s="2325" t="e">
        <v>#DIV/0!</v>
      </c>
      <c r="VC40" s="2325"/>
      <c r="VD40" s="2325" t="e">
        <v>#DIV/0!</v>
      </c>
      <c r="VE40" s="2267" t="s">
        <v>2539</v>
      </c>
      <c r="VF40" s="2270"/>
      <c r="VG40" s="2271"/>
      <c r="VH40" s="2270"/>
      <c r="VI40" s="2270"/>
      <c r="VJ40" s="2325" t="e">
        <v>#DIV/0!</v>
      </c>
      <c r="VK40" s="2325"/>
      <c r="VL40" s="2325" t="e">
        <v>#DIV/0!</v>
      </c>
      <c r="VM40" s="2267" t="s">
        <v>2539</v>
      </c>
      <c r="VN40" s="2270"/>
      <c r="VO40" s="2271"/>
      <c r="VP40" s="2270"/>
      <c r="VQ40" s="2270"/>
      <c r="VR40" s="2325" t="e">
        <v>#DIV/0!</v>
      </c>
      <c r="VS40" s="2325"/>
      <c r="VT40" s="2325" t="e">
        <v>#DIV/0!</v>
      </c>
      <c r="VU40" s="2267" t="s">
        <v>2539</v>
      </c>
      <c r="VV40" s="2270"/>
      <c r="VW40" s="2271"/>
      <c r="VX40" s="2270"/>
      <c r="VY40" s="2270"/>
      <c r="VZ40" s="2325" t="e">
        <v>#DIV/0!</v>
      </c>
      <c r="WA40" s="2325"/>
      <c r="WB40" s="2325" t="e">
        <v>#DIV/0!</v>
      </c>
      <c r="WC40" s="2267" t="s">
        <v>2539</v>
      </c>
      <c r="WD40" s="2270"/>
      <c r="WE40" s="2271"/>
      <c r="WF40" s="2270"/>
      <c r="WG40" s="2270"/>
      <c r="WH40" s="2325" t="e">
        <v>#DIV/0!</v>
      </c>
      <c r="WI40" s="2325"/>
      <c r="WJ40" s="2325" t="e">
        <v>#DIV/0!</v>
      </c>
      <c r="WK40" s="2267" t="s">
        <v>2539</v>
      </c>
      <c r="WL40" s="2270"/>
      <c r="WM40" s="2271"/>
      <c r="WN40" s="2270"/>
      <c r="WO40" s="2270"/>
      <c r="WP40" s="2325" t="e">
        <v>#DIV/0!</v>
      </c>
      <c r="WQ40" s="2325"/>
      <c r="WR40" s="2325" t="e">
        <v>#DIV/0!</v>
      </c>
      <c r="WS40" s="2267" t="s">
        <v>2539</v>
      </c>
      <c r="WT40" s="2270"/>
      <c r="WU40" s="2271"/>
      <c r="WV40" s="2270"/>
      <c r="WW40" s="2270"/>
      <c r="WX40" s="2325" t="e">
        <v>#DIV/0!</v>
      </c>
      <c r="WY40" s="2325"/>
      <c r="WZ40" s="2325" t="e">
        <v>#DIV/0!</v>
      </c>
      <c r="XA40" s="2267" t="s">
        <v>2539</v>
      </c>
      <c r="XB40" s="2270"/>
      <c r="XC40" s="2271"/>
      <c r="XD40" s="2270"/>
      <c r="XE40" s="2270"/>
      <c r="XF40" s="2325" t="e">
        <v>#DIV/0!</v>
      </c>
      <c r="XG40" s="2325"/>
      <c r="XH40" s="2325" t="e">
        <v>#DIV/0!</v>
      </c>
      <c r="XI40" s="2267" t="s">
        <v>2539</v>
      </c>
      <c r="XJ40" s="2270"/>
      <c r="XK40" s="2271"/>
      <c r="XL40" s="2270"/>
      <c r="XM40" s="2270"/>
      <c r="XN40" s="2325" t="e">
        <v>#DIV/0!</v>
      </c>
      <c r="XO40" s="2325"/>
      <c r="XP40" s="2325" t="e">
        <v>#DIV/0!</v>
      </c>
      <c r="XQ40" s="2267" t="s">
        <v>2539</v>
      </c>
      <c r="XR40" s="2270"/>
      <c r="XS40" s="2271"/>
      <c r="XT40" s="2270"/>
      <c r="XU40" s="2270"/>
      <c r="XV40" s="2325" t="e">
        <v>#DIV/0!</v>
      </c>
      <c r="XW40" s="2325"/>
      <c r="XX40" s="2325" t="e">
        <v>#DIV/0!</v>
      </c>
      <c r="XY40" s="2267" t="s">
        <v>2539</v>
      </c>
      <c r="XZ40" s="2270"/>
      <c r="YA40" s="2271"/>
      <c r="YB40" s="2270"/>
      <c r="YC40" s="2270"/>
      <c r="YD40" s="2325" t="e">
        <v>#DIV/0!</v>
      </c>
      <c r="YE40" s="2325"/>
      <c r="YF40" s="2325" t="e">
        <v>#DIV/0!</v>
      </c>
      <c r="YG40" s="2267" t="s">
        <v>2539</v>
      </c>
      <c r="YH40" s="2270"/>
      <c r="YI40" s="2271"/>
      <c r="YJ40" s="2270"/>
      <c r="YK40" s="2270"/>
      <c r="YL40" s="2325" t="e">
        <v>#DIV/0!</v>
      </c>
      <c r="YM40" s="2325"/>
      <c r="YN40" s="2325" t="e">
        <v>#DIV/0!</v>
      </c>
      <c r="YO40" s="2267" t="s">
        <v>2539</v>
      </c>
      <c r="YP40" s="2270"/>
      <c r="YQ40" s="2271"/>
      <c r="YR40" s="2270"/>
      <c r="YS40" s="2270"/>
      <c r="YT40" s="2325" t="e">
        <v>#DIV/0!</v>
      </c>
      <c r="YU40" s="2325"/>
      <c r="YV40" s="2325" t="e">
        <v>#DIV/0!</v>
      </c>
      <c r="YW40" s="2267" t="s">
        <v>2539</v>
      </c>
      <c r="YX40" s="2270"/>
      <c r="YY40" s="2271"/>
      <c r="YZ40" s="2270"/>
      <c r="ZA40" s="2270"/>
      <c r="ZB40" s="2325" t="e">
        <v>#DIV/0!</v>
      </c>
      <c r="ZC40" s="2325"/>
      <c r="ZD40" s="2325" t="e">
        <v>#DIV/0!</v>
      </c>
      <c r="ZE40" s="2267" t="s">
        <v>2539</v>
      </c>
      <c r="ZF40" s="2270"/>
      <c r="ZG40" s="2271"/>
      <c r="ZH40" s="2270"/>
      <c r="ZI40" s="2270"/>
      <c r="ZJ40" s="2325" t="e">
        <v>#DIV/0!</v>
      </c>
      <c r="ZK40" s="2325"/>
      <c r="ZL40" s="2325" t="e">
        <v>#DIV/0!</v>
      </c>
      <c r="ZM40" s="2267" t="s">
        <v>2539</v>
      </c>
      <c r="ZN40" s="2270"/>
      <c r="ZO40" s="2271"/>
      <c r="ZP40" s="2270"/>
      <c r="ZQ40" s="2270"/>
      <c r="ZR40" s="2325" t="e">
        <v>#DIV/0!</v>
      </c>
      <c r="ZS40" s="2325"/>
      <c r="ZT40" s="2325" t="e">
        <v>#DIV/0!</v>
      </c>
      <c r="ZU40" s="2267" t="s">
        <v>2539</v>
      </c>
      <c r="ZV40" s="2270"/>
      <c r="ZW40" s="2271"/>
      <c r="ZX40" s="2270"/>
      <c r="ZY40" s="2270"/>
      <c r="ZZ40" s="2325" t="e">
        <v>#DIV/0!</v>
      </c>
      <c r="AAA40" s="2325"/>
      <c r="AAB40" s="2325" t="e">
        <v>#DIV/0!</v>
      </c>
      <c r="AAC40" s="2267" t="s">
        <v>2539</v>
      </c>
      <c r="AAD40" s="2270"/>
      <c r="AAE40" s="2271"/>
      <c r="AAF40" s="2270"/>
      <c r="AAG40" s="2270"/>
      <c r="AAH40" s="2325" t="e">
        <v>#DIV/0!</v>
      </c>
      <c r="AAI40" s="2325"/>
      <c r="AAJ40" s="2325" t="e">
        <v>#DIV/0!</v>
      </c>
      <c r="AAK40" s="2267" t="s">
        <v>2539</v>
      </c>
      <c r="AAL40" s="2270"/>
      <c r="AAM40" s="2271"/>
      <c r="AAN40" s="2270"/>
      <c r="AAO40" s="2270"/>
      <c r="AAP40" s="2325" t="e">
        <v>#DIV/0!</v>
      </c>
      <c r="AAQ40" s="2325"/>
      <c r="AAR40" s="2325" t="e">
        <v>#DIV/0!</v>
      </c>
      <c r="AAS40" s="2267" t="s">
        <v>2539</v>
      </c>
      <c r="AAT40" s="2270"/>
      <c r="AAU40" s="2271"/>
      <c r="AAV40" s="2270"/>
      <c r="AAW40" s="2270"/>
      <c r="AAX40" s="2325" t="e">
        <v>#DIV/0!</v>
      </c>
      <c r="AAY40" s="2325"/>
      <c r="AAZ40" s="2325" t="e">
        <v>#DIV/0!</v>
      </c>
      <c r="ABA40" s="2267" t="s">
        <v>2539</v>
      </c>
      <c r="ABB40" s="2270"/>
      <c r="ABC40" s="2271"/>
      <c r="ABD40" s="2270"/>
      <c r="ABE40" s="2270"/>
      <c r="ABF40" s="2325" t="e">
        <v>#DIV/0!</v>
      </c>
      <c r="ABG40" s="2325"/>
      <c r="ABH40" s="2325" t="e">
        <v>#DIV/0!</v>
      </c>
      <c r="ABI40" s="2267" t="s">
        <v>2539</v>
      </c>
      <c r="ABJ40" s="2270"/>
      <c r="ABK40" s="2271"/>
      <c r="ABL40" s="2270"/>
      <c r="ABM40" s="2270"/>
      <c r="ABN40" s="2325" t="e">
        <v>#DIV/0!</v>
      </c>
      <c r="ABO40" s="2325"/>
      <c r="ABP40" s="2325" t="e">
        <v>#DIV/0!</v>
      </c>
      <c r="ABQ40" s="2267" t="s">
        <v>2539</v>
      </c>
      <c r="ABR40" s="2270"/>
      <c r="ABS40" s="2271"/>
      <c r="ABT40" s="2270"/>
      <c r="ABU40" s="2270"/>
      <c r="ABV40" s="2325" t="e">
        <v>#DIV/0!</v>
      </c>
      <c r="ABW40" s="2325"/>
      <c r="ABX40" s="2325" t="e">
        <v>#DIV/0!</v>
      </c>
      <c r="ABY40" s="2267" t="s">
        <v>2539</v>
      </c>
      <c r="ABZ40" s="2270"/>
      <c r="ACA40" s="2271"/>
      <c r="ACB40" s="2270"/>
      <c r="ACC40" s="2270"/>
      <c r="ACD40" s="2325" t="e">
        <v>#DIV/0!</v>
      </c>
      <c r="ACE40" s="2325"/>
      <c r="ACF40" s="2325" t="e">
        <v>#DIV/0!</v>
      </c>
      <c r="ACG40" s="2267" t="s">
        <v>2539</v>
      </c>
      <c r="ACH40" s="2270"/>
      <c r="ACI40" s="2271"/>
      <c r="ACJ40" s="2270"/>
      <c r="ACK40" s="2270"/>
      <c r="ACL40" s="2325" t="e">
        <v>#DIV/0!</v>
      </c>
      <c r="ACM40" s="2325"/>
      <c r="ACN40" s="2325" t="e">
        <v>#DIV/0!</v>
      </c>
      <c r="ACO40" s="2267" t="s">
        <v>2539</v>
      </c>
      <c r="ACP40" s="2270"/>
      <c r="ACQ40" s="2271"/>
      <c r="ACR40" s="2270"/>
      <c r="ACS40" s="2270"/>
      <c r="ACT40" s="2325" t="e">
        <v>#DIV/0!</v>
      </c>
      <c r="ACU40" s="2325"/>
      <c r="ACV40" s="2325" t="e">
        <v>#DIV/0!</v>
      </c>
      <c r="ACW40" s="2267" t="s">
        <v>2539</v>
      </c>
      <c r="ACX40" s="2270"/>
      <c r="ACY40" s="2271"/>
      <c r="ACZ40" s="2270"/>
      <c r="ADA40" s="2270"/>
      <c r="ADB40" s="2325" t="e">
        <v>#DIV/0!</v>
      </c>
      <c r="ADC40" s="2325"/>
      <c r="ADD40" s="2325" t="e">
        <v>#DIV/0!</v>
      </c>
      <c r="ADE40" s="2267" t="s">
        <v>2539</v>
      </c>
      <c r="ADF40" s="2270"/>
      <c r="ADG40" s="2271"/>
      <c r="ADH40" s="2270"/>
      <c r="ADI40" s="2270"/>
      <c r="ADJ40" s="2325" t="e">
        <v>#DIV/0!</v>
      </c>
      <c r="ADK40" s="2325"/>
      <c r="ADL40" s="2325" t="e">
        <v>#DIV/0!</v>
      </c>
      <c r="ADM40" s="2267" t="s">
        <v>2539</v>
      </c>
      <c r="ADN40" s="2270"/>
      <c r="ADO40" s="2271"/>
      <c r="ADP40" s="2270"/>
      <c r="ADQ40" s="2270"/>
      <c r="ADR40" s="2325" t="e">
        <v>#DIV/0!</v>
      </c>
      <c r="ADS40" s="2325"/>
      <c r="ADT40" s="2325" t="e">
        <v>#DIV/0!</v>
      </c>
      <c r="ADU40" s="2267" t="s">
        <v>2539</v>
      </c>
      <c r="ADV40" s="2270"/>
      <c r="ADW40" s="2271"/>
      <c r="ADX40" s="2270"/>
      <c r="ADY40" s="2270"/>
      <c r="ADZ40" s="2325" t="e">
        <v>#DIV/0!</v>
      </c>
      <c r="AEA40" s="2325"/>
      <c r="AEB40" s="2325" t="e">
        <v>#DIV/0!</v>
      </c>
      <c r="AEC40" s="2267" t="s">
        <v>2539</v>
      </c>
      <c r="AED40" s="2270"/>
      <c r="AEE40" s="2271"/>
      <c r="AEF40" s="2270"/>
      <c r="AEG40" s="2270"/>
      <c r="AEH40" s="2325" t="e">
        <v>#DIV/0!</v>
      </c>
      <c r="AEI40" s="2325"/>
      <c r="AEJ40" s="2325" t="e">
        <v>#DIV/0!</v>
      </c>
      <c r="AEK40" s="2267" t="s">
        <v>2539</v>
      </c>
      <c r="AEL40" s="2270"/>
      <c r="AEM40" s="2271"/>
      <c r="AEN40" s="2270"/>
      <c r="AEO40" s="2270"/>
      <c r="AEP40" s="2325" t="e">
        <v>#DIV/0!</v>
      </c>
      <c r="AEQ40" s="2325"/>
      <c r="AER40" s="2325" t="e">
        <v>#DIV/0!</v>
      </c>
      <c r="AES40" s="2267" t="s">
        <v>2539</v>
      </c>
      <c r="AET40" s="2270"/>
      <c r="AEU40" s="2271"/>
      <c r="AEV40" s="2270"/>
      <c r="AEW40" s="2270"/>
      <c r="AEX40" s="2325" t="e">
        <v>#DIV/0!</v>
      </c>
      <c r="AEY40" s="2325"/>
      <c r="AEZ40" s="2325" t="e">
        <v>#DIV/0!</v>
      </c>
      <c r="AFA40" s="2267" t="s">
        <v>2539</v>
      </c>
      <c r="AFB40" s="2270"/>
      <c r="AFC40" s="2271"/>
      <c r="AFD40" s="2270"/>
      <c r="AFE40" s="2270"/>
      <c r="AFF40" s="2325" t="e">
        <v>#DIV/0!</v>
      </c>
      <c r="AFG40" s="2325"/>
      <c r="AFH40" s="2325" t="e">
        <v>#DIV/0!</v>
      </c>
      <c r="AFI40" s="2267" t="s">
        <v>2539</v>
      </c>
      <c r="AFJ40" s="2270"/>
      <c r="AFK40" s="2271"/>
      <c r="AFL40" s="2270"/>
      <c r="AFM40" s="2270"/>
      <c r="AFN40" s="2325" t="e">
        <v>#DIV/0!</v>
      </c>
      <c r="AFO40" s="2325"/>
      <c r="AFP40" s="2325" t="e">
        <v>#DIV/0!</v>
      </c>
      <c r="AFQ40" s="2267" t="s">
        <v>2539</v>
      </c>
      <c r="AFR40" s="2270"/>
      <c r="AFS40" s="2271"/>
      <c r="AFT40" s="2270"/>
      <c r="AFU40" s="2270"/>
      <c r="AFV40" s="2325" t="e">
        <v>#DIV/0!</v>
      </c>
      <c r="AFW40" s="2325"/>
      <c r="AFX40" s="2325" t="e">
        <v>#DIV/0!</v>
      </c>
      <c r="AFY40" s="2267" t="s">
        <v>2539</v>
      </c>
      <c r="AFZ40" s="2270"/>
      <c r="AGA40" s="2271"/>
      <c r="AGB40" s="2270"/>
      <c r="AGC40" s="2270"/>
      <c r="AGD40" s="2325" t="e">
        <v>#DIV/0!</v>
      </c>
      <c r="AGE40" s="2325"/>
      <c r="AGF40" s="2325" t="e">
        <v>#DIV/0!</v>
      </c>
      <c r="AGG40" s="2267" t="s">
        <v>2539</v>
      </c>
      <c r="AGH40" s="2270"/>
      <c r="AGI40" s="2271"/>
      <c r="AGJ40" s="2270"/>
      <c r="AGK40" s="2270"/>
      <c r="AGL40" s="2325" t="e">
        <v>#DIV/0!</v>
      </c>
      <c r="AGM40" s="2325"/>
      <c r="AGN40" s="2325" t="e">
        <v>#DIV/0!</v>
      </c>
      <c r="AGO40" s="2267" t="s">
        <v>2539</v>
      </c>
      <c r="AGP40" s="2270"/>
      <c r="AGQ40" s="2271"/>
      <c r="AGR40" s="2270"/>
      <c r="AGS40" s="2270"/>
      <c r="AGT40" s="2325" t="e">
        <v>#DIV/0!</v>
      </c>
      <c r="AGU40" s="2325"/>
      <c r="AGV40" s="2325" t="e">
        <v>#DIV/0!</v>
      </c>
      <c r="AGW40" s="2267" t="s">
        <v>2539</v>
      </c>
      <c r="AGX40" s="2270"/>
      <c r="AGY40" s="2271"/>
      <c r="AGZ40" s="2270"/>
      <c r="AHA40" s="2270"/>
      <c r="AHB40" s="2325" t="e">
        <v>#DIV/0!</v>
      </c>
      <c r="AHC40" s="2325"/>
      <c r="AHD40" s="2325" t="e">
        <v>#DIV/0!</v>
      </c>
      <c r="AHE40" s="2267" t="s">
        <v>2539</v>
      </c>
      <c r="AHF40" s="2270"/>
      <c r="AHG40" s="2271"/>
      <c r="AHH40" s="2270"/>
      <c r="AHI40" s="2270"/>
      <c r="AHJ40" s="2325" t="e">
        <v>#DIV/0!</v>
      </c>
      <c r="AHK40" s="2325"/>
      <c r="AHL40" s="2325" t="e">
        <v>#DIV/0!</v>
      </c>
      <c r="AHM40" s="2267" t="s">
        <v>2539</v>
      </c>
      <c r="AHN40" s="2270"/>
      <c r="AHO40" s="2271"/>
      <c r="AHP40" s="2270"/>
      <c r="AHQ40" s="2270"/>
      <c r="AHR40" s="2325" t="e">
        <v>#DIV/0!</v>
      </c>
      <c r="AHS40" s="2325"/>
      <c r="AHT40" s="2325" t="e">
        <v>#DIV/0!</v>
      </c>
      <c r="AHU40" s="2267" t="s">
        <v>2539</v>
      </c>
      <c r="AHV40" s="2270"/>
      <c r="AHW40" s="2271"/>
      <c r="AHX40" s="2270"/>
      <c r="AHY40" s="2270"/>
      <c r="AHZ40" s="2325" t="e">
        <v>#DIV/0!</v>
      </c>
      <c r="AIA40" s="2325"/>
      <c r="AIB40" s="2325" t="e">
        <v>#DIV/0!</v>
      </c>
      <c r="AIC40" s="2267" t="s">
        <v>2539</v>
      </c>
      <c r="AID40" s="2270"/>
      <c r="AIE40" s="2271"/>
      <c r="AIF40" s="2270"/>
      <c r="AIG40" s="2270"/>
      <c r="AIH40" s="2325" t="e">
        <v>#DIV/0!</v>
      </c>
      <c r="AII40" s="2325"/>
      <c r="AIJ40" s="2325" t="e">
        <v>#DIV/0!</v>
      </c>
      <c r="AIK40" s="2267" t="s">
        <v>2539</v>
      </c>
      <c r="AIL40" s="2270"/>
      <c r="AIM40" s="2271"/>
      <c r="AIN40" s="2270"/>
      <c r="AIO40" s="2270"/>
      <c r="AIP40" s="2325" t="e">
        <v>#DIV/0!</v>
      </c>
      <c r="AIQ40" s="2325"/>
      <c r="AIR40" s="2325" t="e">
        <v>#DIV/0!</v>
      </c>
      <c r="AIS40" s="2267" t="s">
        <v>2539</v>
      </c>
      <c r="AIT40" s="2270"/>
      <c r="AIU40" s="2271"/>
      <c r="AIV40" s="2270"/>
      <c r="AIW40" s="2270"/>
      <c r="AIX40" s="2325" t="e">
        <v>#DIV/0!</v>
      </c>
      <c r="AIY40" s="2325"/>
      <c r="AIZ40" s="2325" t="e">
        <v>#DIV/0!</v>
      </c>
      <c r="AJA40" s="2267" t="s">
        <v>2539</v>
      </c>
      <c r="AJB40" s="2270"/>
      <c r="AJC40" s="2271"/>
      <c r="AJD40" s="2270"/>
      <c r="AJE40" s="2270"/>
      <c r="AJF40" s="2325" t="e">
        <v>#DIV/0!</v>
      </c>
      <c r="AJG40" s="2325"/>
      <c r="AJH40" s="2325" t="e">
        <v>#DIV/0!</v>
      </c>
      <c r="AJI40" s="2267" t="s">
        <v>2539</v>
      </c>
      <c r="AJJ40" s="2270"/>
      <c r="AJK40" s="2271"/>
      <c r="AJL40" s="2270"/>
      <c r="AJM40" s="2270"/>
      <c r="AJN40" s="2325" t="e">
        <v>#DIV/0!</v>
      </c>
      <c r="AJO40" s="2325"/>
      <c r="AJP40" s="2325" t="e">
        <v>#DIV/0!</v>
      </c>
      <c r="AJQ40" s="2267" t="s">
        <v>2539</v>
      </c>
      <c r="AJR40" s="2270"/>
      <c r="AJS40" s="2271"/>
      <c r="AJT40" s="2270"/>
      <c r="AJU40" s="2270"/>
      <c r="AJV40" s="2325" t="e">
        <v>#DIV/0!</v>
      </c>
      <c r="AJW40" s="2325"/>
      <c r="AJX40" s="2325" t="e">
        <v>#DIV/0!</v>
      </c>
      <c r="AJY40" s="2267" t="s">
        <v>2539</v>
      </c>
      <c r="AJZ40" s="2270"/>
      <c r="AKA40" s="2271"/>
      <c r="AKB40" s="2270"/>
      <c r="AKC40" s="2270"/>
      <c r="AKD40" s="2325" t="e">
        <v>#DIV/0!</v>
      </c>
      <c r="AKE40" s="2325"/>
      <c r="AKF40" s="2325" t="e">
        <v>#DIV/0!</v>
      </c>
      <c r="AKG40" s="2267" t="s">
        <v>2539</v>
      </c>
      <c r="AKH40" s="2270"/>
      <c r="AKI40" s="2271"/>
      <c r="AKJ40" s="2270"/>
      <c r="AKK40" s="2270"/>
      <c r="AKL40" s="2325" t="e">
        <v>#DIV/0!</v>
      </c>
      <c r="AKM40" s="2325"/>
      <c r="AKN40" s="2325" t="e">
        <v>#DIV/0!</v>
      </c>
      <c r="AKO40" s="2267" t="s">
        <v>2539</v>
      </c>
      <c r="AKP40" s="2270"/>
      <c r="AKQ40" s="2271"/>
      <c r="AKR40" s="2270"/>
      <c r="AKS40" s="2270"/>
      <c r="AKT40" s="2325" t="e">
        <v>#DIV/0!</v>
      </c>
      <c r="AKU40" s="2325"/>
      <c r="AKV40" s="2325" t="e">
        <v>#DIV/0!</v>
      </c>
      <c r="AKW40" s="2267" t="s">
        <v>2539</v>
      </c>
      <c r="AKX40" s="2270"/>
      <c r="AKY40" s="2271"/>
      <c r="AKZ40" s="2270"/>
      <c r="ALA40" s="2270"/>
      <c r="ALB40" s="2325" t="e">
        <v>#DIV/0!</v>
      </c>
      <c r="ALC40" s="2325"/>
      <c r="ALD40" s="2325" t="e">
        <v>#DIV/0!</v>
      </c>
      <c r="ALE40" s="2267" t="s">
        <v>2539</v>
      </c>
      <c r="ALF40" s="2270"/>
      <c r="ALG40" s="2271"/>
      <c r="ALH40" s="2270"/>
      <c r="ALI40" s="2270"/>
      <c r="ALJ40" s="2325" t="e">
        <v>#DIV/0!</v>
      </c>
      <c r="ALK40" s="2325"/>
      <c r="ALL40" s="2325" t="e">
        <v>#DIV/0!</v>
      </c>
      <c r="ALM40" s="2267" t="s">
        <v>2539</v>
      </c>
      <c r="ALN40" s="2270"/>
      <c r="ALO40" s="2271"/>
      <c r="ALP40" s="2270"/>
      <c r="ALQ40" s="2270"/>
      <c r="ALR40" s="2325" t="e">
        <v>#DIV/0!</v>
      </c>
      <c r="ALS40" s="2325"/>
      <c r="ALT40" s="2325" t="e">
        <v>#DIV/0!</v>
      </c>
      <c r="ALU40" s="2267" t="s">
        <v>2539</v>
      </c>
      <c r="ALV40" s="2270"/>
      <c r="ALW40" s="2271"/>
      <c r="ALX40" s="2270"/>
      <c r="ALY40" s="2270"/>
      <c r="ALZ40" s="2325" t="e">
        <v>#DIV/0!</v>
      </c>
      <c r="AMA40" s="2325"/>
      <c r="AMB40" s="2325" t="e">
        <v>#DIV/0!</v>
      </c>
      <c r="AMC40" s="2267" t="s">
        <v>2539</v>
      </c>
      <c r="AMD40" s="2270"/>
      <c r="AME40" s="2271"/>
      <c r="AMF40" s="2270"/>
      <c r="AMG40" s="2270"/>
      <c r="AMH40" s="2325" t="e">
        <v>#DIV/0!</v>
      </c>
      <c r="AMI40" s="2325"/>
      <c r="AMJ40" s="2325" t="e">
        <v>#DIV/0!</v>
      </c>
      <c r="AMK40" s="2267" t="s">
        <v>2539</v>
      </c>
      <c r="AML40" s="2270"/>
      <c r="AMM40" s="2271"/>
      <c r="AMN40" s="2270"/>
      <c r="AMO40" s="2270"/>
      <c r="AMP40" s="2325" t="e">
        <v>#DIV/0!</v>
      </c>
      <c r="AMQ40" s="2325"/>
      <c r="AMR40" s="2325" t="e">
        <v>#DIV/0!</v>
      </c>
      <c r="AMS40" s="2267" t="s">
        <v>2539</v>
      </c>
      <c r="AMT40" s="2270"/>
      <c r="AMU40" s="2271"/>
      <c r="AMV40" s="2270"/>
      <c r="AMW40" s="2270"/>
      <c r="AMX40" s="2325" t="e">
        <v>#DIV/0!</v>
      </c>
      <c r="AMY40" s="2325"/>
      <c r="AMZ40" s="2325" t="e">
        <v>#DIV/0!</v>
      </c>
      <c r="ANA40" s="2267" t="s">
        <v>2539</v>
      </c>
      <c r="ANB40" s="2270"/>
      <c r="ANC40" s="2271"/>
      <c r="AND40" s="2270"/>
      <c r="ANE40" s="2270"/>
      <c r="ANF40" s="2325" t="e">
        <v>#DIV/0!</v>
      </c>
      <c r="ANG40" s="2325"/>
      <c r="ANH40" s="2325" t="e">
        <v>#DIV/0!</v>
      </c>
      <c r="ANI40" s="2267" t="s">
        <v>2539</v>
      </c>
      <c r="ANJ40" s="2270"/>
      <c r="ANK40" s="2271"/>
      <c r="ANL40" s="2270"/>
      <c r="ANM40" s="2270"/>
      <c r="ANN40" s="2325" t="e">
        <v>#DIV/0!</v>
      </c>
      <c r="ANO40" s="2325"/>
      <c r="ANP40" s="2325" t="e">
        <v>#DIV/0!</v>
      </c>
      <c r="ANQ40" s="2267" t="s">
        <v>2539</v>
      </c>
      <c r="ANR40" s="2270"/>
      <c r="ANS40" s="2271"/>
      <c r="ANT40" s="2270"/>
      <c r="ANU40" s="2270"/>
      <c r="ANV40" s="2325" t="e">
        <v>#DIV/0!</v>
      </c>
      <c r="ANW40" s="2325"/>
      <c r="ANX40" s="2325" t="e">
        <v>#DIV/0!</v>
      </c>
      <c r="ANY40" s="2267" t="s">
        <v>2539</v>
      </c>
      <c r="ANZ40" s="2270"/>
      <c r="AOA40" s="2271"/>
      <c r="AOB40" s="2270"/>
      <c r="AOC40" s="2270"/>
      <c r="AOD40" s="2325" t="e">
        <v>#DIV/0!</v>
      </c>
      <c r="AOE40" s="2325"/>
      <c r="AOF40" s="2325" t="e">
        <v>#DIV/0!</v>
      </c>
      <c r="AOG40" s="2267" t="s">
        <v>2539</v>
      </c>
      <c r="AOH40" s="2270"/>
      <c r="AOI40" s="2271"/>
      <c r="AOJ40" s="2270"/>
      <c r="AOK40" s="2270"/>
      <c r="AOL40" s="2325" t="e">
        <v>#DIV/0!</v>
      </c>
      <c r="AOM40" s="2325"/>
      <c r="AON40" s="2325" t="e">
        <v>#DIV/0!</v>
      </c>
      <c r="AOO40" s="2267" t="s">
        <v>2539</v>
      </c>
      <c r="AOP40" s="2270"/>
      <c r="AOQ40" s="2271"/>
      <c r="AOR40" s="2270"/>
      <c r="AOS40" s="2270"/>
      <c r="AOT40" s="2325" t="e">
        <v>#DIV/0!</v>
      </c>
      <c r="AOU40" s="2325"/>
      <c r="AOV40" s="2325" t="e">
        <v>#DIV/0!</v>
      </c>
      <c r="AOW40" s="2267" t="s">
        <v>2539</v>
      </c>
      <c r="AOX40" s="2270"/>
      <c r="AOY40" s="2271"/>
      <c r="AOZ40" s="2270"/>
      <c r="APA40" s="2270"/>
      <c r="APB40" s="2325" t="e">
        <v>#DIV/0!</v>
      </c>
      <c r="APC40" s="2325"/>
      <c r="APD40" s="2325" t="e">
        <v>#DIV/0!</v>
      </c>
      <c r="APE40" s="2267" t="s">
        <v>2539</v>
      </c>
      <c r="APF40" s="2270"/>
      <c r="APG40" s="2271"/>
      <c r="APH40" s="2270"/>
      <c r="API40" s="2270"/>
      <c r="APJ40" s="2325" t="e">
        <v>#DIV/0!</v>
      </c>
      <c r="APK40" s="2325"/>
      <c r="APL40" s="2325" t="e">
        <v>#DIV/0!</v>
      </c>
      <c r="APM40" s="2267" t="s">
        <v>2539</v>
      </c>
      <c r="APN40" s="2270"/>
      <c r="APO40" s="2271"/>
      <c r="APP40" s="2270"/>
      <c r="APQ40" s="2270"/>
      <c r="APR40" s="2325" t="e">
        <v>#DIV/0!</v>
      </c>
      <c r="APS40" s="2325"/>
      <c r="APT40" s="2325" t="e">
        <v>#DIV/0!</v>
      </c>
      <c r="APU40" s="2267" t="s">
        <v>2539</v>
      </c>
      <c r="APV40" s="2270"/>
      <c r="APW40" s="2271"/>
      <c r="APX40" s="2270"/>
      <c r="APY40" s="2270"/>
      <c r="APZ40" s="2325" t="e">
        <v>#DIV/0!</v>
      </c>
      <c r="AQA40" s="2325"/>
      <c r="AQB40" s="2325" t="e">
        <v>#DIV/0!</v>
      </c>
      <c r="AQC40" s="2267" t="s">
        <v>2539</v>
      </c>
      <c r="AQD40" s="2270"/>
      <c r="AQE40" s="2271"/>
      <c r="AQF40" s="2270"/>
      <c r="AQG40" s="2270"/>
      <c r="AQH40" s="2325" t="e">
        <v>#DIV/0!</v>
      </c>
      <c r="AQI40" s="2325"/>
      <c r="AQJ40" s="2325" t="e">
        <v>#DIV/0!</v>
      </c>
      <c r="AQK40" s="2267" t="s">
        <v>2539</v>
      </c>
      <c r="AQL40" s="2270"/>
      <c r="AQM40" s="2271"/>
      <c r="AQN40" s="2270"/>
      <c r="AQO40" s="2270"/>
      <c r="AQP40" s="2325" t="e">
        <v>#DIV/0!</v>
      </c>
      <c r="AQQ40" s="2325"/>
      <c r="AQR40" s="2325" t="e">
        <v>#DIV/0!</v>
      </c>
      <c r="AQS40" s="2267" t="s">
        <v>2539</v>
      </c>
      <c r="AQT40" s="2270"/>
      <c r="AQU40" s="2271"/>
      <c r="AQV40" s="2270"/>
      <c r="AQW40" s="2270"/>
      <c r="AQX40" s="2325" t="e">
        <v>#DIV/0!</v>
      </c>
      <c r="AQY40" s="2325"/>
      <c r="AQZ40" s="2325" t="e">
        <v>#DIV/0!</v>
      </c>
      <c r="ARA40" s="2267" t="s">
        <v>2539</v>
      </c>
      <c r="ARB40" s="2270"/>
      <c r="ARC40" s="2271"/>
      <c r="ARD40" s="2270"/>
      <c r="ARE40" s="2270"/>
      <c r="ARF40" s="2325" t="e">
        <v>#DIV/0!</v>
      </c>
      <c r="ARG40" s="2325"/>
      <c r="ARH40" s="2325" t="e">
        <v>#DIV/0!</v>
      </c>
      <c r="ARI40" s="2267" t="s">
        <v>2539</v>
      </c>
      <c r="ARJ40" s="2270"/>
      <c r="ARK40" s="2271"/>
      <c r="ARL40" s="2270"/>
      <c r="ARM40" s="2270"/>
      <c r="ARN40" s="2325" t="e">
        <v>#DIV/0!</v>
      </c>
      <c r="ARO40" s="2325"/>
      <c r="ARP40" s="2325" t="e">
        <v>#DIV/0!</v>
      </c>
      <c r="ARQ40" s="2267" t="s">
        <v>2539</v>
      </c>
      <c r="ARR40" s="2270"/>
      <c r="ARS40" s="2271"/>
      <c r="ART40" s="2270"/>
      <c r="ARU40" s="2270"/>
      <c r="ARV40" s="2325" t="e">
        <v>#DIV/0!</v>
      </c>
      <c r="ARW40" s="2325"/>
      <c r="ARX40" s="2325" t="e">
        <v>#DIV/0!</v>
      </c>
      <c r="ARY40" s="2267" t="s">
        <v>2539</v>
      </c>
      <c r="ARZ40" s="2270"/>
      <c r="ASA40" s="2271"/>
      <c r="ASB40" s="2270"/>
      <c r="ASC40" s="2270"/>
      <c r="ASD40" s="2325" t="e">
        <v>#DIV/0!</v>
      </c>
      <c r="ASE40" s="2325"/>
      <c r="ASF40" s="2325" t="e">
        <v>#DIV/0!</v>
      </c>
      <c r="ASG40" s="2267" t="s">
        <v>2539</v>
      </c>
      <c r="ASH40" s="2270"/>
      <c r="ASI40" s="2271"/>
      <c r="ASJ40" s="2270"/>
      <c r="ASK40" s="2270"/>
      <c r="ASL40" s="2325" t="e">
        <v>#DIV/0!</v>
      </c>
      <c r="ASM40" s="2325"/>
      <c r="ASN40" s="2325" t="e">
        <v>#DIV/0!</v>
      </c>
      <c r="ASO40" s="2267" t="s">
        <v>2539</v>
      </c>
      <c r="ASP40" s="2270"/>
      <c r="ASQ40" s="2271"/>
      <c r="ASR40" s="2270"/>
      <c r="ASS40" s="2270"/>
      <c r="AST40" s="2325" t="e">
        <v>#DIV/0!</v>
      </c>
      <c r="ASU40" s="2325"/>
      <c r="ASV40" s="2325" t="e">
        <v>#DIV/0!</v>
      </c>
      <c r="ASW40" s="2267" t="s">
        <v>2539</v>
      </c>
      <c r="ASX40" s="2270"/>
      <c r="ASY40" s="2271"/>
      <c r="ASZ40" s="2270"/>
      <c r="ATA40" s="2270"/>
      <c r="ATB40" s="2325" t="e">
        <v>#DIV/0!</v>
      </c>
      <c r="ATC40" s="2325"/>
      <c r="ATD40" s="2325" t="e">
        <v>#DIV/0!</v>
      </c>
      <c r="ATE40" s="2267" t="s">
        <v>2539</v>
      </c>
      <c r="ATF40" s="2270"/>
      <c r="ATG40" s="2271"/>
      <c r="ATH40" s="2270"/>
      <c r="ATI40" s="2270"/>
      <c r="ATJ40" s="2325" t="e">
        <v>#DIV/0!</v>
      </c>
      <c r="ATK40" s="2325"/>
      <c r="ATL40" s="2325" t="e">
        <v>#DIV/0!</v>
      </c>
      <c r="ATM40" s="2267" t="s">
        <v>2539</v>
      </c>
      <c r="ATN40" s="2270"/>
      <c r="ATO40" s="2271"/>
      <c r="ATP40" s="2270"/>
      <c r="ATQ40" s="2270"/>
      <c r="ATR40" s="2325" t="e">
        <v>#DIV/0!</v>
      </c>
      <c r="ATS40" s="2325"/>
      <c r="ATT40" s="2325" t="e">
        <v>#DIV/0!</v>
      </c>
      <c r="ATU40" s="2267" t="s">
        <v>2539</v>
      </c>
      <c r="ATV40" s="2270"/>
      <c r="ATW40" s="2271"/>
      <c r="ATX40" s="2270"/>
      <c r="ATY40" s="2270"/>
      <c r="ATZ40" s="2325" t="e">
        <v>#DIV/0!</v>
      </c>
      <c r="AUA40" s="2325"/>
      <c r="AUB40" s="2325" t="e">
        <v>#DIV/0!</v>
      </c>
      <c r="AUC40" s="2267" t="s">
        <v>2539</v>
      </c>
      <c r="AUD40" s="2270"/>
      <c r="AUE40" s="2271"/>
      <c r="AUF40" s="2270"/>
      <c r="AUG40" s="2270"/>
      <c r="AUH40" s="2325" t="e">
        <v>#DIV/0!</v>
      </c>
      <c r="AUI40" s="2325"/>
      <c r="AUJ40" s="2325" t="e">
        <v>#DIV/0!</v>
      </c>
      <c r="AUK40" s="2267" t="s">
        <v>2539</v>
      </c>
      <c r="AUL40" s="2270"/>
      <c r="AUM40" s="2271"/>
      <c r="AUN40" s="2270"/>
      <c r="AUO40" s="2270"/>
      <c r="AUP40" s="2325" t="e">
        <v>#DIV/0!</v>
      </c>
      <c r="AUQ40" s="2325"/>
      <c r="AUR40" s="2325" t="e">
        <v>#DIV/0!</v>
      </c>
      <c r="AUS40" s="2267" t="s">
        <v>2539</v>
      </c>
      <c r="AUT40" s="2270"/>
      <c r="AUU40" s="2271"/>
      <c r="AUV40" s="2270"/>
      <c r="AUW40" s="2270"/>
      <c r="AUX40" s="2325" t="e">
        <v>#DIV/0!</v>
      </c>
      <c r="AUY40" s="2325"/>
      <c r="AUZ40" s="2325" t="e">
        <v>#DIV/0!</v>
      </c>
      <c r="AVA40" s="2267" t="s">
        <v>2539</v>
      </c>
      <c r="AVB40" s="2270"/>
      <c r="AVC40" s="2271"/>
      <c r="AVD40" s="2270"/>
      <c r="AVE40" s="2270"/>
      <c r="AVF40" s="2325" t="e">
        <v>#DIV/0!</v>
      </c>
      <c r="AVG40" s="2325"/>
      <c r="AVH40" s="2325" t="e">
        <v>#DIV/0!</v>
      </c>
      <c r="AVI40" s="2267" t="s">
        <v>2539</v>
      </c>
      <c r="AVJ40" s="2270"/>
      <c r="AVK40" s="2271"/>
      <c r="AVL40" s="2270"/>
      <c r="AVM40" s="2270"/>
      <c r="AVN40" s="2325" t="e">
        <v>#DIV/0!</v>
      </c>
      <c r="AVO40" s="2325"/>
      <c r="AVP40" s="2325" t="e">
        <v>#DIV/0!</v>
      </c>
      <c r="AVQ40" s="2267" t="s">
        <v>2539</v>
      </c>
      <c r="AVR40" s="2270"/>
      <c r="AVS40" s="2271"/>
      <c r="AVT40" s="2270"/>
      <c r="AVU40" s="2270"/>
      <c r="AVV40" s="2325" t="e">
        <v>#DIV/0!</v>
      </c>
      <c r="AVW40" s="2325"/>
      <c r="AVX40" s="2325" t="e">
        <v>#DIV/0!</v>
      </c>
      <c r="AVY40" s="2267" t="s">
        <v>2539</v>
      </c>
      <c r="AVZ40" s="2270"/>
      <c r="AWA40" s="2271"/>
      <c r="AWB40" s="2270"/>
      <c r="AWC40" s="2270"/>
      <c r="AWD40" s="2325" t="e">
        <v>#DIV/0!</v>
      </c>
      <c r="AWE40" s="2325"/>
      <c r="AWF40" s="2325" t="e">
        <v>#DIV/0!</v>
      </c>
      <c r="AWG40" s="2267" t="s">
        <v>2539</v>
      </c>
      <c r="AWH40" s="2270"/>
      <c r="AWI40" s="2271"/>
      <c r="AWJ40" s="2270"/>
      <c r="AWK40" s="2270"/>
      <c r="AWL40" s="2325" t="e">
        <v>#DIV/0!</v>
      </c>
      <c r="AWM40" s="2325"/>
      <c r="AWN40" s="2325" t="e">
        <v>#DIV/0!</v>
      </c>
      <c r="AWO40" s="2267" t="s">
        <v>2539</v>
      </c>
      <c r="AWP40" s="2270"/>
      <c r="AWQ40" s="2271"/>
      <c r="AWR40" s="2270"/>
      <c r="AWS40" s="2270"/>
      <c r="AWT40" s="2325" t="e">
        <v>#DIV/0!</v>
      </c>
      <c r="AWU40" s="2325"/>
      <c r="AWV40" s="2325" t="e">
        <v>#DIV/0!</v>
      </c>
      <c r="AWW40" s="2267" t="s">
        <v>2539</v>
      </c>
      <c r="AWX40" s="2270"/>
      <c r="AWY40" s="2271"/>
      <c r="AWZ40" s="2270"/>
      <c r="AXA40" s="2270"/>
      <c r="AXB40" s="2325" t="e">
        <v>#DIV/0!</v>
      </c>
      <c r="AXC40" s="2325"/>
      <c r="AXD40" s="2325" t="e">
        <v>#DIV/0!</v>
      </c>
      <c r="AXE40" s="2267" t="s">
        <v>2539</v>
      </c>
      <c r="AXF40" s="2270"/>
      <c r="AXG40" s="2271"/>
      <c r="AXH40" s="2270"/>
      <c r="AXI40" s="2270"/>
      <c r="AXJ40" s="2325" t="e">
        <v>#DIV/0!</v>
      </c>
      <c r="AXK40" s="2325"/>
      <c r="AXL40" s="2325" t="e">
        <v>#DIV/0!</v>
      </c>
      <c r="AXM40" s="2267" t="s">
        <v>2539</v>
      </c>
      <c r="AXN40" s="2270"/>
      <c r="AXO40" s="2271"/>
      <c r="AXP40" s="2270"/>
      <c r="AXQ40" s="2270"/>
      <c r="AXR40" s="2325" t="e">
        <v>#DIV/0!</v>
      </c>
      <c r="AXS40" s="2325"/>
      <c r="AXT40" s="2325" t="e">
        <v>#DIV/0!</v>
      </c>
      <c r="AXU40" s="2267" t="s">
        <v>2539</v>
      </c>
      <c r="AXV40" s="2270"/>
      <c r="AXW40" s="2271"/>
      <c r="AXX40" s="2270"/>
      <c r="AXY40" s="2270"/>
      <c r="AXZ40" s="2325" t="e">
        <v>#DIV/0!</v>
      </c>
      <c r="AYA40" s="2325"/>
      <c r="AYB40" s="2325" t="e">
        <v>#DIV/0!</v>
      </c>
      <c r="AYC40" s="2267" t="s">
        <v>2539</v>
      </c>
      <c r="AYD40" s="2270"/>
      <c r="AYE40" s="2271"/>
      <c r="AYF40" s="2270"/>
      <c r="AYG40" s="2270"/>
      <c r="AYH40" s="2325" t="e">
        <v>#DIV/0!</v>
      </c>
      <c r="AYI40" s="2325"/>
      <c r="AYJ40" s="2325" t="e">
        <v>#DIV/0!</v>
      </c>
      <c r="AYK40" s="2267" t="s">
        <v>2539</v>
      </c>
      <c r="AYL40" s="2270"/>
      <c r="AYM40" s="2271"/>
      <c r="AYN40" s="2270"/>
      <c r="AYO40" s="2270"/>
      <c r="AYP40" s="2325" t="e">
        <v>#DIV/0!</v>
      </c>
      <c r="AYQ40" s="2325"/>
      <c r="AYR40" s="2325" t="e">
        <v>#DIV/0!</v>
      </c>
      <c r="AYS40" s="2267" t="s">
        <v>2539</v>
      </c>
      <c r="AYT40" s="2270"/>
      <c r="AYU40" s="2271"/>
      <c r="AYV40" s="2270"/>
      <c r="AYW40" s="2270"/>
      <c r="AYX40" s="2325" t="e">
        <v>#DIV/0!</v>
      </c>
      <c r="AYY40" s="2325"/>
      <c r="AYZ40" s="2325" t="e">
        <v>#DIV/0!</v>
      </c>
      <c r="AZA40" s="2267" t="s">
        <v>2539</v>
      </c>
      <c r="AZB40" s="2270"/>
      <c r="AZC40" s="2271"/>
      <c r="AZD40" s="2270"/>
      <c r="AZE40" s="2270"/>
      <c r="AZF40" s="2325" t="e">
        <v>#DIV/0!</v>
      </c>
      <c r="AZG40" s="2325"/>
      <c r="AZH40" s="2325" t="e">
        <v>#DIV/0!</v>
      </c>
      <c r="AZI40" s="2267" t="s">
        <v>2539</v>
      </c>
      <c r="AZJ40" s="2270"/>
      <c r="AZK40" s="2271"/>
      <c r="AZL40" s="2270"/>
      <c r="AZM40" s="2270"/>
      <c r="AZN40" s="2325" t="e">
        <v>#DIV/0!</v>
      </c>
      <c r="AZO40" s="2325"/>
      <c r="AZP40" s="2325" t="e">
        <v>#DIV/0!</v>
      </c>
      <c r="AZQ40" s="2267" t="s">
        <v>2539</v>
      </c>
      <c r="AZR40" s="2270"/>
      <c r="AZS40" s="2271"/>
      <c r="AZT40" s="2270"/>
      <c r="AZU40" s="2270"/>
      <c r="AZV40" s="2325" t="e">
        <v>#DIV/0!</v>
      </c>
      <c r="AZW40" s="2325"/>
      <c r="AZX40" s="2325" t="e">
        <v>#DIV/0!</v>
      </c>
      <c r="AZY40" s="2267" t="s">
        <v>2539</v>
      </c>
      <c r="AZZ40" s="2270"/>
      <c r="BAA40" s="2271"/>
      <c r="BAB40" s="2270"/>
      <c r="BAC40" s="2270"/>
      <c r="BAD40" s="2325" t="e">
        <v>#DIV/0!</v>
      </c>
      <c r="BAE40" s="2325"/>
      <c r="BAF40" s="2325" t="e">
        <v>#DIV/0!</v>
      </c>
      <c r="BAG40" s="2267" t="s">
        <v>2539</v>
      </c>
      <c r="BAH40" s="2270"/>
      <c r="BAI40" s="2271"/>
      <c r="BAJ40" s="2270"/>
      <c r="BAK40" s="2270"/>
      <c r="BAL40" s="2325" t="e">
        <v>#DIV/0!</v>
      </c>
      <c r="BAM40" s="2325"/>
      <c r="BAN40" s="2325" t="e">
        <v>#DIV/0!</v>
      </c>
      <c r="BAO40" s="2267" t="s">
        <v>2539</v>
      </c>
      <c r="BAP40" s="2270"/>
      <c r="BAQ40" s="2271"/>
      <c r="BAR40" s="2270"/>
      <c r="BAS40" s="2270"/>
      <c r="BAT40" s="2325" t="e">
        <v>#DIV/0!</v>
      </c>
      <c r="BAU40" s="2325"/>
      <c r="BAV40" s="2325" t="e">
        <v>#DIV/0!</v>
      </c>
      <c r="BAW40" s="2267" t="s">
        <v>2539</v>
      </c>
      <c r="BAX40" s="2270"/>
      <c r="BAY40" s="2271"/>
      <c r="BAZ40" s="2270"/>
      <c r="BBA40" s="2270"/>
      <c r="BBB40" s="2325" t="e">
        <v>#DIV/0!</v>
      </c>
      <c r="BBC40" s="2325"/>
      <c r="BBD40" s="2325" t="e">
        <v>#DIV/0!</v>
      </c>
      <c r="BBE40" s="2267" t="s">
        <v>2539</v>
      </c>
      <c r="BBF40" s="2270"/>
      <c r="BBG40" s="2271"/>
      <c r="BBH40" s="2270"/>
      <c r="BBI40" s="2270"/>
      <c r="BBJ40" s="2325" t="e">
        <v>#DIV/0!</v>
      </c>
      <c r="BBK40" s="2325"/>
      <c r="BBL40" s="2325" t="e">
        <v>#DIV/0!</v>
      </c>
      <c r="BBM40" s="2267" t="s">
        <v>2539</v>
      </c>
      <c r="BBN40" s="2270"/>
      <c r="BBO40" s="2271"/>
      <c r="BBP40" s="2270"/>
      <c r="BBQ40" s="2270"/>
      <c r="BBR40" s="2325" t="e">
        <v>#DIV/0!</v>
      </c>
      <c r="BBS40" s="2325"/>
      <c r="BBT40" s="2325" t="e">
        <v>#DIV/0!</v>
      </c>
      <c r="BBU40" s="2267" t="s">
        <v>2539</v>
      </c>
      <c r="BBV40" s="2270"/>
      <c r="BBW40" s="2271"/>
      <c r="BBX40" s="2270"/>
      <c r="BBY40" s="2270"/>
      <c r="BBZ40" s="2325" t="e">
        <v>#DIV/0!</v>
      </c>
      <c r="BCA40" s="2325"/>
      <c r="BCB40" s="2325" t="e">
        <v>#DIV/0!</v>
      </c>
      <c r="BCC40" s="2267" t="s">
        <v>2539</v>
      </c>
      <c r="BCD40" s="2270"/>
      <c r="BCE40" s="2271"/>
      <c r="BCF40" s="2270"/>
      <c r="BCG40" s="2270"/>
      <c r="BCH40" s="2325" t="e">
        <v>#DIV/0!</v>
      </c>
      <c r="BCI40" s="2325"/>
      <c r="BCJ40" s="2325" t="e">
        <v>#DIV/0!</v>
      </c>
      <c r="BCK40" s="2267" t="s">
        <v>2539</v>
      </c>
      <c r="BCL40" s="2270"/>
      <c r="BCM40" s="2271"/>
      <c r="BCN40" s="2270"/>
      <c r="BCO40" s="2270"/>
      <c r="BCP40" s="2325" t="e">
        <v>#DIV/0!</v>
      </c>
      <c r="BCQ40" s="2325"/>
      <c r="BCR40" s="2325" t="e">
        <v>#DIV/0!</v>
      </c>
      <c r="BCS40" s="2267" t="s">
        <v>2539</v>
      </c>
      <c r="BCT40" s="2270"/>
      <c r="BCU40" s="2271"/>
      <c r="BCV40" s="2270"/>
      <c r="BCW40" s="2270"/>
      <c r="BCX40" s="2325" t="e">
        <v>#DIV/0!</v>
      </c>
      <c r="BCY40" s="2325"/>
      <c r="BCZ40" s="2325" t="e">
        <v>#DIV/0!</v>
      </c>
      <c r="BDA40" s="2267" t="s">
        <v>2539</v>
      </c>
      <c r="BDB40" s="2270"/>
      <c r="BDC40" s="2271"/>
      <c r="BDD40" s="2270"/>
      <c r="BDE40" s="2270"/>
      <c r="BDF40" s="2325" t="e">
        <v>#DIV/0!</v>
      </c>
      <c r="BDG40" s="2325"/>
      <c r="BDH40" s="2325" t="e">
        <v>#DIV/0!</v>
      </c>
      <c r="BDI40" s="2267" t="s">
        <v>2539</v>
      </c>
      <c r="BDJ40" s="2270"/>
      <c r="BDK40" s="2271"/>
      <c r="BDL40" s="2270"/>
      <c r="BDM40" s="2270"/>
      <c r="BDN40" s="2325" t="e">
        <v>#DIV/0!</v>
      </c>
      <c r="BDO40" s="2325"/>
      <c r="BDP40" s="2325" t="e">
        <v>#DIV/0!</v>
      </c>
      <c r="BDQ40" s="2267" t="s">
        <v>2539</v>
      </c>
      <c r="BDR40" s="2270"/>
      <c r="BDS40" s="2271"/>
      <c r="BDT40" s="2270"/>
      <c r="BDU40" s="2270"/>
      <c r="BDV40" s="2325" t="e">
        <v>#DIV/0!</v>
      </c>
      <c r="BDW40" s="2325"/>
      <c r="BDX40" s="2325" t="e">
        <v>#DIV/0!</v>
      </c>
      <c r="BDY40" s="2267" t="s">
        <v>2539</v>
      </c>
      <c r="BDZ40" s="2270"/>
      <c r="BEA40" s="2271"/>
      <c r="BEB40" s="2270"/>
      <c r="BEC40" s="2270"/>
      <c r="BED40" s="2325" t="e">
        <v>#DIV/0!</v>
      </c>
      <c r="BEE40" s="2325"/>
      <c r="BEF40" s="2325" t="e">
        <v>#DIV/0!</v>
      </c>
      <c r="BEG40" s="2267" t="s">
        <v>2539</v>
      </c>
      <c r="BEH40" s="2270"/>
      <c r="BEI40" s="2271"/>
      <c r="BEJ40" s="2270"/>
      <c r="BEK40" s="2270"/>
      <c r="BEL40" s="2325" t="e">
        <v>#DIV/0!</v>
      </c>
      <c r="BEM40" s="2325"/>
      <c r="BEN40" s="2325" t="e">
        <v>#DIV/0!</v>
      </c>
      <c r="BEO40" s="2267" t="s">
        <v>2539</v>
      </c>
      <c r="BEP40" s="2270"/>
      <c r="BEQ40" s="2271"/>
      <c r="BER40" s="2270"/>
      <c r="BES40" s="2270"/>
      <c r="BET40" s="2325" t="e">
        <v>#DIV/0!</v>
      </c>
      <c r="BEU40" s="2325"/>
      <c r="BEV40" s="2325" t="e">
        <v>#DIV/0!</v>
      </c>
      <c r="BEW40" s="2267" t="s">
        <v>2539</v>
      </c>
      <c r="BEX40" s="2270"/>
      <c r="BEY40" s="2271"/>
      <c r="BEZ40" s="2270"/>
      <c r="BFA40" s="2270"/>
      <c r="BFB40" s="2325" t="e">
        <v>#DIV/0!</v>
      </c>
      <c r="BFC40" s="2325"/>
      <c r="BFD40" s="2325" t="e">
        <v>#DIV/0!</v>
      </c>
      <c r="BFE40" s="2267" t="s">
        <v>2539</v>
      </c>
      <c r="BFF40" s="2270"/>
      <c r="BFG40" s="2271"/>
      <c r="BFH40" s="2270"/>
      <c r="BFI40" s="2270"/>
      <c r="BFJ40" s="2325" t="e">
        <v>#DIV/0!</v>
      </c>
      <c r="BFK40" s="2325"/>
      <c r="BFL40" s="2325" t="e">
        <v>#DIV/0!</v>
      </c>
      <c r="BFM40" s="2267" t="s">
        <v>2539</v>
      </c>
      <c r="BFN40" s="2270"/>
      <c r="BFO40" s="2271"/>
      <c r="BFP40" s="2270"/>
      <c r="BFQ40" s="2270"/>
      <c r="BFR40" s="2325" t="e">
        <v>#DIV/0!</v>
      </c>
      <c r="BFS40" s="2325"/>
      <c r="BFT40" s="2325" t="e">
        <v>#DIV/0!</v>
      </c>
      <c r="BFU40" s="2267" t="s">
        <v>2539</v>
      </c>
      <c r="BFV40" s="2270"/>
      <c r="BFW40" s="2271"/>
      <c r="BFX40" s="2270"/>
      <c r="BFY40" s="2270"/>
      <c r="BFZ40" s="2325" t="e">
        <v>#DIV/0!</v>
      </c>
      <c r="BGA40" s="2325"/>
      <c r="BGB40" s="2325" t="e">
        <v>#DIV/0!</v>
      </c>
      <c r="BGC40" s="2267" t="s">
        <v>2539</v>
      </c>
      <c r="BGD40" s="2270"/>
      <c r="BGE40" s="2271"/>
      <c r="BGF40" s="2270"/>
      <c r="BGG40" s="2270"/>
      <c r="BGH40" s="2325" t="e">
        <v>#DIV/0!</v>
      </c>
      <c r="BGI40" s="2325"/>
      <c r="BGJ40" s="2325" t="e">
        <v>#DIV/0!</v>
      </c>
      <c r="BGK40" s="2267" t="s">
        <v>2539</v>
      </c>
      <c r="BGL40" s="2270"/>
      <c r="BGM40" s="2271"/>
      <c r="BGN40" s="2270"/>
      <c r="BGO40" s="2270"/>
      <c r="BGP40" s="2325" t="e">
        <v>#DIV/0!</v>
      </c>
      <c r="BGQ40" s="2325"/>
      <c r="BGR40" s="2325" t="e">
        <v>#DIV/0!</v>
      </c>
      <c r="BGS40" s="2267" t="s">
        <v>2539</v>
      </c>
      <c r="BGT40" s="2270"/>
      <c r="BGU40" s="2271"/>
      <c r="BGV40" s="2270"/>
      <c r="BGW40" s="2270"/>
      <c r="BGX40" s="2325" t="e">
        <v>#DIV/0!</v>
      </c>
      <c r="BGY40" s="2325"/>
      <c r="BGZ40" s="2325" t="e">
        <v>#DIV/0!</v>
      </c>
      <c r="BHA40" s="2267" t="s">
        <v>2539</v>
      </c>
      <c r="BHB40" s="2270"/>
      <c r="BHC40" s="2271"/>
      <c r="BHD40" s="2270"/>
      <c r="BHE40" s="2270"/>
      <c r="BHF40" s="2325" t="e">
        <v>#DIV/0!</v>
      </c>
      <c r="BHG40" s="2325"/>
      <c r="BHH40" s="2325" t="e">
        <v>#DIV/0!</v>
      </c>
      <c r="BHI40" s="2267" t="s">
        <v>2539</v>
      </c>
      <c r="BHJ40" s="2270"/>
      <c r="BHK40" s="2271"/>
      <c r="BHL40" s="2270"/>
      <c r="BHM40" s="2270"/>
      <c r="BHN40" s="2325" t="e">
        <v>#DIV/0!</v>
      </c>
      <c r="BHO40" s="2325"/>
      <c r="BHP40" s="2325" t="e">
        <v>#DIV/0!</v>
      </c>
      <c r="BHQ40" s="2267" t="s">
        <v>2539</v>
      </c>
      <c r="BHR40" s="2270"/>
      <c r="BHS40" s="2271"/>
      <c r="BHT40" s="2270"/>
      <c r="BHU40" s="2270"/>
      <c r="BHV40" s="2325" t="e">
        <v>#DIV/0!</v>
      </c>
      <c r="BHW40" s="2325"/>
      <c r="BHX40" s="2325" t="e">
        <v>#DIV/0!</v>
      </c>
      <c r="BHY40" s="2267" t="s">
        <v>2539</v>
      </c>
      <c r="BHZ40" s="2270"/>
      <c r="BIA40" s="2271"/>
      <c r="BIB40" s="2270"/>
      <c r="BIC40" s="2270"/>
      <c r="BID40" s="2325" t="e">
        <v>#DIV/0!</v>
      </c>
      <c r="BIE40" s="2325"/>
      <c r="BIF40" s="2325" t="e">
        <v>#DIV/0!</v>
      </c>
      <c r="BIG40" s="2267" t="s">
        <v>2539</v>
      </c>
      <c r="BIH40" s="2270"/>
      <c r="BII40" s="2271"/>
      <c r="BIJ40" s="2270"/>
      <c r="BIK40" s="2270"/>
      <c r="BIL40" s="2325" t="e">
        <v>#DIV/0!</v>
      </c>
      <c r="BIM40" s="2325"/>
      <c r="BIN40" s="2325" t="e">
        <v>#DIV/0!</v>
      </c>
      <c r="BIO40" s="2267" t="s">
        <v>2539</v>
      </c>
      <c r="BIP40" s="2270"/>
      <c r="BIQ40" s="2271"/>
      <c r="BIR40" s="2270"/>
      <c r="BIS40" s="2270"/>
      <c r="BIT40" s="2325" t="e">
        <v>#DIV/0!</v>
      </c>
      <c r="BIU40" s="2325"/>
      <c r="BIV40" s="2325" t="e">
        <v>#DIV/0!</v>
      </c>
      <c r="BIW40" s="2267" t="s">
        <v>2539</v>
      </c>
      <c r="BIX40" s="2270"/>
      <c r="BIY40" s="2271"/>
      <c r="BIZ40" s="2270"/>
      <c r="BJA40" s="2270"/>
      <c r="BJB40" s="2325" t="e">
        <v>#DIV/0!</v>
      </c>
      <c r="BJC40" s="2325"/>
      <c r="BJD40" s="2325" t="e">
        <v>#DIV/0!</v>
      </c>
      <c r="BJE40" s="2267" t="s">
        <v>2539</v>
      </c>
      <c r="BJF40" s="2270"/>
      <c r="BJG40" s="2271"/>
      <c r="BJH40" s="2270"/>
      <c r="BJI40" s="2270"/>
      <c r="BJJ40" s="2325" t="e">
        <v>#DIV/0!</v>
      </c>
      <c r="BJK40" s="2325"/>
      <c r="BJL40" s="2325" t="e">
        <v>#DIV/0!</v>
      </c>
      <c r="BJM40" s="2267" t="s">
        <v>2539</v>
      </c>
      <c r="BJN40" s="2270"/>
      <c r="BJO40" s="2271"/>
      <c r="BJP40" s="2270"/>
      <c r="BJQ40" s="2270"/>
      <c r="BJR40" s="2325" t="e">
        <v>#DIV/0!</v>
      </c>
      <c r="BJS40" s="2325"/>
      <c r="BJT40" s="2325" t="e">
        <v>#DIV/0!</v>
      </c>
      <c r="BJU40" s="2267" t="s">
        <v>2539</v>
      </c>
      <c r="BJV40" s="2270"/>
      <c r="BJW40" s="2271"/>
      <c r="BJX40" s="2270"/>
      <c r="BJY40" s="2270"/>
      <c r="BJZ40" s="2325" t="e">
        <v>#DIV/0!</v>
      </c>
      <c r="BKA40" s="2325"/>
      <c r="BKB40" s="2325" t="e">
        <v>#DIV/0!</v>
      </c>
      <c r="BKC40" s="2267" t="s">
        <v>2539</v>
      </c>
      <c r="BKD40" s="2270"/>
      <c r="BKE40" s="2271"/>
      <c r="BKF40" s="2270"/>
      <c r="BKG40" s="2270"/>
      <c r="BKH40" s="2325" t="e">
        <v>#DIV/0!</v>
      </c>
      <c r="BKI40" s="2325"/>
      <c r="BKJ40" s="2325" t="e">
        <v>#DIV/0!</v>
      </c>
      <c r="BKK40" s="2267" t="s">
        <v>2539</v>
      </c>
      <c r="BKL40" s="2270"/>
      <c r="BKM40" s="2271"/>
      <c r="BKN40" s="2270"/>
      <c r="BKO40" s="2270"/>
      <c r="BKP40" s="2325" t="e">
        <v>#DIV/0!</v>
      </c>
      <c r="BKQ40" s="2325"/>
      <c r="BKR40" s="2325" t="e">
        <v>#DIV/0!</v>
      </c>
      <c r="BKS40" s="2267" t="s">
        <v>2539</v>
      </c>
      <c r="BKT40" s="2270"/>
      <c r="BKU40" s="2271"/>
      <c r="BKV40" s="2270"/>
      <c r="BKW40" s="2270"/>
      <c r="BKX40" s="2325" t="e">
        <v>#DIV/0!</v>
      </c>
      <c r="BKY40" s="2325"/>
      <c r="BKZ40" s="2325" t="e">
        <v>#DIV/0!</v>
      </c>
      <c r="BLA40" s="2267" t="s">
        <v>2539</v>
      </c>
      <c r="BLB40" s="2270"/>
      <c r="BLC40" s="2271"/>
      <c r="BLD40" s="2270"/>
      <c r="BLE40" s="2270"/>
      <c r="BLF40" s="2325" t="e">
        <v>#DIV/0!</v>
      </c>
      <c r="BLG40" s="2325"/>
      <c r="BLH40" s="2325" t="e">
        <v>#DIV/0!</v>
      </c>
      <c r="BLI40" s="2267" t="s">
        <v>2539</v>
      </c>
      <c r="BLJ40" s="2270"/>
      <c r="BLK40" s="2271"/>
      <c r="BLL40" s="2270"/>
      <c r="BLM40" s="2270"/>
      <c r="BLN40" s="2325" t="e">
        <v>#DIV/0!</v>
      </c>
      <c r="BLO40" s="2325"/>
      <c r="BLP40" s="2325" t="e">
        <v>#DIV/0!</v>
      </c>
      <c r="BLQ40" s="2267" t="s">
        <v>2539</v>
      </c>
      <c r="BLR40" s="2270"/>
      <c r="BLS40" s="2271"/>
      <c r="BLT40" s="2270"/>
      <c r="BLU40" s="2270"/>
      <c r="BLV40" s="2325" t="e">
        <v>#DIV/0!</v>
      </c>
      <c r="BLW40" s="2325"/>
      <c r="BLX40" s="2325" t="e">
        <v>#DIV/0!</v>
      </c>
      <c r="BLY40" s="2267" t="s">
        <v>2539</v>
      </c>
      <c r="BLZ40" s="2270"/>
      <c r="BMA40" s="2271"/>
      <c r="BMB40" s="2270"/>
      <c r="BMC40" s="2270"/>
      <c r="BMD40" s="2325" t="e">
        <v>#DIV/0!</v>
      </c>
      <c r="BME40" s="2325"/>
      <c r="BMF40" s="2325" t="e">
        <v>#DIV/0!</v>
      </c>
      <c r="BMG40" s="2267" t="s">
        <v>2539</v>
      </c>
      <c r="BMH40" s="2270"/>
      <c r="BMI40" s="2271"/>
      <c r="BMJ40" s="2270"/>
      <c r="BMK40" s="2270"/>
      <c r="BML40" s="2325" t="e">
        <v>#DIV/0!</v>
      </c>
      <c r="BMM40" s="2325"/>
      <c r="BMN40" s="2325" t="e">
        <v>#DIV/0!</v>
      </c>
      <c r="BMO40" s="2267" t="s">
        <v>2539</v>
      </c>
      <c r="BMP40" s="2270"/>
      <c r="BMQ40" s="2271"/>
      <c r="BMR40" s="2270"/>
      <c r="BMS40" s="2270"/>
      <c r="BMT40" s="2325" t="e">
        <v>#DIV/0!</v>
      </c>
      <c r="BMU40" s="2325"/>
      <c r="BMV40" s="2325" t="e">
        <v>#DIV/0!</v>
      </c>
      <c r="BMW40" s="2267" t="s">
        <v>2539</v>
      </c>
      <c r="BMX40" s="2270"/>
      <c r="BMY40" s="2271"/>
      <c r="BMZ40" s="2270"/>
      <c r="BNA40" s="2270"/>
      <c r="BNB40" s="2325" t="e">
        <v>#DIV/0!</v>
      </c>
      <c r="BNC40" s="2325"/>
      <c r="BND40" s="2325" t="e">
        <v>#DIV/0!</v>
      </c>
      <c r="BNE40" s="2267" t="s">
        <v>2539</v>
      </c>
      <c r="BNF40" s="2270"/>
      <c r="BNG40" s="2271"/>
      <c r="BNH40" s="2270"/>
      <c r="BNI40" s="2270"/>
      <c r="BNJ40" s="2325" t="e">
        <v>#DIV/0!</v>
      </c>
      <c r="BNK40" s="2325"/>
      <c r="BNL40" s="2325" t="e">
        <v>#DIV/0!</v>
      </c>
      <c r="BNM40" s="2267" t="s">
        <v>2539</v>
      </c>
      <c r="BNN40" s="2270"/>
      <c r="BNO40" s="2271"/>
      <c r="BNP40" s="2270"/>
      <c r="BNQ40" s="2270"/>
      <c r="BNR40" s="2325" t="e">
        <v>#DIV/0!</v>
      </c>
      <c r="BNS40" s="2325"/>
      <c r="BNT40" s="2325" t="e">
        <v>#DIV/0!</v>
      </c>
      <c r="BNU40" s="2267" t="s">
        <v>2539</v>
      </c>
      <c r="BNV40" s="2270"/>
      <c r="BNW40" s="2271"/>
      <c r="BNX40" s="2270"/>
      <c r="BNY40" s="2270"/>
      <c r="BNZ40" s="2325" t="e">
        <v>#DIV/0!</v>
      </c>
      <c r="BOA40" s="2325"/>
      <c r="BOB40" s="2325" t="e">
        <v>#DIV/0!</v>
      </c>
      <c r="BOC40" s="2267" t="s">
        <v>2539</v>
      </c>
      <c r="BOD40" s="2270"/>
      <c r="BOE40" s="2271"/>
      <c r="BOF40" s="2270"/>
      <c r="BOG40" s="2270"/>
      <c r="BOH40" s="2325" t="e">
        <v>#DIV/0!</v>
      </c>
      <c r="BOI40" s="2325"/>
      <c r="BOJ40" s="2325" t="e">
        <v>#DIV/0!</v>
      </c>
      <c r="BOK40" s="2267" t="s">
        <v>2539</v>
      </c>
      <c r="BOL40" s="2270"/>
      <c r="BOM40" s="2271"/>
      <c r="BON40" s="2270"/>
      <c r="BOO40" s="2270"/>
      <c r="BOP40" s="2325" t="e">
        <v>#DIV/0!</v>
      </c>
      <c r="BOQ40" s="2325"/>
      <c r="BOR40" s="2325" t="e">
        <v>#DIV/0!</v>
      </c>
      <c r="BOS40" s="2267" t="s">
        <v>2539</v>
      </c>
      <c r="BOT40" s="2270"/>
      <c r="BOU40" s="2271"/>
      <c r="BOV40" s="2270"/>
      <c r="BOW40" s="2270"/>
      <c r="BOX40" s="2325" t="e">
        <v>#DIV/0!</v>
      </c>
      <c r="BOY40" s="2325"/>
      <c r="BOZ40" s="2325" t="e">
        <v>#DIV/0!</v>
      </c>
      <c r="BPA40" s="2267" t="s">
        <v>2539</v>
      </c>
      <c r="BPB40" s="2270"/>
      <c r="BPC40" s="2271"/>
      <c r="BPD40" s="2270"/>
      <c r="BPE40" s="2270"/>
      <c r="BPF40" s="2325" t="e">
        <v>#DIV/0!</v>
      </c>
      <c r="BPG40" s="2325"/>
      <c r="BPH40" s="2325" t="e">
        <v>#DIV/0!</v>
      </c>
      <c r="BPI40" s="2267" t="s">
        <v>2539</v>
      </c>
      <c r="BPJ40" s="2270"/>
      <c r="BPK40" s="2271"/>
      <c r="BPL40" s="2270"/>
      <c r="BPM40" s="2270"/>
      <c r="BPN40" s="2325" t="e">
        <v>#DIV/0!</v>
      </c>
      <c r="BPO40" s="2325"/>
      <c r="BPP40" s="2325" t="e">
        <v>#DIV/0!</v>
      </c>
      <c r="BPQ40" s="2267" t="s">
        <v>2539</v>
      </c>
      <c r="BPR40" s="2270"/>
      <c r="BPS40" s="2271"/>
      <c r="BPT40" s="2270"/>
      <c r="BPU40" s="2270"/>
      <c r="BPV40" s="2325" t="e">
        <v>#DIV/0!</v>
      </c>
      <c r="BPW40" s="2325"/>
      <c r="BPX40" s="2325" t="e">
        <v>#DIV/0!</v>
      </c>
      <c r="BPY40" s="2267" t="s">
        <v>2539</v>
      </c>
      <c r="BPZ40" s="2270"/>
      <c r="BQA40" s="2271"/>
      <c r="BQB40" s="2270"/>
      <c r="BQC40" s="2270"/>
      <c r="BQD40" s="2325" t="e">
        <v>#DIV/0!</v>
      </c>
      <c r="BQE40" s="2325"/>
      <c r="BQF40" s="2325" t="e">
        <v>#DIV/0!</v>
      </c>
      <c r="BQG40" s="2267" t="s">
        <v>2539</v>
      </c>
      <c r="BQH40" s="2270"/>
      <c r="BQI40" s="2271"/>
      <c r="BQJ40" s="2270"/>
      <c r="BQK40" s="2270"/>
      <c r="BQL40" s="2325" t="e">
        <v>#DIV/0!</v>
      </c>
      <c r="BQM40" s="2325"/>
      <c r="BQN40" s="2325" t="e">
        <v>#DIV/0!</v>
      </c>
      <c r="BQO40" s="2267" t="s">
        <v>2539</v>
      </c>
      <c r="BQP40" s="2270"/>
      <c r="BQQ40" s="2271"/>
      <c r="BQR40" s="2270"/>
      <c r="BQS40" s="2270"/>
      <c r="BQT40" s="2325" t="e">
        <v>#DIV/0!</v>
      </c>
      <c r="BQU40" s="2325"/>
      <c r="BQV40" s="2325" t="e">
        <v>#DIV/0!</v>
      </c>
      <c r="BQW40" s="2267" t="s">
        <v>2539</v>
      </c>
      <c r="BQX40" s="2270"/>
      <c r="BQY40" s="2271"/>
      <c r="BQZ40" s="2270"/>
      <c r="BRA40" s="2270"/>
      <c r="BRB40" s="2325" t="e">
        <v>#DIV/0!</v>
      </c>
      <c r="BRC40" s="2325"/>
      <c r="BRD40" s="2325" t="e">
        <v>#DIV/0!</v>
      </c>
      <c r="BRE40" s="2267" t="s">
        <v>2539</v>
      </c>
      <c r="BRF40" s="2270"/>
      <c r="BRG40" s="2271"/>
      <c r="BRH40" s="2270"/>
      <c r="BRI40" s="2270"/>
      <c r="BRJ40" s="2325" t="e">
        <v>#DIV/0!</v>
      </c>
      <c r="BRK40" s="2325"/>
      <c r="BRL40" s="2325" t="e">
        <v>#DIV/0!</v>
      </c>
      <c r="BRM40" s="2267" t="s">
        <v>2539</v>
      </c>
      <c r="BRN40" s="2270"/>
      <c r="BRO40" s="2271"/>
      <c r="BRP40" s="2270"/>
      <c r="BRQ40" s="2270"/>
      <c r="BRR40" s="2325" t="e">
        <v>#DIV/0!</v>
      </c>
      <c r="BRS40" s="2325"/>
      <c r="BRT40" s="2325" t="e">
        <v>#DIV/0!</v>
      </c>
      <c r="BRU40" s="2267" t="s">
        <v>2539</v>
      </c>
      <c r="BRV40" s="2270"/>
      <c r="BRW40" s="2271"/>
      <c r="BRX40" s="2270"/>
      <c r="BRY40" s="2270"/>
      <c r="BRZ40" s="2325" t="e">
        <v>#DIV/0!</v>
      </c>
      <c r="BSA40" s="2325"/>
      <c r="BSB40" s="2325" t="e">
        <v>#DIV/0!</v>
      </c>
      <c r="BSC40" s="2267" t="s">
        <v>2539</v>
      </c>
      <c r="BSD40" s="2270"/>
      <c r="BSE40" s="2271"/>
      <c r="BSF40" s="2270"/>
      <c r="BSG40" s="2270"/>
      <c r="BSH40" s="2325" t="e">
        <v>#DIV/0!</v>
      </c>
      <c r="BSI40" s="2325"/>
      <c r="BSJ40" s="2325" t="e">
        <v>#DIV/0!</v>
      </c>
      <c r="BSK40" s="2267" t="s">
        <v>2539</v>
      </c>
      <c r="BSL40" s="2270"/>
      <c r="BSM40" s="2271"/>
      <c r="BSN40" s="2270"/>
      <c r="BSO40" s="2270"/>
      <c r="BSP40" s="2325" t="e">
        <v>#DIV/0!</v>
      </c>
      <c r="BSQ40" s="2325"/>
      <c r="BSR40" s="2325" t="e">
        <v>#DIV/0!</v>
      </c>
      <c r="BSS40" s="2267" t="s">
        <v>2539</v>
      </c>
      <c r="BST40" s="2270"/>
      <c r="BSU40" s="2271"/>
      <c r="BSV40" s="2270"/>
      <c r="BSW40" s="2270"/>
      <c r="BSX40" s="2325" t="e">
        <v>#DIV/0!</v>
      </c>
      <c r="BSY40" s="2325"/>
      <c r="BSZ40" s="2325" t="e">
        <v>#DIV/0!</v>
      </c>
      <c r="BTA40" s="2267" t="s">
        <v>2539</v>
      </c>
      <c r="BTB40" s="2270"/>
      <c r="BTC40" s="2271"/>
      <c r="BTD40" s="2270"/>
      <c r="BTE40" s="2270"/>
      <c r="BTF40" s="2325" t="e">
        <v>#DIV/0!</v>
      </c>
      <c r="BTG40" s="2325"/>
      <c r="BTH40" s="2325" t="e">
        <v>#DIV/0!</v>
      </c>
      <c r="BTI40" s="2267" t="s">
        <v>2539</v>
      </c>
      <c r="BTJ40" s="2270"/>
      <c r="BTK40" s="2271"/>
      <c r="BTL40" s="2270"/>
      <c r="BTM40" s="2270"/>
      <c r="BTN40" s="2325" t="e">
        <v>#DIV/0!</v>
      </c>
      <c r="BTO40" s="2325"/>
      <c r="BTP40" s="2325" t="e">
        <v>#DIV/0!</v>
      </c>
      <c r="BTQ40" s="2267" t="s">
        <v>2539</v>
      </c>
      <c r="BTR40" s="2270"/>
      <c r="BTS40" s="2271"/>
      <c r="BTT40" s="2270"/>
      <c r="BTU40" s="2270"/>
      <c r="BTV40" s="2325" t="e">
        <v>#DIV/0!</v>
      </c>
      <c r="BTW40" s="2325"/>
      <c r="BTX40" s="2325" t="e">
        <v>#DIV/0!</v>
      </c>
      <c r="BTY40" s="2267" t="s">
        <v>2539</v>
      </c>
      <c r="BTZ40" s="2270"/>
      <c r="BUA40" s="2271"/>
      <c r="BUB40" s="2270"/>
      <c r="BUC40" s="2270"/>
      <c r="BUD40" s="2325" t="e">
        <v>#DIV/0!</v>
      </c>
      <c r="BUE40" s="2325"/>
      <c r="BUF40" s="2325" t="e">
        <v>#DIV/0!</v>
      </c>
      <c r="BUG40" s="2267" t="s">
        <v>2539</v>
      </c>
      <c r="BUH40" s="2270"/>
      <c r="BUI40" s="2271"/>
      <c r="BUJ40" s="2270"/>
      <c r="BUK40" s="2270"/>
      <c r="BUL40" s="2325" t="e">
        <v>#DIV/0!</v>
      </c>
      <c r="BUM40" s="2325"/>
      <c r="BUN40" s="2325" t="e">
        <v>#DIV/0!</v>
      </c>
      <c r="BUO40" s="2267" t="s">
        <v>2539</v>
      </c>
      <c r="BUP40" s="2270"/>
      <c r="BUQ40" s="2271"/>
      <c r="BUR40" s="2270"/>
      <c r="BUS40" s="2270"/>
      <c r="BUT40" s="2325" t="e">
        <v>#DIV/0!</v>
      </c>
      <c r="BUU40" s="2325"/>
      <c r="BUV40" s="2325" t="e">
        <v>#DIV/0!</v>
      </c>
      <c r="BUW40" s="2267" t="s">
        <v>2539</v>
      </c>
      <c r="BUX40" s="2270"/>
      <c r="BUY40" s="2271"/>
      <c r="BUZ40" s="2270"/>
      <c r="BVA40" s="2270"/>
      <c r="BVB40" s="2325" t="e">
        <v>#DIV/0!</v>
      </c>
      <c r="BVC40" s="2325"/>
      <c r="BVD40" s="2325" t="e">
        <v>#DIV/0!</v>
      </c>
      <c r="BVE40" s="2267" t="s">
        <v>2539</v>
      </c>
      <c r="BVF40" s="2270"/>
      <c r="BVG40" s="2271"/>
      <c r="BVH40" s="2270"/>
      <c r="BVI40" s="2270"/>
      <c r="BVJ40" s="2325" t="e">
        <v>#DIV/0!</v>
      </c>
      <c r="BVK40" s="2325"/>
      <c r="BVL40" s="2325" t="e">
        <v>#DIV/0!</v>
      </c>
      <c r="BVM40" s="2267" t="s">
        <v>2539</v>
      </c>
      <c r="BVN40" s="2270"/>
      <c r="BVO40" s="2271"/>
      <c r="BVP40" s="2270"/>
      <c r="BVQ40" s="2270"/>
      <c r="BVR40" s="2325" t="e">
        <v>#DIV/0!</v>
      </c>
      <c r="BVS40" s="2325"/>
      <c r="BVT40" s="2325" t="e">
        <v>#DIV/0!</v>
      </c>
      <c r="BVU40" s="2267" t="s">
        <v>2539</v>
      </c>
      <c r="BVV40" s="2270"/>
      <c r="BVW40" s="2271"/>
      <c r="BVX40" s="2270"/>
      <c r="BVY40" s="2270"/>
      <c r="BVZ40" s="2325" t="e">
        <v>#DIV/0!</v>
      </c>
      <c r="BWA40" s="2325"/>
      <c r="BWB40" s="2325" t="e">
        <v>#DIV/0!</v>
      </c>
      <c r="BWC40" s="2267" t="s">
        <v>2539</v>
      </c>
      <c r="BWD40" s="2270"/>
      <c r="BWE40" s="2271"/>
      <c r="BWF40" s="2270"/>
      <c r="BWG40" s="2270"/>
      <c r="BWH40" s="2325" t="e">
        <v>#DIV/0!</v>
      </c>
      <c r="BWI40" s="2325"/>
      <c r="BWJ40" s="2325" t="e">
        <v>#DIV/0!</v>
      </c>
      <c r="BWK40" s="2267" t="s">
        <v>2539</v>
      </c>
      <c r="BWL40" s="2270"/>
      <c r="BWM40" s="2271"/>
      <c r="BWN40" s="2270"/>
      <c r="BWO40" s="2270"/>
      <c r="BWP40" s="2325" t="e">
        <v>#DIV/0!</v>
      </c>
      <c r="BWQ40" s="2325"/>
      <c r="BWR40" s="2325" t="e">
        <v>#DIV/0!</v>
      </c>
      <c r="BWS40" s="2267" t="s">
        <v>2539</v>
      </c>
      <c r="BWT40" s="2270"/>
      <c r="BWU40" s="2271"/>
      <c r="BWV40" s="2270"/>
      <c r="BWW40" s="2270"/>
      <c r="BWX40" s="2325" t="e">
        <v>#DIV/0!</v>
      </c>
      <c r="BWY40" s="2325"/>
      <c r="BWZ40" s="2325" t="e">
        <v>#DIV/0!</v>
      </c>
      <c r="BXA40" s="2267" t="s">
        <v>2539</v>
      </c>
      <c r="BXB40" s="2270"/>
      <c r="BXC40" s="2271"/>
      <c r="BXD40" s="2270"/>
      <c r="BXE40" s="2270"/>
      <c r="BXF40" s="2325" t="e">
        <v>#DIV/0!</v>
      </c>
      <c r="BXG40" s="2325"/>
      <c r="BXH40" s="2325" t="e">
        <v>#DIV/0!</v>
      </c>
      <c r="BXI40" s="2267" t="s">
        <v>2539</v>
      </c>
      <c r="BXJ40" s="2270"/>
      <c r="BXK40" s="2271"/>
      <c r="BXL40" s="2270"/>
      <c r="BXM40" s="2270"/>
      <c r="BXN40" s="2325" t="e">
        <v>#DIV/0!</v>
      </c>
      <c r="BXO40" s="2325"/>
      <c r="BXP40" s="2325" t="e">
        <v>#DIV/0!</v>
      </c>
      <c r="BXQ40" s="2267" t="s">
        <v>2539</v>
      </c>
      <c r="BXR40" s="2270"/>
      <c r="BXS40" s="2271"/>
      <c r="BXT40" s="2270"/>
      <c r="BXU40" s="2270"/>
      <c r="BXV40" s="2325" t="e">
        <v>#DIV/0!</v>
      </c>
      <c r="BXW40" s="2325"/>
      <c r="BXX40" s="2325" t="e">
        <v>#DIV/0!</v>
      </c>
      <c r="BXY40" s="2267" t="s">
        <v>2539</v>
      </c>
      <c r="BXZ40" s="2270"/>
      <c r="BYA40" s="2271"/>
      <c r="BYB40" s="2270"/>
      <c r="BYC40" s="2270"/>
      <c r="BYD40" s="2325" t="e">
        <v>#DIV/0!</v>
      </c>
      <c r="BYE40" s="2325"/>
      <c r="BYF40" s="2325" t="e">
        <v>#DIV/0!</v>
      </c>
      <c r="BYG40" s="2267" t="s">
        <v>2539</v>
      </c>
      <c r="BYH40" s="2270"/>
      <c r="BYI40" s="2271"/>
      <c r="BYJ40" s="2270"/>
      <c r="BYK40" s="2270"/>
      <c r="BYL40" s="2325" t="e">
        <v>#DIV/0!</v>
      </c>
      <c r="BYM40" s="2325"/>
      <c r="BYN40" s="2325" t="e">
        <v>#DIV/0!</v>
      </c>
      <c r="BYO40" s="2267" t="s">
        <v>2539</v>
      </c>
      <c r="BYP40" s="2270"/>
      <c r="BYQ40" s="2271"/>
      <c r="BYR40" s="2270"/>
      <c r="BYS40" s="2270"/>
      <c r="BYT40" s="2325" t="e">
        <v>#DIV/0!</v>
      </c>
      <c r="BYU40" s="2325"/>
      <c r="BYV40" s="2325" t="e">
        <v>#DIV/0!</v>
      </c>
      <c r="BYW40" s="2267" t="s">
        <v>2539</v>
      </c>
      <c r="BYX40" s="2270"/>
      <c r="BYY40" s="2271"/>
      <c r="BYZ40" s="2270"/>
      <c r="BZA40" s="2270"/>
      <c r="BZB40" s="2325" t="e">
        <v>#DIV/0!</v>
      </c>
      <c r="BZC40" s="2325"/>
      <c r="BZD40" s="2325" t="e">
        <v>#DIV/0!</v>
      </c>
      <c r="BZE40" s="2267" t="s">
        <v>2539</v>
      </c>
      <c r="BZF40" s="2270"/>
      <c r="BZG40" s="2271"/>
      <c r="BZH40" s="2270"/>
      <c r="BZI40" s="2270"/>
      <c r="BZJ40" s="2325" t="e">
        <v>#DIV/0!</v>
      </c>
      <c r="BZK40" s="2325"/>
      <c r="BZL40" s="2325" t="e">
        <v>#DIV/0!</v>
      </c>
      <c r="BZM40" s="2267" t="s">
        <v>2539</v>
      </c>
      <c r="BZN40" s="2270"/>
      <c r="BZO40" s="2271"/>
      <c r="BZP40" s="2270"/>
      <c r="BZQ40" s="2270"/>
      <c r="BZR40" s="2325" t="e">
        <v>#DIV/0!</v>
      </c>
      <c r="BZS40" s="2325"/>
      <c r="BZT40" s="2325" t="e">
        <v>#DIV/0!</v>
      </c>
      <c r="BZU40" s="2267" t="s">
        <v>2539</v>
      </c>
      <c r="BZV40" s="2270"/>
      <c r="BZW40" s="2271"/>
      <c r="BZX40" s="2270"/>
      <c r="BZY40" s="2270"/>
      <c r="BZZ40" s="2325" t="e">
        <v>#DIV/0!</v>
      </c>
      <c r="CAA40" s="2325"/>
      <c r="CAB40" s="2325" t="e">
        <v>#DIV/0!</v>
      </c>
      <c r="CAC40" s="2267" t="s">
        <v>2539</v>
      </c>
      <c r="CAD40" s="2270"/>
      <c r="CAE40" s="2271"/>
      <c r="CAF40" s="2270"/>
      <c r="CAG40" s="2270"/>
      <c r="CAH40" s="2325" t="e">
        <v>#DIV/0!</v>
      </c>
      <c r="CAI40" s="2325"/>
      <c r="CAJ40" s="2325" t="e">
        <v>#DIV/0!</v>
      </c>
      <c r="CAK40" s="2267" t="s">
        <v>2539</v>
      </c>
      <c r="CAL40" s="2270"/>
      <c r="CAM40" s="2271"/>
      <c r="CAN40" s="2270"/>
      <c r="CAO40" s="2270"/>
      <c r="CAP40" s="2325" t="e">
        <v>#DIV/0!</v>
      </c>
      <c r="CAQ40" s="2325"/>
      <c r="CAR40" s="2325" t="e">
        <v>#DIV/0!</v>
      </c>
      <c r="CAS40" s="2267" t="s">
        <v>2539</v>
      </c>
      <c r="CAT40" s="2270"/>
      <c r="CAU40" s="2271"/>
      <c r="CAV40" s="2270"/>
      <c r="CAW40" s="2270"/>
      <c r="CAX40" s="2325" t="e">
        <v>#DIV/0!</v>
      </c>
      <c r="CAY40" s="2325"/>
      <c r="CAZ40" s="2325" t="e">
        <v>#DIV/0!</v>
      </c>
      <c r="CBA40" s="2267" t="s">
        <v>2539</v>
      </c>
      <c r="CBB40" s="2270"/>
      <c r="CBC40" s="2271"/>
      <c r="CBD40" s="2270"/>
      <c r="CBE40" s="2270"/>
      <c r="CBF40" s="2325" t="e">
        <v>#DIV/0!</v>
      </c>
      <c r="CBG40" s="2325"/>
      <c r="CBH40" s="2325" t="e">
        <v>#DIV/0!</v>
      </c>
      <c r="CBI40" s="2267" t="s">
        <v>2539</v>
      </c>
      <c r="CBJ40" s="2270"/>
      <c r="CBK40" s="2271"/>
      <c r="CBL40" s="2270"/>
      <c r="CBM40" s="2270"/>
      <c r="CBN40" s="2325" t="e">
        <v>#DIV/0!</v>
      </c>
      <c r="CBO40" s="2325"/>
      <c r="CBP40" s="2325" t="e">
        <v>#DIV/0!</v>
      </c>
      <c r="CBQ40" s="2267" t="s">
        <v>2539</v>
      </c>
      <c r="CBR40" s="2270"/>
      <c r="CBS40" s="2271"/>
      <c r="CBT40" s="2270"/>
      <c r="CBU40" s="2270"/>
      <c r="CBV40" s="2325" t="e">
        <v>#DIV/0!</v>
      </c>
      <c r="CBW40" s="2325"/>
      <c r="CBX40" s="2325" t="e">
        <v>#DIV/0!</v>
      </c>
      <c r="CBY40" s="2267" t="s">
        <v>2539</v>
      </c>
      <c r="CBZ40" s="2270"/>
      <c r="CCA40" s="2271"/>
      <c r="CCB40" s="2270"/>
      <c r="CCC40" s="2270"/>
      <c r="CCD40" s="2325" t="e">
        <v>#DIV/0!</v>
      </c>
      <c r="CCE40" s="2325"/>
      <c r="CCF40" s="2325" t="e">
        <v>#DIV/0!</v>
      </c>
      <c r="CCG40" s="2267" t="s">
        <v>2539</v>
      </c>
      <c r="CCH40" s="2270"/>
      <c r="CCI40" s="2271"/>
      <c r="CCJ40" s="2270"/>
      <c r="CCK40" s="2270"/>
      <c r="CCL40" s="2325" t="e">
        <v>#DIV/0!</v>
      </c>
      <c r="CCM40" s="2325"/>
      <c r="CCN40" s="2325" t="e">
        <v>#DIV/0!</v>
      </c>
      <c r="CCO40" s="2267" t="s">
        <v>2539</v>
      </c>
      <c r="CCP40" s="2270"/>
      <c r="CCQ40" s="2271"/>
      <c r="CCR40" s="2270"/>
      <c r="CCS40" s="2270"/>
      <c r="CCT40" s="2325" t="e">
        <v>#DIV/0!</v>
      </c>
      <c r="CCU40" s="2325"/>
      <c r="CCV40" s="2325" t="e">
        <v>#DIV/0!</v>
      </c>
      <c r="CCW40" s="2267" t="s">
        <v>2539</v>
      </c>
      <c r="CCX40" s="2270"/>
      <c r="CCY40" s="2271"/>
      <c r="CCZ40" s="2270"/>
      <c r="CDA40" s="2270"/>
      <c r="CDB40" s="2325" t="e">
        <v>#DIV/0!</v>
      </c>
      <c r="CDC40" s="2325"/>
      <c r="CDD40" s="2325" t="e">
        <v>#DIV/0!</v>
      </c>
      <c r="CDE40" s="2267" t="s">
        <v>2539</v>
      </c>
      <c r="CDF40" s="2270"/>
      <c r="CDG40" s="2271"/>
      <c r="CDH40" s="2270"/>
      <c r="CDI40" s="2270"/>
      <c r="CDJ40" s="2325" t="e">
        <v>#DIV/0!</v>
      </c>
      <c r="CDK40" s="2325"/>
      <c r="CDL40" s="2325" t="e">
        <v>#DIV/0!</v>
      </c>
      <c r="CDM40" s="2267" t="s">
        <v>2539</v>
      </c>
      <c r="CDN40" s="2270"/>
      <c r="CDO40" s="2271"/>
      <c r="CDP40" s="2270"/>
      <c r="CDQ40" s="2270"/>
      <c r="CDR40" s="2325" t="e">
        <v>#DIV/0!</v>
      </c>
      <c r="CDS40" s="2325"/>
      <c r="CDT40" s="2325" t="e">
        <v>#DIV/0!</v>
      </c>
      <c r="CDU40" s="2267" t="s">
        <v>2539</v>
      </c>
      <c r="CDV40" s="2270"/>
      <c r="CDW40" s="2271"/>
      <c r="CDX40" s="2270"/>
      <c r="CDY40" s="2270"/>
      <c r="CDZ40" s="2325" t="e">
        <v>#DIV/0!</v>
      </c>
      <c r="CEA40" s="2325"/>
      <c r="CEB40" s="2325" t="e">
        <v>#DIV/0!</v>
      </c>
      <c r="CEC40" s="2267" t="s">
        <v>2539</v>
      </c>
      <c r="CED40" s="2270"/>
      <c r="CEE40" s="2271"/>
      <c r="CEF40" s="2270"/>
      <c r="CEG40" s="2270"/>
      <c r="CEH40" s="2325" t="e">
        <v>#DIV/0!</v>
      </c>
      <c r="CEI40" s="2325"/>
      <c r="CEJ40" s="2325" t="e">
        <v>#DIV/0!</v>
      </c>
      <c r="CEK40" s="2267" t="s">
        <v>2539</v>
      </c>
      <c r="CEL40" s="2270"/>
      <c r="CEM40" s="2271"/>
      <c r="CEN40" s="2270"/>
      <c r="CEO40" s="2270"/>
      <c r="CEP40" s="2325" t="e">
        <v>#DIV/0!</v>
      </c>
      <c r="CEQ40" s="2325"/>
      <c r="CER40" s="2325" t="e">
        <v>#DIV/0!</v>
      </c>
      <c r="CES40" s="2267" t="s">
        <v>2539</v>
      </c>
      <c r="CET40" s="2270"/>
      <c r="CEU40" s="2271"/>
      <c r="CEV40" s="2270"/>
      <c r="CEW40" s="2270"/>
      <c r="CEX40" s="2325" t="e">
        <v>#DIV/0!</v>
      </c>
      <c r="CEY40" s="2325"/>
      <c r="CEZ40" s="2325" t="e">
        <v>#DIV/0!</v>
      </c>
      <c r="CFA40" s="2267" t="s">
        <v>2539</v>
      </c>
      <c r="CFB40" s="2270"/>
      <c r="CFC40" s="2271"/>
      <c r="CFD40" s="2270"/>
      <c r="CFE40" s="2270"/>
      <c r="CFF40" s="2325" t="e">
        <v>#DIV/0!</v>
      </c>
      <c r="CFG40" s="2325"/>
      <c r="CFH40" s="2325" t="e">
        <v>#DIV/0!</v>
      </c>
      <c r="CFI40" s="2267" t="s">
        <v>2539</v>
      </c>
      <c r="CFJ40" s="2270"/>
      <c r="CFK40" s="2271"/>
      <c r="CFL40" s="2270"/>
      <c r="CFM40" s="2270"/>
      <c r="CFN40" s="2325" t="e">
        <v>#DIV/0!</v>
      </c>
      <c r="CFO40" s="2325"/>
      <c r="CFP40" s="2325" t="e">
        <v>#DIV/0!</v>
      </c>
      <c r="CFQ40" s="2267" t="s">
        <v>2539</v>
      </c>
      <c r="CFR40" s="2270"/>
      <c r="CFS40" s="2271"/>
      <c r="CFT40" s="2270"/>
      <c r="CFU40" s="2270"/>
      <c r="CFV40" s="2325" t="e">
        <v>#DIV/0!</v>
      </c>
      <c r="CFW40" s="2325"/>
      <c r="CFX40" s="2325" t="e">
        <v>#DIV/0!</v>
      </c>
      <c r="CFY40" s="2267" t="s">
        <v>2539</v>
      </c>
      <c r="CFZ40" s="2270"/>
      <c r="CGA40" s="2271"/>
      <c r="CGB40" s="2270"/>
      <c r="CGC40" s="2270"/>
      <c r="CGD40" s="2325" t="e">
        <v>#DIV/0!</v>
      </c>
      <c r="CGE40" s="2325"/>
      <c r="CGF40" s="2325" t="e">
        <v>#DIV/0!</v>
      </c>
      <c r="CGG40" s="2267" t="s">
        <v>2539</v>
      </c>
      <c r="CGH40" s="2270"/>
      <c r="CGI40" s="2271"/>
      <c r="CGJ40" s="2270"/>
      <c r="CGK40" s="2270"/>
      <c r="CGL40" s="2325" t="e">
        <v>#DIV/0!</v>
      </c>
      <c r="CGM40" s="2325"/>
      <c r="CGN40" s="2325" t="e">
        <v>#DIV/0!</v>
      </c>
      <c r="CGO40" s="2267" t="s">
        <v>2539</v>
      </c>
      <c r="CGP40" s="2270"/>
      <c r="CGQ40" s="2271"/>
      <c r="CGR40" s="2270"/>
      <c r="CGS40" s="2270"/>
      <c r="CGT40" s="2325" t="e">
        <v>#DIV/0!</v>
      </c>
      <c r="CGU40" s="2325"/>
      <c r="CGV40" s="2325" t="e">
        <v>#DIV/0!</v>
      </c>
      <c r="CGW40" s="2267" t="s">
        <v>2539</v>
      </c>
      <c r="CGX40" s="2270"/>
      <c r="CGY40" s="2271"/>
      <c r="CGZ40" s="2270"/>
      <c r="CHA40" s="2270"/>
      <c r="CHB40" s="2325" t="e">
        <v>#DIV/0!</v>
      </c>
      <c r="CHC40" s="2325"/>
      <c r="CHD40" s="2325" t="e">
        <v>#DIV/0!</v>
      </c>
      <c r="CHE40" s="2267" t="s">
        <v>2539</v>
      </c>
      <c r="CHF40" s="2270"/>
      <c r="CHG40" s="2271"/>
      <c r="CHH40" s="2270"/>
      <c r="CHI40" s="2270"/>
      <c r="CHJ40" s="2325" t="e">
        <v>#DIV/0!</v>
      </c>
      <c r="CHK40" s="2325"/>
      <c r="CHL40" s="2325" t="e">
        <v>#DIV/0!</v>
      </c>
      <c r="CHM40" s="2267" t="s">
        <v>2539</v>
      </c>
      <c r="CHN40" s="2270"/>
      <c r="CHO40" s="2271"/>
      <c r="CHP40" s="2270"/>
      <c r="CHQ40" s="2270"/>
      <c r="CHR40" s="2325" t="e">
        <v>#DIV/0!</v>
      </c>
      <c r="CHS40" s="2325"/>
      <c r="CHT40" s="2325" t="e">
        <v>#DIV/0!</v>
      </c>
      <c r="CHU40" s="2267" t="s">
        <v>2539</v>
      </c>
      <c r="CHV40" s="2270"/>
      <c r="CHW40" s="2271"/>
      <c r="CHX40" s="2270"/>
      <c r="CHY40" s="2270"/>
      <c r="CHZ40" s="2325" t="e">
        <v>#DIV/0!</v>
      </c>
      <c r="CIA40" s="2325"/>
      <c r="CIB40" s="2325" t="e">
        <v>#DIV/0!</v>
      </c>
      <c r="CIC40" s="2267" t="s">
        <v>2539</v>
      </c>
      <c r="CID40" s="2270"/>
      <c r="CIE40" s="2271"/>
      <c r="CIF40" s="2270"/>
      <c r="CIG40" s="2270"/>
      <c r="CIH40" s="2325" t="e">
        <v>#DIV/0!</v>
      </c>
      <c r="CII40" s="2325"/>
      <c r="CIJ40" s="2325" t="e">
        <v>#DIV/0!</v>
      </c>
      <c r="CIK40" s="2267" t="s">
        <v>2539</v>
      </c>
      <c r="CIL40" s="2270"/>
      <c r="CIM40" s="2271"/>
      <c r="CIN40" s="2270"/>
      <c r="CIO40" s="2270"/>
      <c r="CIP40" s="2325" t="e">
        <v>#DIV/0!</v>
      </c>
      <c r="CIQ40" s="2325"/>
      <c r="CIR40" s="2325" t="e">
        <v>#DIV/0!</v>
      </c>
      <c r="CIS40" s="2267" t="s">
        <v>2539</v>
      </c>
      <c r="CIT40" s="2270"/>
      <c r="CIU40" s="2271"/>
      <c r="CIV40" s="2270"/>
      <c r="CIW40" s="2270"/>
      <c r="CIX40" s="2325" t="e">
        <v>#DIV/0!</v>
      </c>
      <c r="CIY40" s="2325"/>
      <c r="CIZ40" s="2325" t="e">
        <v>#DIV/0!</v>
      </c>
      <c r="CJA40" s="2267" t="s">
        <v>2539</v>
      </c>
      <c r="CJB40" s="2270"/>
      <c r="CJC40" s="2271"/>
      <c r="CJD40" s="2270"/>
      <c r="CJE40" s="2270"/>
      <c r="CJF40" s="2325" t="e">
        <v>#DIV/0!</v>
      </c>
      <c r="CJG40" s="2325"/>
      <c r="CJH40" s="2325" t="e">
        <v>#DIV/0!</v>
      </c>
      <c r="CJI40" s="2267" t="s">
        <v>2539</v>
      </c>
      <c r="CJJ40" s="2270"/>
      <c r="CJK40" s="2271"/>
      <c r="CJL40" s="2270"/>
      <c r="CJM40" s="2270"/>
      <c r="CJN40" s="2325" t="e">
        <v>#DIV/0!</v>
      </c>
      <c r="CJO40" s="2325"/>
      <c r="CJP40" s="2325" t="e">
        <v>#DIV/0!</v>
      </c>
      <c r="CJQ40" s="2267" t="s">
        <v>2539</v>
      </c>
      <c r="CJR40" s="2270"/>
      <c r="CJS40" s="2271"/>
      <c r="CJT40" s="2270"/>
      <c r="CJU40" s="2270"/>
      <c r="CJV40" s="2325" t="e">
        <v>#DIV/0!</v>
      </c>
      <c r="CJW40" s="2325"/>
      <c r="CJX40" s="2325" t="e">
        <v>#DIV/0!</v>
      </c>
      <c r="CJY40" s="2267" t="s">
        <v>2539</v>
      </c>
      <c r="CJZ40" s="2270"/>
      <c r="CKA40" s="2271"/>
      <c r="CKB40" s="2270"/>
      <c r="CKC40" s="2270"/>
      <c r="CKD40" s="2325" t="e">
        <v>#DIV/0!</v>
      </c>
      <c r="CKE40" s="2325"/>
      <c r="CKF40" s="2325" t="e">
        <v>#DIV/0!</v>
      </c>
      <c r="CKG40" s="2267" t="s">
        <v>2539</v>
      </c>
      <c r="CKH40" s="2270"/>
      <c r="CKI40" s="2271"/>
      <c r="CKJ40" s="2270"/>
      <c r="CKK40" s="2270"/>
      <c r="CKL40" s="2325" t="e">
        <v>#DIV/0!</v>
      </c>
      <c r="CKM40" s="2325"/>
      <c r="CKN40" s="2325" t="e">
        <v>#DIV/0!</v>
      </c>
      <c r="CKO40" s="2267" t="s">
        <v>2539</v>
      </c>
      <c r="CKP40" s="2270"/>
      <c r="CKQ40" s="2271"/>
      <c r="CKR40" s="2270"/>
      <c r="CKS40" s="2270"/>
      <c r="CKT40" s="2325" t="e">
        <v>#DIV/0!</v>
      </c>
      <c r="CKU40" s="2325"/>
      <c r="CKV40" s="2325" t="e">
        <v>#DIV/0!</v>
      </c>
      <c r="CKW40" s="2267" t="s">
        <v>2539</v>
      </c>
      <c r="CKX40" s="2270"/>
      <c r="CKY40" s="2271"/>
      <c r="CKZ40" s="2270"/>
      <c r="CLA40" s="2270"/>
      <c r="CLB40" s="2325" t="e">
        <v>#DIV/0!</v>
      </c>
      <c r="CLC40" s="2325"/>
      <c r="CLD40" s="2325" t="e">
        <v>#DIV/0!</v>
      </c>
      <c r="CLE40" s="2267" t="s">
        <v>2539</v>
      </c>
      <c r="CLF40" s="2270"/>
      <c r="CLG40" s="2271"/>
      <c r="CLH40" s="2270"/>
      <c r="CLI40" s="2270"/>
      <c r="CLJ40" s="2325" t="e">
        <v>#DIV/0!</v>
      </c>
      <c r="CLK40" s="2325"/>
      <c r="CLL40" s="2325" t="e">
        <v>#DIV/0!</v>
      </c>
      <c r="CLM40" s="2267" t="s">
        <v>2539</v>
      </c>
      <c r="CLN40" s="2270"/>
      <c r="CLO40" s="2271"/>
      <c r="CLP40" s="2270"/>
      <c r="CLQ40" s="2270"/>
      <c r="CLR40" s="2325" t="e">
        <v>#DIV/0!</v>
      </c>
      <c r="CLS40" s="2325"/>
      <c r="CLT40" s="2325" t="e">
        <v>#DIV/0!</v>
      </c>
      <c r="CLU40" s="2267" t="s">
        <v>2539</v>
      </c>
      <c r="CLV40" s="2270"/>
      <c r="CLW40" s="2271"/>
      <c r="CLX40" s="2270"/>
      <c r="CLY40" s="2270"/>
      <c r="CLZ40" s="2325" t="e">
        <v>#DIV/0!</v>
      </c>
      <c r="CMA40" s="2325"/>
      <c r="CMB40" s="2325" t="e">
        <v>#DIV/0!</v>
      </c>
      <c r="CMC40" s="2267" t="s">
        <v>2539</v>
      </c>
      <c r="CMD40" s="2270"/>
      <c r="CME40" s="2271"/>
      <c r="CMF40" s="2270"/>
      <c r="CMG40" s="2270"/>
      <c r="CMH40" s="2325" t="e">
        <v>#DIV/0!</v>
      </c>
      <c r="CMI40" s="2325"/>
      <c r="CMJ40" s="2325" t="e">
        <v>#DIV/0!</v>
      </c>
      <c r="CMK40" s="2267" t="s">
        <v>2539</v>
      </c>
      <c r="CML40" s="2270"/>
      <c r="CMM40" s="2271"/>
      <c r="CMN40" s="2270"/>
      <c r="CMO40" s="2270"/>
      <c r="CMP40" s="2325" t="e">
        <v>#DIV/0!</v>
      </c>
      <c r="CMQ40" s="2325"/>
      <c r="CMR40" s="2325" t="e">
        <v>#DIV/0!</v>
      </c>
      <c r="CMS40" s="2267" t="s">
        <v>2539</v>
      </c>
      <c r="CMT40" s="2270"/>
      <c r="CMU40" s="2271"/>
      <c r="CMV40" s="2270"/>
      <c r="CMW40" s="2270"/>
      <c r="CMX40" s="2325" t="e">
        <v>#DIV/0!</v>
      </c>
      <c r="CMY40" s="2325"/>
      <c r="CMZ40" s="2325" t="e">
        <v>#DIV/0!</v>
      </c>
      <c r="CNA40" s="2267" t="s">
        <v>2539</v>
      </c>
      <c r="CNB40" s="2270"/>
      <c r="CNC40" s="2271"/>
      <c r="CND40" s="2270"/>
      <c r="CNE40" s="2270"/>
      <c r="CNF40" s="2325" t="e">
        <v>#DIV/0!</v>
      </c>
      <c r="CNG40" s="2325"/>
      <c r="CNH40" s="2325" t="e">
        <v>#DIV/0!</v>
      </c>
      <c r="CNI40" s="2267" t="s">
        <v>2539</v>
      </c>
      <c r="CNJ40" s="2270"/>
      <c r="CNK40" s="2271"/>
      <c r="CNL40" s="2270"/>
      <c r="CNM40" s="2270"/>
      <c r="CNN40" s="2325" t="e">
        <v>#DIV/0!</v>
      </c>
      <c r="CNO40" s="2325"/>
      <c r="CNP40" s="2325" t="e">
        <v>#DIV/0!</v>
      </c>
      <c r="CNQ40" s="2267" t="s">
        <v>2539</v>
      </c>
      <c r="CNR40" s="2270"/>
      <c r="CNS40" s="2271"/>
      <c r="CNT40" s="2270"/>
      <c r="CNU40" s="2270"/>
      <c r="CNV40" s="2325" t="e">
        <v>#DIV/0!</v>
      </c>
      <c r="CNW40" s="2325"/>
      <c r="CNX40" s="2325" t="e">
        <v>#DIV/0!</v>
      </c>
      <c r="CNY40" s="2267" t="s">
        <v>2539</v>
      </c>
      <c r="CNZ40" s="2270"/>
      <c r="COA40" s="2271"/>
      <c r="COB40" s="2270"/>
      <c r="COC40" s="2270"/>
      <c r="COD40" s="2325" t="e">
        <v>#DIV/0!</v>
      </c>
      <c r="COE40" s="2325"/>
      <c r="COF40" s="2325" t="e">
        <v>#DIV/0!</v>
      </c>
      <c r="COG40" s="2267" t="s">
        <v>2539</v>
      </c>
      <c r="COH40" s="2270"/>
      <c r="COI40" s="2271"/>
      <c r="COJ40" s="2270"/>
      <c r="COK40" s="2270"/>
      <c r="COL40" s="2325" t="e">
        <v>#DIV/0!</v>
      </c>
      <c r="COM40" s="2325"/>
      <c r="CON40" s="2325" t="e">
        <v>#DIV/0!</v>
      </c>
      <c r="COO40" s="2267" t="s">
        <v>2539</v>
      </c>
      <c r="COP40" s="2270"/>
      <c r="COQ40" s="2271"/>
      <c r="COR40" s="2270"/>
      <c r="COS40" s="2270"/>
      <c r="COT40" s="2325" t="e">
        <v>#DIV/0!</v>
      </c>
      <c r="COU40" s="2325"/>
      <c r="COV40" s="2325" t="e">
        <v>#DIV/0!</v>
      </c>
      <c r="COW40" s="2267" t="s">
        <v>2539</v>
      </c>
      <c r="COX40" s="2270"/>
      <c r="COY40" s="2271"/>
      <c r="COZ40" s="2270"/>
      <c r="CPA40" s="2270"/>
      <c r="CPB40" s="2325" t="e">
        <v>#DIV/0!</v>
      </c>
      <c r="CPC40" s="2325"/>
      <c r="CPD40" s="2325" t="e">
        <v>#DIV/0!</v>
      </c>
      <c r="CPE40" s="2267" t="s">
        <v>2539</v>
      </c>
      <c r="CPF40" s="2270"/>
      <c r="CPG40" s="2271"/>
      <c r="CPH40" s="2270"/>
      <c r="CPI40" s="2270"/>
      <c r="CPJ40" s="2325" t="e">
        <v>#DIV/0!</v>
      </c>
      <c r="CPK40" s="2325"/>
      <c r="CPL40" s="2325" t="e">
        <v>#DIV/0!</v>
      </c>
      <c r="CPM40" s="2267" t="s">
        <v>2539</v>
      </c>
      <c r="CPN40" s="2270"/>
      <c r="CPO40" s="2271"/>
      <c r="CPP40" s="2270"/>
      <c r="CPQ40" s="2270"/>
      <c r="CPR40" s="2325" t="e">
        <v>#DIV/0!</v>
      </c>
      <c r="CPS40" s="2325"/>
      <c r="CPT40" s="2325" t="e">
        <v>#DIV/0!</v>
      </c>
      <c r="CPU40" s="2267" t="s">
        <v>2539</v>
      </c>
      <c r="CPV40" s="2270"/>
      <c r="CPW40" s="2271"/>
      <c r="CPX40" s="2270"/>
      <c r="CPY40" s="2270"/>
      <c r="CPZ40" s="2325" t="e">
        <v>#DIV/0!</v>
      </c>
      <c r="CQA40" s="2325"/>
      <c r="CQB40" s="2325" t="e">
        <v>#DIV/0!</v>
      </c>
      <c r="CQC40" s="2267" t="s">
        <v>2539</v>
      </c>
      <c r="CQD40" s="2270"/>
      <c r="CQE40" s="2271"/>
      <c r="CQF40" s="2270"/>
      <c r="CQG40" s="2270"/>
      <c r="CQH40" s="2325" t="e">
        <v>#DIV/0!</v>
      </c>
      <c r="CQI40" s="2325"/>
      <c r="CQJ40" s="2325" t="e">
        <v>#DIV/0!</v>
      </c>
      <c r="CQK40" s="2267" t="s">
        <v>2539</v>
      </c>
      <c r="CQL40" s="2270"/>
      <c r="CQM40" s="2271"/>
      <c r="CQN40" s="2270"/>
      <c r="CQO40" s="2270"/>
      <c r="CQP40" s="2325" t="e">
        <v>#DIV/0!</v>
      </c>
      <c r="CQQ40" s="2325"/>
      <c r="CQR40" s="2325" t="e">
        <v>#DIV/0!</v>
      </c>
      <c r="CQS40" s="2267" t="s">
        <v>2539</v>
      </c>
      <c r="CQT40" s="2270"/>
      <c r="CQU40" s="2271"/>
      <c r="CQV40" s="2270"/>
      <c r="CQW40" s="2270"/>
      <c r="CQX40" s="2325" t="e">
        <v>#DIV/0!</v>
      </c>
      <c r="CQY40" s="2325"/>
      <c r="CQZ40" s="2325" t="e">
        <v>#DIV/0!</v>
      </c>
      <c r="CRA40" s="2267" t="s">
        <v>2539</v>
      </c>
      <c r="CRB40" s="2270"/>
      <c r="CRC40" s="2271"/>
      <c r="CRD40" s="2270"/>
      <c r="CRE40" s="2270"/>
      <c r="CRF40" s="2325" t="e">
        <v>#DIV/0!</v>
      </c>
      <c r="CRG40" s="2325"/>
      <c r="CRH40" s="2325" t="e">
        <v>#DIV/0!</v>
      </c>
      <c r="CRI40" s="2267" t="s">
        <v>2539</v>
      </c>
      <c r="CRJ40" s="2270"/>
      <c r="CRK40" s="2271"/>
      <c r="CRL40" s="2270"/>
      <c r="CRM40" s="2270"/>
      <c r="CRN40" s="2325" t="e">
        <v>#DIV/0!</v>
      </c>
      <c r="CRO40" s="2325"/>
      <c r="CRP40" s="2325" t="e">
        <v>#DIV/0!</v>
      </c>
      <c r="CRQ40" s="2267" t="s">
        <v>2539</v>
      </c>
      <c r="CRR40" s="2270"/>
      <c r="CRS40" s="2271"/>
      <c r="CRT40" s="2270"/>
      <c r="CRU40" s="2270"/>
      <c r="CRV40" s="2325" t="e">
        <v>#DIV/0!</v>
      </c>
      <c r="CRW40" s="2325"/>
      <c r="CRX40" s="2325" t="e">
        <v>#DIV/0!</v>
      </c>
      <c r="CRY40" s="2267" t="s">
        <v>2539</v>
      </c>
      <c r="CRZ40" s="2270"/>
      <c r="CSA40" s="2271"/>
      <c r="CSB40" s="2270"/>
      <c r="CSC40" s="2270"/>
      <c r="CSD40" s="2325" t="e">
        <v>#DIV/0!</v>
      </c>
      <c r="CSE40" s="2325"/>
      <c r="CSF40" s="2325" t="e">
        <v>#DIV/0!</v>
      </c>
      <c r="CSG40" s="2267" t="s">
        <v>2539</v>
      </c>
      <c r="CSH40" s="2270"/>
      <c r="CSI40" s="2271"/>
      <c r="CSJ40" s="2270"/>
      <c r="CSK40" s="2270"/>
      <c r="CSL40" s="2325" t="e">
        <v>#DIV/0!</v>
      </c>
      <c r="CSM40" s="2325"/>
      <c r="CSN40" s="2325" t="e">
        <v>#DIV/0!</v>
      </c>
      <c r="CSO40" s="2267" t="s">
        <v>2539</v>
      </c>
      <c r="CSP40" s="2270"/>
      <c r="CSQ40" s="2271"/>
      <c r="CSR40" s="2270"/>
      <c r="CSS40" s="2270"/>
      <c r="CST40" s="2325" t="e">
        <v>#DIV/0!</v>
      </c>
      <c r="CSU40" s="2325"/>
      <c r="CSV40" s="2325" t="e">
        <v>#DIV/0!</v>
      </c>
      <c r="CSW40" s="2267" t="s">
        <v>2539</v>
      </c>
      <c r="CSX40" s="2270"/>
      <c r="CSY40" s="2271"/>
      <c r="CSZ40" s="2270"/>
      <c r="CTA40" s="2270"/>
      <c r="CTB40" s="2325" t="e">
        <v>#DIV/0!</v>
      </c>
      <c r="CTC40" s="2325"/>
      <c r="CTD40" s="2325" t="e">
        <v>#DIV/0!</v>
      </c>
      <c r="CTE40" s="2267" t="s">
        <v>2539</v>
      </c>
      <c r="CTF40" s="2270"/>
      <c r="CTG40" s="2271"/>
      <c r="CTH40" s="2270"/>
      <c r="CTI40" s="2270"/>
      <c r="CTJ40" s="2325" t="e">
        <v>#DIV/0!</v>
      </c>
      <c r="CTK40" s="2325"/>
      <c r="CTL40" s="2325" t="e">
        <v>#DIV/0!</v>
      </c>
      <c r="CTM40" s="2267" t="s">
        <v>2539</v>
      </c>
      <c r="CTN40" s="2270"/>
      <c r="CTO40" s="2271"/>
      <c r="CTP40" s="2270"/>
      <c r="CTQ40" s="2270"/>
      <c r="CTR40" s="2325" t="e">
        <v>#DIV/0!</v>
      </c>
      <c r="CTS40" s="2325"/>
      <c r="CTT40" s="2325" t="e">
        <v>#DIV/0!</v>
      </c>
      <c r="CTU40" s="2267" t="s">
        <v>2539</v>
      </c>
      <c r="CTV40" s="2270"/>
      <c r="CTW40" s="2271"/>
      <c r="CTX40" s="2270"/>
      <c r="CTY40" s="2270"/>
      <c r="CTZ40" s="2325" t="e">
        <v>#DIV/0!</v>
      </c>
      <c r="CUA40" s="2325"/>
      <c r="CUB40" s="2325" t="e">
        <v>#DIV/0!</v>
      </c>
      <c r="CUC40" s="2267" t="s">
        <v>2539</v>
      </c>
      <c r="CUD40" s="2270"/>
      <c r="CUE40" s="2271"/>
      <c r="CUF40" s="2270"/>
      <c r="CUG40" s="2270"/>
      <c r="CUH40" s="2325" t="e">
        <v>#DIV/0!</v>
      </c>
      <c r="CUI40" s="2325"/>
      <c r="CUJ40" s="2325" t="e">
        <v>#DIV/0!</v>
      </c>
      <c r="CUK40" s="2267" t="s">
        <v>2539</v>
      </c>
      <c r="CUL40" s="2270"/>
      <c r="CUM40" s="2271"/>
      <c r="CUN40" s="2270"/>
      <c r="CUO40" s="2270"/>
      <c r="CUP40" s="2325" t="e">
        <v>#DIV/0!</v>
      </c>
      <c r="CUQ40" s="2325"/>
      <c r="CUR40" s="2325" t="e">
        <v>#DIV/0!</v>
      </c>
      <c r="CUS40" s="2267" t="s">
        <v>2539</v>
      </c>
      <c r="CUT40" s="2270"/>
      <c r="CUU40" s="2271"/>
      <c r="CUV40" s="2270"/>
      <c r="CUW40" s="2270"/>
      <c r="CUX40" s="2325" t="e">
        <v>#DIV/0!</v>
      </c>
      <c r="CUY40" s="2325"/>
      <c r="CUZ40" s="2325" t="e">
        <v>#DIV/0!</v>
      </c>
      <c r="CVA40" s="2267" t="s">
        <v>2539</v>
      </c>
      <c r="CVB40" s="2270"/>
      <c r="CVC40" s="2271"/>
      <c r="CVD40" s="2270"/>
      <c r="CVE40" s="2270"/>
      <c r="CVF40" s="2325" t="e">
        <v>#DIV/0!</v>
      </c>
      <c r="CVG40" s="2325"/>
      <c r="CVH40" s="2325" t="e">
        <v>#DIV/0!</v>
      </c>
      <c r="CVI40" s="2267" t="s">
        <v>2539</v>
      </c>
      <c r="CVJ40" s="2270"/>
      <c r="CVK40" s="2271"/>
      <c r="CVL40" s="2270"/>
      <c r="CVM40" s="2270"/>
      <c r="CVN40" s="2325" t="e">
        <v>#DIV/0!</v>
      </c>
      <c r="CVO40" s="2325"/>
      <c r="CVP40" s="2325" t="e">
        <v>#DIV/0!</v>
      </c>
      <c r="CVQ40" s="2267" t="s">
        <v>2539</v>
      </c>
      <c r="CVR40" s="2270"/>
      <c r="CVS40" s="2271"/>
      <c r="CVT40" s="2270"/>
      <c r="CVU40" s="2270"/>
      <c r="CVV40" s="2325" t="e">
        <v>#DIV/0!</v>
      </c>
      <c r="CVW40" s="2325"/>
      <c r="CVX40" s="2325" t="e">
        <v>#DIV/0!</v>
      </c>
      <c r="CVY40" s="2267" t="s">
        <v>2539</v>
      </c>
      <c r="CVZ40" s="2270"/>
      <c r="CWA40" s="2271"/>
      <c r="CWB40" s="2270"/>
      <c r="CWC40" s="2270"/>
      <c r="CWD40" s="2325" t="e">
        <v>#DIV/0!</v>
      </c>
      <c r="CWE40" s="2325"/>
      <c r="CWF40" s="2325" t="e">
        <v>#DIV/0!</v>
      </c>
      <c r="CWG40" s="2267" t="s">
        <v>2539</v>
      </c>
      <c r="CWH40" s="2270"/>
      <c r="CWI40" s="2271"/>
      <c r="CWJ40" s="2270"/>
      <c r="CWK40" s="2270"/>
      <c r="CWL40" s="2325" t="e">
        <v>#DIV/0!</v>
      </c>
      <c r="CWM40" s="2325"/>
      <c r="CWN40" s="2325" t="e">
        <v>#DIV/0!</v>
      </c>
      <c r="CWO40" s="2267" t="s">
        <v>2539</v>
      </c>
      <c r="CWP40" s="2270"/>
      <c r="CWQ40" s="2271"/>
      <c r="CWR40" s="2270"/>
      <c r="CWS40" s="2270"/>
      <c r="CWT40" s="2325" t="e">
        <v>#DIV/0!</v>
      </c>
      <c r="CWU40" s="2325"/>
      <c r="CWV40" s="2325" t="e">
        <v>#DIV/0!</v>
      </c>
      <c r="CWW40" s="2267" t="s">
        <v>2539</v>
      </c>
      <c r="CWX40" s="2270"/>
      <c r="CWY40" s="2271"/>
      <c r="CWZ40" s="2270"/>
      <c r="CXA40" s="2270"/>
      <c r="CXB40" s="2325" t="e">
        <v>#DIV/0!</v>
      </c>
      <c r="CXC40" s="2325"/>
      <c r="CXD40" s="2325" t="e">
        <v>#DIV/0!</v>
      </c>
      <c r="CXE40" s="2267" t="s">
        <v>2539</v>
      </c>
      <c r="CXF40" s="2270"/>
      <c r="CXG40" s="2271"/>
      <c r="CXH40" s="2270"/>
      <c r="CXI40" s="2270"/>
      <c r="CXJ40" s="2325" t="e">
        <v>#DIV/0!</v>
      </c>
      <c r="CXK40" s="2325"/>
      <c r="CXL40" s="2325" t="e">
        <v>#DIV/0!</v>
      </c>
      <c r="CXM40" s="2267" t="s">
        <v>2539</v>
      </c>
      <c r="CXN40" s="2270"/>
      <c r="CXO40" s="2271"/>
      <c r="CXP40" s="2270"/>
      <c r="CXQ40" s="2270"/>
      <c r="CXR40" s="2325" t="e">
        <v>#DIV/0!</v>
      </c>
      <c r="CXS40" s="2325"/>
      <c r="CXT40" s="2325" t="e">
        <v>#DIV/0!</v>
      </c>
      <c r="CXU40" s="2267" t="s">
        <v>2539</v>
      </c>
      <c r="CXV40" s="2270"/>
      <c r="CXW40" s="2271"/>
      <c r="CXX40" s="2270"/>
      <c r="CXY40" s="2270"/>
      <c r="CXZ40" s="2325" t="e">
        <v>#DIV/0!</v>
      </c>
      <c r="CYA40" s="2325"/>
      <c r="CYB40" s="2325" t="e">
        <v>#DIV/0!</v>
      </c>
      <c r="CYC40" s="2267" t="s">
        <v>2539</v>
      </c>
      <c r="CYD40" s="2270"/>
      <c r="CYE40" s="2271"/>
      <c r="CYF40" s="2270"/>
      <c r="CYG40" s="2270"/>
      <c r="CYH40" s="2325" t="e">
        <v>#DIV/0!</v>
      </c>
      <c r="CYI40" s="2325"/>
      <c r="CYJ40" s="2325" t="e">
        <v>#DIV/0!</v>
      </c>
      <c r="CYK40" s="2267" t="s">
        <v>2539</v>
      </c>
      <c r="CYL40" s="2270"/>
      <c r="CYM40" s="2271"/>
      <c r="CYN40" s="2270"/>
      <c r="CYO40" s="2270"/>
      <c r="CYP40" s="2325" t="e">
        <v>#DIV/0!</v>
      </c>
      <c r="CYQ40" s="2325"/>
      <c r="CYR40" s="2325" t="e">
        <v>#DIV/0!</v>
      </c>
      <c r="CYS40" s="2267" t="s">
        <v>2539</v>
      </c>
      <c r="CYT40" s="2270"/>
      <c r="CYU40" s="2271"/>
      <c r="CYV40" s="2270"/>
      <c r="CYW40" s="2270"/>
      <c r="CYX40" s="2325" t="e">
        <v>#DIV/0!</v>
      </c>
      <c r="CYY40" s="2325"/>
      <c r="CYZ40" s="2325" t="e">
        <v>#DIV/0!</v>
      </c>
      <c r="CZA40" s="2267" t="s">
        <v>2539</v>
      </c>
      <c r="CZB40" s="2270"/>
      <c r="CZC40" s="2271"/>
      <c r="CZD40" s="2270"/>
      <c r="CZE40" s="2270"/>
      <c r="CZF40" s="2325" t="e">
        <v>#DIV/0!</v>
      </c>
      <c r="CZG40" s="2325"/>
      <c r="CZH40" s="2325" t="e">
        <v>#DIV/0!</v>
      </c>
      <c r="CZI40" s="2267" t="s">
        <v>2539</v>
      </c>
      <c r="CZJ40" s="2270"/>
      <c r="CZK40" s="2271"/>
      <c r="CZL40" s="2270"/>
      <c r="CZM40" s="2270"/>
      <c r="CZN40" s="2325" t="e">
        <v>#DIV/0!</v>
      </c>
      <c r="CZO40" s="2325"/>
      <c r="CZP40" s="2325" t="e">
        <v>#DIV/0!</v>
      </c>
      <c r="CZQ40" s="2267" t="s">
        <v>2539</v>
      </c>
      <c r="CZR40" s="2270"/>
      <c r="CZS40" s="2271"/>
      <c r="CZT40" s="2270"/>
      <c r="CZU40" s="2270"/>
      <c r="CZV40" s="2325" t="e">
        <v>#DIV/0!</v>
      </c>
      <c r="CZW40" s="2325"/>
      <c r="CZX40" s="2325" t="e">
        <v>#DIV/0!</v>
      </c>
      <c r="CZY40" s="2267" t="s">
        <v>2539</v>
      </c>
      <c r="CZZ40" s="2270"/>
      <c r="DAA40" s="2271"/>
      <c r="DAB40" s="2270"/>
      <c r="DAC40" s="2270"/>
      <c r="DAD40" s="2325" t="e">
        <v>#DIV/0!</v>
      </c>
      <c r="DAE40" s="2325"/>
      <c r="DAF40" s="2325" t="e">
        <v>#DIV/0!</v>
      </c>
      <c r="DAG40" s="2267" t="s">
        <v>2539</v>
      </c>
      <c r="DAH40" s="2270"/>
      <c r="DAI40" s="2271"/>
      <c r="DAJ40" s="2270"/>
      <c r="DAK40" s="2270"/>
      <c r="DAL40" s="2325" t="e">
        <v>#DIV/0!</v>
      </c>
      <c r="DAM40" s="2325"/>
      <c r="DAN40" s="2325" t="e">
        <v>#DIV/0!</v>
      </c>
      <c r="DAO40" s="2267" t="s">
        <v>2539</v>
      </c>
      <c r="DAP40" s="2270"/>
      <c r="DAQ40" s="2271"/>
      <c r="DAR40" s="2270"/>
      <c r="DAS40" s="2270"/>
      <c r="DAT40" s="2325" t="e">
        <v>#DIV/0!</v>
      </c>
      <c r="DAU40" s="2325"/>
      <c r="DAV40" s="2325" t="e">
        <v>#DIV/0!</v>
      </c>
      <c r="DAW40" s="2267" t="s">
        <v>2539</v>
      </c>
      <c r="DAX40" s="2270"/>
      <c r="DAY40" s="2271"/>
      <c r="DAZ40" s="2270"/>
      <c r="DBA40" s="2270"/>
      <c r="DBB40" s="2325" t="e">
        <v>#DIV/0!</v>
      </c>
      <c r="DBC40" s="2325"/>
      <c r="DBD40" s="2325" t="e">
        <v>#DIV/0!</v>
      </c>
      <c r="DBE40" s="2267" t="s">
        <v>2539</v>
      </c>
      <c r="DBF40" s="2270"/>
      <c r="DBG40" s="2271"/>
      <c r="DBH40" s="2270"/>
      <c r="DBI40" s="2270"/>
      <c r="DBJ40" s="2325" t="e">
        <v>#DIV/0!</v>
      </c>
      <c r="DBK40" s="2325"/>
      <c r="DBL40" s="2325" t="e">
        <v>#DIV/0!</v>
      </c>
      <c r="DBM40" s="2267" t="s">
        <v>2539</v>
      </c>
      <c r="DBN40" s="2270"/>
      <c r="DBO40" s="2271"/>
      <c r="DBP40" s="2270"/>
      <c r="DBQ40" s="2270"/>
      <c r="DBR40" s="2325" t="e">
        <v>#DIV/0!</v>
      </c>
      <c r="DBS40" s="2325"/>
      <c r="DBT40" s="2325" t="e">
        <v>#DIV/0!</v>
      </c>
      <c r="DBU40" s="2267" t="s">
        <v>2539</v>
      </c>
      <c r="DBV40" s="2270"/>
      <c r="DBW40" s="2271"/>
      <c r="DBX40" s="2270"/>
      <c r="DBY40" s="2270"/>
      <c r="DBZ40" s="2325" t="e">
        <v>#DIV/0!</v>
      </c>
      <c r="DCA40" s="2325"/>
      <c r="DCB40" s="2325" t="e">
        <v>#DIV/0!</v>
      </c>
      <c r="DCC40" s="2267" t="s">
        <v>2539</v>
      </c>
      <c r="DCD40" s="2270"/>
      <c r="DCE40" s="2271"/>
      <c r="DCF40" s="2270"/>
      <c r="DCG40" s="2270"/>
      <c r="DCH40" s="2325" t="e">
        <v>#DIV/0!</v>
      </c>
      <c r="DCI40" s="2325"/>
      <c r="DCJ40" s="2325" t="e">
        <v>#DIV/0!</v>
      </c>
      <c r="DCK40" s="2267" t="s">
        <v>2539</v>
      </c>
      <c r="DCL40" s="2270"/>
      <c r="DCM40" s="2271"/>
      <c r="DCN40" s="2270"/>
      <c r="DCO40" s="2270"/>
      <c r="DCP40" s="2325" t="e">
        <v>#DIV/0!</v>
      </c>
      <c r="DCQ40" s="2325"/>
      <c r="DCR40" s="2325" t="e">
        <v>#DIV/0!</v>
      </c>
      <c r="DCS40" s="2267" t="s">
        <v>2539</v>
      </c>
      <c r="DCT40" s="2270"/>
      <c r="DCU40" s="2271"/>
      <c r="DCV40" s="2270"/>
      <c r="DCW40" s="2270"/>
      <c r="DCX40" s="2325" t="e">
        <v>#DIV/0!</v>
      </c>
      <c r="DCY40" s="2325"/>
      <c r="DCZ40" s="2325" t="e">
        <v>#DIV/0!</v>
      </c>
      <c r="DDA40" s="2267" t="s">
        <v>2539</v>
      </c>
      <c r="DDB40" s="2270"/>
      <c r="DDC40" s="2271"/>
      <c r="DDD40" s="2270"/>
      <c r="DDE40" s="2270"/>
      <c r="DDF40" s="2325" t="e">
        <v>#DIV/0!</v>
      </c>
      <c r="DDG40" s="2325"/>
      <c r="DDH40" s="2325" t="e">
        <v>#DIV/0!</v>
      </c>
      <c r="DDI40" s="2267" t="s">
        <v>2539</v>
      </c>
      <c r="DDJ40" s="2270"/>
      <c r="DDK40" s="2271"/>
      <c r="DDL40" s="2270"/>
      <c r="DDM40" s="2270"/>
      <c r="DDN40" s="2325" t="e">
        <v>#DIV/0!</v>
      </c>
      <c r="DDO40" s="2325"/>
      <c r="DDP40" s="2325" t="e">
        <v>#DIV/0!</v>
      </c>
      <c r="DDQ40" s="2267" t="s">
        <v>2539</v>
      </c>
      <c r="DDR40" s="2270"/>
      <c r="DDS40" s="2271"/>
      <c r="DDT40" s="2270"/>
      <c r="DDU40" s="2270"/>
      <c r="DDV40" s="2325" t="e">
        <v>#DIV/0!</v>
      </c>
      <c r="DDW40" s="2325"/>
      <c r="DDX40" s="2325" t="e">
        <v>#DIV/0!</v>
      </c>
      <c r="DDY40" s="2267" t="s">
        <v>2539</v>
      </c>
      <c r="DDZ40" s="2270"/>
      <c r="DEA40" s="2271"/>
      <c r="DEB40" s="2270"/>
      <c r="DEC40" s="2270"/>
      <c r="DED40" s="2325" t="e">
        <v>#DIV/0!</v>
      </c>
      <c r="DEE40" s="2325"/>
      <c r="DEF40" s="2325" t="e">
        <v>#DIV/0!</v>
      </c>
      <c r="DEG40" s="2267" t="s">
        <v>2539</v>
      </c>
      <c r="DEH40" s="2270"/>
      <c r="DEI40" s="2271"/>
      <c r="DEJ40" s="2270"/>
      <c r="DEK40" s="2270"/>
      <c r="DEL40" s="2325" t="e">
        <v>#DIV/0!</v>
      </c>
      <c r="DEM40" s="2325"/>
      <c r="DEN40" s="2325" t="e">
        <v>#DIV/0!</v>
      </c>
      <c r="DEO40" s="2267" t="s">
        <v>2539</v>
      </c>
      <c r="DEP40" s="2270"/>
      <c r="DEQ40" s="2271"/>
      <c r="DER40" s="2270"/>
      <c r="DES40" s="2270"/>
      <c r="DET40" s="2325" t="e">
        <v>#DIV/0!</v>
      </c>
      <c r="DEU40" s="2325"/>
      <c r="DEV40" s="2325" t="e">
        <v>#DIV/0!</v>
      </c>
      <c r="DEW40" s="2267" t="s">
        <v>2539</v>
      </c>
      <c r="DEX40" s="2270"/>
      <c r="DEY40" s="2271"/>
      <c r="DEZ40" s="2270"/>
      <c r="DFA40" s="2270"/>
      <c r="DFB40" s="2325" t="e">
        <v>#DIV/0!</v>
      </c>
      <c r="DFC40" s="2325"/>
      <c r="DFD40" s="2325" t="e">
        <v>#DIV/0!</v>
      </c>
      <c r="DFE40" s="2267" t="s">
        <v>2539</v>
      </c>
      <c r="DFF40" s="2270"/>
      <c r="DFG40" s="2271"/>
      <c r="DFH40" s="2270"/>
      <c r="DFI40" s="2270"/>
      <c r="DFJ40" s="2325" t="e">
        <v>#DIV/0!</v>
      </c>
      <c r="DFK40" s="2325"/>
      <c r="DFL40" s="2325" t="e">
        <v>#DIV/0!</v>
      </c>
      <c r="DFM40" s="2267" t="s">
        <v>2539</v>
      </c>
      <c r="DFN40" s="2270"/>
      <c r="DFO40" s="2271"/>
      <c r="DFP40" s="2270"/>
      <c r="DFQ40" s="2270"/>
      <c r="DFR40" s="2325" t="e">
        <v>#DIV/0!</v>
      </c>
      <c r="DFS40" s="2325"/>
      <c r="DFT40" s="2325" t="e">
        <v>#DIV/0!</v>
      </c>
      <c r="DFU40" s="2267" t="s">
        <v>2539</v>
      </c>
      <c r="DFV40" s="2270"/>
      <c r="DFW40" s="2271"/>
      <c r="DFX40" s="2270"/>
      <c r="DFY40" s="2270"/>
      <c r="DFZ40" s="2325" t="e">
        <v>#DIV/0!</v>
      </c>
      <c r="DGA40" s="2325"/>
      <c r="DGB40" s="2325" t="e">
        <v>#DIV/0!</v>
      </c>
      <c r="DGC40" s="2267" t="s">
        <v>2539</v>
      </c>
      <c r="DGD40" s="2270"/>
      <c r="DGE40" s="2271"/>
      <c r="DGF40" s="2270"/>
      <c r="DGG40" s="2270"/>
      <c r="DGH40" s="2325" t="e">
        <v>#DIV/0!</v>
      </c>
      <c r="DGI40" s="2325"/>
      <c r="DGJ40" s="2325" t="e">
        <v>#DIV/0!</v>
      </c>
      <c r="DGK40" s="2267" t="s">
        <v>2539</v>
      </c>
      <c r="DGL40" s="2270"/>
      <c r="DGM40" s="2271"/>
      <c r="DGN40" s="2270"/>
      <c r="DGO40" s="2270"/>
      <c r="DGP40" s="2325" t="e">
        <v>#DIV/0!</v>
      </c>
      <c r="DGQ40" s="2325"/>
      <c r="DGR40" s="2325" t="e">
        <v>#DIV/0!</v>
      </c>
      <c r="DGS40" s="2267" t="s">
        <v>2539</v>
      </c>
      <c r="DGT40" s="2270"/>
      <c r="DGU40" s="2271"/>
      <c r="DGV40" s="2270"/>
      <c r="DGW40" s="2270"/>
      <c r="DGX40" s="2325" t="e">
        <v>#DIV/0!</v>
      </c>
      <c r="DGY40" s="2325"/>
      <c r="DGZ40" s="2325" t="e">
        <v>#DIV/0!</v>
      </c>
      <c r="DHA40" s="2267" t="s">
        <v>2539</v>
      </c>
      <c r="DHB40" s="2270"/>
      <c r="DHC40" s="2271"/>
      <c r="DHD40" s="2270"/>
      <c r="DHE40" s="2270"/>
      <c r="DHF40" s="2325" t="e">
        <v>#DIV/0!</v>
      </c>
      <c r="DHG40" s="2325"/>
      <c r="DHH40" s="2325" t="e">
        <v>#DIV/0!</v>
      </c>
      <c r="DHI40" s="2267" t="s">
        <v>2539</v>
      </c>
      <c r="DHJ40" s="2270"/>
      <c r="DHK40" s="2271"/>
      <c r="DHL40" s="2270"/>
      <c r="DHM40" s="2270"/>
      <c r="DHN40" s="2325" t="e">
        <v>#DIV/0!</v>
      </c>
      <c r="DHO40" s="2325"/>
      <c r="DHP40" s="2325" t="e">
        <v>#DIV/0!</v>
      </c>
      <c r="DHQ40" s="2267" t="s">
        <v>2539</v>
      </c>
      <c r="DHR40" s="2270"/>
      <c r="DHS40" s="2271"/>
      <c r="DHT40" s="2270"/>
      <c r="DHU40" s="2270"/>
      <c r="DHV40" s="2325" t="e">
        <v>#DIV/0!</v>
      </c>
      <c r="DHW40" s="2325"/>
      <c r="DHX40" s="2325" t="e">
        <v>#DIV/0!</v>
      </c>
      <c r="DHY40" s="2267" t="s">
        <v>2539</v>
      </c>
      <c r="DHZ40" s="2270"/>
      <c r="DIA40" s="2271"/>
      <c r="DIB40" s="2270"/>
      <c r="DIC40" s="2270"/>
      <c r="DID40" s="2325" t="e">
        <v>#DIV/0!</v>
      </c>
      <c r="DIE40" s="2325"/>
      <c r="DIF40" s="2325" t="e">
        <v>#DIV/0!</v>
      </c>
      <c r="DIG40" s="2267" t="s">
        <v>2539</v>
      </c>
      <c r="DIH40" s="2270"/>
      <c r="DII40" s="2271"/>
      <c r="DIJ40" s="2270"/>
      <c r="DIK40" s="2270"/>
      <c r="DIL40" s="2325" t="e">
        <v>#DIV/0!</v>
      </c>
      <c r="DIM40" s="2325"/>
      <c r="DIN40" s="2325" t="e">
        <v>#DIV/0!</v>
      </c>
      <c r="DIO40" s="2267" t="s">
        <v>2539</v>
      </c>
      <c r="DIP40" s="2270"/>
      <c r="DIQ40" s="2271"/>
      <c r="DIR40" s="2270"/>
      <c r="DIS40" s="2270"/>
      <c r="DIT40" s="2325" t="e">
        <v>#DIV/0!</v>
      </c>
      <c r="DIU40" s="2325"/>
      <c r="DIV40" s="2325" t="e">
        <v>#DIV/0!</v>
      </c>
      <c r="DIW40" s="2267" t="s">
        <v>2539</v>
      </c>
      <c r="DIX40" s="2270"/>
      <c r="DIY40" s="2271"/>
      <c r="DIZ40" s="2270"/>
      <c r="DJA40" s="2270"/>
      <c r="DJB40" s="2325" t="e">
        <v>#DIV/0!</v>
      </c>
      <c r="DJC40" s="2325"/>
      <c r="DJD40" s="2325" t="e">
        <v>#DIV/0!</v>
      </c>
      <c r="DJE40" s="2267" t="s">
        <v>2539</v>
      </c>
      <c r="DJF40" s="2270"/>
      <c r="DJG40" s="2271"/>
      <c r="DJH40" s="2270"/>
      <c r="DJI40" s="2270"/>
      <c r="DJJ40" s="2325" t="e">
        <v>#DIV/0!</v>
      </c>
      <c r="DJK40" s="2325"/>
      <c r="DJL40" s="2325" t="e">
        <v>#DIV/0!</v>
      </c>
      <c r="DJM40" s="2267" t="s">
        <v>2539</v>
      </c>
      <c r="DJN40" s="2270"/>
      <c r="DJO40" s="2271"/>
      <c r="DJP40" s="2270"/>
      <c r="DJQ40" s="2270"/>
      <c r="DJR40" s="2325" t="e">
        <v>#DIV/0!</v>
      </c>
      <c r="DJS40" s="2325"/>
      <c r="DJT40" s="2325" t="e">
        <v>#DIV/0!</v>
      </c>
      <c r="DJU40" s="2267" t="s">
        <v>2539</v>
      </c>
      <c r="DJV40" s="2270"/>
      <c r="DJW40" s="2271"/>
      <c r="DJX40" s="2270"/>
      <c r="DJY40" s="2270"/>
      <c r="DJZ40" s="2325" t="e">
        <v>#DIV/0!</v>
      </c>
      <c r="DKA40" s="2325"/>
      <c r="DKB40" s="2325" t="e">
        <v>#DIV/0!</v>
      </c>
      <c r="DKC40" s="2267" t="s">
        <v>2539</v>
      </c>
      <c r="DKD40" s="2270"/>
      <c r="DKE40" s="2271"/>
      <c r="DKF40" s="2270"/>
      <c r="DKG40" s="2270"/>
      <c r="DKH40" s="2325" t="e">
        <v>#DIV/0!</v>
      </c>
      <c r="DKI40" s="2325"/>
      <c r="DKJ40" s="2325" t="e">
        <v>#DIV/0!</v>
      </c>
      <c r="DKK40" s="2267" t="s">
        <v>2539</v>
      </c>
      <c r="DKL40" s="2270"/>
      <c r="DKM40" s="2271"/>
      <c r="DKN40" s="2270"/>
      <c r="DKO40" s="2270"/>
      <c r="DKP40" s="2325" t="e">
        <v>#DIV/0!</v>
      </c>
      <c r="DKQ40" s="2325"/>
      <c r="DKR40" s="2325" t="e">
        <v>#DIV/0!</v>
      </c>
      <c r="DKS40" s="2267" t="s">
        <v>2539</v>
      </c>
      <c r="DKT40" s="2270"/>
      <c r="DKU40" s="2271"/>
      <c r="DKV40" s="2270"/>
      <c r="DKW40" s="2270"/>
      <c r="DKX40" s="2325" t="e">
        <v>#DIV/0!</v>
      </c>
      <c r="DKY40" s="2325"/>
      <c r="DKZ40" s="2325" t="e">
        <v>#DIV/0!</v>
      </c>
      <c r="DLA40" s="2267" t="s">
        <v>2539</v>
      </c>
      <c r="DLB40" s="2270"/>
      <c r="DLC40" s="2271"/>
      <c r="DLD40" s="2270"/>
      <c r="DLE40" s="2270"/>
      <c r="DLF40" s="2325" t="e">
        <v>#DIV/0!</v>
      </c>
      <c r="DLG40" s="2325"/>
      <c r="DLH40" s="2325" t="e">
        <v>#DIV/0!</v>
      </c>
      <c r="DLI40" s="2267" t="s">
        <v>2539</v>
      </c>
      <c r="DLJ40" s="2270"/>
      <c r="DLK40" s="2271"/>
      <c r="DLL40" s="2270"/>
      <c r="DLM40" s="2270"/>
      <c r="DLN40" s="2325" t="e">
        <v>#DIV/0!</v>
      </c>
      <c r="DLO40" s="2325"/>
      <c r="DLP40" s="2325" t="e">
        <v>#DIV/0!</v>
      </c>
      <c r="DLQ40" s="2267" t="s">
        <v>2539</v>
      </c>
      <c r="DLR40" s="2270"/>
      <c r="DLS40" s="2271"/>
      <c r="DLT40" s="2270"/>
      <c r="DLU40" s="2270"/>
      <c r="DLV40" s="2325" t="e">
        <v>#DIV/0!</v>
      </c>
      <c r="DLW40" s="2325"/>
      <c r="DLX40" s="2325" t="e">
        <v>#DIV/0!</v>
      </c>
      <c r="DLY40" s="2267" t="s">
        <v>2539</v>
      </c>
      <c r="DLZ40" s="2270"/>
      <c r="DMA40" s="2271"/>
      <c r="DMB40" s="2270"/>
      <c r="DMC40" s="2270"/>
      <c r="DMD40" s="2325" t="e">
        <v>#DIV/0!</v>
      </c>
      <c r="DME40" s="2325"/>
      <c r="DMF40" s="2325" t="e">
        <v>#DIV/0!</v>
      </c>
      <c r="DMG40" s="2267" t="s">
        <v>2539</v>
      </c>
      <c r="DMH40" s="2270"/>
      <c r="DMI40" s="2271"/>
      <c r="DMJ40" s="2270"/>
      <c r="DMK40" s="2270"/>
      <c r="DML40" s="2325" t="e">
        <v>#DIV/0!</v>
      </c>
      <c r="DMM40" s="2325"/>
      <c r="DMN40" s="2325" t="e">
        <v>#DIV/0!</v>
      </c>
      <c r="DMO40" s="2267" t="s">
        <v>2539</v>
      </c>
      <c r="DMP40" s="2270"/>
      <c r="DMQ40" s="2271"/>
      <c r="DMR40" s="2270"/>
      <c r="DMS40" s="2270"/>
      <c r="DMT40" s="2325" t="e">
        <v>#DIV/0!</v>
      </c>
      <c r="DMU40" s="2325"/>
      <c r="DMV40" s="2325" t="e">
        <v>#DIV/0!</v>
      </c>
      <c r="DMW40" s="2267" t="s">
        <v>2539</v>
      </c>
      <c r="DMX40" s="2270"/>
      <c r="DMY40" s="2271"/>
      <c r="DMZ40" s="2270"/>
      <c r="DNA40" s="2270"/>
      <c r="DNB40" s="2325" t="e">
        <v>#DIV/0!</v>
      </c>
      <c r="DNC40" s="2325"/>
      <c r="DND40" s="2325" t="e">
        <v>#DIV/0!</v>
      </c>
      <c r="DNE40" s="2267" t="s">
        <v>2539</v>
      </c>
      <c r="DNF40" s="2270"/>
      <c r="DNG40" s="2271"/>
      <c r="DNH40" s="2270"/>
      <c r="DNI40" s="2270"/>
      <c r="DNJ40" s="2325" t="e">
        <v>#DIV/0!</v>
      </c>
      <c r="DNK40" s="2325"/>
      <c r="DNL40" s="2325" t="e">
        <v>#DIV/0!</v>
      </c>
      <c r="DNM40" s="2267" t="s">
        <v>2539</v>
      </c>
      <c r="DNN40" s="2270"/>
      <c r="DNO40" s="2271"/>
      <c r="DNP40" s="2270"/>
      <c r="DNQ40" s="2270"/>
      <c r="DNR40" s="2325" t="e">
        <v>#DIV/0!</v>
      </c>
      <c r="DNS40" s="2325"/>
      <c r="DNT40" s="2325" t="e">
        <v>#DIV/0!</v>
      </c>
      <c r="DNU40" s="2267" t="s">
        <v>2539</v>
      </c>
      <c r="DNV40" s="2270"/>
      <c r="DNW40" s="2271"/>
      <c r="DNX40" s="2270"/>
      <c r="DNY40" s="2270"/>
      <c r="DNZ40" s="2325" t="e">
        <v>#DIV/0!</v>
      </c>
      <c r="DOA40" s="2325"/>
      <c r="DOB40" s="2325" t="e">
        <v>#DIV/0!</v>
      </c>
      <c r="DOC40" s="2267" t="s">
        <v>2539</v>
      </c>
      <c r="DOD40" s="2270"/>
      <c r="DOE40" s="2271"/>
      <c r="DOF40" s="2270"/>
      <c r="DOG40" s="2270"/>
      <c r="DOH40" s="2325" t="e">
        <v>#DIV/0!</v>
      </c>
      <c r="DOI40" s="2325"/>
      <c r="DOJ40" s="2325" t="e">
        <v>#DIV/0!</v>
      </c>
      <c r="DOK40" s="2267" t="s">
        <v>2539</v>
      </c>
      <c r="DOL40" s="2270"/>
      <c r="DOM40" s="2271"/>
      <c r="DON40" s="2270"/>
      <c r="DOO40" s="2270"/>
      <c r="DOP40" s="2325" t="e">
        <v>#DIV/0!</v>
      </c>
      <c r="DOQ40" s="2325"/>
      <c r="DOR40" s="2325" t="e">
        <v>#DIV/0!</v>
      </c>
      <c r="DOS40" s="2267" t="s">
        <v>2539</v>
      </c>
      <c r="DOT40" s="2270"/>
      <c r="DOU40" s="2271"/>
      <c r="DOV40" s="2270"/>
      <c r="DOW40" s="2270"/>
      <c r="DOX40" s="2325" t="e">
        <v>#DIV/0!</v>
      </c>
      <c r="DOY40" s="2325"/>
      <c r="DOZ40" s="2325" t="e">
        <v>#DIV/0!</v>
      </c>
      <c r="DPA40" s="2267" t="s">
        <v>2539</v>
      </c>
      <c r="DPB40" s="2270"/>
      <c r="DPC40" s="2271"/>
      <c r="DPD40" s="2270"/>
      <c r="DPE40" s="2270"/>
      <c r="DPF40" s="2325" t="e">
        <v>#DIV/0!</v>
      </c>
      <c r="DPG40" s="2325"/>
      <c r="DPH40" s="2325" t="e">
        <v>#DIV/0!</v>
      </c>
      <c r="DPI40" s="2267" t="s">
        <v>2539</v>
      </c>
      <c r="DPJ40" s="2270"/>
      <c r="DPK40" s="2271"/>
      <c r="DPL40" s="2270"/>
      <c r="DPM40" s="2270"/>
      <c r="DPN40" s="2325" t="e">
        <v>#DIV/0!</v>
      </c>
      <c r="DPO40" s="2325"/>
      <c r="DPP40" s="2325" t="e">
        <v>#DIV/0!</v>
      </c>
      <c r="DPQ40" s="2267" t="s">
        <v>2539</v>
      </c>
      <c r="DPR40" s="2270"/>
      <c r="DPS40" s="2271"/>
      <c r="DPT40" s="2270"/>
      <c r="DPU40" s="2270"/>
      <c r="DPV40" s="2325" t="e">
        <v>#DIV/0!</v>
      </c>
      <c r="DPW40" s="2325"/>
      <c r="DPX40" s="2325" t="e">
        <v>#DIV/0!</v>
      </c>
      <c r="DPY40" s="2267" t="s">
        <v>2539</v>
      </c>
      <c r="DPZ40" s="2270"/>
      <c r="DQA40" s="2271"/>
      <c r="DQB40" s="2270"/>
      <c r="DQC40" s="2270"/>
      <c r="DQD40" s="2325" t="e">
        <v>#DIV/0!</v>
      </c>
      <c r="DQE40" s="2325"/>
      <c r="DQF40" s="2325" t="e">
        <v>#DIV/0!</v>
      </c>
      <c r="DQG40" s="2267" t="s">
        <v>2539</v>
      </c>
      <c r="DQH40" s="2270"/>
      <c r="DQI40" s="2271"/>
      <c r="DQJ40" s="2270"/>
      <c r="DQK40" s="2270"/>
      <c r="DQL40" s="2325" t="e">
        <v>#DIV/0!</v>
      </c>
      <c r="DQM40" s="2325"/>
      <c r="DQN40" s="2325" t="e">
        <v>#DIV/0!</v>
      </c>
      <c r="DQO40" s="2267" t="s">
        <v>2539</v>
      </c>
      <c r="DQP40" s="2270"/>
      <c r="DQQ40" s="2271"/>
      <c r="DQR40" s="2270"/>
      <c r="DQS40" s="2270"/>
      <c r="DQT40" s="2325" t="e">
        <v>#DIV/0!</v>
      </c>
      <c r="DQU40" s="2325"/>
      <c r="DQV40" s="2325" t="e">
        <v>#DIV/0!</v>
      </c>
      <c r="DQW40" s="2267" t="s">
        <v>2539</v>
      </c>
      <c r="DQX40" s="2270"/>
      <c r="DQY40" s="2271"/>
      <c r="DQZ40" s="2270"/>
      <c r="DRA40" s="2270"/>
      <c r="DRB40" s="2325" t="e">
        <v>#DIV/0!</v>
      </c>
      <c r="DRC40" s="2325"/>
      <c r="DRD40" s="2325" t="e">
        <v>#DIV/0!</v>
      </c>
      <c r="DRE40" s="2267" t="s">
        <v>2539</v>
      </c>
      <c r="DRF40" s="2270"/>
      <c r="DRG40" s="2271"/>
      <c r="DRH40" s="2270"/>
      <c r="DRI40" s="2270"/>
      <c r="DRJ40" s="2325" t="e">
        <v>#DIV/0!</v>
      </c>
      <c r="DRK40" s="2325"/>
      <c r="DRL40" s="2325" t="e">
        <v>#DIV/0!</v>
      </c>
      <c r="DRM40" s="2267" t="s">
        <v>2539</v>
      </c>
      <c r="DRN40" s="2270"/>
      <c r="DRO40" s="2271"/>
      <c r="DRP40" s="2270"/>
      <c r="DRQ40" s="2270"/>
      <c r="DRR40" s="2325" t="e">
        <v>#DIV/0!</v>
      </c>
      <c r="DRS40" s="2325"/>
      <c r="DRT40" s="2325" t="e">
        <v>#DIV/0!</v>
      </c>
      <c r="DRU40" s="2267" t="s">
        <v>2539</v>
      </c>
      <c r="DRV40" s="2270"/>
      <c r="DRW40" s="2271"/>
      <c r="DRX40" s="2270"/>
      <c r="DRY40" s="2270"/>
      <c r="DRZ40" s="2325" t="e">
        <v>#DIV/0!</v>
      </c>
      <c r="DSA40" s="2325"/>
      <c r="DSB40" s="2325" t="e">
        <v>#DIV/0!</v>
      </c>
      <c r="DSC40" s="2267" t="s">
        <v>2539</v>
      </c>
      <c r="DSD40" s="2270"/>
      <c r="DSE40" s="2271"/>
      <c r="DSF40" s="2270"/>
      <c r="DSG40" s="2270"/>
      <c r="DSH40" s="2325" t="e">
        <v>#DIV/0!</v>
      </c>
      <c r="DSI40" s="2325"/>
      <c r="DSJ40" s="2325" t="e">
        <v>#DIV/0!</v>
      </c>
      <c r="DSK40" s="2267" t="s">
        <v>2539</v>
      </c>
      <c r="DSL40" s="2270"/>
      <c r="DSM40" s="2271"/>
      <c r="DSN40" s="2270"/>
      <c r="DSO40" s="2270"/>
      <c r="DSP40" s="2325" t="e">
        <v>#DIV/0!</v>
      </c>
      <c r="DSQ40" s="2325"/>
      <c r="DSR40" s="2325" t="e">
        <v>#DIV/0!</v>
      </c>
      <c r="DSS40" s="2267" t="s">
        <v>2539</v>
      </c>
      <c r="DST40" s="2270"/>
      <c r="DSU40" s="2271"/>
      <c r="DSV40" s="2270"/>
      <c r="DSW40" s="2270"/>
      <c r="DSX40" s="2325" t="e">
        <v>#DIV/0!</v>
      </c>
      <c r="DSY40" s="2325"/>
      <c r="DSZ40" s="2325" t="e">
        <v>#DIV/0!</v>
      </c>
      <c r="DTA40" s="2267" t="s">
        <v>2539</v>
      </c>
      <c r="DTB40" s="2270"/>
      <c r="DTC40" s="2271"/>
      <c r="DTD40" s="2270"/>
      <c r="DTE40" s="2270"/>
      <c r="DTF40" s="2325" t="e">
        <v>#DIV/0!</v>
      </c>
      <c r="DTG40" s="2325"/>
      <c r="DTH40" s="2325" t="e">
        <v>#DIV/0!</v>
      </c>
      <c r="DTI40" s="2267" t="s">
        <v>2539</v>
      </c>
      <c r="DTJ40" s="2270"/>
      <c r="DTK40" s="2271"/>
      <c r="DTL40" s="2270"/>
      <c r="DTM40" s="2270"/>
      <c r="DTN40" s="2325" t="e">
        <v>#DIV/0!</v>
      </c>
      <c r="DTO40" s="2325"/>
      <c r="DTP40" s="2325" t="e">
        <v>#DIV/0!</v>
      </c>
      <c r="DTQ40" s="2267" t="s">
        <v>2539</v>
      </c>
      <c r="DTR40" s="2270"/>
      <c r="DTS40" s="2271"/>
      <c r="DTT40" s="2270"/>
      <c r="DTU40" s="2270"/>
      <c r="DTV40" s="2325" t="e">
        <v>#DIV/0!</v>
      </c>
      <c r="DTW40" s="2325"/>
      <c r="DTX40" s="2325" t="e">
        <v>#DIV/0!</v>
      </c>
      <c r="DTY40" s="2267" t="s">
        <v>2539</v>
      </c>
      <c r="DTZ40" s="2270"/>
      <c r="DUA40" s="2271"/>
      <c r="DUB40" s="2270"/>
      <c r="DUC40" s="2270"/>
      <c r="DUD40" s="2325" t="e">
        <v>#DIV/0!</v>
      </c>
      <c r="DUE40" s="2325"/>
      <c r="DUF40" s="2325" t="e">
        <v>#DIV/0!</v>
      </c>
      <c r="DUG40" s="2267" t="s">
        <v>2539</v>
      </c>
      <c r="DUH40" s="2270"/>
      <c r="DUI40" s="2271"/>
      <c r="DUJ40" s="2270"/>
      <c r="DUK40" s="2270"/>
      <c r="DUL40" s="2325" t="e">
        <v>#DIV/0!</v>
      </c>
      <c r="DUM40" s="2325"/>
      <c r="DUN40" s="2325" t="e">
        <v>#DIV/0!</v>
      </c>
      <c r="DUO40" s="2267" t="s">
        <v>2539</v>
      </c>
      <c r="DUP40" s="2270"/>
      <c r="DUQ40" s="2271"/>
      <c r="DUR40" s="2270"/>
      <c r="DUS40" s="2270"/>
      <c r="DUT40" s="2325" t="e">
        <v>#DIV/0!</v>
      </c>
      <c r="DUU40" s="2325"/>
      <c r="DUV40" s="2325" t="e">
        <v>#DIV/0!</v>
      </c>
      <c r="DUW40" s="2267" t="s">
        <v>2539</v>
      </c>
      <c r="DUX40" s="2270"/>
      <c r="DUY40" s="2271"/>
      <c r="DUZ40" s="2270"/>
      <c r="DVA40" s="2270"/>
      <c r="DVB40" s="2325" t="e">
        <v>#DIV/0!</v>
      </c>
      <c r="DVC40" s="2325"/>
      <c r="DVD40" s="2325" t="e">
        <v>#DIV/0!</v>
      </c>
      <c r="DVE40" s="2267" t="s">
        <v>2539</v>
      </c>
      <c r="DVF40" s="2270"/>
      <c r="DVG40" s="2271"/>
      <c r="DVH40" s="2270"/>
      <c r="DVI40" s="2270"/>
      <c r="DVJ40" s="2325" t="e">
        <v>#DIV/0!</v>
      </c>
      <c r="DVK40" s="2325"/>
      <c r="DVL40" s="2325" t="e">
        <v>#DIV/0!</v>
      </c>
      <c r="DVM40" s="2267" t="s">
        <v>2539</v>
      </c>
      <c r="DVN40" s="2270"/>
      <c r="DVO40" s="2271"/>
      <c r="DVP40" s="2270"/>
      <c r="DVQ40" s="2270"/>
      <c r="DVR40" s="2325" t="e">
        <v>#DIV/0!</v>
      </c>
      <c r="DVS40" s="2325"/>
      <c r="DVT40" s="2325" t="e">
        <v>#DIV/0!</v>
      </c>
      <c r="DVU40" s="2267" t="s">
        <v>2539</v>
      </c>
      <c r="DVV40" s="2270"/>
      <c r="DVW40" s="2271"/>
      <c r="DVX40" s="2270"/>
      <c r="DVY40" s="2270"/>
      <c r="DVZ40" s="2325" t="e">
        <v>#DIV/0!</v>
      </c>
      <c r="DWA40" s="2325"/>
      <c r="DWB40" s="2325" t="e">
        <v>#DIV/0!</v>
      </c>
      <c r="DWC40" s="2267" t="s">
        <v>2539</v>
      </c>
      <c r="DWD40" s="2270"/>
      <c r="DWE40" s="2271"/>
      <c r="DWF40" s="2270"/>
      <c r="DWG40" s="2270"/>
      <c r="DWH40" s="2325" t="e">
        <v>#DIV/0!</v>
      </c>
      <c r="DWI40" s="2325"/>
      <c r="DWJ40" s="2325" t="e">
        <v>#DIV/0!</v>
      </c>
      <c r="DWK40" s="2267" t="s">
        <v>2539</v>
      </c>
      <c r="DWL40" s="2270"/>
      <c r="DWM40" s="2271"/>
      <c r="DWN40" s="2270"/>
      <c r="DWO40" s="2270"/>
      <c r="DWP40" s="2325" t="e">
        <v>#DIV/0!</v>
      </c>
      <c r="DWQ40" s="2325"/>
      <c r="DWR40" s="2325" t="e">
        <v>#DIV/0!</v>
      </c>
      <c r="DWS40" s="2267" t="s">
        <v>2539</v>
      </c>
      <c r="DWT40" s="2270"/>
      <c r="DWU40" s="2271"/>
      <c r="DWV40" s="2270"/>
      <c r="DWW40" s="2270"/>
      <c r="DWX40" s="2325" t="e">
        <v>#DIV/0!</v>
      </c>
      <c r="DWY40" s="2325"/>
      <c r="DWZ40" s="2325" t="e">
        <v>#DIV/0!</v>
      </c>
      <c r="DXA40" s="2267" t="s">
        <v>2539</v>
      </c>
      <c r="DXB40" s="2270"/>
      <c r="DXC40" s="2271"/>
      <c r="DXD40" s="2270"/>
      <c r="DXE40" s="2270"/>
      <c r="DXF40" s="2325" t="e">
        <v>#DIV/0!</v>
      </c>
      <c r="DXG40" s="2325"/>
      <c r="DXH40" s="2325" t="e">
        <v>#DIV/0!</v>
      </c>
      <c r="DXI40" s="2267" t="s">
        <v>2539</v>
      </c>
      <c r="DXJ40" s="2270"/>
      <c r="DXK40" s="2271"/>
      <c r="DXL40" s="2270"/>
      <c r="DXM40" s="2270"/>
      <c r="DXN40" s="2325" t="e">
        <v>#DIV/0!</v>
      </c>
      <c r="DXO40" s="2325"/>
      <c r="DXP40" s="2325" t="e">
        <v>#DIV/0!</v>
      </c>
      <c r="DXQ40" s="2267" t="s">
        <v>2539</v>
      </c>
      <c r="DXR40" s="2270"/>
      <c r="DXS40" s="2271"/>
      <c r="DXT40" s="2270"/>
      <c r="DXU40" s="2270"/>
      <c r="DXV40" s="2325" t="e">
        <v>#DIV/0!</v>
      </c>
      <c r="DXW40" s="2325"/>
      <c r="DXX40" s="2325" t="e">
        <v>#DIV/0!</v>
      </c>
      <c r="DXY40" s="2267" t="s">
        <v>2539</v>
      </c>
      <c r="DXZ40" s="2270"/>
      <c r="DYA40" s="2271"/>
      <c r="DYB40" s="2270"/>
      <c r="DYC40" s="2270"/>
      <c r="DYD40" s="2325" t="e">
        <v>#DIV/0!</v>
      </c>
      <c r="DYE40" s="2325"/>
      <c r="DYF40" s="2325" t="e">
        <v>#DIV/0!</v>
      </c>
      <c r="DYG40" s="2267" t="s">
        <v>2539</v>
      </c>
      <c r="DYH40" s="2270"/>
      <c r="DYI40" s="2271"/>
      <c r="DYJ40" s="2270"/>
      <c r="DYK40" s="2270"/>
      <c r="DYL40" s="2325" t="e">
        <v>#DIV/0!</v>
      </c>
      <c r="DYM40" s="2325"/>
      <c r="DYN40" s="2325" t="e">
        <v>#DIV/0!</v>
      </c>
      <c r="DYO40" s="2267" t="s">
        <v>2539</v>
      </c>
      <c r="DYP40" s="2270"/>
      <c r="DYQ40" s="2271"/>
      <c r="DYR40" s="2270"/>
      <c r="DYS40" s="2270"/>
      <c r="DYT40" s="2325" t="e">
        <v>#DIV/0!</v>
      </c>
      <c r="DYU40" s="2325"/>
      <c r="DYV40" s="2325" t="e">
        <v>#DIV/0!</v>
      </c>
      <c r="DYW40" s="2267" t="s">
        <v>2539</v>
      </c>
      <c r="DYX40" s="2270"/>
      <c r="DYY40" s="2271"/>
      <c r="DYZ40" s="2270"/>
      <c r="DZA40" s="2270"/>
      <c r="DZB40" s="2325" t="e">
        <v>#DIV/0!</v>
      </c>
      <c r="DZC40" s="2325"/>
      <c r="DZD40" s="2325" t="e">
        <v>#DIV/0!</v>
      </c>
      <c r="DZE40" s="2267" t="s">
        <v>2539</v>
      </c>
      <c r="DZF40" s="2270"/>
      <c r="DZG40" s="2271"/>
      <c r="DZH40" s="2270"/>
      <c r="DZI40" s="2270"/>
      <c r="DZJ40" s="2325" t="e">
        <v>#DIV/0!</v>
      </c>
      <c r="DZK40" s="2325"/>
      <c r="DZL40" s="2325" t="e">
        <v>#DIV/0!</v>
      </c>
      <c r="DZM40" s="2267" t="s">
        <v>2539</v>
      </c>
      <c r="DZN40" s="2270"/>
      <c r="DZO40" s="2271"/>
      <c r="DZP40" s="2270"/>
      <c r="DZQ40" s="2270"/>
      <c r="DZR40" s="2325" t="e">
        <v>#DIV/0!</v>
      </c>
      <c r="DZS40" s="2325"/>
      <c r="DZT40" s="2325" t="e">
        <v>#DIV/0!</v>
      </c>
      <c r="DZU40" s="2267" t="s">
        <v>2539</v>
      </c>
      <c r="DZV40" s="2270"/>
      <c r="DZW40" s="2271"/>
      <c r="DZX40" s="2270"/>
      <c r="DZY40" s="2270"/>
      <c r="DZZ40" s="2325" t="e">
        <v>#DIV/0!</v>
      </c>
      <c r="EAA40" s="2325"/>
      <c r="EAB40" s="2325" t="e">
        <v>#DIV/0!</v>
      </c>
      <c r="EAC40" s="2267" t="s">
        <v>2539</v>
      </c>
      <c r="EAD40" s="2270"/>
      <c r="EAE40" s="2271"/>
      <c r="EAF40" s="2270"/>
      <c r="EAG40" s="2270"/>
      <c r="EAH40" s="2325" t="e">
        <v>#DIV/0!</v>
      </c>
      <c r="EAI40" s="2325"/>
      <c r="EAJ40" s="2325" t="e">
        <v>#DIV/0!</v>
      </c>
      <c r="EAK40" s="2267" t="s">
        <v>2539</v>
      </c>
      <c r="EAL40" s="2270"/>
      <c r="EAM40" s="2271"/>
      <c r="EAN40" s="2270"/>
      <c r="EAO40" s="2270"/>
      <c r="EAP40" s="2325" t="e">
        <v>#DIV/0!</v>
      </c>
      <c r="EAQ40" s="2325"/>
      <c r="EAR40" s="2325" t="e">
        <v>#DIV/0!</v>
      </c>
      <c r="EAS40" s="2267" t="s">
        <v>2539</v>
      </c>
      <c r="EAT40" s="2270"/>
      <c r="EAU40" s="2271"/>
      <c r="EAV40" s="2270"/>
      <c r="EAW40" s="2270"/>
      <c r="EAX40" s="2325" t="e">
        <v>#DIV/0!</v>
      </c>
      <c r="EAY40" s="2325"/>
      <c r="EAZ40" s="2325" t="e">
        <v>#DIV/0!</v>
      </c>
      <c r="EBA40" s="2267" t="s">
        <v>2539</v>
      </c>
      <c r="EBB40" s="2270"/>
      <c r="EBC40" s="2271"/>
      <c r="EBD40" s="2270"/>
      <c r="EBE40" s="2270"/>
      <c r="EBF40" s="2325" t="e">
        <v>#DIV/0!</v>
      </c>
      <c r="EBG40" s="2325"/>
      <c r="EBH40" s="2325" t="e">
        <v>#DIV/0!</v>
      </c>
      <c r="EBI40" s="2267" t="s">
        <v>2539</v>
      </c>
      <c r="EBJ40" s="2270"/>
      <c r="EBK40" s="2271"/>
      <c r="EBL40" s="2270"/>
      <c r="EBM40" s="2270"/>
      <c r="EBN40" s="2325" t="e">
        <v>#DIV/0!</v>
      </c>
      <c r="EBO40" s="2325"/>
      <c r="EBP40" s="2325" t="e">
        <v>#DIV/0!</v>
      </c>
      <c r="EBQ40" s="2267" t="s">
        <v>2539</v>
      </c>
      <c r="EBR40" s="2270"/>
      <c r="EBS40" s="2271"/>
      <c r="EBT40" s="2270"/>
      <c r="EBU40" s="2270"/>
      <c r="EBV40" s="2325" t="e">
        <v>#DIV/0!</v>
      </c>
      <c r="EBW40" s="2325"/>
      <c r="EBX40" s="2325" t="e">
        <v>#DIV/0!</v>
      </c>
      <c r="EBY40" s="2267" t="s">
        <v>2539</v>
      </c>
      <c r="EBZ40" s="2270"/>
      <c r="ECA40" s="2271"/>
      <c r="ECB40" s="2270"/>
      <c r="ECC40" s="2270"/>
      <c r="ECD40" s="2325" t="e">
        <v>#DIV/0!</v>
      </c>
      <c r="ECE40" s="2325"/>
      <c r="ECF40" s="2325" t="e">
        <v>#DIV/0!</v>
      </c>
      <c r="ECG40" s="2267" t="s">
        <v>2539</v>
      </c>
      <c r="ECH40" s="2270"/>
      <c r="ECI40" s="2271"/>
      <c r="ECJ40" s="2270"/>
      <c r="ECK40" s="2270"/>
      <c r="ECL40" s="2325" t="e">
        <v>#DIV/0!</v>
      </c>
      <c r="ECM40" s="2325"/>
      <c r="ECN40" s="2325" t="e">
        <v>#DIV/0!</v>
      </c>
      <c r="ECO40" s="2267" t="s">
        <v>2539</v>
      </c>
      <c r="ECP40" s="2270"/>
      <c r="ECQ40" s="2271"/>
      <c r="ECR40" s="2270"/>
      <c r="ECS40" s="2270"/>
      <c r="ECT40" s="2325" t="e">
        <v>#DIV/0!</v>
      </c>
      <c r="ECU40" s="2325"/>
      <c r="ECV40" s="2325" t="e">
        <v>#DIV/0!</v>
      </c>
      <c r="ECW40" s="2267" t="s">
        <v>2539</v>
      </c>
      <c r="ECX40" s="2270"/>
      <c r="ECY40" s="2271"/>
      <c r="ECZ40" s="2270"/>
      <c r="EDA40" s="2270"/>
      <c r="EDB40" s="2325" t="e">
        <v>#DIV/0!</v>
      </c>
      <c r="EDC40" s="2325"/>
      <c r="EDD40" s="2325" t="e">
        <v>#DIV/0!</v>
      </c>
      <c r="EDE40" s="2267" t="s">
        <v>2539</v>
      </c>
      <c r="EDF40" s="2270"/>
      <c r="EDG40" s="2271"/>
      <c r="EDH40" s="2270"/>
      <c r="EDI40" s="2270"/>
      <c r="EDJ40" s="2325" t="e">
        <v>#DIV/0!</v>
      </c>
      <c r="EDK40" s="2325"/>
      <c r="EDL40" s="2325" t="e">
        <v>#DIV/0!</v>
      </c>
      <c r="EDM40" s="2267" t="s">
        <v>2539</v>
      </c>
      <c r="EDN40" s="2270"/>
      <c r="EDO40" s="2271"/>
      <c r="EDP40" s="2270"/>
      <c r="EDQ40" s="2270"/>
      <c r="EDR40" s="2325" t="e">
        <v>#DIV/0!</v>
      </c>
      <c r="EDS40" s="2325"/>
      <c r="EDT40" s="2325" t="e">
        <v>#DIV/0!</v>
      </c>
      <c r="EDU40" s="2267" t="s">
        <v>2539</v>
      </c>
      <c r="EDV40" s="2270"/>
      <c r="EDW40" s="2271"/>
      <c r="EDX40" s="2270"/>
      <c r="EDY40" s="2270"/>
      <c r="EDZ40" s="2325" t="e">
        <v>#DIV/0!</v>
      </c>
      <c r="EEA40" s="2325"/>
      <c r="EEB40" s="2325" t="e">
        <v>#DIV/0!</v>
      </c>
      <c r="EEC40" s="2267" t="s">
        <v>2539</v>
      </c>
      <c r="EED40" s="2270"/>
      <c r="EEE40" s="2271"/>
      <c r="EEF40" s="2270"/>
      <c r="EEG40" s="2270"/>
      <c r="EEH40" s="2325" t="e">
        <v>#DIV/0!</v>
      </c>
      <c r="EEI40" s="2325"/>
      <c r="EEJ40" s="2325" t="e">
        <v>#DIV/0!</v>
      </c>
      <c r="EEK40" s="2267" t="s">
        <v>2539</v>
      </c>
      <c r="EEL40" s="2270"/>
      <c r="EEM40" s="2271"/>
      <c r="EEN40" s="2270"/>
      <c r="EEO40" s="2270"/>
      <c r="EEP40" s="2325" t="e">
        <v>#DIV/0!</v>
      </c>
      <c r="EEQ40" s="2325"/>
      <c r="EER40" s="2325" t="e">
        <v>#DIV/0!</v>
      </c>
      <c r="EES40" s="2267" t="s">
        <v>2539</v>
      </c>
      <c r="EET40" s="2270"/>
      <c r="EEU40" s="2271"/>
      <c r="EEV40" s="2270"/>
      <c r="EEW40" s="2270"/>
      <c r="EEX40" s="2325" t="e">
        <v>#DIV/0!</v>
      </c>
      <c r="EEY40" s="2325"/>
      <c r="EEZ40" s="2325" t="e">
        <v>#DIV/0!</v>
      </c>
      <c r="EFA40" s="2267" t="s">
        <v>2539</v>
      </c>
      <c r="EFB40" s="2270"/>
      <c r="EFC40" s="2271"/>
      <c r="EFD40" s="2270"/>
      <c r="EFE40" s="2270"/>
      <c r="EFF40" s="2325" t="e">
        <v>#DIV/0!</v>
      </c>
      <c r="EFG40" s="2325"/>
      <c r="EFH40" s="2325" t="e">
        <v>#DIV/0!</v>
      </c>
      <c r="EFI40" s="2267" t="s">
        <v>2539</v>
      </c>
      <c r="EFJ40" s="2270"/>
      <c r="EFK40" s="2271"/>
      <c r="EFL40" s="2270"/>
      <c r="EFM40" s="2270"/>
      <c r="EFN40" s="2325" t="e">
        <v>#DIV/0!</v>
      </c>
      <c r="EFO40" s="2325"/>
      <c r="EFP40" s="2325" t="e">
        <v>#DIV/0!</v>
      </c>
      <c r="EFQ40" s="2267" t="s">
        <v>2539</v>
      </c>
      <c r="EFR40" s="2270"/>
      <c r="EFS40" s="2271"/>
      <c r="EFT40" s="2270"/>
      <c r="EFU40" s="2270"/>
      <c r="EFV40" s="2325" t="e">
        <v>#DIV/0!</v>
      </c>
      <c r="EFW40" s="2325"/>
      <c r="EFX40" s="2325" t="e">
        <v>#DIV/0!</v>
      </c>
      <c r="EFY40" s="2267" t="s">
        <v>2539</v>
      </c>
      <c r="EFZ40" s="2270"/>
      <c r="EGA40" s="2271"/>
      <c r="EGB40" s="2270"/>
      <c r="EGC40" s="2270"/>
      <c r="EGD40" s="2325" t="e">
        <v>#DIV/0!</v>
      </c>
      <c r="EGE40" s="2325"/>
      <c r="EGF40" s="2325" t="e">
        <v>#DIV/0!</v>
      </c>
      <c r="EGG40" s="2267" t="s">
        <v>2539</v>
      </c>
      <c r="EGH40" s="2270"/>
      <c r="EGI40" s="2271"/>
      <c r="EGJ40" s="2270"/>
      <c r="EGK40" s="2270"/>
      <c r="EGL40" s="2325" t="e">
        <v>#DIV/0!</v>
      </c>
      <c r="EGM40" s="2325"/>
      <c r="EGN40" s="2325" t="e">
        <v>#DIV/0!</v>
      </c>
      <c r="EGO40" s="2267" t="s">
        <v>2539</v>
      </c>
      <c r="EGP40" s="2270"/>
      <c r="EGQ40" s="2271"/>
      <c r="EGR40" s="2270"/>
      <c r="EGS40" s="2270"/>
      <c r="EGT40" s="2325" t="e">
        <v>#DIV/0!</v>
      </c>
      <c r="EGU40" s="2325"/>
      <c r="EGV40" s="2325" t="e">
        <v>#DIV/0!</v>
      </c>
      <c r="EGW40" s="2267" t="s">
        <v>2539</v>
      </c>
      <c r="EGX40" s="2270"/>
      <c r="EGY40" s="2271"/>
      <c r="EGZ40" s="2270"/>
      <c r="EHA40" s="2270"/>
      <c r="EHB40" s="2325" t="e">
        <v>#DIV/0!</v>
      </c>
      <c r="EHC40" s="2325"/>
      <c r="EHD40" s="2325" t="e">
        <v>#DIV/0!</v>
      </c>
      <c r="EHE40" s="2267" t="s">
        <v>2539</v>
      </c>
      <c r="EHF40" s="2270"/>
      <c r="EHG40" s="2271"/>
      <c r="EHH40" s="2270"/>
      <c r="EHI40" s="2270"/>
      <c r="EHJ40" s="2325" t="e">
        <v>#DIV/0!</v>
      </c>
      <c r="EHK40" s="2325"/>
      <c r="EHL40" s="2325" t="e">
        <v>#DIV/0!</v>
      </c>
      <c r="EHM40" s="2267" t="s">
        <v>2539</v>
      </c>
      <c r="EHN40" s="2270"/>
      <c r="EHO40" s="2271"/>
      <c r="EHP40" s="2270"/>
      <c r="EHQ40" s="2270"/>
      <c r="EHR40" s="2325" t="e">
        <v>#DIV/0!</v>
      </c>
      <c r="EHS40" s="2325"/>
      <c r="EHT40" s="2325" t="e">
        <v>#DIV/0!</v>
      </c>
      <c r="EHU40" s="2267" t="s">
        <v>2539</v>
      </c>
      <c r="EHV40" s="2270"/>
      <c r="EHW40" s="2271"/>
      <c r="EHX40" s="2270"/>
      <c r="EHY40" s="2270"/>
      <c r="EHZ40" s="2325" t="e">
        <v>#DIV/0!</v>
      </c>
      <c r="EIA40" s="2325"/>
      <c r="EIB40" s="2325" t="e">
        <v>#DIV/0!</v>
      </c>
      <c r="EIC40" s="2267" t="s">
        <v>2539</v>
      </c>
      <c r="EID40" s="2270"/>
      <c r="EIE40" s="2271"/>
      <c r="EIF40" s="2270"/>
      <c r="EIG40" s="2270"/>
      <c r="EIH40" s="2325" t="e">
        <v>#DIV/0!</v>
      </c>
      <c r="EII40" s="2325"/>
      <c r="EIJ40" s="2325" t="e">
        <v>#DIV/0!</v>
      </c>
      <c r="EIK40" s="2267" t="s">
        <v>2539</v>
      </c>
      <c r="EIL40" s="2270"/>
      <c r="EIM40" s="2271"/>
      <c r="EIN40" s="2270"/>
      <c r="EIO40" s="2270"/>
      <c r="EIP40" s="2325" t="e">
        <v>#DIV/0!</v>
      </c>
      <c r="EIQ40" s="2325"/>
      <c r="EIR40" s="2325" t="e">
        <v>#DIV/0!</v>
      </c>
      <c r="EIS40" s="2267" t="s">
        <v>2539</v>
      </c>
      <c r="EIT40" s="2270"/>
      <c r="EIU40" s="2271"/>
      <c r="EIV40" s="2270"/>
      <c r="EIW40" s="2270"/>
      <c r="EIX40" s="2325" t="e">
        <v>#DIV/0!</v>
      </c>
      <c r="EIY40" s="2325"/>
      <c r="EIZ40" s="2325" t="e">
        <v>#DIV/0!</v>
      </c>
      <c r="EJA40" s="2267" t="s">
        <v>2539</v>
      </c>
      <c r="EJB40" s="2270"/>
      <c r="EJC40" s="2271"/>
      <c r="EJD40" s="2270"/>
      <c r="EJE40" s="2270"/>
      <c r="EJF40" s="2325" t="e">
        <v>#DIV/0!</v>
      </c>
      <c r="EJG40" s="2325"/>
      <c r="EJH40" s="2325" t="e">
        <v>#DIV/0!</v>
      </c>
      <c r="EJI40" s="2267" t="s">
        <v>2539</v>
      </c>
      <c r="EJJ40" s="2270"/>
      <c r="EJK40" s="2271"/>
      <c r="EJL40" s="2270"/>
      <c r="EJM40" s="2270"/>
      <c r="EJN40" s="2325" t="e">
        <v>#DIV/0!</v>
      </c>
      <c r="EJO40" s="2325"/>
      <c r="EJP40" s="2325" t="e">
        <v>#DIV/0!</v>
      </c>
      <c r="EJQ40" s="2267" t="s">
        <v>2539</v>
      </c>
      <c r="EJR40" s="2270"/>
      <c r="EJS40" s="2271"/>
      <c r="EJT40" s="2270"/>
      <c r="EJU40" s="2270"/>
      <c r="EJV40" s="2325" t="e">
        <v>#DIV/0!</v>
      </c>
      <c r="EJW40" s="2325"/>
      <c r="EJX40" s="2325" t="e">
        <v>#DIV/0!</v>
      </c>
      <c r="EJY40" s="2267" t="s">
        <v>2539</v>
      </c>
      <c r="EJZ40" s="2270"/>
      <c r="EKA40" s="2271"/>
      <c r="EKB40" s="2270"/>
      <c r="EKC40" s="2270"/>
      <c r="EKD40" s="2325" t="e">
        <v>#DIV/0!</v>
      </c>
      <c r="EKE40" s="2325"/>
      <c r="EKF40" s="2325" t="e">
        <v>#DIV/0!</v>
      </c>
      <c r="EKG40" s="2267" t="s">
        <v>2539</v>
      </c>
      <c r="EKH40" s="2270"/>
      <c r="EKI40" s="2271"/>
      <c r="EKJ40" s="2270"/>
      <c r="EKK40" s="2270"/>
      <c r="EKL40" s="2325" t="e">
        <v>#DIV/0!</v>
      </c>
      <c r="EKM40" s="2325"/>
      <c r="EKN40" s="2325" t="e">
        <v>#DIV/0!</v>
      </c>
      <c r="EKO40" s="2267" t="s">
        <v>2539</v>
      </c>
      <c r="EKP40" s="2270"/>
      <c r="EKQ40" s="2271"/>
      <c r="EKR40" s="2270"/>
      <c r="EKS40" s="2270"/>
      <c r="EKT40" s="2325" t="e">
        <v>#DIV/0!</v>
      </c>
      <c r="EKU40" s="2325"/>
      <c r="EKV40" s="2325" t="e">
        <v>#DIV/0!</v>
      </c>
      <c r="EKW40" s="2267" t="s">
        <v>2539</v>
      </c>
      <c r="EKX40" s="2270"/>
      <c r="EKY40" s="2271"/>
      <c r="EKZ40" s="2270"/>
      <c r="ELA40" s="2270"/>
      <c r="ELB40" s="2325" t="e">
        <v>#DIV/0!</v>
      </c>
      <c r="ELC40" s="2325"/>
      <c r="ELD40" s="2325" t="e">
        <v>#DIV/0!</v>
      </c>
      <c r="ELE40" s="2267" t="s">
        <v>2539</v>
      </c>
      <c r="ELF40" s="2270"/>
      <c r="ELG40" s="2271"/>
      <c r="ELH40" s="2270"/>
      <c r="ELI40" s="2270"/>
      <c r="ELJ40" s="2325" t="e">
        <v>#DIV/0!</v>
      </c>
      <c r="ELK40" s="2325"/>
      <c r="ELL40" s="2325" t="e">
        <v>#DIV/0!</v>
      </c>
      <c r="ELM40" s="2267" t="s">
        <v>2539</v>
      </c>
      <c r="ELN40" s="2270"/>
      <c r="ELO40" s="2271"/>
      <c r="ELP40" s="2270"/>
      <c r="ELQ40" s="2270"/>
      <c r="ELR40" s="2325" t="e">
        <v>#DIV/0!</v>
      </c>
      <c r="ELS40" s="2325"/>
      <c r="ELT40" s="2325" t="e">
        <v>#DIV/0!</v>
      </c>
      <c r="ELU40" s="2267" t="s">
        <v>2539</v>
      </c>
      <c r="ELV40" s="2270"/>
      <c r="ELW40" s="2271"/>
      <c r="ELX40" s="2270"/>
      <c r="ELY40" s="2270"/>
      <c r="ELZ40" s="2325" t="e">
        <v>#DIV/0!</v>
      </c>
      <c r="EMA40" s="2325"/>
      <c r="EMB40" s="2325" t="e">
        <v>#DIV/0!</v>
      </c>
      <c r="EMC40" s="2267" t="s">
        <v>2539</v>
      </c>
      <c r="EMD40" s="2270"/>
      <c r="EME40" s="2271"/>
      <c r="EMF40" s="2270"/>
      <c r="EMG40" s="2270"/>
      <c r="EMH40" s="2325" t="e">
        <v>#DIV/0!</v>
      </c>
      <c r="EMI40" s="2325"/>
      <c r="EMJ40" s="2325" t="e">
        <v>#DIV/0!</v>
      </c>
      <c r="EMK40" s="2267" t="s">
        <v>2539</v>
      </c>
      <c r="EML40" s="2270"/>
      <c r="EMM40" s="2271"/>
      <c r="EMN40" s="2270"/>
      <c r="EMO40" s="2270"/>
      <c r="EMP40" s="2325" t="e">
        <v>#DIV/0!</v>
      </c>
      <c r="EMQ40" s="2325"/>
      <c r="EMR40" s="2325" t="e">
        <v>#DIV/0!</v>
      </c>
      <c r="EMS40" s="2267" t="s">
        <v>2539</v>
      </c>
      <c r="EMT40" s="2270"/>
      <c r="EMU40" s="2271"/>
      <c r="EMV40" s="2270"/>
      <c r="EMW40" s="2270"/>
      <c r="EMX40" s="2325" t="e">
        <v>#DIV/0!</v>
      </c>
      <c r="EMY40" s="2325"/>
      <c r="EMZ40" s="2325" t="e">
        <v>#DIV/0!</v>
      </c>
      <c r="ENA40" s="2267" t="s">
        <v>2539</v>
      </c>
      <c r="ENB40" s="2270"/>
      <c r="ENC40" s="2271"/>
      <c r="END40" s="2270"/>
      <c r="ENE40" s="2270"/>
      <c r="ENF40" s="2325" t="e">
        <v>#DIV/0!</v>
      </c>
      <c r="ENG40" s="2325"/>
      <c r="ENH40" s="2325" t="e">
        <v>#DIV/0!</v>
      </c>
      <c r="ENI40" s="2267" t="s">
        <v>2539</v>
      </c>
      <c r="ENJ40" s="2270"/>
      <c r="ENK40" s="2271"/>
      <c r="ENL40" s="2270"/>
      <c r="ENM40" s="2270"/>
      <c r="ENN40" s="2325" t="e">
        <v>#DIV/0!</v>
      </c>
      <c r="ENO40" s="2325"/>
      <c r="ENP40" s="2325" t="e">
        <v>#DIV/0!</v>
      </c>
      <c r="ENQ40" s="2267" t="s">
        <v>2539</v>
      </c>
      <c r="ENR40" s="2270"/>
      <c r="ENS40" s="2271"/>
      <c r="ENT40" s="2270"/>
      <c r="ENU40" s="2270"/>
      <c r="ENV40" s="2325" t="e">
        <v>#DIV/0!</v>
      </c>
      <c r="ENW40" s="2325"/>
      <c r="ENX40" s="2325" t="e">
        <v>#DIV/0!</v>
      </c>
      <c r="ENY40" s="2267" t="s">
        <v>2539</v>
      </c>
      <c r="ENZ40" s="2270"/>
      <c r="EOA40" s="2271"/>
      <c r="EOB40" s="2270"/>
      <c r="EOC40" s="2270"/>
      <c r="EOD40" s="2325" t="e">
        <v>#DIV/0!</v>
      </c>
      <c r="EOE40" s="2325"/>
      <c r="EOF40" s="2325" t="e">
        <v>#DIV/0!</v>
      </c>
      <c r="EOG40" s="2267" t="s">
        <v>2539</v>
      </c>
      <c r="EOH40" s="2270"/>
      <c r="EOI40" s="2271"/>
      <c r="EOJ40" s="2270"/>
      <c r="EOK40" s="2270"/>
      <c r="EOL40" s="2325" t="e">
        <v>#DIV/0!</v>
      </c>
      <c r="EOM40" s="2325"/>
      <c r="EON40" s="2325" t="e">
        <v>#DIV/0!</v>
      </c>
      <c r="EOO40" s="2267" t="s">
        <v>2539</v>
      </c>
      <c r="EOP40" s="2270"/>
      <c r="EOQ40" s="2271"/>
      <c r="EOR40" s="2270"/>
      <c r="EOS40" s="2270"/>
      <c r="EOT40" s="2325" t="e">
        <v>#DIV/0!</v>
      </c>
      <c r="EOU40" s="2325"/>
      <c r="EOV40" s="2325" t="e">
        <v>#DIV/0!</v>
      </c>
      <c r="EOW40" s="2267" t="s">
        <v>2539</v>
      </c>
      <c r="EOX40" s="2270"/>
      <c r="EOY40" s="2271"/>
      <c r="EOZ40" s="2270"/>
      <c r="EPA40" s="2270"/>
      <c r="EPB40" s="2325" t="e">
        <v>#DIV/0!</v>
      </c>
      <c r="EPC40" s="2325"/>
      <c r="EPD40" s="2325" t="e">
        <v>#DIV/0!</v>
      </c>
      <c r="EPE40" s="2267" t="s">
        <v>2539</v>
      </c>
      <c r="EPF40" s="2270"/>
      <c r="EPG40" s="2271"/>
      <c r="EPH40" s="2270"/>
      <c r="EPI40" s="2270"/>
      <c r="EPJ40" s="2325" t="e">
        <v>#DIV/0!</v>
      </c>
      <c r="EPK40" s="2325"/>
      <c r="EPL40" s="2325" t="e">
        <v>#DIV/0!</v>
      </c>
      <c r="EPM40" s="2267" t="s">
        <v>2539</v>
      </c>
      <c r="EPN40" s="2270"/>
      <c r="EPO40" s="2271"/>
      <c r="EPP40" s="2270"/>
      <c r="EPQ40" s="2270"/>
      <c r="EPR40" s="2325" t="e">
        <v>#DIV/0!</v>
      </c>
      <c r="EPS40" s="2325"/>
      <c r="EPT40" s="2325" t="e">
        <v>#DIV/0!</v>
      </c>
      <c r="EPU40" s="2267" t="s">
        <v>2539</v>
      </c>
      <c r="EPV40" s="2270"/>
      <c r="EPW40" s="2271"/>
      <c r="EPX40" s="2270"/>
      <c r="EPY40" s="2270"/>
      <c r="EPZ40" s="2325" t="e">
        <v>#DIV/0!</v>
      </c>
      <c r="EQA40" s="2325"/>
      <c r="EQB40" s="2325" t="e">
        <v>#DIV/0!</v>
      </c>
      <c r="EQC40" s="2267" t="s">
        <v>2539</v>
      </c>
      <c r="EQD40" s="2270"/>
      <c r="EQE40" s="2271"/>
      <c r="EQF40" s="2270"/>
      <c r="EQG40" s="2270"/>
      <c r="EQH40" s="2325" t="e">
        <v>#DIV/0!</v>
      </c>
      <c r="EQI40" s="2325"/>
      <c r="EQJ40" s="2325" t="e">
        <v>#DIV/0!</v>
      </c>
      <c r="EQK40" s="2267" t="s">
        <v>2539</v>
      </c>
      <c r="EQL40" s="2270"/>
      <c r="EQM40" s="2271"/>
      <c r="EQN40" s="2270"/>
      <c r="EQO40" s="2270"/>
      <c r="EQP40" s="2325" t="e">
        <v>#DIV/0!</v>
      </c>
      <c r="EQQ40" s="2325"/>
      <c r="EQR40" s="2325" t="e">
        <v>#DIV/0!</v>
      </c>
      <c r="EQS40" s="2267" t="s">
        <v>2539</v>
      </c>
      <c r="EQT40" s="2270"/>
      <c r="EQU40" s="2271"/>
      <c r="EQV40" s="2270"/>
      <c r="EQW40" s="2270"/>
      <c r="EQX40" s="2325" t="e">
        <v>#DIV/0!</v>
      </c>
      <c r="EQY40" s="2325"/>
      <c r="EQZ40" s="2325" t="e">
        <v>#DIV/0!</v>
      </c>
      <c r="ERA40" s="2267" t="s">
        <v>2539</v>
      </c>
      <c r="ERB40" s="2270"/>
      <c r="ERC40" s="2271"/>
      <c r="ERD40" s="2270"/>
      <c r="ERE40" s="2270"/>
      <c r="ERF40" s="2325" t="e">
        <v>#DIV/0!</v>
      </c>
      <c r="ERG40" s="2325"/>
      <c r="ERH40" s="2325" t="e">
        <v>#DIV/0!</v>
      </c>
      <c r="ERI40" s="2267" t="s">
        <v>2539</v>
      </c>
      <c r="ERJ40" s="2270"/>
      <c r="ERK40" s="2271"/>
      <c r="ERL40" s="2270"/>
      <c r="ERM40" s="2270"/>
      <c r="ERN40" s="2325" t="e">
        <v>#DIV/0!</v>
      </c>
      <c r="ERO40" s="2325"/>
      <c r="ERP40" s="2325" t="e">
        <v>#DIV/0!</v>
      </c>
      <c r="ERQ40" s="2267" t="s">
        <v>2539</v>
      </c>
      <c r="ERR40" s="2270"/>
      <c r="ERS40" s="2271"/>
      <c r="ERT40" s="2270"/>
      <c r="ERU40" s="2270"/>
      <c r="ERV40" s="2325" t="e">
        <v>#DIV/0!</v>
      </c>
      <c r="ERW40" s="2325"/>
      <c r="ERX40" s="2325" t="e">
        <v>#DIV/0!</v>
      </c>
      <c r="ERY40" s="2267" t="s">
        <v>2539</v>
      </c>
      <c r="ERZ40" s="2270"/>
      <c r="ESA40" s="2271"/>
      <c r="ESB40" s="2270"/>
      <c r="ESC40" s="2270"/>
      <c r="ESD40" s="2325" t="e">
        <v>#DIV/0!</v>
      </c>
      <c r="ESE40" s="2325"/>
      <c r="ESF40" s="2325" t="e">
        <v>#DIV/0!</v>
      </c>
      <c r="ESG40" s="2267" t="s">
        <v>2539</v>
      </c>
      <c r="ESH40" s="2270"/>
      <c r="ESI40" s="2271"/>
      <c r="ESJ40" s="2270"/>
      <c r="ESK40" s="2270"/>
      <c r="ESL40" s="2325" t="e">
        <v>#DIV/0!</v>
      </c>
      <c r="ESM40" s="2325"/>
      <c r="ESN40" s="2325" t="e">
        <v>#DIV/0!</v>
      </c>
      <c r="ESO40" s="2267" t="s">
        <v>2539</v>
      </c>
      <c r="ESP40" s="2270"/>
      <c r="ESQ40" s="2271"/>
      <c r="ESR40" s="2270"/>
      <c r="ESS40" s="2270"/>
      <c r="EST40" s="2325" t="e">
        <v>#DIV/0!</v>
      </c>
      <c r="ESU40" s="2325"/>
      <c r="ESV40" s="2325" t="e">
        <v>#DIV/0!</v>
      </c>
      <c r="ESW40" s="2267" t="s">
        <v>2539</v>
      </c>
      <c r="ESX40" s="2270"/>
      <c r="ESY40" s="2271"/>
      <c r="ESZ40" s="2270"/>
      <c r="ETA40" s="2270"/>
      <c r="ETB40" s="2325" t="e">
        <v>#DIV/0!</v>
      </c>
      <c r="ETC40" s="2325"/>
      <c r="ETD40" s="2325" t="e">
        <v>#DIV/0!</v>
      </c>
      <c r="ETE40" s="2267" t="s">
        <v>2539</v>
      </c>
      <c r="ETF40" s="2270"/>
      <c r="ETG40" s="2271"/>
      <c r="ETH40" s="2270"/>
      <c r="ETI40" s="2270"/>
      <c r="ETJ40" s="2325" t="e">
        <v>#DIV/0!</v>
      </c>
      <c r="ETK40" s="2325"/>
      <c r="ETL40" s="2325" t="e">
        <v>#DIV/0!</v>
      </c>
      <c r="ETM40" s="2267" t="s">
        <v>2539</v>
      </c>
      <c r="ETN40" s="2270"/>
      <c r="ETO40" s="2271"/>
      <c r="ETP40" s="2270"/>
      <c r="ETQ40" s="2270"/>
      <c r="ETR40" s="2325" t="e">
        <v>#DIV/0!</v>
      </c>
      <c r="ETS40" s="2325"/>
      <c r="ETT40" s="2325" t="e">
        <v>#DIV/0!</v>
      </c>
      <c r="ETU40" s="2267" t="s">
        <v>2539</v>
      </c>
      <c r="ETV40" s="2270"/>
      <c r="ETW40" s="2271"/>
      <c r="ETX40" s="2270"/>
      <c r="ETY40" s="2270"/>
      <c r="ETZ40" s="2325" t="e">
        <v>#DIV/0!</v>
      </c>
      <c r="EUA40" s="2325"/>
      <c r="EUB40" s="2325" t="e">
        <v>#DIV/0!</v>
      </c>
      <c r="EUC40" s="2267" t="s">
        <v>2539</v>
      </c>
      <c r="EUD40" s="2270"/>
      <c r="EUE40" s="2271"/>
      <c r="EUF40" s="2270"/>
      <c r="EUG40" s="2270"/>
      <c r="EUH40" s="2325" t="e">
        <v>#DIV/0!</v>
      </c>
      <c r="EUI40" s="2325"/>
      <c r="EUJ40" s="2325" t="e">
        <v>#DIV/0!</v>
      </c>
      <c r="EUK40" s="2267" t="s">
        <v>2539</v>
      </c>
      <c r="EUL40" s="2270"/>
      <c r="EUM40" s="2271"/>
      <c r="EUN40" s="2270"/>
      <c r="EUO40" s="2270"/>
      <c r="EUP40" s="2325" t="e">
        <v>#DIV/0!</v>
      </c>
      <c r="EUQ40" s="2325"/>
      <c r="EUR40" s="2325" t="e">
        <v>#DIV/0!</v>
      </c>
      <c r="EUS40" s="2267" t="s">
        <v>2539</v>
      </c>
      <c r="EUT40" s="2270"/>
      <c r="EUU40" s="2271"/>
      <c r="EUV40" s="2270"/>
      <c r="EUW40" s="2270"/>
      <c r="EUX40" s="2325" t="e">
        <v>#DIV/0!</v>
      </c>
      <c r="EUY40" s="2325"/>
      <c r="EUZ40" s="2325" t="e">
        <v>#DIV/0!</v>
      </c>
      <c r="EVA40" s="2267" t="s">
        <v>2539</v>
      </c>
      <c r="EVB40" s="2270"/>
      <c r="EVC40" s="2271"/>
      <c r="EVD40" s="2270"/>
      <c r="EVE40" s="2270"/>
      <c r="EVF40" s="2325" t="e">
        <v>#DIV/0!</v>
      </c>
      <c r="EVG40" s="2325"/>
      <c r="EVH40" s="2325" t="e">
        <v>#DIV/0!</v>
      </c>
      <c r="EVI40" s="2267" t="s">
        <v>2539</v>
      </c>
      <c r="EVJ40" s="2270"/>
      <c r="EVK40" s="2271"/>
      <c r="EVL40" s="2270"/>
      <c r="EVM40" s="2270"/>
      <c r="EVN40" s="2325" t="e">
        <v>#DIV/0!</v>
      </c>
      <c r="EVO40" s="2325"/>
      <c r="EVP40" s="2325" t="e">
        <v>#DIV/0!</v>
      </c>
      <c r="EVQ40" s="2267" t="s">
        <v>2539</v>
      </c>
      <c r="EVR40" s="2270"/>
      <c r="EVS40" s="2271"/>
      <c r="EVT40" s="2270"/>
      <c r="EVU40" s="2270"/>
      <c r="EVV40" s="2325" t="e">
        <v>#DIV/0!</v>
      </c>
      <c r="EVW40" s="2325"/>
      <c r="EVX40" s="2325" t="e">
        <v>#DIV/0!</v>
      </c>
      <c r="EVY40" s="2267" t="s">
        <v>2539</v>
      </c>
      <c r="EVZ40" s="2270"/>
      <c r="EWA40" s="2271"/>
      <c r="EWB40" s="2270"/>
      <c r="EWC40" s="2270"/>
      <c r="EWD40" s="2325" t="e">
        <v>#DIV/0!</v>
      </c>
      <c r="EWE40" s="2325"/>
      <c r="EWF40" s="2325" t="e">
        <v>#DIV/0!</v>
      </c>
      <c r="EWG40" s="2267" t="s">
        <v>2539</v>
      </c>
      <c r="EWH40" s="2270"/>
      <c r="EWI40" s="2271"/>
      <c r="EWJ40" s="2270"/>
      <c r="EWK40" s="2270"/>
      <c r="EWL40" s="2325" t="e">
        <v>#DIV/0!</v>
      </c>
      <c r="EWM40" s="2325"/>
      <c r="EWN40" s="2325" t="e">
        <v>#DIV/0!</v>
      </c>
      <c r="EWO40" s="2267" t="s">
        <v>2539</v>
      </c>
      <c r="EWP40" s="2270"/>
      <c r="EWQ40" s="2271"/>
      <c r="EWR40" s="2270"/>
      <c r="EWS40" s="2270"/>
      <c r="EWT40" s="2325" t="e">
        <v>#DIV/0!</v>
      </c>
      <c r="EWU40" s="2325"/>
      <c r="EWV40" s="2325" t="e">
        <v>#DIV/0!</v>
      </c>
      <c r="EWW40" s="2267" t="s">
        <v>2539</v>
      </c>
      <c r="EWX40" s="2270"/>
      <c r="EWY40" s="2271"/>
      <c r="EWZ40" s="2270"/>
      <c r="EXA40" s="2270"/>
      <c r="EXB40" s="2325" t="e">
        <v>#DIV/0!</v>
      </c>
      <c r="EXC40" s="2325"/>
      <c r="EXD40" s="2325" t="e">
        <v>#DIV/0!</v>
      </c>
      <c r="EXE40" s="2267" t="s">
        <v>2539</v>
      </c>
      <c r="EXF40" s="2270"/>
      <c r="EXG40" s="2271"/>
      <c r="EXH40" s="2270"/>
      <c r="EXI40" s="2270"/>
      <c r="EXJ40" s="2325" t="e">
        <v>#DIV/0!</v>
      </c>
      <c r="EXK40" s="2325"/>
      <c r="EXL40" s="2325" t="e">
        <v>#DIV/0!</v>
      </c>
      <c r="EXM40" s="2267" t="s">
        <v>2539</v>
      </c>
      <c r="EXN40" s="2270"/>
      <c r="EXO40" s="2271"/>
      <c r="EXP40" s="2270"/>
      <c r="EXQ40" s="2270"/>
      <c r="EXR40" s="2325" t="e">
        <v>#DIV/0!</v>
      </c>
      <c r="EXS40" s="2325"/>
      <c r="EXT40" s="2325" t="e">
        <v>#DIV/0!</v>
      </c>
      <c r="EXU40" s="2267" t="s">
        <v>2539</v>
      </c>
      <c r="EXV40" s="2270"/>
      <c r="EXW40" s="2271"/>
      <c r="EXX40" s="2270"/>
      <c r="EXY40" s="2270"/>
      <c r="EXZ40" s="2325" t="e">
        <v>#DIV/0!</v>
      </c>
      <c r="EYA40" s="2325"/>
      <c r="EYB40" s="2325" t="e">
        <v>#DIV/0!</v>
      </c>
      <c r="EYC40" s="2267" t="s">
        <v>2539</v>
      </c>
      <c r="EYD40" s="2270"/>
      <c r="EYE40" s="2271"/>
      <c r="EYF40" s="2270"/>
      <c r="EYG40" s="2270"/>
      <c r="EYH40" s="2325" t="e">
        <v>#DIV/0!</v>
      </c>
      <c r="EYI40" s="2325"/>
      <c r="EYJ40" s="2325" t="e">
        <v>#DIV/0!</v>
      </c>
      <c r="EYK40" s="2267" t="s">
        <v>2539</v>
      </c>
      <c r="EYL40" s="2270"/>
      <c r="EYM40" s="2271"/>
      <c r="EYN40" s="2270"/>
      <c r="EYO40" s="2270"/>
      <c r="EYP40" s="2325" t="e">
        <v>#DIV/0!</v>
      </c>
      <c r="EYQ40" s="2325"/>
      <c r="EYR40" s="2325" t="e">
        <v>#DIV/0!</v>
      </c>
      <c r="EYS40" s="2267" t="s">
        <v>2539</v>
      </c>
      <c r="EYT40" s="2270"/>
      <c r="EYU40" s="2271"/>
      <c r="EYV40" s="2270"/>
      <c r="EYW40" s="2270"/>
      <c r="EYX40" s="2325" t="e">
        <v>#DIV/0!</v>
      </c>
      <c r="EYY40" s="2325"/>
      <c r="EYZ40" s="2325" t="e">
        <v>#DIV/0!</v>
      </c>
      <c r="EZA40" s="2267" t="s">
        <v>2539</v>
      </c>
      <c r="EZB40" s="2270"/>
      <c r="EZC40" s="2271"/>
      <c r="EZD40" s="2270"/>
      <c r="EZE40" s="2270"/>
      <c r="EZF40" s="2325" t="e">
        <v>#DIV/0!</v>
      </c>
      <c r="EZG40" s="2325"/>
      <c r="EZH40" s="2325" t="e">
        <v>#DIV/0!</v>
      </c>
      <c r="EZI40" s="2267" t="s">
        <v>2539</v>
      </c>
      <c r="EZJ40" s="2270"/>
      <c r="EZK40" s="2271"/>
      <c r="EZL40" s="2270"/>
      <c r="EZM40" s="2270"/>
      <c r="EZN40" s="2325" t="e">
        <v>#DIV/0!</v>
      </c>
      <c r="EZO40" s="2325"/>
      <c r="EZP40" s="2325" t="e">
        <v>#DIV/0!</v>
      </c>
      <c r="EZQ40" s="2267" t="s">
        <v>2539</v>
      </c>
      <c r="EZR40" s="2270"/>
      <c r="EZS40" s="2271"/>
      <c r="EZT40" s="2270"/>
      <c r="EZU40" s="2270"/>
      <c r="EZV40" s="2325" t="e">
        <v>#DIV/0!</v>
      </c>
      <c r="EZW40" s="2325"/>
      <c r="EZX40" s="2325" t="e">
        <v>#DIV/0!</v>
      </c>
      <c r="EZY40" s="2267" t="s">
        <v>2539</v>
      </c>
      <c r="EZZ40" s="2270"/>
      <c r="FAA40" s="2271"/>
      <c r="FAB40" s="2270"/>
      <c r="FAC40" s="2270"/>
      <c r="FAD40" s="2325" t="e">
        <v>#DIV/0!</v>
      </c>
      <c r="FAE40" s="2325"/>
      <c r="FAF40" s="2325" t="e">
        <v>#DIV/0!</v>
      </c>
      <c r="FAG40" s="2267" t="s">
        <v>2539</v>
      </c>
      <c r="FAH40" s="2270"/>
      <c r="FAI40" s="2271"/>
      <c r="FAJ40" s="2270"/>
      <c r="FAK40" s="2270"/>
      <c r="FAL40" s="2325" t="e">
        <v>#DIV/0!</v>
      </c>
      <c r="FAM40" s="2325"/>
      <c r="FAN40" s="2325" t="e">
        <v>#DIV/0!</v>
      </c>
      <c r="FAO40" s="2267" t="s">
        <v>2539</v>
      </c>
      <c r="FAP40" s="2270"/>
      <c r="FAQ40" s="2271"/>
      <c r="FAR40" s="2270"/>
      <c r="FAS40" s="2270"/>
      <c r="FAT40" s="2325" t="e">
        <v>#DIV/0!</v>
      </c>
      <c r="FAU40" s="2325"/>
      <c r="FAV40" s="2325" t="e">
        <v>#DIV/0!</v>
      </c>
      <c r="FAW40" s="2267" t="s">
        <v>2539</v>
      </c>
      <c r="FAX40" s="2270"/>
      <c r="FAY40" s="2271"/>
      <c r="FAZ40" s="2270"/>
      <c r="FBA40" s="2270"/>
      <c r="FBB40" s="2325" t="e">
        <v>#DIV/0!</v>
      </c>
      <c r="FBC40" s="2325"/>
      <c r="FBD40" s="2325" t="e">
        <v>#DIV/0!</v>
      </c>
      <c r="FBE40" s="2267" t="s">
        <v>2539</v>
      </c>
      <c r="FBF40" s="2270"/>
      <c r="FBG40" s="2271"/>
      <c r="FBH40" s="2270"/>
      <c r="FBI40" s="2270"/>
      <c r="FBJ40" s="2325" t="e">
        <v>#DIV/0!</v>
      </c>
      <c r="FBK40" s="2325"/>
      <c r="FBL40" s="2325" t="e">
        <v>#DIV/0!</v>
      </c>
      <c r="FBM40" s="2267" t="s">
        <v>2539</v>
      </c>
      <c r="FBN40" s="2270"/>
      <c r="FBO40" s="2271"/>
      <c r="FBP40" s="2270"/>
      <c r="FBQ40" s="2270"/>
      <c r="FBR40" s="2325" t="e">
        <v>#DIV/0!</v>
      </c>
      <c r="FBS40" s="2325"/>
      <c r="FBT40" s="2325" t="e">
        <v>#DIV/0!</v>
      </c>
      <c r="FBU40" s="2267" t="s">
        <v>2539</v>
      </c>
      <c r="FBV40" s="2270"/>
      <c r="FBW40" s="2271"/>
      <c r="FBX40" s="2270"/>
      <c r="FBY40" s="2270"/>
      <c r="FBZ40" s="2325" t="e">
        <v>#DIV/0!</v>
      </c>
      <c r="FCA40" s="2325"/>
      <c r="FCB40" s="2325" t="e">
        <v>#DIV/0!</v>
      </c>
      <c r="FCC40" s="2267" t="s">
        <v>2539</v>
      </c>
      <c r="FCD40" s="2270"/>
      <c r="FCE40" s="2271"/>
      <c r="FCF40" s="2270"/>
      <c r="FCG40" s="2270"/>
      <c r="FCH40" s="2325" t="e">
        <v>#DIV/0!</v>
      </c>
      <c r="FCI40" s="2325"/>
      <c r="FCJ40" s="2325" t="e">
        <v>#DIV/0!</v>
      </c>
      <c r="FCK40" s="2267" t="s">
        <v>2539</v>
      </c>
      <c r="FCL40" s="2270"/>
      <c r="FCM40" s="2271"/>
      <c r="FCN40" s="2270"/>
      <c r="FCO40" s="2270"/>
      <c r="FCP40" s="2325" t="e">
        <v>#DIV/0!</v>
      </c>
      <c r="FCQ40" s="2325"/>
      <c r="FCR40" s="2325" t="e">
        <v>#DIV/0!</v>
      </c>
      <c r="FCS40" s="2267" t="s">
        <v>2539</v>
      </c>
      <c r="FCT40" s="2270"/>
      <c r="FCU40" s="2271"/>
      <c r="FCV40" s="2270"/>
      <c r="FCW40" s="2270"/>
      <c r="FCX40" s="2325" t="e">
        <v>#DIV/0!</v>
      </c>
      <c r="FCY40" s="2325"/>
      <c r="FCZ40" s="2325" t="e">
        <v>#DIV/0!</v>
      </c>
      <c r="FDA40" s="2267" t="s">
        <v>2539</v>
      </c>
      <c r="FDB40" s="2270"/>
      <c r="FDC40" s="2271"/>
      <c r="FDD40" s="2270"/>
      <c r="FDE40" s="2270"/>
      <c r="FDF40" s="2325" t="e">
        <v>#DIV/0!</v>
      </c>
      <c r="FDG40" s="2325"/>
      <c r="FDH40" s="2325" t="e">
        <v>#DIV/0!</v>
      </c>
      <c r="FDI40" s="2267" t="s">
        <v>2539</v>
      </c>
      <c r="FDJ40" s="2270"/>
      <c r="FDK40" s="2271"/>
      <c r="FDL40" s="2270"/>
      <c r="FDM40" s="2270"/>
      <c r="FDN40" s="2325" t="e">
        <v>#DIV/0!</v>
      </c>
      <c r="FDO40" s="2325"/>
      <c r="FDP40" s="2325" t="e">
        <v>#DIV/0!</v>
      </c>
      <c r="FDQ40" s="2267" t="s">
        <v>2539</v>
      </c>
      <c r="FDR40" s="2270"/>
      <c r="FDS40" s="2271"/>
      <c r="FDT40" s="2270"/>
      <c r="FDU40" s="2270"/>
      <c r="FDV40" s="2325" t="e">
        <v>#DIV/0!</v>
      </c>
      <c r="FDW40" s="2325"/>
      <c r="FDX40" s="2325" t="e">
        <v>#DIV/0!</v>
      </c>
      <c r="FDY40" s="2267" t="s">
        <v>2539</v>
      </c>
      <c r="FDZ40" s="2270"/>
      <c r="FEA40" s="2271"/>
      <c r="FEB40" s="2270"/>
      <c r="FEC40" s="2270"/>
      <c r="FED40" s="2325" t="e">
        <v>#DIV/0!</v>
      </c>
      <c r="FEE40" s="2325"/>
      <c r="FEF40" s="2325" t="e">
        <v>#DIV/0!</v>
      </c>
      <c r="FEG40" s="2267" t="s">
        <v>2539</v>
      </c>
      <c r="FEH40" s="2270"/>
      <c r="FEI40" s="2271"/>
      <c r="FEJ40" s="2270"/>
      <c r="FEK40" s="2270"/>
      <c r="FEL40" s="2325" t="e">
        <v>#DIV/0!</v>
      </c>
      <c r="FEM40" s="2325"/>
      <c r="FEN40" s="2325" t="e">
        <v>#DIV/0!</v>
      </c>
      <c r="FEO40" s="2267" t="s">
        <v>2539</v>
      </c>
      <c r="FEP40" s="2270"/>
      <c r="FEQ40" s="2271"/>
      <c r="FER40" s="2270"/>
      <c r="FES40" s="2270"/>
      <c r="FET40" s="2325" t="e">
        <v>#DIV/0!</v>
      </c>
      <c r="FEU40" s="2325"/>
      <c r="FEV40" s="2325" t="e">
        <v>#DIV/0!</v>
      </c>
      <c r="FEW40" s="2267" t="s">
        <v>2539</v>
      </c>
      <c r="FEX40" s="2270"/>
      <c r="FEY40" s="2271"/>
      <c r="FEZ40" s="2270"/>
      <c r="FFA40" s="2270"/>
      <c r="FFB40" s="2325" t="e">
        <v>#DIV/0!</v>
      </c>
      <c r="FFC40" s="2325"/>
      <c r="FFD40" s="2325" t="e">
        <v>#DIV/0!</v>
      </c>
      <c r="FFE40" s="2267" t="s">
        <v>2539</v>
      </c>
      <c r="FFF40" s="2270"/>
      <c r="FFG40" s="2271"/>
      <c r="FFH40" s="2270"/>
      <c r="FFI40" s="2270"/>
      <c r="FFJ40" s="2325" t="e">
        <v>#DIV/0!</v>
      </c>
      <c r="FFK40" s="2325"/>
      <c r="FFL40" s="2325" t="e">
        <v>#DIV/0!</v>
      </c>
      <c r="FFM40" s="2267" t="s">
        <v>2539</v>
      </c>
      <c r="FFN40" s="2270"/>
      <c r="FFO40" s="2271"/>
      <c r="FFP40" s="2270"/>
      <c r="FFQ40" s="2270"/>
      <c r="FFR40" s="2325" t="e">
        <v>#DIV/0!</v>
      </c>
      <c r="FFS40" s="2325"/>
      <c r="FFT40" s="2325" t="e">
        <v>#DIV/0!</v>
      </c>
      <c r="FFU40" s="2267" t="s">
        <v>2539</v>
      </c>
      <c r="FFV40" s="2270"/>
      <c r="FFW40" s="2271"/>
      <c r="FFX40" s="2270"/>
      <c r="FFY40" s="2270"/>
      <c r="FFZ40" s="2325" t="e">
        <v>#DIV/0!</v>
      </c>
      <c r="FGA40" s="2325"/>
      <c r="FGB40" s="2325" t="e">
        <v>#DIV/0!</v>
      </c>
      <c r="FGC40" s="2267" t="s">
        <v>2539</v>
      </c>
      <c r="FGD40" s="2270"/>
      <c r="FGE40" s="2271"/>
      <c r="FGF40" s="2270"/>
      <c r="FGG40" s="2270"/>
      <c r="FGH40" s="2325" t="e">
        <v>#DIV/0!</v>
      </c>
      <c r="FGI40" s="2325"/>
      <c r="FGJ40" s="2325" t="e">
        <v>#DIV/0!</v>
      </c>
      <c r="FGK40" s="2267" t="s">
        <v>2539</v>
      </c>
      <c r="FGL40" s="2270"/>
      <c r="FGM40" s="2271"/>
      <c r="FGN40" s="2270"/>
      <c r="FGO40" s="2270"/>
      <c r="FGP40" s="2325" t="e">
        <v>#DIV/0!</v>
      </c>
      <c r="FGQ40" s="2325"/>
      <c r="FGR40" s="2325" t="e">
        <v>#DIV/0!</v>
      </c>
      <c r="FGS40" s="2267" t="s">
        <v>2539</v>
      </c>
      <c r="FGT40" s="2270"/>
      <c r="FGU40" s="2271"/>
      <c r="FGV40" s="2270"/>
      <c r="FGW40" s="2270"/>
      <c r="FGX40" s="2325" t="e">
        <v>#DIV/0!</v>
      </c>
      <c r="FGY40" s="2325"/>
      <c r="FGZ40" s="2325" t="e">
        <v>#DIV/0!</v>
      </c>
      <c r="FHA40" s="2267" t="s">
        <v>2539</v>
      </c>
      <c r="FHB40" s="2270"/>
      <c r="FHC40" s="2271"/>
      <c r="FHD40" s="2270"/>
      <c r="FHE40" s="2270"/>
      <c r="FHF40" s="2325" t="e">
        <v>#DIV/0!</v>
      </c>
      <c r="FHG40" s="2325"/>
      <c r="FHH40" s="2325" t="e">
        <v>#DIV/0!</v>
      </c>
      <c r="FHI40" s="2267" t="s">
        <v>2539</v>
      </c>
      <c r="FHJ40" s="2270"/>
      <c r="FHK40" s="2271"/>
      <c r="FHL40" s="2270"/>
      <c r="FHM40" s="2270"/>
      <c r="FHN40" s="2325" t="e">
        <v>#DIV/0!</v>
      </c>
      <c r="FHO40" s="2325"/>
      <c r="FHP40" s="2325" t="e">
        <v>#DIV/0!</v>
      </c>
      <c r="FHQ40" s="2267" t="s">
        <v>2539</v>
      </c>
      <c r="FHR40" s="2270"/>
      <c r="FHS40" s="2271"/>
      <c r="FHT40" s="2270"/>
      <c r="FHU40" s="2270"/>
      <c r="FHV40" s="2325" t="e">
        <v>#DIV/0!</v>
      </c>
      <c r="FHW40" s="2325"/>
      <c r="FHX40" s="2325" t="e">
        <v>#DIV/0!</v>
      </c>
      <c r="FHY40" s="2267" t="s">
        <v>2539</v>
      </c>
      <c r="FHZ40" s="2270"/>
      <c r="FIA40" s="2271"/>
      <c r="FIB40" s="2270"/>
      <c r="FIC40" s="2270"/>
      <c r="FID40" s="2325" t="e">
        <v>#DIV/0!</v>
      </c>
      <c r="FIE40" s="2325"/>
      <c r="FIF40" s="2325" t="e">
        <v>#DIV/0!</v>
      </c>
      <c r="FIG40" s="2267" t="s">
        <v>2539</v>
      </c>
      <c r="FIH40" s="2270"/>
      <c r="FII40" s="2271"/>
      <c r="FIJ40" s="2270"/>
      <c r="FIK40" s="2270"/>
      <c r="FIL40" s="2325" t="e">
        <v>#DIV/0!</v>
      </c>
      <c r="FIM40" s="2325"/>
      <c r="FIN40" s="2325" t="e">
        <v>#DIV/0!</v>
      </c>
      <c r="FIO40" s="2267" t="s">
        <v>2539</v>
      </c>
      <c r="FIP40" s="2270"/>
      <c r="FIQ40" s="2271"/>
      <c r="FIR40" s="2270"/>
      <c r="FIS40" s="2270"/>
      <c r="FIT40" s="2325" t="e">
        <v>#DIV/0!</v>
      </c>
      <c r="FIU40" s="2325"/>
      <c r="FIV40" s="2325" t="e">
        <v>#DIV/0!</v>
      </c>
      <c r="FIW40" s="2267" t="s">
        <v>2539</v>
      </c>
      <c r="FIX40" s="2270"/>
      <c r="FIY40" s="2271"/>
      <c r="FIZ40" s="2270"/>
      <c r="FJA40" s="2270"/>
      <c r="FJB40" s="2325" t="e">
        <v>#DIV/0!</v>
      </c>
      <c r="FJC40" s="2325"/>
      <c r="FJD40" s="2325" t="e">
        <v>#DIV/0!</v>
      </c>
      <c r="FJE40" s="2267" t="s">
        <v>2539</v>
      </c>
      <c r="FJF40" s="2270"/>
      <c r="FJG40" s="2271"/>
      <c r="FJH40" s="2270"/>
      <c r="FJI40" s="2270"/>
      <c r="FJJ40" s="2325" t="e">
        <v>#DIV/0!</v>
      </c>
      <c r="FJK40" s="2325"/>
      <c r="FJL40" s="2325" t="e">
        <v>#DIV/0!</v>
      </c>
      <c r="FJM40" s="2267" t="s">
        <v>2539</v>
      </c>
      <c r="FJN40" s="2270"/>
      <c r="FJO40" s="2271"/>
      <c r="FJP40" s="2270"/>
      <c r="FJQ40" s="2270"/>
      <c r="FJR40" s="2325" t="e">
        <v>#DIV/0!</v>
      </c>
      <c r="FJS40" s="2325"/>
      <c r="FJT40" s="2325" t="e">
        <v>#DIV/0!</v>
      </c>
      <c r="FJU40" s="2267" t="s">
        <v>2539</v>
      </c>
      <c r="FJV40" s="2270"/>
      <c r="FJW40" s="2271"/>
      <c r="FJX40" s="2270"/>
      <c r="FJY40" s="2270"/>
      <c r="FJZ40" s="2325" t="e">
        <v>#DIV/0!</v>
      </c>
      <c r="FKA40" s="2325"/>
      <c r="FKB40" s="2325" t="e">
        <v>#DIV/0!</v>
      </c>
      <c r="FKC40" s="2267" t="s">
        <v>2539</v>
      </c>
      <c r="FKD40" s="2270"/>
      <c r="FKE40" s="2271"/>
      <c r="FKF40" s="2270"/>
      <c r="FKG40" s="2270"/>
      <c r="FKH40" s="2325" t="e">
        <v>#DIV/0!</v>
      </c>
      <c r="FKI40" s="2325"/>
      <c r="FKJ40" s="2325" t="e">
        <v>#DIV/0!</v>
      </c>
      <c r="FKK40" s="2267" t="s">
        <v>2539</v>
      </c>
      <c r="FKL40" s="2270"/>
      <c r="FKM40" s="2271"/>
      <c r="FKN40" s="2270"/>
      <c r="FKO40" s="2270"/>
      <c r="FKP40" s="2325" t="e">
        <v>#DIV/0!</v>
      </c>
      <c r="FKQ40" s="2325"/>
      <c r="FKR40" s="2325" t="e">
        <v>#DIV/0!</v>
      </c>
      <c r="FKS40" s="2267" t="s">
        <v>2539</v>
      </c>
      <c r="FKT40" s="2270"/>
      <c r="FKU40" s="2271"/>
      <c r="FKV40" s="2270"/>
      <c r="FKW40" s="2270"/>
      <c r="FKX40" s="2325" t="e">
        <v>#DIV/0!</v>
      </c>
      <c r="FKY40" s="2325"/>
      <c r="FKZ40" s="2325" t="e">
        <v>#DIV/0!</v>
      </c>
      <c r="FLA40" s="2267" t="s">
        <v>2539</v>
      </c>
      <c r="FLB40" s="2270"/>
      <c r="FLC40" s="2271"/>
      <c r="FLD40" s="2270"/>
      <c r="FLE40" s="2270"/>
      <c r="FLF40" s="2325" t="e">
        <v>#DIV/0!</v>
      </c>
      <c r="FLG40" s="2325"/>
      <c r="FLH40" s="2325" t="e">
        <v>#DIV/0!</v>
      </c>
      <c r="FLI40" s="2267" t="s">
        <v>2539</v>
      </c>
      <c r="FLJ40" s="2270"/>
      <c r="FLK40" s="2271"/>
      <c r="FLL40" s="2270"/>
      <c r="FLM40" s="2270"/>
      <c r="FLN40" s="2325" t="e">
        <v>#DIV/0!</v>
      </c>
      <c r="FLO40" s="2325"/>
      <c r="FLP40" s="2325" t="e">
        <v>#DIV/0!</v>
      </c>
      <c r="FLQ40" s="2267" t="s">
        <v>2539</v>
      </c>
      <c r="FLR40" s="2270"/>
      <c r="FLS40" s="2271"/>
      <c r="FLT40" s="2270"/>
      <c r="FLU40" s="2270"/>
      <c r="FLV40" s="2325" t="e">
        <v>#DIV/0!</v>
      </c>
      <c r="FLW40" s="2325"/>
      <c r="FLX40" s="2325" t="e">
        <v>#DIV/0!</v>
      </c>
      <c r="FLY40" s="2267" t="s">
        <v>2539</v>
      </c>
      <c r="FLZ40" s="2270"/>
      <c r="FMA40" s="2271"/>
      <c r="FMB40" s="2270"/>
      <c r="FMC40" s="2270"/>
      <c r="FMD40" s="2325" t="e">
        <v>#DIV/0!</v>
      </c>
      <c r="FME40" s="2325"/>
      <c r="FMF40" s="2325" t="e">
        <v>#DIV/0!</v>
      </c>
      <c r="FMG40" s="2267" t="s">
        <v>2539</v>
      </c>
      <c r="FMH40" s="2270"/>
      <c r="FMI40" s="2271"/>
      <c r="FMJ40" s="2270"/>
      <c r="FMK40" s="2270"/>
      <c r="FML40" s="2325" t="e">
        <v>#DIV/0!</v>
      </c>
      <c r="FMM40" s="2325"/>
      <c r="FMN40" s="2325" t="e">
        <v>#DIV/0!</v>
      </c>
      <c r="FMO40" s="2267" t="s">
        <v>2539</v>
      </c>
      <c r="FMP40" s="2270"/>
      <c r="FMQ40" s="2271"/>
      <c r="FMR40" s="2270"/>
      <c r="FMS40" s="2270"/>
      <c r="FMT40" s="2325" t="e">
        <v>#DIV/0!</v>
      </c>
      <c r="FMU40" s="2325"/>
      <c r="FMV40" s="2325" t="e">
        <v>#DIV/0!</v>
      </c>
      <c r="FMW40" s="2267" t="s">
        <v>2539</v>
      </c>
      <c r="FMX40" s="2270"/>
      <c r="FMY40" s="2271"/>
      <c r="FMZ40" s="2270"/>
      <c r="FNA40" s="2270"/>
      <c r="FNB40" s="2325" t="e">
        <v>#DIV/0!</v>
      </c>
      <c r="FNC40" s="2325"/>
      <c r="FND40" s="2325" t="e">
        <v>#DIV/0!</v>
      </c>
      <c r="FNE40" s="2267" t="s">
        <v>2539</v>
      </c>
      <c r="FNF40" s="2270"/>
      <c r="FNG40" s="2271"/>
      <c r="FNH40" s="2270"/>
      <c r="FNI40" s="2270"/>
      <c r="FNJ40" s="2325" t="e">
        <v>#DIV/0!</v>
      </c>
      <c r="FNK40" s="2325"/>
      <c r="FNL40" s="2325" t="e">
        <v>#DIV/0!</v>
      </c>
      <c r="FNM40" s="2267" t="s">
        <v>2539</v>
      </c>
      <c r="FNN40" s="2270"/>
      <c r="FNO40" s="2271"/>
      <c r="FNP40" s="2270"/>
      <c r="FNQ40" s="2270"/>
      <c r="FNR40" s="2325" t="e">
        <v>#DIV/0!</v>
      </c>
      <c r="FNS40" s="2325"/>
      <c r="FNT40" s="2325" t="e">
        <v>#DIV/0!</v>
      </c>
      <c r="FNU40" s="2267" t="s">
        <v>2539</v>
      </c>
      <c r="FNV40" s="2270"/>
      <c r="FNW40" s="2271"/>
      <c r="FNX40" s="2270"/>
      <c r="FNY40" s="2270"/>
      <c r="FNZ40" s="2325" t="e">
        <v>#DIV/0!</v>
      </c>
      <c r="FOA40" s="2325"/>
      <c r="FOB40" s="2325" t="e">
        <v>#DIV/0!</v>
      </c>
      <c r="FOC40" s="2267" t="s">
        <v>2539</v>
      </c>
      <c r="FOD40" s="2270"/>
      <c r="FOE40" s="2271"/>
      <c r="FOF40" s="2270"/>
      <c r="FOG40" s="2270"/>
      <c r="FOH40" s="2325" t="e">
        <v>#DIV/0!</v>
      </c>
      <c r="FOI40" s="2325"/>
      <c r="FOJ40" s="2325" t="e">
        <v>#DIV/0!</v>
      </c>
      <c r="FOK40" s="2267" t="s">
        <v>2539</v>
      </c>
      <c r="FOL40" s="2270"/>
      <c r="FOM40" s="2271"/>
      <c r="FON40" s="2270"/>
      <c r="FOO40" s="2270"/>
      <c r="FOP40" s="2325" t="e">
        <v>#DIV/0!</v>
      </c>
      <c r="FOQ40" s="2325"/>
      <c r="FOR40" s="2325" t="e">
        <v>#DIV/0!</v>
      </c>
      <c r="FOS40" s="2267" t="s">
        <v>2539</v>
      </c>
      <c r="FOT40" s="2270"/>
      <c r="FOU40" s="2271"/>
      <c r="FOV40" s="2270"/>
      <c r="FOW40" s="2270"/>
      <c r="FOX40" s="2325" t="e">
        <v>#DIV/0!</v>
      </c>
      <c r="FOY40" s="2325"/>
      <c r="FOZ40" s="2325" t="e">
        <v>#DIV/0!</v>
      </c>
      <c r="FPA40" s="2267" t="s">
        <v>2539</v>
      </c>
      <c r="FPB40" s="2270"/>
      <c r="FPC40" s="2271"/>
      <c r="FPD40" s="2270"/>
      <c r="FPE40" s="2270"/>
      <c r="FPF40" s="2325" t="e">
        <v>#DIV/0!</v>
      </c>
      <c r="FPG40" s="2325"/>
      <c r="FPH40" s="2325" t="e">
        <v>#DIV/0!</v>
      </c>
      <c r="FPI40" s="2267" t="s">
        <v>2539</v>
      </c>
      <c r="FPJ40" s="2270"/>
      <c r="FPK40" s="2271"/>
      <c r="FPL40" s="2270"/>
      <c r="FPM40" s="2270"/>
      <c r="FPN40" s="2325" t="e">
        <v>#DIV/0!</v>
      </c>
      <c r="FPO40" s="2325"/>
      <c r="FPP40" s="2325" t="e">
        <v>#DIV/0!</v>
      </c>
      <c r="FPQ40" s="2267" t="s">
        <v>2539</v>
      </c>
      <c r="FPR40" s="2270"/>
      <c r="FPS40" s="2271"/>
      <c r="FPT40" s="2270"/>
      <c r="FPU40" s="2270"/>
      <c r="FPV40" s="2325" t="e">
        <v>#DIV/0!</v>
      </c>
      <c r="FPW40" s="2325"/>
      <c r="FPX40" s="2325" t="e">
        <v>#DIV/0!</v>
      </c>
      <c r="FPY40" s="2267" t="s">
        <v>2539</v>
      </c>
      <c r="FPZ40" s="2270"/>
      <c r="FQA40" s="2271"/>
      <c r="FQB40" s="2270"/>
      <c r="FQC40" s="2270"/>
      <c r="FQD40" s="2325" t="e">
        <v>#DIV/0!</v>
      </c>
      <c r="FQE40" s="2325"/>
      <c r="FQF40" s="2325" t="e">
        <v>#DIV/0!</v>
      </c>
      <c r="FQG40" s="2267" t="s">
        <v>2539</v>
      </c>
      <c r="FQH40" s="2270"/>
      <c r="FQI40" s="2271"/>
      <c r="FQJ40" s="2270"/>
      <c r="FQK40" s="2270"/>
      <c r="FQL40" s="2325" t="e">
        <v>#DIV/0!</v>
      </c>
      <c r="FQM40" s="2325"/>
      <c r="FQN40" s="2325" t="e">
        <v>#DIV/0!</v>
      </c>
      <c r="FQO40" s="2267" t="s">
        <v>2539</v>
      </c>
      <c r="FQP40" s="2270"/>
      <c r="FQQ40" s="2271"/>
      <c r="FQR40" s="2270"/>
      <c r="FQS40" s="2270"/>
      <c r="FQT40" s="2325" t="e">
        <v>#DIV/0!</v>
      </c>
      <c r="FQU40" s="2325"/>
      <c r="FQV40" s="2325" t="e">
        <v>#DIV/0!</v>
      </c>
      <c r="FQW40" s="2267" t="s">
        <v>2539</v>
      </c>
      <c r="FQX40" s="2270"/>
      <c r="FQY40" s="2271"/>
      <c r="FQZ40" s="2270"/>
      <c r="FRA40" s="2270"/>
      <c r="FRB40" s="2325" t="e">
        <v>#DIV/0!</v>
      </c>
      <c r="FRC40" s="2325"/>
      <c r="FRD40" s="2325" t="e">
        <v>#DIV/0!</v>
      </c>
      <c r="FRE40" s="2267" t="s">
        <v>2539</v>
      </c>
      <c r="FRF40" s="2270"/>
      <c r="FRG40" s="2271"/>
      <c r="FRH40" s="2270"/>
      <c r="FRI40" s="2270"/>
      <c r="FRJ40" s="2325" t="e">
        <v>#DIV/0!</v>
      </c>
      <c r="FRK40" s="2325"/>
      <c r="FRL40" s="2325" t="e">
        <v>#DIV/0!</v>
      </c>
      <c r="FRM40" s="2267" t="s">
        <v>2539</v>
      </c>
      <c r="FRN40" s="2270"/>
      <c r="FRO40" s="2271"/>
      <c r="FRP40" s="2270"/>
      <c r="FRQ40" s="2270"/>
      <c r="FRR40" s="2325" t="e">
        <v>#DIV/0!</v>
      </c>
      <c r="FRS40" s="2325"/>
      <c r="FRT40" s="2325" t="e">
        <v>#DIV/0!</v>
      </c>
      <c r="FRU40" s="2267" t="s">
        <v>2539</v>
      </c>
      <c r="FRV40" s="2270"/>
      <c r="FRW40" s="2271"/>
      <c r="FRX40" s="2270"/>
      <c r="FRY40" s="2270"/>
      <c r="FRZ40" s="2325" t="e">
        <v>#DIV/0!</v>
      </c>
      <c r="FSA40" s="2325"/>
      <c r="FSB40" s="2325" t="e">
        <v>#DIV/0!</v>
      </c>
      <c r="FSC40" s="2267" t="s">
        <v>2539</v>
      </c>
      <c r="FSD40" s="2270"/>
      <c r="FSE40" s="2271"/>
      <c r="FSF40" s="2270"/>
      <c r="FSG40" s="2270"/>
      <c r="FSH40" s="2325" t="e">
        <v>#DIV/0!</v>
      </c>
      <c r="FSI40" s="2325"/>
      <c r="FSJ40" s="2325" t="e">
        <v>#DIV/0!</v>
      </c>
      <c r="FSK40" s="2267" t="s">
        <v>2539</v>
      </c>
      <c r="FSL40" s="2270"/>
      <c r="FSM40" s="2271"/>
      <c r="FSN40" s="2270"/>
      <c r="FSO40" s="2270"/>
      <c r="FSP40" s="2325" t="e">
        <v>#DIV/0!</v>
      </c>
      <c r="FSQ40" s="2325"/>
      <c r="FSR40" s="2325" t="e">
        <v>#DIV/0!</v>
      </c>
      <c r="FSS40" s="2267" t="s">
        <v>2539</v>
      </c>
      <c r="FST40" s="2270"/>
      <c r="FSU40" s="2271"/>
      <c r="FSV40" s="2270"/>
      <c r="FSW40" s="2270"/>
      <c r="FSX40" s="2325" t="e">
        <v>#DIV/0!</v>
      </c>
      <c r="FSY40" s="2325"/>
      <c r="FSZ40" s="2325" t="e">
        <v>#DIV/0!</v>
      </c>
      <c r="FTA40" s="2267" t="s">
        <v>2539</v>
      </c>
      <c r="FTB40" s="2270"/>
      <c r="FTC40" s="2271"/>
      <c r="FTD40" s="2270"/>
      <c r="FTE40" s="2270"/>
      <c r="FTF40" s="2325" t="e">
        <v>#DIV/0!</v>
      </c>
      <c r="FTG40" s="2325"/>
      <c r="FTH40" s="2325" t="e">
        <v>#DIV/0!</v>
      </c>
      <c r="FTI40" s="2267" t="s">
        <v>2539</v>
      </c>
      <c r="FTJ40" s="2270"/>
      <c r="FTK40" s="2271"/>
      <c r="FTL40" s="2270"/>
      <c r="FTM40" s="2270"/>
      <c r="FTN40" s="2325" t="e">
        <v>#DIV/0!</v>
      </c>
      <c r="FTO40" s="2325"/>
      <c r="FTP40" s="2325" t="e">
        <v>#DIV/0!</v>
      </c>
      <c r="FTQ40" s="2267" t="s">
        <v>2539</v>
      </c>
      <c r="FTR40" s="2270"/>
      <c r="FTS40" s="2271"/>
      <c r="FTT40" s="2270"/>
      <c r="FTU40" s="2270"/>
      <c r="FTV40" s="2325" t="e">
        <v>#DIV/0!</v>
      </c>
      <c r="FTW40" s="2325"/>
      <c r="FTX40" s="2325" t="e">
        <v>#DIV/0!</v>
      </c>
      <c r="FTY40" s="2267" t="s">
        <v>2539</v>
      </c>
      <c r="FTZ40" s="2270"/>
      <c r="FUA40" s="2271"/>
      <c r="FUB40" s="2270"/>
      <c r="FUC40" s="2270"/>
      <c r="FUD40" s="2325" t="e">
        <v>#DIV/0!</v>
      </c>
      <c r="FUE40" s="2325"/>
      <c r="FUF40" s="2325" t="e">
        <v>#DIV/0!</v>
      </c>
      <c r="FUG40" s="2267" t="s">
        <v>2539</v>
      </c>
      <c r="FUH40" s="2270"/>
      <c r="FUI40" s="2271"/>
      <c r="FUJ40" s="2270"/>
      <c r="FUK40" s="2270"/>
      <c r="FUL40" s="2325" t="e">
        <v>#DIV/0!</v>
      </c>
      <c r="FUM40" s="2325"/>
      <c r="FUN40" s="2325" t="e">
        <v>#DIV/0!</v>
      </c>
      <c r="FUO40" s="2267" t="s">
        <v>2539</v>
      </c>
      <c r="FUP40" s="2270"/>
      <c r="FUQ40" s="2271"/>
      <c r="FUR40" s="2270"/>
      <c r="FUS40" s="2270"/>
      <c r="FUT40" s="2325" t="e">
        <v>#DIV/0!</v>
      </c>
      <c r="FUU40" s="2325"/>
      <c r="FUV40" s="2325" t="e">
        <v>#DIV/0!</v>
      </c>
      <c r="FUW40" s="2267" t="s">
        <v>2539</v>
      </c>
      <c r="FUX40" s="2270"/>
      <c r="FUY40" s="2271"/>
      <c r="FUZ40" s="2270"/>
      <c r="FVA40" s="2270"/>
      <c r="FVB40" s="2325" t="e">
        <v>#DIV/0!</v>
      </c>
      <c r="FVC40" s="2325"/>
      <c r="FVD40" s="2325" t="e">
        <v>#DIV/0!</v>
      </c>
      <c r="FVE40" s="2267" t="s">
        <v>2539</v>
      </c>
      <c r="FVF40" s="2270"/>
      <c r="FVG40" s="2271"/>
      <c r="FVH40" s="2270"/>
      <c r="FVI40" s="2270"/>
      <c r="FVJ40" s="2325" t="e">
        <v>#DIV/0!</v>
      </c>
      <c r="FVK40" s="2325"/>
      <c r="FVL40" s="2325" t="e">
        <v>#DIV/0!</v>
      </c>
      <c r="FVM40" s="2267" t="s">
        <v>2539</v>
      </c>
      <c r="FVN40" s="2270"/>
      <c r="FVO40" s="2271"/>
      <c r="FVP40" s="2270"/>
      <c r="FVQ40" s="2270"/>
      <c r="FVR40" s="2325" t="e">
        <v>#DIV/0!</v>
      </c>
      <c r="FVS40" s="2325"/>
      <c r="FVT40" s="2325" t="e">
        <v>#DIV/0!</v>
      </c>
      <c r="FVU40" s="2267" t="s">
        <v>2539</v>
      </c>
      <c r="FVV40" s="2270"/>
      <c r="FVW40" s="2271"/>
      <c r="FVX40" s="2270"/>
      <c r="FVY40" s="2270"/>
      <c r="FVZ40" s="2325" t="e">
        <v>#DIV/0!</v>
      </c>
      <c r="FWA40" s="2325"/>
      <c r="FWB40" s="2325" t="e">
        <v>#DIV/0!</v>
      </c>
      <c r="FWC40" s="2267" t="s">
        <v>2539</v>
      </c>
      <c r="FWD40" s="2270"/>
      <c r="FWE40" s="2271"/>
      <c r="FWF40" s="2270"/>
      <c r="FWG40" s="2270"/>
      <c r="FWH40" s="2325" t="e">
        <v>#DIV/0!</v>
      </c>
      <c r="FWI40" s="2325"/>
      <c r="FWJ40" s="2325" t="e">
        <v>#DIV/0!</v>
      </c>
      <c r="FWK40" s="2267" t="s">
        <v>2539</v>
      </c>
      <c r="FWL40" s="2270"/>
      <c r="FWM40" s="2271"/>
      <c r="FWN40" s="2270"/>
      <c r="FWO40" s="2270"/>
      <c r="FWP40" s="2325" t="e">
        <v>#DIV/0!</v>
      </c>
      <c r="FWQ40" s="2325"/>
      <c r="FWR40" s="2325" t="e">
        <v>#DIV/0!</v>
      </c>
      <c r="FWS40" s="2267" t="s">
        <v>2539</v>
      </c>
      <c r="FWT40" s="2270"/>
      <c r="FWU40" s="2271"/>
      <c r="FWV40" s="2270"/>
      <c r="FWW40" s="2270"/>
      <c r="FWX40" s="2325" t="e">
        <v>#DIV/0!</v>
      </c>
      <c r="FWY40" s="2325"/>
      <c r="FWZ40" s="2325" t="e">
        <v>#DIV/0!</v>
      </c>
      <c r="FXA40" s="2267" t="s">
        <v>2539</v>
      </c>
      <c r="FXB40" s="2270"/>
      <c r="FXC40" s="2271"/>
      <c r="FXD40" s="2270"/>
      <c r="FXE40" s="2270"/>
      <c r="FXF40" s="2325" t="e">
        <v>#DIV/0!</v>
      </c>
      <c r="FXG40" s="2325"/>
      <c r="FXH40" s="2325" t="e">
        <v>#DIV/0!</v>
      </c>
      <c r="FXI40" s="2267" t="s">
        <v>2539</v>
      </c>
      <c r="FXJ40" s="2270"/>
      <c r="FXK40" s="2271"/>
      <c r="FXL40" s="2270"/>
      <c r="FXM40" s="2270"/>
      <c r="FXN40" s="2325" t="e">
        <v>#DIV/0!</v>
      </c>
      <c r="FXO40" s="2325"/>
      <c r="FXP40" s="2325" t="e">
        <v>#DIV/0!</v>
      </c>
      <c r="FXQ40" s="2267" t="s">
        <v>2539</v>
      </c>
      <c r="FXR40" s="2270"/>
      <c r="FXS40" s="2271"/>
      <c r="FXT40" s="2270"/>
      <c r="FXU40" s="2270"/>
      <c r="FXV40" s="2325" t="e">
        <v>#DIV/0!</v>
      </c>
      <c r="FXW40" s="2325"/>
      <c r="FXX40" s="2325" t="e">
        <v>#DIV/0!</v>
      </c>
      <c r="FXY40" s="2267" t="s">
        <v>2539</v>
      </c>
      <c r="FXZ40" s="2270"/>
      <c r="FYA40" s="2271"/>
      <c r="FYB40" s="2270"/>
      <c r="FYC40" s="2270"/>
      <c r="FYD40" s="2325" t="e">
        <v>#DIV/0!</v>
      </c>
      <c r="FYE40" s="2325"/>
      <c r="FYF40" s="2325" t="e">
        <v>#DIV/0!</v>
      </c>
      <c r="FYG40" s="2267" t="s">
        <v>2539</v>
      </c>
      <c r="FYH40" s="2270"/>
      <c r="FYI40" s="2271"/>
      <c r="FYJ40" s="2270"/>
      <c r="FYK40" s="2270"/>
      <c r="FYL40" s="2325" t="e">
        <v>#DIV/0!</v>
      </c>
      <c r="FYM40" s="2325"/>
      <c r="FYN40" s="2325" t="e">
        <v>#DIV/0!</v>
      </c>
      <c r="FYO40" s="2267" t="s">
        <v>2539</v>
      </c>
      <c r="FYP40" s="2270"/>
      <c r="FYQ40" s="2271"/>
      <c r="FYR40" s="2270"/>
      <c r="FYS40" s="2270"/>
      <c r="FYT40" s="2325" t="e">
        <v>#DIV/0!</v>
      </c>
      <c r="FYU40" s="2325"/>
      <c r="FYV40" s="2325" t="e">
        <v>#DIV/0!</v>
      </c>
      <c r="FYW40" s="2267" t="s">
        <v>2539</v>
      </c>
      <c r="FYX40" s="2270"/>
      <c r="FYY40" s="2271"/>
      <c r="FYZ40" s="2270"/>
      <c r="FZA40" s="2270"/>
      <c r="FZB40" s="2325" t="e">
        <v>#DIV/0!</v>
      </c>
      <c r="FZC40" s="2325"/>
      <c r="FZD40" s="2325" t="e">
        <v>#DIV/0!</v>
      </c>
      <c r="FZE40" s="2267" t="s">
        <v>2539</v>
      </c>
      <c r="FZF40" s="2270"/>
      <c r="FZG40" s="2271"/>
      <c r="FZH40" s="2270"/>
      <c r="FZI40" s="2270"/>
      <c r="FZJ40" s="2325" t="e">
        <v>#DIV/0!</v>
      </c>
      <c r="FZK40" s="2325"/>
      <c r="FZL40" s="2325" t="e">
        <v>#DIV/0!</v>
      </c>
      <c r="FZM40" s="2267" t="s">
        <v>2539</v>
      </c>
      <c r="FZN40" s="2270"/>
      <c r="FZO40" s="2271"/>
      <c r="FZP40" s="2270"/>
      <c r="FZQ40" s="2270"/>
      <c r="FZR40" s="2325" t="e">
        <v>#DIV/0!</v>
      </c>
      <c r="FZS40" s="2325"/>
      <c r="FZT40" s="2325" t="e">
        <v>#DIV/0!</v>
      </c>
      <c r="FZU40" s="2267" t="s">
        <v>2539</v>
      </c>
      <c r="FZV40" s="2270"/>
      <c r="FZW40" s="2271"/>
      <c r="FZX40" s="2270"/>
      <c r="FZY40" s="2270"/>
      <c r="FZZ40" s="2325" t="e">
        <v>#DIV/0!</v>
      </c>
      <c r="GAA40" s="2325"/>
      <c r="GAB40" s="2325" t="e">
        <v>#DIV/0!</v>
      </c>
      <c r="GAC40" s="2267" t="s">
        <v>2539</v>
      </c>
      <c r="GAD40" s="2270"/>
      <c r="GAE40" s="2271"/>
      <c r="GAF40" s="2270"/>
      <c r="GAG40" s="2270"/>
      <c r="GAH40" s="2325" t="e">
        <v>#DIV/0!</v>
      </c>
      <c r="GAI40" s="2325"/>
      <c r="GAJ40" s="2325" t="e">
        <v>#DIV/0!</v>
      </c>
      <c r="GAK40" s="2267" t="s">
        <v>2539</v>
      </c>
      <c r="GAL40" s="2270"/>
      <c r="GAM40" s="2271"/>
      <c r="GAN40" s="2270"/>
      <c r="GAO40" s="2270"/>
      <c r="GAP40" s="2325" t="e">
        <v>#DIV/0!</v>
      </c>
      <c r="GAQ40" s="2325"/>
      <c r="GAR40" s="2325" t="e">
        <v>#DIV/0!</v>
      </c>
      <c r="GAS40" s="2267" t="s">
        <v>2539</v>
      </c>
      <c r="GAT40" s="2270"/>
      <c r="GAU40" s="2271"/>
      <c r="GAV40" s="2270"/>
      <c r="GAW40" s="2270"/>
      <c r="GAX40" s="2325" t="e">
        <v>#DIV/0!</v>
      </c>
      <c r="GAY40" s="2325"/>
      <c r="GAZ40" s="2325" t="e">
        <v>#DIV/0!</v>
      </c>
      <c r="GBA40" s="2267" t="s">
        <v>2539</v>
      </c>
      <c r="GBB40" s="2270"/>
      <c r="GBC40" s="2271"/>
      <c r="GBD40" s="2270"/>
      <c r="GBE40" s="2270"/>
      <c r="GBF40" s="2325" t="e">
        <v>#DIV/0!</v>
      </c>
      <c r="GBG40" s="2325"/>
      <c r="GBH40" s="2325" t="e">
        <v>#DIV/0!</v>
      </c>
      <c r="GBI40" s="2267" t="s">
        <v>2539</v>
      </c>
      <c r="GBJ40" s="2270"/>
      <c r="GBK40" s="2271"/>
      <c r="GBL40" s="2270"/>
      <c r="GBM40" s="2270"/>
      <c r="GBN40" s="2325" t="e">
        <v>#DIV/0!</v>
      </c>
      <c r="GBO40" s="2325"/>
      <c r="GBP40" s="2325" t="e">
        <v>#DIV/0!</v>
      </c>
      <c r="GBQ40" s="2267" t="s">
        <v>2539</v>
      </c>
      <c r="GBR40" s="2270"/>
      <c r="GBS40" s="2271"/>
      <c r="GBT40" s="2270"/>
      <c r="GBU40" s="2270"/>
      <c r="GBV40" s="2325" t="e">
        <v>#DIV/0!</v>
      </c>
      <c r="GBW40" s="2325"/>
      <c r="GBX40" s="2325" t="e">
        <v>#DIV/0!</v>
      </c>
      <c r="GBY40" s="2267" t="s">
        <v>2539</v>
      </c>
      <c r="GBZ40" s="2270"/>
      <c r="GCA40" s="2271"/>
      <c r="GCB40" s="2270"/>
      <c r="GCC40" s="2270"/>
      <c r="GCD40" s="2325" t="e">
        <v>#DIV/0!</v>
      </c>
      <c r="GCE40" s="2325"/>
      <c r="GCF40" s="2325" t="e">
        <v>#DIV/0!</v>
      </c>
      <c r="GCG40" s="2267" t="s">
        <v>2539</v>
      </c>
      <c r="GCH40" s="2270"/>
      <c r="GCI40" s="2271"/>
      <c r="GCJ40" s="2270"/>
      <c r="GCK40" s="2270"/>
      <c r="GCL40" s="2325" t="e">
        <v>#DIV/0!</v>
      </c>
      <c r="GCM40" s="2325"/>
      <c r="GCN40" s="2325" t="e">
        <v>#DIV/0!</v>
      </c>
      <c r="GCO40" s="2267" t="s">
        <v>2539</v>
      </c>
      <c r="GCP40" s="2270"/>
      <c r="GCQ40" s="2271"/>
      <c r="GCR40" s="2270"/>
      <c r="GCS40" s="2270"/>
      <c r="GCT40" s="2325" t="e">
        <v>#DIV/0!</v>
      </c>
      <c r="GCU40" s="2325"/>
      <c r="GCV40" s="2325" t="e">
        <v>#DIV/0!</v>
      </c>
      <c r="GCW40" s="2267" t="s">
        <v>2539</v>
      </c>
      <c r="GCX40" s="2270"/>
      <c r="GCY40" s="2271"/>
      <c r="GCZ40" s="2270"/>
      <c r="GDA40" s="2270"/>
      <c r="GDB40" s="2325" t="e">
        <v>#DIV/0!</v>
      </c>
      <c r="GDC40" s="2325"/>
      <c r="GDD40" s="2325" t="e">
        <v>#DIV/0!</v>
      </c>
      <c r="GDE40" s="2267" t="s">
        <v>2539</v>
      </c>
      <c r="GDF40" s="2270"/>
      <c r="GDG40" s="2271"/>
      <c r="GDH40" s="2270"/>
      <c r="GDI40" s="2270"/>
      <c r="GDJ40" s="2325" t="e">
        <v>#DIV/0!</v>
      </c>
      <c r="GDK40" s="2325"/>
      <c r="GDL40" s="2325" t="e">
        <v>#DIV/0!</v>
      </c>
      <c r="GDM40" s="2267" t="s">
        <v>2539</v>
      </c>
      <c r="GDN40" s="2270"/>
      <c r="GDO40" s="2271"/>
      <c r="GDP40" s="2270"/>
      <c r="GDQ40" s="2270"/>
      <c r="GDR40" s="2325" t="e">
        <v>#DIV/0!</v>
      </c>
      <c r="GDS40" s="2325"/>
      <c r="GDT40" s="2325" t="e">
        <v>#DIV/0!</v>
      </c>
      <c r="GDU40" s="2267" t="s">
        <v>2539</v>
      </c>
      <c r="GDV40" s="2270"/>
      <c r="GDW40" s="2271"/>
      <c r="GDX40" s="2270"/>
      <c r="GDY40" s="2270"/>
      <c r="GDZ40" s="2325" t="e">
        <v>#DIV/0!</v>
      </c>
      <c r="GEA40" s="2325"/>
      <c r="GEB40" s="2325" t="e">
        <v>#DIV/0!</v>
      </c>
      <c r="GEC40" s="2267" t="s">
        <v>2539</v>
      </c>
      <c r="GED40" s="2270"/>
      <c r="GEE40" s="2271"/>
      <c r="GEF40" s="2270"/>
      <c r="GEG40" s="2270"/>
      <c r="GEH40" s="2325" t="e">
        <v>#DIV/0!</v>
      </c>
      <c r="GEI40" s="2325"/>
      <c r="GEJ40" s="2325" t="e">
        <v>#DIV/0!</v>
      </c>
      <c r="GEK40" s="2267" t="s">
        <v>2539</v>
      </c>
      <c r="GEL40" s="2270"/>
      <c r="GEM40" s="2271"/>
      <c r="GEN40" s="2270"/>
      <c r="GEO40" s="2270"/>
      <c r="GEP40" s="2325" t="e">
        <v>#DIV/0!</v>
      </c>
      <c r="GEQ40" s="2325"/>
      <c r="GER40" s="2325" t="e">
        <v>#DIV/0!</v>
      </c>
      <c r="GES40" s="2267" t="s">
        <v>2539</v>
      </c>
      <c r="GET40" s="2270"/>
      <c r="GEU40" s="2271"/>
      <c r="GEV40" s="2270"/>
      <c r="GEW40" s="2270"/>
      <c r="GEX40" s="2325" t="e">
        <v>#DIV/0!</v>
      </c>
      <c r="GEY40" s="2325"/>
      <c r="GEZ40" s="2325" t="e">
        <v>#DIV/0!</v>
      </c>
      <c r="GFA40" s="2267" t="s">
        <v>2539</v>
      </c>
      <c r="GFB40" s="2270"/>
      <c r="GFC40" s="2271"/>
      <c r="GFD40" s="2270"/>
      <c r="GFE40" s="2270"/>
      <c r="GFF40" s="2325" t="e">
        <v>#DIV/0!</v>
      </c>
      <c r="GFG40" s="2325"/>
      <c r="GFH40" s="2325" t="e">
        <v>#DIV/0!</v>
      </c>
      <c r="GFI40" s="2267" t="s">
        <v>2539</v>
      </c>
      <c r="GFJ40" s="2270"/>
      <c r="GFK40" s="2271"/>
      <c r="GFL40" s="2270"/>
      <c r="GFM40" s="2270"/>
      <c r="GFN40" s="2325" t="e">
        <v>#DIV/0!</v>
      </c>
      <c r="GFO40" s="2325"/>
      <c r="GFP40" s="2325" t="e">
        <v>#DIV/0!</v>
      </c>
      <c r="GFQ40" s="2267" t="s">
        <v>2539</v>
      </c>
      <c r="GFR40" s="2270"/>
      <c r="GFS40" s="2271"/>
      <c r="GFT40" s="2270"/>
      <c r="GFU40" s="2270"/>
      <c r="GFV40" s="2325" t="e">
        <v>#DIV/0!</v>
      </c>
      <c r="GFW40" s="2325"/>
      <c r="GFX40" s="2325" t="e">
        <v>#DIV/0!</v>
      </c>
      <c r="GFY40" s="2267" t="s">
        <v>2539</v>
      </c>
      <c r="GFZ40" s="2270"/>
      <c r="GGA40" s="2271"/>
      <c r="GGB40" s="2270"/>
      <c r="GGC40" s="2270"/>
      <c r="GGD40" s="2325" t="e">
        <v>#DIV/0!</v>
      </c>
      <c r="GGE40" s="2325"/>
      <c r="GGF40" s="2325" t="e">
        <v>#DIV/0!</v>
      </c>
      <c r="GGG40" s="2267" t="s">
        <v>2539</v>
      </c>
      <c r="GGH40" s="2270"/>
      <c r="GGI40" s="2271"/>
      <c r="GGJ40" s="2270"/>
      <c r="GGK40" s="2270"/>
      <c r="GGL40" s="2325" t="e">
        <v>#DIV/0!</v>
      </c>
      <c r="GGM40" s="2325"/>
      <c r="GGN40" s="2325" t="e">
        <v>#DIV/0!</v>
      </c>
      <c r="GGO40" s="2267" t="s">
        <v>2539</v>
      </c>
      <c r="GGP40" s="2270"/>
      <c r="GGQ40" s="2271"/>
      <c r="GGR40" s="2270"/>
      <c r="GGS40" s="2270"/>
      <c r="GGT40" s="2325" t="e">
        <v>#DIV/0!</v>
      </c>
      <c r="GGU40" s="2325"/>
      <c r="GGV40" s="2325" t="e">
        <v>#DIV/0!</v>
      </c>
      <c r="GGW40" s="2267" t="s">
        <v>2539</v>
      </c>
      <c r="GGX40" s="2270"/>
      <c r="GGY40" s="2271"/>
      <c r="GGZ40" s="2270"/>
      <c r="GHA40" s="2270"/>
      <c r="GHB40" s="2325" t="e">
        <v>#DIV/0!</v>
      </c>
      <c r="GHC40" s="2325"/>
      <c r="GHD40" s="2325" t="e">
        <v>#DIV/0!</v>
      </c>
      <c r="GHE40" s="2267" t="s">
        <v>2539</v>
      </c>
      <c r="GHF40" s="2270"/>
      <c r="GHG40" s="2271"/>
      <c r="GHH40" s="2270"/>
      <c r="GHI40" s="2270"/>
      <c r="GHJ40" s="2325" t="e">
        <v>#DIV/0!</v>
      </c>
      <c r="GHK40" s="2325"/>
      <c r="GHL40" s="2325" t="e">
        <v>#DIV/0!</v>
      </c>
      <c r="GHM40" s="2267" t="s">
        <v>2539</v>
      </c>
      <c r="GHN40" s="2270"/>
      <c r="GHO40" s="2271"/>
      <c r="GHP40" s="2270"/>
      <c r="GHQ40" s="2270"/>
      <c r="GHR40" s="2325" t="e">
        <v>#DIV/0!</v>
      </c>
      <c r="GHS40" s="2325"/>
      <c r="GHT40" s="2325" t="e">
        <v>#DIV/0!</v>
      </c>
      <c r="GHU40" s="2267" t="s">
        <v>2539</v>
      </c>
      <c r="GHV40" s="2270"/>
      <c r="GHW40" s="2271"/>
      <c r="GHX40" s="2270"/>
      <c r="GHY40" s="2270"/>
      <c r="GHZ40" s="2325" t="e">
        <v>#DIV/0!</v>
      </c>
      <c r="GIA40" s="2325"/>
      <c r="GIB40" s="2325" t="e">
        <v>#DIV/0!</v>
      </c>
      <c r="GIC40" s="2267" t="s">
        <v>2539</v>
      </c>
      <c r="GID40" s="2270"/>
      <c r="GIE40" s="2271"/>
      <c r="GIF40" s="2270"/>
      <c r="GIG40" s="2270"/>
      <c r="GIH40" s="2325" t="e">
        <v>#DIV/0!</v>
      </c>
      <c r="GII40" s="2325"/>
      <c r="GIJ40" s="2325" t="e">
        <v>#DIV/0!</v>
      </c>
      <c r="GIK40" s="2267" t="s">
        <v>2539</v>
      </c>
      <c r="GIL40" s="2270"/>
      <c r="GIM40" s="2271"/>
      <c r="GIN40" s="2270"/>
      <c r="GIO40" s="2270"/>
      <c r="GIP40" s="2325" t="e">
        <v>#DIV/0!</v>
      </c>
      <c r="GIQ40" s="2325"/>
      <c r="GIR40" s="2325" t="e">
        <v>#DIV/0!</v>
      </c>
      <c r="GIS40" s="2267" t="s">
        <v>2539</v>
      </c>
      <c r="GIT40" s="2270"/>
      <c r="GIU40" s="2271"/>
      <c r="GIV40" s="2270"/>
      <c r="GIW40" s="2270"/>
      <c r="GIX40" s="2325" t="e">
        <v>#DIV/0!</v>
      </c>
      <c r="GIY40" s="2325"/>
      <c r="GIZ40" s="2325" t="e">
        <v>#DIV/0!</v>
      </c>
      <c r="GJA40" s="2267" t="s">
        <v>2539</v>
      </c>
      <c r="GJB40" s="2270"/>
      <c r="GJC40" s="2271"/>
      <c r="GJD40" s="2270"/>
      <c r="GJE40" s="2270"/>
      <c r="GJF40" s="2325" t="e">
        <v>#DIV/0!</v>
      </c>
      <c r="GJG40" s="2325"/>
      <c r="GJH40" s="2325" t="e">
        <v>#DIV/0!</v>
      </c>
      <c r="GJI40" s="2267" t="s">
        <v>2539</v>
      </c>
      <c r="GJJ40" s="2270"/>
      <c r="GJK40" s="2271"/>
      <c r="GJL40" s="2270"/>
      <c r="GJM40" s="2270"/>
      <c r="GJN40" s="2325" t="e">
        <v>#DIV/0!</v>
      </c>
      <c r="GJO40" s="2325"/>
      <c r="GJP40" s="2325" t="e">
        <v>#DIV/0!</v>
      </c>
      <c r="GJQ40" s="2267" t="s">
        <v>2539</v>
      </c>
      <c r="GJR40" s="2270"/>
      <c r="GJS40" s="2271"/>
      <c r="GJT40" s="2270"/>
      <c r="GJU40" s="2270"/>
      <c r="GJV40" s="2325" t="e">
        <v>#DIV/0!</v>
      </c>
      <c r="GJW40" s="2325"/>
      <c r="GJX40" s="2325" t="e">
        <v>#DIV/0!</v>
      </c>
      <c r="GJY40" s="2267" t="s">
        <v>2539</v>
      </c>
      <c r="GJZ40" s="2270"/>
      <c r="GKA40" s="2271"/>
      <c r="GKB40" s="2270"/>
      <c r="GKC40" s="2270"/>
      <c r="GKD40" s="2325" t="e">
        <v>#DIV/0!</v>
      </c>
      <c r="GKE40" s="2325"/>
      <c r="GKF40" s="2325" t="e">
        <v>#DIV/0!</v>
      </c>
      <c r="GKG40" s="2267" t="s">
        <v>2539</v>
      </c>
      <c r="GKH40" s="2270"/>
      <c r="GKI40" s="2271"/>
      <c r="GKJ40" s="2270"/>
      <c r="GKK40" s="2270"/>
      <c r="GKL40" s="2325" t="e">
        <v>#DIV/0!</v>
      </c>
      <c r="GKM40" s="2325"/>
      <c r="GKN40" s="2325" t="e">
        <v>#DIV/0!</v>
      </c>
      <c r="GKO40" s="2267" t="s">
        <v>2539</v>
      </c>
      <c r="GKP40" s="2270"/>
      <c r="GKQ40" s="2271"/>
      <c r="GKR40" s="2270"/>
      <c r="GKS40" s="2270"/>
      <c r="GKT40" s="2325" t="e">
        <v>#DIV/0!</v>
      </c>
      <c r="GKU40" s="2325"/>
      <c r="GKV40" s="2325" t="e">
        <v>#DIV/0!</v>
      </c>
      <c r="GKW40" s="2267" t="s">
        <v>2539</v>
      </c>
      <c r="GKX40" s="2270"/>
      <c r="GKY40" s="2271"/>
      <c r="GKZ40" s="2270"/>
      <c r="GLA40" s="2270"/>
      <c r="GLB40" s="2325" t="e">
        <v>#DIV/0!</v>
      </c>
      <c r="GLC40" s="2325"/>
      <c r="GLD40" s="2325" t="e">
        <v>#DIV/0!</v>
      </c>
      <c r="GLE40" s="2267" t="s">
        <v>2539</v>
      </c>
      <c r="GLF40" s="2270"/>
      <c r="GLG40" s="2271"/>
      <c r="GLH40" s="2270"/>
      <c r="GLI40" s="2270"/>
      <c r="GLJ40" s="2325" t="e">
        <v>#DIV/0!</v>
      </c>
      <c r="GLK40" s="2325"/>
      <c r="GLL40" s="2325" t="e">
        <v>#DIV/0!</v>
      </c>
      <c r="GLM40" s="2267" t="s">
        <v>2539</v>
      </c>
      <c r="GLN40" s="2270"/>
      <c r="GLO40" s="2271"/>
      <c r="GLP40" s="2270"/>
      <c r="GLQ40" s="2270"/>
      <c r="GLR40" s="2325" t="e">
        <v>#DIV/0!</v>
      </c>
      <c r="GLS40" s="2325"/>
      <c r="GLT40" s="2325" t="e">
        <v>#DIV/0!</v>
      </c>
      <c r="GLU40" s="2267" t="s">
        <v>2539</v>
      </c>
      <c r="GLV40" s="2270"/>
      <c r="GLW40" s="2271"/>
      <c r="GLX40" s="2270"/>
      <c r="GLY40" s="2270"/>
      <c r="GLZ40" s="2325" t="e">
        <v>#DIV/0!</v>
      </c>
      <c r="GMA40" s="2325"/>
      <c r="GMB40" s="2325" t="e">
        <v>#DIV/0!</v>
      </c>
      <c r="GMC40" s="2267" t="s">
        <v>2539</v>
      </c>
      <c r="GMD40" s="2270"/>
      <c r="GME40" s="2271"/>
      <c r="GMF40" s="2270"/>
      <c r="GMG40" s="2270"/>
      <c r="GMH40" s="2325" t="e">
        <v>#DIV/0!</v>
      </c>
      <c r="GMI40" s="2325"/>
      <c r="GMJ40" s="2325" t="e">
        <v>#DIV/0!</v>
      </c>
      <c r="GMK40" s="2267" t="s">
        <v>2539</v>
      </c>
      <c r="GML40" s="2270"/>
      <c r="GMM40" s="2271"/>
      <c r="GMN40" s="2270"/>
      <c r="GMO40" s="2270"/>
      <c r="GMP40" s="2325" t="e">
        <v>#DIV/0!</v>
      </c>
      <c r="GMQ40" s="2325"/>
      <c r="GMR40" s="2325" t="e">
        <v>#DIV/0!</v>
      </c>
      <c r="GMS40" s="2267" t="s">
        <v>2539</v>
      </c>
      <c r="GMT40" s="2270"/>
      <c r="GMU40" s="2271"/>
      <c r="GMV40" s="2270"/>
      <c r="GMW40" s="2270"/>
      <c r="GMX40" s="2325" t="e">
        <v>#DIV/0!</v>
      </c>
      <c r="GMY40" s="2325"/>
      <c r="GMZ40" s="2325" t="e">
        <v>#DIV/0!</v>
      </c>
      <c r="GNA40" s="2267" t="s">
        <v>2539</v>
      </c>
      <c r="GNB40" s="2270"/>
      <c r="GNC40" s="2271"/>
      <c r="GND40" s="2270"/>
      <c r="GNE40" s="2270"/>
      <c r="GNF40" s="2325" t="e">
        <v>#DIV/0!</v>
      </c>
      <c r="GNG40" s="2325"/>
      <c r="GNH40" s="2325" t="e">
        <v>#DIV/0!</v>
      </c>
      <c r="GNI40" s="2267" t="s">
        <v>2539</v>
      </c>
      <c r="GNJ40" s="2270"/>
      <c r="GNK40" s="2271"/>
      <c r="GNL40" s="2270"/>
      <c r="GNM40" s="2270"/>
      <c r="GNN40" s="2325" t="e">
        <v>#DIV/0!</v>
      </c>
      <c r="GNO40" s="2325"/>
      <c r="GNP40" s="2325" t="e">
        <v>#DIV/0!</v>
      </c>
      <c r="GNQ40" s="2267" t="s">
        <v>2539</v>
      </c>
      <c r="GNR40" s="2270"/>
      <c r="GNS40" s="2271"/>
      <c r="GNT40" s="2270"/>
      <c r="GNU40" s="2270"/>
      <c r="GNV40" s="2325" t="e">
        <v>#DIV/0!</v>
      </c>
      <c r="GNW40" s="2325"/>
      <c r="GNX40" s="2325" t="e">
        <v>#DIV/0!</v>
      </c>
      <c r="GNY40" s="2267" t="s">
        <v>2539</v>
      </c>
      <c r="GNZ40" s="2270"/>
      <c r="GOA40" s="2271"/>
      <c r="GOB40" s="2270"/>
      <c r="GOC40" s="2270"/>
      <c r="GOD40" s="2325" t="e">
        <v>#DIV/0!</v>
      </c>
      <c r="GOE40" s="2325"/>
      <c r="GOF40" s="2325" t="e">
        <v>#DIV/0!</v>
      </c>
      <c r="GOG40" s="2267" t="s">
        <v>2539</v>
      </c>
      <c r="GOH40" s="2270"/>
      <c r="GOI40" s="2271"/>
      <c r="GOJ40" s="2270"/>
      <c r="GOK40" s="2270"/>
      <c r="GOL40" s="2325" t="e">
        <v>#DIV/0!</v>
      </c>
      <c r="GOM40" s="2325"/>
      <c r="GON40" s="2325" t="e">
        <v>#DIV/0!</v>
      </c>
      <c r="GOO40" s="2267" t="s">
        <v>2539</v>
      </c>
      <c r="GOP40" s="2270"/>
      <c r="GOQ40" s="2271"/>
      <c r="GOR40" s="2270"/>
      <c r="GOS40" s="2270"/>
      <c r="GOT40" s="2325" t="e">
        <v>#DIV/0!</v>
      </c>
      <c r="GOU40" s="2325"/>
      <c r="GOV40" s="2325" t="e">
        <v>#DIV/0!</v>
      </c>
      <c r="GOW40" s="2267" t="s">
        <v>2539</v>
      </c>
      <c r="GOX40" s="2270"/>
      <c r="GOY40" s="2271"/>
      <c r="GOZ40" s="2270"/>
      <c r="GPA40" s="2270"/>
      <c r="GPB40" s="2325" t="e">
        <v>#DIV/0!</v>
      </c>
      <c r="GPC40" s="2325"/>
      <c r="GPD40" s="2325" t="e">
        <v>#DIV/0!</v>
      </c>
      <c r="GPE40" s="2267" t="s">
        <v>2539</v>
      </c>
      <c r="GPF40" s="2270"/>
      <c r="GPG40" s="2271"/>
      <c r="GPH40" s="2270"/>
      <c r="GPI40" s="2270"/>
      <c r="GPJ40" s="2325" t="e">
        <v>#DIV/0!</v>
      </c>
      <c r="GPK40" s="2325"/>
      <c r="GPL40" s="2325" t="e">
        <v>#DIV/0!</v>
      </c>
      <c r="GPM40" s="2267" t="s">
        <v>2539</v>
      </c>
      <c r="GPN40" s="2270"/>
      <c r="GPO40" s="2271"/>
      <c r="GPP40" s="2270"/>
      <c r="GPQ40" s="2270"/>
      <c r="GPR40" s="2325" t="e">
        <v>#DIV/0!</v>
      </c>
      <c r="GPS40" s="2325"/>
      <c r="GPT40" s="2325" t="e">
        <v>#DIV/0!</v>
      </c>
      <c r="GPU40" s="2267" t="s">
        <v>2539</v>
      </c>
      <c r="GPV40" s="2270"/>
      <c r="GPW40" s="2271"/>
      <c r="GPX40" s="2270"/>
      <c r="GPY40" s="2270"/>
      <c r="GPZ40" s="2325" t="e">
        <v>#DIV/0!</v>
      </c>
      <c r="GQA40" s="2325"/>
      <c r="GQB40" s="2325" t="e">
        <v>#DIV/0!</v>
      </c>
      <c r="GQC40" s="2267" t="s">
        <v>2539</v>
      </c>
      <c r="GQD40" s="2270"/>
      <c r="GQE40" s="2271"/>
      <c r="GQF40" s="2270"/>
      <c r="GQG40" s="2270"/>
      <c r="GQH40" s="2325" t="e">
        <v>#DIV/0!</v>
      </c>
      <c r="GQI40" s="2325"/>
      <c r="GQJ40" s="2325" t="e">
        <v>#DIV/0!</v>
      </c>
      <c r="GQK40" s="2267" t="s">
        <v>2539</v>
      </c>
      <c r="GQL40" s="2270"/>
      <c r="GQM40" s="2271"/>
      <c r="GQN40" s="2270"/>
      <c r="GQO40" s="2270"/>
      <c r="GQP40" s="2325" t="e">
        <v>#DIV/0!</v>
      </c>
      <c r="GQQ40" s="2325"/>
      <c r="GQR40" s="2325" t="e">
        <v>#DIV/0!</v>
      </c>
      <c r="GQS40" s="2267" t="s">
        <v>2539</v>
      </c>
      <c r="GQT40" s="2270"/>
      <c r="GQU40" s="2271"/>
      <c r="GQV40" s="2270"/>
      <c r="GQW40" s="2270"/>
      <c r="GQX40" s="2325" t="e">
        <v>#DIV/0!</v>
      </c>
      <c r="GQY40" s="2325"/>
      <c r="GQZ40" s="2325" t="e">
        <v>#DIV/0!</v>
      </c>
      <c r="GRA40" s="2267" t="s">
        <v>2539</v>
      </c>
      <c r="GRB40" s="2270"/>
      <c r="GRC40" s="2271"/>
      <c r="GRD40" s="2270"/>
      <c r="GRE40" s="2270"/>
      <c r="GRF40" s="2325" t="e">
        <v>#DIV/0!</v>
      </c>
      <c r="GRG40" s="2325"/>
      <c r="GRH40" s="2325" t="e">
        <v>#DIV/0!</v>
      </c>
      <c r="GRI40" s="2267" t="s">
        <v>2539</v>
      </c>
      <c r="GRJ40" s="2270"/>
      <c r="GRK40" s="2271"/>
      <c r="GRL40" s="2270"/>
      <c r="GRM40" s="2270"/>
      <c r="GRN40" s="2325" t="e">
        <v>#DIV/0!</v>
      </c>
      <c r="GRO40" s="2325"/>
      <c r="GRP40" s="2325" t="e">
        <v>#DIV/0!</v>
      </c>
      <c r="GRQ40" s="2267" t="s">
        <v>2539</v>
      </c>
      <c r="GRR40" s="2270"/>
      <c r="GRS40" s="2271"/>
      <c r="GRT40" s="2270"/>
      <c r="GRU40" s="2270"/>
      <c r="GRV40" s="2325" t="e">
        <v>#DIV/0!</v>
      </c>
      <c r="GRW40" s="2325"/>
      <c r="GRX40" s="2325" t="e">
        <v>#DIV/0!</v>
      </c>
      <c r="GRY40" s="2267" t="s">
        <v>2539</v>
      </c>
      <c r="GRZ40" s="2270"/>
      <c r="GSA40" s="2271"/>
      <c r="GSB40" s="2270"/>
      <c r="GSC40" s="2270"/>
      <c r="GSD40" s="2325" t="e">
        <v>#DIV/0!</v>
      </c>
      <c r="GSE40" s="2325"/>
      <c r="GSF40" s="2325" t="e">
        <v>#DIV/0!</v>
      </c>
      <c r="GSG40" s="2267" t="s">
        <v>2539</v>
      </c>
      <c r="GSH40" s="2270"/>
      <c r="GSI40" s="2271"/>
      <c r="GSJ40" s="2270"/>
      <c r="GSK40" s="2270"/>
      <c r="GSL40" s="2325" t="e">
        <v>#DIV/0!</v>
      </c>
      <c r="GSM40" s="2325"/>
      <c r="GSN40" s="2325" t="e">
        <v>#DIV/0!</v>
      </c>
      <c r="GSO40" s="2267" t="s">
        <v>2539</v>
      </c>
      <c r="GSP40" s="2270"/>
      <c r="GSQ40" s="2271"/>
      <c r="GSR40" s="2270"/>
      <c r="GSS40" s="2270"/>
      <c r="GST40" s="2325" t="e">
        <v>#DIV/0!</v>
      </c>
      <c r="GSU40" s="2325"/>
      <c r="GSV40" s="2325" t="e">
        <v>#DIV/0!</v>
      </c>
      <c r="GSW40" s="2267" t="s">
        <v>2539</v>
      </c>
      <c r="GSX40" s="2270"/>
      <c r="GSY40" s="2271"/>
      <c r="GSZ40" s="2270"/>
      <c r="GTA40" s="2270"/>
      <c r="GTB40" s="2325" t="e">
        <v>#DIV/0!</v>
      </c>
      <c r="GTC40" s="2325"/>
      <c r="GTD40" s="2325" t="e">
        <v>#DIV/0!</v>
      </c>
      <c r="GTE40" s="2267" t="s">
        <v>2539</v>
      </c>
      <c r="GTF40" s="2270"/>
      <c r="GTG40" s="2271"/>
      <c r="GTH40" s="2270"/>
      <c r="GTI40" s="2270"/>
      <c r="GTJ40" s="2325" t="e">
        <v>#DIV/0!</v>
      </c>
      <c r="GTK40" s="2325"/>
      <c r="GTL40" s="2325" t="e">
        <v>#DIV/0!</v>
      </c>
      <c r="GTM40" s="2267" t="s">
        <v>2539</v>
      </c>
      <c r="GTN40" s="2270"/>
      <c r="GTO40" s="2271"/>
      <c r="GTP40" s="2270"/>
      <c r="GTQ40" s="2270"/>
      <c r="GTR40" s="2325" t="e">
        <v>#DIV/0!</v>
      </c>
      <c r="GTS40" s="2325"/>
      <c r="GTT40" s="2325" t="e">
        <v>#DIV/0!</v>
      </c>
      <c r="GTU40" s="2267" t="s">
        <v>2539</v>
      </c>
      <c r="GTV40" s="2270"/>
      <c r="GTW40" s="2271"/>
      <c r="GTX40" s="2270"/>
      <c r="GTY40" s="2270"/>
      <c r="GTZ40" s="2325" t="e">
        <v>#DIV/0!</v>
      </c>
      <c r="GUA40" s="2325"/>
      <c r="GUB40" s="2325" t="e">
        <v>#DIV/0!</v>
      </c>
      <c r="GUC40" s="2267" t="s">
        <v>2539</v>
      </c>
      <c r="GUD40" s="2270"/>
      <c r="GUE40" s="2271"/>
      <c r="GUF40" s="2270"/>
      <c r="GUG40" s="2270"/>
      <c r="GUH40" s="2325" t="e">
        <v>#DIV/0!</v>
      </c>
      <c r="GUI40" s="2325"/>
      <c r="GUJ40" s="2325" t="e">
        <v>#DIV/0!</v>
      </c>
      <c r="GUK40" s="2267" t="s">
        <v>2539</v>
      </c>
      <c r="GUL40" s="2270"/>
      <c r="GUM40" s="2271"/>
      <c r="GUN40" s="2270"/>
      <c r="GUO40" s="2270"/>
      <c r="GUP40" s="2325" t="e">
        <v>#DIV/0!</v>
      </c>
      <c r="GUQ40" s="2325"/>
      <c r="GUR40" s="2325" t="e">
        <v>#DIV/0!</v>
      </c>
      <c r="GUS40" s="2267" t="s">
        <v>2539</v>
      </c>
      <c r="GUT40" s="2270"/>
      <c r="GUU40" s="2271"/>
      <c r="GUV40" s="2270"/>
      <c r="GUW40" s="2270"/>
      <c r="GUX40" s="2325" t="e">
        <v>#DIV/0!</v>
      </c>
      <c r="GUY40" s="2325"/>
      <c r="GUZ40" s="2325" t="e">
        <v>#DIV/0!</v>
      </c>
      <c r="GVA40" s="2267" t="s">
        <v>2539</v>
      </c>
      <c r="GVB40" s="2270"/>
      <c r="GVC40" s="2271"/>
      <c r="GVD40" s="2270"/>
      <c r="GVE40" s="2270"/>
      <c r="GVF40" s="2325" t="e">
        <v>#DIV/0!</v>
      </c>
      <c r="GVG40" s="2325"/>
      <c r="GVH40" s="2325" t="e">
        <v>#DIV/0!</v>
      </c>
      <c r="GVI40" s="2267" t="s">
        <v>2539</v>
      </c>
      <c r="GVJ40" s="2270"/>
      <c r="GVK40" s="2271"/>
      <c r="GVL40" s="2270"/>
      <c r="GVM40" s="2270"/>
      <c r="GVN40" s="2325" t="e">
        <v>#DIV/0!</v>
      </c>
      <c r="GVO40" s="2325"/>
      <c r="GVP40" s="2325" t="e">
        <v>#DIV/0!</v>
      </c>
      <c r="GVQ40" s="2267" t="s">
        <v>2539</v>
      </c>
      <c r="GVR40" s="2270"/>
      <c r="GVS40" s="2271"/>
      <c r="GVT40" s="2270"/>
      <c r="GVU40" s="2270"/>
      <c r="GVV40" s="2325" t="e">
        <v>#DIV/0!</v>
      </c>
      <c r="GVW40" s="2325"/>
      <c r="GVX40" s="2325" t="e">
        <v>#DIV/0!</v>
      </c>
      <c r="GVY40" s="2267" t="s">
        <v>2539</v>
      </c>
      <c r="GVZ40" s="2270"/>
      <c r="GWA40" s="2271"/>
      <c r="GWB40" s="2270"/>
      <c r="GWC40" s="2270"/>
      <c r="GWD40" s="2325" t="e">
        <v>#DIV/0!</v>
      </c>
      <c r="GWE40" s="2325"/>
      <c r="GWF40" s="2325" t="e">
        <v>#DIV/0!</v>
      </c>
      <c r="GWG40" s="2267" t="s">
        <v>2539</v>
      </c>
      <c r="GWH40" s="2270"/>
      <c r="GWI40" s="2271"/>
      <c r="GWJ40" s="2270"/>
      <c r="GWK40" s="2270"/>
      <c r="GWL40" s="2325" t="e">
        <v>#DIV/0!</v>
      </c>
      <c r="GWM40" s="2325"/>
      <c r="GWN40" s="2325" t="e">
        <v>#DIV/0!</v>
      </c>
      <c r="GWO40" s="2267" t="s">
        <v>2539</v>
      </c>
      <c r="GWP40" s="2270"/>
      <c r="GWQ40" s="2271"/>
      <c r="GWR40" s="2270"/>
      <c r="GWS40" s="2270"/>
      <c r="GWT40" s="2325" t="e">
        <v>#DIV/0!</v>
      </c>
      <c r="GWU40" s="2325"/>
      <c r="GWV40" s="2325" t="e">
        <v>#DIV/0!</v>
      </c>
      <c r="GWW40" s="2267" t="s">
        <v>2539</v>
      </c>
      <c r="GWX40" s="2270"/>
      <c r="GWY40" s="2271"/>
      <c r="GWZ40" s="2270"/>
      <c r="GXA40" s="2270"/>
      <c r="GXB40" s="2325" t="e">
        <v>#DIV/0!</v>
      </c>
      <c r="GXC40" s="2325"/>
      <c r="GXD40" s="2325" t="e">
        <v>#DIV/0!</v>
      </c>
      <c r="GXE40" s="2267" t="s">
        <v>2539</v>
      </c>
      <c r="GXF40" s="2270"/>
      <c r="GXG40" s="2271"/>
      <c r="GXH40" s="2270"/>
      <c r="GXI40" s="2270"/>
      <c r="GXJ40" s="2325" t="e">
        <v>#DIV/0!</v>
      </c>
      <c r="GXK40" s="2325"/>
      <c r="GXL40" s="2325" t="e">
        <v>#DIV/0!</v>
      </c>
      <c r="GXM40" s="2267" t="s">
        <v>2539</v>
      </c>
      <c r="GXN40" s="2270"/>
      <c r="GXO40" s="2271"/>
      <c r="GXP40" s="2270"/>
      <c r="GXQ40" s="2270"/>
      <c r="GXR40" s="2325" t="e">
        <v>#DIV/0!</v>
      </c>
      <c r="GXS40" s="2325"/>
      <c r="GXT40" s="2325" t="e">
        <v>#DIV/0!</v>
      </c>
      <c r="GXU40" s="2267" t="s">
        <v>2539</v>
      </c>
      <c r="GXV40" s="2270"/>
      <c r="GXW40" s="2271"/>
      <c r="GXX40" s="2270"/>
      <c r="GXY40" s="2270"/>
      <c r="GXZ40" s="2325" t="e">
        <v>#DIV/0!</v>
      </c>
      <c r="GYA40" s="2325"/>
      <c r="GYB40" s="2325" t="e">
        <v>#DIV/0!</v>
      </c>
      <c r="GYC40" s="2267" t="s">
        <v>2539</v>
      </c>
      <c r="GYD40" s="2270"/>
      <c r="GYE40" s="2271"/>
      <c r="GYF40" s="2270"/>
      <c r="GYG40" s="2270"/>
      <c r="GYH40" s="2325" t="e">
        <v>#DIV/0!</v>
      </c>
      <c r="GYI40" s="2325"/>
      <c r="GYJ40" s="2325" t="e">
        <v>#DIV/0!</v>
      </c>
      <c r="GYK40" s="2267" t="s">
        <v>2539</v>
      </c>
      <c r="GYL40" s="2270"/>
      <c r="GYM40" s="2271"/>
      <c r="GYN40" s="2270"/>
      <c r="GYO40" s="2270"/>
      <c r="GYP40" s="2325" t="e">
        <v>#DIV/0!</v>
      </c>
      <c r="GYQ40" s="2325"/>
      <c r="GYR40" s="2325" t="e">
        <v>#DIV/0!</v>
      </c>
      <c r="GYS40" s="2267" t="s">
        <v>2539</v>
      </c>
      <c r="GYT40" s="2270"/>
      <c r="GYU40" s="2271"/>
      <c r="GYV40" s="2270"/>
      <c r="GYW40" s="2270"/>
      <c r="GYX40" s="2325" t="e">
        <v>#DIV/0!</v>
      </c>
      <c r="GYY40" s="2325"/>
      <c r="GYZ40" s="2325" t="e">
        <v>#DIV/0!</v>
      </c>
      <c r="GZA40" s="2267" t="s">
        <v>2539</v>
      </c>
      <c r="GZB40" s="2270"/>
      <c r="GZC40" s="2271"/>
      <c r="GZD40" s="2270"/>
      <c r="GZE40" s="2270"/>
      <c r="GZF40" s="2325" t="e">
        <v>#DIV/0!</v>
      </c>
      <c r="GZG40" s="2325"/>
      <c r="GZH40" s="2325" t="e">
        <v>#DIV/0!</v>
      </c>
      <c r="GZI40" s="2267" t="s">
        <v>2539</v>
      </c>
      <c r="GZJ40" s="2270"/>
      <c r="GZK40" s="2271"/>
      <c r="GZL40" s="2270"/>
      <c r="GZM40" s="2270"/>
      <c r="GZN40" s="2325" t="e">
        <v>#DIV/0!</v>
      </c>
      <c r="GZO40" s="2325"/>
      <c r="GZP40" s="2325" t="e">
        <v>#DIV/0!</v>
      </c>
      <c r="GZQ40" s="2267" t="s">
        <v>2539</v>
      </c>
      <c r="GZR40" s="2270"/>
      <c r="GZS40" s="2271"/>
      <c r="GZT40" s="2270"/>
      <c r="GZU40" s="2270"/>
      <c r="GZV40" s="2325" t="e">
        <v>#DIV/0!</v>
      </c>
      <c r="GZW40" s="2325"/>
      <c r="GZX40" s="2325" t="e">
        <v>#DIV/0!</v>
      </c>
      <c r="GZY40" s="2267" t="s">
        <v>2539</v>
      </c>
      <c r="GZZ40" s="2270"/>
      <c r="HAA40" s="2271"/>
      <c r="HAB40" s="2270"/>
      <c r="HAC40" s="2270"/>
      <c r="HAD40" s="2325" t="e">
        <v>#DIV/0!</v>
      </c>
      <c r="HAE40" s="2325"/>
      <c r="HAF40" s="2325" t="e">
        <v>#DIV/0!</v>
      </c>
      <c r="HAG40" s="2267" t="s">
        <v>2539</v>
      </c>
      <c r="HAH40" s="2270"/>
      <c r="HAI40" s="2271"/>
      <c r="HAJ40" s="2270"/>
      <c r="HAK40" s="2270"/>
      <c r="HAL40" s="2325" t="e">
        <v>#DIV/0!</v>
      </c>
      <c r="HAM40" s="2325"/>
      <c r="HAN40" s="2325" t="e">
        <v>#DIV/0!</v>
      </c>
      <c r="HAO40" s="2267" t="s">
        <v>2539</v>
      </c>
      <c r="HAP40" s="2270"/>
      <c r="HAQ40" s="2271"/>
      <c r="HAR40" s="2270"/>
      <c r="HAS40" s="2270"/>
      <c r="HAT40" s="2325" t="e">
        <v>#DIV/0!</v>
      </c>
      <c r="HAU40" s="2325"/>
      <c r="HAV40" s="2325" t="e">
        <v>#DIV/0!</v>
      </c>
      <c r="HAW40" s="2267" t="s">
        <v>2539</v>
      </c>
      <c r="HAX40" s="2270"/>
      <c r="HAY40" s="2271"/>
      <c r="HAZ40" s="2270"/>
      <c r="HBA40" s="2270"/>
      <c r="HBB40" s="2325" t="e">
        <v>#DIV/0!</v>
      </c>
      <c r="HBC40" s="2325"/>
      <c r="HBD40" s="2325" t="e">
        <v>#DIV/0!</v>
      </c>
      <c r="HBE40" s="2267" t="s">
        <v>2539</v>
      </c>
      <c r="HBF40" s="2270"/>
      <c r="HBG40" s="2271"/>
      <c r="HBH40" s="2270"/>
      <c r="HBI40" s="2270"/>
      <c r="HBJ40" s="2325" t="e">
        <v>#DIV/0!</v>
      </c>
      <c r="HBK40" s="2325"/>
      <c r="HBL40" s="2325" t="e">
        <v>#DIV/0!</v>
      </c>
      <c r="HBM40" s="2267" t="s">
        <v>2539</v>
      </c>
      <c r="HBN40" s="2270"/>
      <c r="HBO40" s="2271"/>
      <c r="HBP40" s="2270"/>
      <c r="HBQ40" s="2270"/>
      <c r="HBR40" s="2325" t="e">
        <v>#DIV/0!</v>
      </c>
      <c r="HBS40" s="2325"/>
      <c r="HBT40" s="2325" t="e">
        <v>#DIV/0!</v>
      </c>
      <c r="HBU40" s="2267" t="s">
        <v>2539</v>
      </c>
      <c r="HBV40" s="2270"/>
      <c r="HBW40" s="2271"/>
      <c r="HBX40" s="2270"/>
      <c r="HBY40" s="2270"/>
      <c r="HBZ40" s="2325" t="e">
        <v>#DIV/0!</v>
      </c>
      <c r="HCA40" s="2325"/>
      <c r="HCB40" s="2325" t="e">
        <v>#DIV/0!</v>
      </c>
      <c r="HCC40" s="2267" t="s">
        <v>2539</v>
      </c>
      <c r="HCD40" s="2270"/>
      <c r="HCE40" s="2271"/>
      <c r="HCF40" s="2270"/>
      <c r="HCG40" s="2270"/>
      <c r="HCH40" s="2325" t="e">
        <v>#DIV/0!</v>
      </c>
      <c r="HCI40" s="2325"/>
      <c r="HCJ40" s="2325" t="e">
        <v>#DIV/0!</v>
      </c>
      <c r="HCK40" s="2267" t="s">
        <v>2539</v>
      </c>
      <c r="HCL40" s="2270"/>
      <c r="HCM40" s="2271"/>
      <c r="HCN40" s="2270"/>
      <c r="HCO40" s="2270"/>
      <c r="HCP40" s="2325" t="e">
        <v>#DIV/0!</v>
      </c>
      <c r="HCQ40" s="2325"/>
      <c r="HCR40" s="2325" t="e">
        <v>#DIV/0!</v>
      </c>
      <c r="HCS40" s="2267" t="s">
        <v>2539</v>
      </c>
      <c r="HCT40" s="2270"/>
      <c r="HCU40" s="2271"/>
      <c r="HCV40" s="2270"/>
      <c r="HCW40" s="2270"/>
      <c r="HCX40" s="2325" t="e">
        <v>#DIV/0!</v>
      </c>
      <c r="HCY40" s="2325"/>
      <c r="HCZ40" s="2325" t="e">
        <v>#DIV/0!</v>
      </c>
      <c r="HDA40" s="2267" t="s">
        <v>2539</v>
      </c>
      <c r="HDB40" s="2270"/>
      <c r="HDC40" s="2271"/>
      <c r="HDD40" s="2270"/>
      <c r="HDE40" s="2270"/>
      <c r="HDF40" s="2325" t="e">
        <v>#DIV/0!</v>
      </c>
      <c r="HDG40" s="2325"/>
      <c r="HDH40" s="2325" t="e">
        <v>#DIV/0!</v>
      </c>
      <c r="HDI40" s="2267" t="s">
        <v>2539</v>
      </c>
      <c r="HDJ40" s="2270"/>
      <c r="HDK40" s="2271"/>
      <c r="HDL40" s="2270"/>
      <c r="HDM40" s="2270"/>
      <c r="HDN40" s="2325" t="e">
        <v>#DIV/0!</v>
      </c>
      <c r="HDO40" s="2325"/>
      <c r="HDP40" s="2325" t="e">
        <v>#DIV/0!</v>
      </c>
      <c r="HDQ40" s="2267" t="s">
        <v>2539</v>
      </c>
      <c r="HDR40" s="2270"/>
      <c r="HDS40" s="2271"/>
      <c r="HDT40" s="2270"/>
      <c r="HDU40" s="2270"/>
      <c r="HDV40" s="2325" t="e">
        <v>#DIV/0!</v>
      </c>
      <c r="HDW40" s="2325"/>
      <c r="HDX40" s="2325" t="e">
        <v>#DIV/0!</v>
      </c>
      <c r="HDY40" s="2267" t="s">
        <v>2539</v>
      </c>
      <c r="HDZ40" s="2270"/>
      <c r="HEA40" s="2271"/>
      <c r="HEB40" s="2270"/>
      <c r="HEC40" s="2270"/>
      <c r="HED40" s="2325" t="e">
        <v>#DIV/0!</v>
      </c>
      <c r="HEE40" s="2325"/>
      <c r="HEF40" s="2325" t="e">
        <v>#DIV/0!</v>
      </c>
      <c r="HEG40" s="2267" t="s">
        <v>2539</v>
      </c>
      <c r="HEH40" s="2270"/>
      <c r="HEI40" s="2271"/>
      <c r="HEJ40" s="2270"/>
      <c r="HEK40" s="2270"/>
      <c r="HEL40" s="2325" t="e">
        <v>#DIV/0!</v>
      </c>
      <c r="HEM40" s="2325"/>
      <c r="HEN40" s="2325" t="e">
        <v>#DIV/0!</v>
      </c>
      <c r="HEO40" s="2267" t="s">
        <v>2539</v>
      </c>
      <c r="HEP40" s="2270"/>
      <c r="HEQ40" s="2271"/>
      <c r="HER40" s="2270"/>
      <c r="HES40" s="2270"/>
      <c r="HET40" s="2325" t="e">
        <v>#DIV/0!</v>
      </c>
      <c r="HEU40" s="2325"/>
      <c r="HEV40" s="2325" t="e">
        <v>#DIV/0!</v>
      </c>
      <c r="HEW40" s="2267" t="s">
        <v>2539</v>
      </c>
      <c r="HEX40" s="2270"/>
      <c r="HEY40" s="2271"/>
      <c r="HEZ40" s="2270"/>
      <c r="HFA40" s="2270"/>
      <c r="HFB40" s="2325" t="e">
        <v>#DIV/0!</v>
      </c>
      <c r="HFC40" s="2325"/>
      <c r="HFD40" s="2325" t="e">
        <v>#DIV/0!</v>
      </c>
      <c r="HFE40" s="2267" t="s">
        <v>2539</v>
      </c>
      <c r="HFF40" s="2270"/>
      <c r="HFG40" s="2271"/>
      <c r="HFH40" s="2270"/>
      <c r="HFI40" s="2270"/>
      <c r="HFJ40" s="2325" t="e">
        <v>#DIV/0!</v>
      </c>
      <c r="HFK40" s="2325"/>
      <c r="HFL40" s="2325" t="e">
        <v>#DIV/0!</v>
      </c>
      <c r="HFM40" s="2267" t="s">
        <v>2539</v>
      </c>
      <c r="HFN40" s="2270"/>
      <c r="HFO40" s="2271"/>
      <c r="HFP40" s="2270"/>
      <c r="HFQ40" s="2270"/>
      <c r="HFR40" s="2325" t="e">
        <v>#DIV/0!</v>
      </c>
      <c r="HFS40" s="2325"/>
      <c r="HFT40" s="2325" t="e">
        <v>#DIV/0!</v>
      </c>
      <c r="HFU40" s="2267" t="s">
        <v>2539</v>
      </c>
      <c r="HFV40" s="2270"/>
      <c r="HFW40" s="2271"/>
      <c r="HFX40" s="2270"/>
      <c r="HFY40" s="2270"/>
      <c r="HFZ40" s="2325" t="e">
        <v>#DIV/0!</v>
      </c>
      <c r="HGA40" s="2325"/>
      <c r="HGB40" s="2325" t="e">
        <v>#DIV/0!</v>
      </c>
      <c r="HGC40" s="2267" t="s">
        <v>2539</v>
      </c>
      <c r="HGD40" s="2270"/>
      <c r="HGE40" s="2271"/>
      <c r="HGF40" s="2270"/>
      <c r="HGG40" s="2270"/>
      <c r="HGH40" s="2325" t="e">
        <v>#DIV/0!</v>
      </c>
      <c r="HGI40" s="2325"/>
      <c r="HGJ40" s="2325" t="e">
        <v>#DIV/0!</v>
      </c>
      <c r="HGK40" s="2267" t="s">
        <v>2539</v>
      </c>
      <c r="HGL40" s="2270"/>
      <c r="HGM40" s="2271"/>
      <c r="HGN40" s="2270"/>
      <c r="HGO40" s="2270"/>
      <c r="HGP40" s="2325" t="e">
        <v>#DIV/0!</v>
      </c>
      <c r="HGQ40" s="2325"/>
      <c r="HGR40" s="2325" t="e">
        <v>#DIV/0!</v>
      </c>
      <c r="HGS40" s="2267" t="s">
        <v>2539</v>
      </c>
      <c r="HGT40" s="2270"/>
      <c r="HGU40" s="2271"/>
      <c r="HGV40" s="2270"/>
      <c r="HGW40" s="2270"/>
      <c r="HGX40" s="2325" t="e">
        <v>#DIV/0!</v>
      </c>
      <c r="HGY40" s="2325"/>
      <c r="HGZ40" s="2325" t="e">
        <v>#DIV/0!</v>
      </c>
      <c r="HHA40" s="2267" t="s">
        <v>2539</v>
      </c>
      <c r="HHB40" s="2270"/>
      <c r="HHC40" s="2271"/>
      <c r="HHD40" s="2270"/>
      <c r="HHE40" s="2270"/>
      <c r="HHF40" s="2325" t="e">
        <v>#DIV/0!</v>
      </c>
      <c r="HHG40" s="2325"/>
      <c r="HHH40" s="2325" t="e">
        <v>#DIV/0!</v>
      </c>
      <c r="HHI40" s="2267" t="s">
        <v>2539</v>
      </c>
      <c r="HHJ40" s="2270"/>
      <c r="HHK40" s="2271"/>
      <c r="HHL40" s="2270"/>
      <c r="HHM40" s="2270"/>
      <c r="HHN40" s="2325" t="e">
        <v>#DIV/0!</v>
      </c>
      <c r="HHO40" s="2325"/>
      <c r="HHP40" s="2325" t="e">
        <v>#DIV/0!</v>
      </c>
      <c r="HHQ40" s="2267" t="s">
        <v>2539</v>
      </c>
      <c r="HHR40" s="2270"/>
      <c r="HHS40" s="2271"/>
      <c r="HHT40" s="2270"/>
      <c r="HHU40" s="2270"/>
      <c r="HHV40" s="2325" t="e">
        <v>#DIV/0!</v>
      </c>
      <c r="HHW40" s="2325"/>
      <c r="HHX40" s="2325" t="e">
        <v>#DIV/0!</v>
      </c>
      <c r="HHY40" s="2267" t="s">
        <v>2539</v>
      </c>
      <c r="HHZ40" s="2270"/>
      <c r="HIA40" s="2271"/>
      <c r="HIB40" s="2270"/>
      <c r="HIC40" s="2270"/>
      <c r="HID40" s="2325" t="e">
        <v>#DIV/0!</v>
      </c>
      <c r="HIE40" s="2325"/>
      <c r="HIF40" s="2325" t="e">
        <v>#DIV/0!</v>
      </c>
      <c r="HIG40" s="2267" t="s">
        <v>2539</v>
      </c>
      <c r="HIH40" s="2270"/>
      <c r="HII40" s="2271"/>
      <c r="HIJ40" s="2270"/>
      <c r="HIK40" s="2270"/>
      <c r="HIL40" s="2325" t="e">
        <v>#DIV/0!</v>
      </c>
      <c r="HIM40" s="2325"/>
      <c r="HIN40" s="2325" t="e">
        <v>#DIV/0!</v>
      </c>
      <c r="HIO40" s="2267" t="s">
        <v>2539</v>
      </c>
      <c r="HIP40" s="2270"/>
      <c r="HIQ40" s="2271"/>
      <c r="HIR40" s="2270"/>
      <c r="HIS40" s="2270"/>
      <c r="HIT40" s="2325" t="e">
        <v>#DIV/0!</v>
      </c>
      <c r="HIU40" s="2325"/>
      <c r="HIV40" s="2325" t="e">
        <v>#DIV/0!</v>
      </c>
      <c r="HIW40" s="2267" t="s">
        <v>2539</v>
      </c>
      <c r="HIX40" s="2270"/>
      <c r="HIY40" s="2271"/>
      <c r="HIZ40" s="2270"/>
      <c r="HJA40" s="2270"/>
      <c r="HJB40" s="2325" t="e">
        <v>#DIV/0!</v>
      </c>
      <c r="HJC40" s="2325"/>
      <c r="HJD40" s="2325" t="e">
        <v>#DIV/0!</v>
      </c>
      <c r="HJE40" s="2267" t="s">
        <v>2539</v>
      </c>
      <c r="HJF40" s="2270"/>
      <c r="HJG40" s="2271"/>
      <c r="HJH40" s="2270"/>
      <c r="HJI40" s="2270"/>
      <c r="HJJ40" s="2325" t="e">
        <v>#DIV/0!</v>
      </c>
      <c r="HJK40" s="2325"/>
      <c r="HJL40" s="2325" t="e">
        <v>#DIV/0!</v>
      </c>
      <c r="HJM40" s="2267" t="s">
        <v>2539</v>
      </c>
      <c r="HJN40" s="2270"/>
      <c r="HJO40" s="2271"/>
      <c r="HJP40" s="2270"/>
      <c r="HJQ40" s="2270"/>
      <c r="HJR40" s="2325" t="e">
        <v>#DIV/0!</v>
      </c>
      <c r="HJS40" s="2325"/>
      <c r="HJT40" s="2325" t="e">
        <v>#DIV/0!</v>
      </c>
      <c r="HJU40" s="2267" t="s">
        <v>2539</v>
      </c>
      <c r="HJV40" s="2270"/>
      <c r="HJW40" s="2271"/>
      <c r="HJX40" s="2270"/>
      <c r="HJY40" s="2270"/>
      <c r="HJZ40" s="2325" t="e">
        <v>#DIV/0!</v>
      </c>
      <c r="HKA40" s="2325"/>
      <c r="HKB40" s="2325" t="e">
        <v>#DIV/0!</v>
      </c>
      <c r="HKC40" s="2267" t="s">
        <v>2539</v>
      </c>
      <c r="HKD40" s="2270"/>
      <c r="HKE40" s="2271"/>
      <c r="HKF40" s="2270"/>
      <c r="HKG40" s="2270"/>
      <c r="HKH40" s="2325" t="e">
        <v>#DIV/0!</v>
      </c>
      <c r="HKI40" s="2325"/>
      <c r="HKJ40" s="2325" t="e">
        <v>#DIV/0!</v>
      </c>
      <c r="HKK40" s="2267" t="s">
        <v>2539</v>
      </c>
      <c r="HKL40" s="2270"/>
      <c r="HKM40" s="2271"/>
      <c r="HKN40" s="2270"/>
      <c r="HKO40" s="2270"/>
      <c r="HKP40" s="2325" t="e">
        <v>#DIV/0!</v>
      </c>
      <c r="HKQ40" s="2325"/>
      <c r="HKR40" s="2325" t="e">
        <v>#DIV/0!</v>
      </c>
      <c r="HKS40" s="2267" t="s">
        <v>2539</v>
      </c>
      <c r="HKT40" s="2270"/>
      <c r="HKU40" s="2271"/>
      <c r="HKV40" s="2270"/>
      <c r="HKW40" s="2270"/>
      <c r="HKX40" s="2325" t="e">
        <v>#DIV/0!</v>
      </c>
      <c r="HKY40" s="2325"/>
      <c r="HKZ40" s="2325" t="e">
        <v>#DIV/0!</v>
      </c>
      <c r="HLA40" s="2267" t="s">
        <v>2539</v>
      </c>
      <c r="HLB40" s="2270"/>
      <c r="HLC40" s="2271"/>
      <c r="HLD40" s="2270"/>
      <c r="HLE40" s="2270"/>
      <c r="HLF40" s="2325" t="e">
        <v>#DIV/0!</v>
      </c>
      <c r="HLG40" s="2325"/>
      <c r="HLH40" s="2325" t="e">
        <v>#DIV/0!</v>
      </c>
      <c r="HLI40" s="2267" t="s">
        <v>2539</v>
      </c>
      <c r="HLJ40" s="2270"/>
      <c r="HLK40" s="2271"/>
      <c r="HLL40" s="2270"/>
      <c r="HLM40" s="2270"/>
      <c r="HLN40" s="2325" t="e">
        <v>#DIV/0!</v>
      </c>
      <c r="HLO40" s="2325"/>
      <c r="HLP40" s="2325" t="e">
        <v>#DIV/0!</v>
      </c>
      <c r="HLQ40" s="2267" t="s">
        <v>2539</v>
      </c>
      <c r="HLR40" s="2270"/>
      <c r="HLS40" s="2271"/>
      <c r="HLT40" s="2270"/>
      <c r="HLU40" s="2270"/>
      <c r="HLV40" s="2325" t="e">
        <v>#DIV/0!</v>
      </c>
      <c r="HLW40" s="2325"/>
      <c r="HLX40" s="2325" t="e">
        <v>#DIV/0!</v>
      </c>
      <c r="HLY40" s="2267" t="s">
        <v>2539</v>
      </c>
      <c r="HLZ40" s="2270"/>
      <c r="HMA40" s="2271"/>
      <c r="HMB40" s="2270"/>
      <c r="HMC40" s="2270"/>
      <c r="HMD40" s="2325" t="e">
        <v>#DIV/0!</v>
      </c>
      <c r="HME40" s="2325"/>
      <c r="HMF40" s="2325" t="e">
        <v>#DIV/0!</v>
      </c>
      <c r="HMG40" s="2267" t="s">
        <v>2539</v>
      </c>
      <c r="HMH40" s="2270"/>
      <c r="HMI40" s="2271"/>
      <c r="HMJ40" s="2270"/>
      <c r="HMK40" s="2270"/>
      <c r="HML40" s="2325" t="e">
        <v>#DIV/0!</v>
      </c>
      <c r="HMM40" s="2325"/>
      <c r="HMN40" s="2325" t="e">
        <v>#DIV/0!</v>
      </c>
      <c r="HMO40" s="2267" t="s">
        <v>2539</v>
      </c>
      <c r="HMP40" s="2270"/>
      <c r="HMQ40" s="2271"/>
      <c r="HMR40" s="2270"/>
      <c r="HMS40" s="2270"/>
      <c r="HMT40" s="2325" t="e">
        <v>#DIV/0!</v>
      </c>
      <c r="HMU40" s="2325"/>
      <c r="HMV40" s="2325" t="e">
        <v>#DIV/0!</v>
      </c>
      <c r="HMW40" s="2267" t="s">
        <v>2539</v>
      </c>
      <c r="HMX40" s="2270"/>
      <c r="HMY40" s="2271"/>
      <c r="HMZ40" s="2270"/>
      <c r="HNA40" s="2270"/>
      <c r="HNB40" s="2325" t="e">
        <v>#DIV/0!</v>
      </c>
      <c r="HNC40" s="2325"/>
      <c r="HND40" s="2325" t="e">
        <v>#DIV/0!</v>
      </c>
      <c r="HNE40" s="2267" t="s">
        <v>2539</v>
      </c>
      <c r="HNF40" s="2270"/>
      <c r="HNG40" s="2271"/>
      <c r="HNH40" s="2270"/>
      <c r="HNI40" s="2270"/>
      <c r="HNJ40" s="2325" t="e">
        <v>#DIV/0!</v>
      </c>
      <c r="HNK40" s="2325"/>
      <c r="HNL40" s="2325" t="e">
        <v>#DIV/0!</v>
      </c>
      <c r="HNM40" s="2267" t="s">
        <v>2539</v>
      </c>
      <c r="HNN40" s="2270"/>
      <c r="HNO40" s="2271"/>
      <c r="HNP40" s="2270"/>
      <c r="HNQ40" s="2270"/>
      <c r="HNR40" s="2325" t="e">
        <v>#DIV/0!</v>
      </c>
      <c r="HNS40" s="2325"/>
      <c r="HNT40" s="2325" t="e">
        <v>#DIV/0!</v>
      </c>
      <c r="HNU40" s="2267" t="s">
        <v>2539</v>
      </c>
      <c r="HNV40" s="2270"/>
      <c r="HNW40" s="2271"/>
      <c r="HNX40" s="2270"/>
      <c r="HNY40" s="2270"/>
      <c r="HNZ40" s="2325" t="e">
        <v>#DIV/0!</v>
      </c>
      <c r="HOA40" s="2325"/>
      <c r="HOB40" s="2325" t="e">
        <v>#DIV/0!</v>
      </c>
      <c r="HOC40" s="2267" t="s">
        <v>2539</v>
      </c>
      <c r="HOD40" s="2270"/>
      <c r="HOE40" s="2271"/>
      <c r="HOF40" s="2270"/>
      <c r="HOG40" s="2270"/>
      <c r="HOH40" s="2325" t="e">
        <v>#DIV/0!</v>
      </c>
      <c r="HOI40" s="2325"/>
      <c r="HOJ40" s="2325" t="e">
        <v>#DIV/0!</v>
      </c>
      <c r="HOK40" s="2267" t="s">
        <v>2539</v>
      </c>
      <c r="HOL40" s="2270"/>
      <c r="HOM40" s="2271"/>
      <c r="HON40" s="2270"/>
      <c r="HOO40" s="2270"/>
      <c r="HOP40" s="2325" t="e">
        <v>#DIV/0!</v>
      </c>
      <c r="HOQ40" s="2325"/>
      <c r="HOR40" s="2325" t="e">
        <v>#DIV/0!</v>
      </c>
      <c r="HOS40" s="2267" t="s">
        <v>2539</v>
      </c>
      <c r="HOT40" s="2270"/>
      <c r="HOU40" s="2271"/>
      <c r="HOV40" s="2270"/>
      <c r="HOW40" s="2270"/>
      <c r="HOX40" s="2325" t="e">
        <v>#DIV/0!</v>
      </c>
      <c r="HOY40" s="2325"/>
      <c r="HOZ40" s="2325" t="e">
        <v>#DIV/0!</v>
      </c>
      <c r="HPA40" s="2267" t="s">
        <v>2539</v>
      </c>
      <c r="HPB40" s="2270"/>
      <c r="HPC40" s="2271"/>
      <c r="HPD40" s="2270"/>
      <c r="HPE40" s="2270"/>
      <c r="HPF40" s="2325" t="e">
        <v>#DIV/0!</v>
      </c>
      <c r="HPG40" s="2325"/>
      <c r="HPH40" s="2325" t="e">
        <v>#DIV/0!</v>
      </c>
      <c r="HPI40" s="2267" t="s">
        <v>2539</v>
      </c>
      <c r="HPJ40" s="2270"/>
      <c r="HPK40" s="2271"/>
      <c r="HPL40" s="2270"/>
      <c r="HPM40" s="2270"/>
      <c r="HPN40" s="2325" t="e">
        <v>#DIV/0!</v>
      </c>
      <c r="HPO40" s="2325"/>
      <c r="HPP40" s="2325" t="e">
        <v>#DIV/0!</v>
      </c>
      <c r="HPQ40" s="2267" t="s">
        <v>2539</v>
      </c>
      <c r="HPR40" s="2270"/>
      <c r="HPS40" s="2271"/>
      <c r="HPT40" s="2270"/>
      <c r="HPU40" s="2270"/>
      <c r="HPV40" s="2325" t="e">
        <v>#DIV/0!</v>
      </c>
      <c r="HPW40" s="2325"/>
      <c r="HPX40" s="2325" t="e">
        <v>#DIV/0!</v>
      </c>
      <c r="HPY40" s="2267" t="s">
        <v>2539</v>
      </c>
      <c r="HPZ40" s="2270"/>
      <c r="HQA40" s="2271"/>
      <c r="HQB40" s="2270"/>
      <c r="HQC40" s="2270"/>
      <c r="HQD40" s="2325" t="e">
        <v>#DIV/0!</v>
      </c>
      <c r="HQE40" s="2325"/>
      <c r="HQF40" s="2325" t="e">
        <v>#DIV/0!</v>
      </c>
      <c r="HQG40" s="2267" t="s">
        <v>2539</v>
      </c>
      <c r="HQH40" s="2270"/>
      <c r="HQI40" s="2271"/>
      <c r="HQJ40" s="2270"/>
      <c r="HQK40" s="2270"/>
      <c r="HQL40" s="2325" t="e">
        <v>#DIV/0!</v>
      </c>
      <c r="HQM40" s="2325"/>
      <c r="HQN40" s="2325" t="e">
        <v>#DIV/0!</v>
      </c>
      <c r="HQO40" s="2267" t="s">
        <v>2539</v>
      </c>
      <c r="HQP40" s="2270"/>
      <c r="HQQ40" s="2271"/>
      <c r="HQR40" s="2270"/>
      <c r="HQS40" s="2270"/>
      <c r="HQT40" s="2325" t="e">
        <v>#DIV/0!</v>
      </c>
      <c r="HQU40" s="2325"/>
      <c r="HQV40" s="2325" t="e">
        <v>#DIV/0!</v>
      </c>
      <c r="HQW40" s="2267" t="s">
        <v>2539</v>
      </c>
      <c r="HQX40" s="2270"/>
      <c r="HQY40" s="2271"/>
      <c r="HQZ40" s="2270"/>
      <c r="HRA40" s="2270"/>
      <c r="HRB40" s="2325" t="e">
        <v>#DIV/0!</v>
      </c>
      <c r="HRC40" s="2325"/>
      <c r="HRD40" s="2325" t="e">
        <v>#DIV/0!</v>
      </c>
      <c r="HRE40" s="2267" t="s">
        <v>2539</v>
      </c>
      <c r="HRF40" s="2270"/>
      <c r="HRG40" s="2271"/>
      <c r="HRH40" s="2270"/>
      <c r="HRI40" s="2270"/>
      <c r="HRJ40" s="2325" t="e">
        <v>#DIV/0!</v>
      </c>
      <c r="HRK40" s="2325"/>
      <c r="HRL40" s="2325" t="e">
        <v>#DIV/0!</v>
      </c>
      <c r="HRM40" s="2267" t="s">
        <v>2539</v>
      </c>
      <c r="HRN40" s="2270"/>
      <c r="HRO40" s="2271"/>
      <c r="HRP40" s="2270"/>
      <c r="HRQ40" s="2270"/>
      <c r="HRR40" s="2325" t="e">
        <v>#DIV/0!</v>
      </c>
      <c r="HRS40" s="2325"/>
      <c r="HRT40" s="2325" t="e">
        <v>#DIV/0!</v>
      </c>
      <c r="HRU40" s="2267" t="s">
        <v>2539</v>
      </c>
      <c r="HRV40" s="2270"/>
      <c r="HRW40" s="2271"/>
      <c r="HRX40" s="2270"/>
      <c r="HRY40" s="2270"/>
      <c r="HRZ40" s="2325" t="e">
        <v>#DIV/0!</v>
      </c>
      <c r="HSA40" s="2325"/>
      <c r="HSB40" s="2325" t="e">
        <v>#DIV/0!</v>
      </c>
      <c r="HSC40" s="2267" t="s">
        <v>2539</v>
      </c>
      <c r="HSD40" s="2270"/>
      <c r="HSE40" s="2271"/>
      <c r="HSF40" s="2270"/>
      <c r="HSG40" s="2270"/>
      <c r="HSH40" s="2325" t="e">
        <v>#DIV/0!</v>
      </c>
      <c r="HSI40" s="2325"/>
      <c r="HSJ40" s="2325" t="e">
        <v>#DIV/0!</v>
      </c>
      <c r="HSK40" s="2267" t="s">
        <v>2539</v>
      </c>
      <c r="HSL40" s="2270"/>
      <c r="HSM40" s="2271"/>
      <c r="HSN40" s="2270"/>
      <c r="HSO40" s="2270"/>
      <c r="HSP40" s="2325" t="e">
        <v>#DIV/0!</v>
      </c>
      <c r="HSQ40" s="2325"/>
      <c r="HSR40" s="2325" t="e">
        <v>#DIV/0!</v>
      </c>
      <c r="HSS40" s="2267" t="s">
        <v>2539</v>
      </c>
      <c r="HST40" s="2270"/>
      <c r="HSU40" s="2271"/>
      <c r="HSV40" s="2270"/>
      <c r="HSW40" s="2270"/>
      <c r="HSX40" s="2325" t="e">
        <v>#DIV/0!</v>
      </c>
      <c r="HSY40" s="2325"/>
      <c r="HSZ40" s="2325" t="e">
        <v>#DIV/0!</v>
      </c>
      <c r="HTA40" s="2267" t="s">
        <v>2539</v>
      </c>
      <c r="HTB40" s="2270"/>
      <c r="HTC40" s="2271"/>
      <c r="HTD40" s="2270"/>
      <c r="HTE40" s="2270"/>
      <c r="HTF40" s="2325" t="e">
        <v>#DIV/0!</v>
      </c>
      <c r="HTG40" s="2325"/>
      <c r="HTH40" s="2325" t="e">
        <v>#DIV/0!</v>
      </c>
      <c r="HTI40" s="2267" t="s">
        <v>2539</v>
      </c>
      <c r="HTJ40" s="2270"/>
      <c r="HTK40" s="2271"/>
      <c r="HTL40" s="2270"/>
      <c r="HTM40" s="2270"/>
      <c r="HTN40" s="2325" t="e">
        <v>#DIV/0!</v>
      </c>
      <c r="HTO40" s="2325"/>
      <c r="HTP40" s="2325" t="e">
        <v>#DIV/0!</v>
      </c>
      <c r="HTQ40" s="2267" t="s">
        <v>2539</v>
      </c>
      <c r="HTR40" s="2270"/>
      <c r="HTS40" s="2271"/>
      <c r="HTT40" s="2270"/>
      <c r="HTU40" s="2270"/>
      <c r="HTV40" s="2325" t="e">
        <v>#DIV/0!</v>
      </c>
      <c r="HTW40" s="2325"/>
      <c r="HTX40" s="2325" t="e">
        <v>#DIV/0!</v>
      </c>
      <c r="HTY40" s="2267" t="s">
        <v>2539</v>
      </c>
      <c r="HTZ40" s="2270"/>
      <c r="HUA40" s="2271"/>
      <c r="HUB40" s="2270"/>
      <c r="HUC40" s="2270"/>
      <c r="HUD40" s="2325" t="e">
        <v>#DIV/0!</v>
      </c>
      <c r="HUE40" s="2325"/>
      <c r="HUF40" s="2325" t="e">
        <v>#DIV/0!</v>
      </c>
      <c r="HUG40" s="2267" t="s">
        <v>2539</v>
      </c>
      <c r="HUH40" s="2270"/>
      <c r="HUI40" s="2271"/>
      <c r="HUJ40" s="2270"/>
      <c r="HUK40" s="2270"/>
      <c r="HUL40" s="2325" t="e">
        <v>#DIV/0!</v>
      </c>
      <c r="HUM40" s="2325"/>
      <c r="HUN40" s="2325" t="e">
        <v>#DIV/0!</v>
      </c>
      <c r="HUO40" s="2267" t="s">
        <v>2539</v>
      </c>
      <c r="HUP40" s="2270"/>
      <c r="HUQ40" s="2271"/>
      <c r="HUR40" s="2270"/>
      <c r="HUS40" s="2270"/>
      <c r="HUT40" s="2325" t="e">
        <v>#DIV/0!</v>
      </c>
      <c r="HUU40" s="2325"/>
      <c r="HUV40" s="2325" t="e">
        <v>#DIV/0!</v>
      </c>
      <c r="HUW40" s="2267" t="s">
        <v>2539</v>
      </c>
      <c r="HUX40" s="2270"/>
      <c r="HUY40" s="2271"/>
      <c r="HUZ40" s="2270"/>
      <c r="HVA40" s="2270"/>
      <c r="HVB40" s="2325" t="e">
        <v>#DIV/0!</v>
      </c>
      <c r="HVC40" s="2325"/>
      <c r="HVD40" s="2325" t="e">
        <v>#DIV/0!</v>
      </c>
      <c r="HVE40" s="2267" t="s">
        <v>2539</v>
      </c>
      <c r="HVF40" s="2270"/>
      <c r="HVG40" s="2271"/>
      <c r="HVH40" s="2270"/>
      <c r="HVI40" s="2270"/>
      <c r="HVJ40" s="2325" t="e">
        <v>#DIV/0!</v>
      </c>
      <c r="HVK40" s="2325"/>
      <c r="HVL40" s="2325" t="e">
        <v>#DIV/0!</v>
      </c>
      <c r="HVM40" s="2267" t="s">
        <v>2539</v>
      </c>
      <c r="HVN40" s="2270"/>
      <c r="HVO40" s="2271"/>
      <c r="HVP40" s="2270"/>
      <c r="HVQ40" s="2270"/>
      <c r="HVR40" s="2325" t="e">
        <v>#DIV/0!</v>
      </c>
      <c r="HVS40" s="2325"/>
      <c r="HVT40" s="2325" t="e">
        <v>#DIV/0!</v>
      </c>
      <c r="HVU40" s="2267" t="s">
        <v>2539</v>
      </c>
      <c r="HVV40" s="2270"/>
      <c r="HVW40" s="2271"/>
      <c r="HVX40" s="2270"/>
      <c r="HVY40" s="2270"/>
      <c r="HVZ40" s="2325" t="e">
        <v>#DIV/0!</v>
      </c>
      <c r="HWA40" s="2325"/>
      <c r="HWB40" s="2325" t="e">
        <v>#DIV/0!</v>
      </c>
      <c r="HWC40" s="2267" t="s">
        <v>2539</v>
      </c>
      <c r="HWD40" s="2270"/>
      <c r="HWE40" s="2271"/>
      <c r="HWF40" s="2270"/>
      <c r="HWG40" s="2270"/>
      <c r="HWH40" s="2325" t="e">
        <v>#DIV/0!</v>
      </c>
      <c r="HWI40" s="2325"/>
      <c r="HWJ40" s="2325" t="e">
        <v>#DIV/0!</v>
      </c>
      <c r="HWK40" s="2267" t="s">
        <v>2539</v>
      </c>
      <c r="HWL40" s="2270"/>
      <c r="HWM40" s="2271"/>
      <c r="HWN40" s="2270"/>
      <c r="HWO40" s="2270"/>
      <c r="HWP40" s="2325" t="e">
        <v>#DIV/0!</v>
      </c>
      <c r="HWQ40" s="2325"/>
      <c r="HWR40" s="2325" t="e">
        <v>#DIV/0!</v>
      </c>
      <c r="HWS40" s="2267" t="s">
        <v>2539</v>
      </c>
      <c r="HWT40" s="2270"/>
      <c r="HWU40" s="2271"/>
      <c r="HWV40" s="2270"/>
      <c r="HWW40" s="2270"/>
      <c r="HWX40" s="2325" t="e">
        <v>#DIV/0!</v>
      </c>
      <c r="HWY40" s="2325"/>
      <c r="HWZ40" s="2325" t="e">
        <v>#DIV/0!</v>
      </c>
      <c r="HXA40" s="2267" t="s">
        <v>2539</v>
      </c>
      <c r="HXB40" s="2270"/>
      <c r="HXC40" s="2271"/>
      <c r="HXD40" s="2270"/>
      <c r="HXE40" s="2270"/>
      <c r="HXF40" s="2325" t="e">
        <v>#DIV/0!</v>
      </c>
      <c r="HXG40" s="2325"/>
      <c r="HXH40" s="2325" t="e">
        <v>#DIV/0!</v>
      </c>
      <c r="HXI40" s="2267" t="s">
        <v>2539</v>
      </c>
      <c r="HXJ40" s="2270"/>
      <c r="HXK40" s="2271"/>
      <c r="HXL40" s="2270"/>
      <c r="HXM40" s="2270"/>
      <c r="HXN40" s="2325" t="e">
        <v>#DIV/0!</v>
      </c>
      <c r="HXO40" s="2325"/>
      <c r="HXP40" s="2325" t="e">
        <v>#DIV/0!</v>
      </c>
      <c r="HXQ40" s="2267" t="s">
        <v>2539</v>
      </c>
      <c r="HXR40" s="2270"/>
      <c r="HXS40" s="2271"/>
      <c r="HXT40" s="2270"/>
      <c r="HXU40" s="2270"/>
      <c r="HXV40" s="2325" t="e">
        <v>#DIV/0!</v>
      </c>
      <c r="HXW40" s="2325"/>
      <c r="HXX40" s="2325" t="e">
        <v>#DIV/0!</v>
      </c>
      <c r="HXY40" s="2267" t="s">
        <v>2539</v>
      </c>
      <c r="HXZ40" s="2270"/>
      <c r="HYA40" s="2271"/>
      <c r="HYB40" s="2270"/>
      <c r="HYC40" s="2270"/>
      <c r="HYD40" s="2325" t="e">
        <v>#DIV/0!</v>
      </c>
      <c r="HYE40" s="2325"/>
      <c r="HYF40" s="2325" t="e">
        <v>#DIV/0!</v>
      </c>
      <c r="HYG40" s="2267" t="s">
        <v>2539</v>
      </c>
      <c r="HYH40" s="2270"/>
      <c r="HYI40" s="2271"/>
      <c r="HYJ40" s="2270"/>
      <c r="HYK40" s="2270"/>
      <c r="HYL40" s="2325" t="e">
        <v>#DIV/0!</v>
      </c>
      <c r="HYM40" s="2325"/>
      <c r="HYN40" s="2325" t="e">
        <v>#DIV/0!</v>
      </c>
      <c r="HYO40" s="2267" t="s">
        <v>2539</v>
      </c>
      <c r="HYP40" s="2270"/>
      <c r="HYQ40" s="2271"/>
      <c r="HYR40" s="2270"/>
      <c r="HYS40" s="2270"/>
      <c r="HYT40" s="2325" t="e">
        <v>#DIV/0!</v>
      </c>
      <c r="HYU40" s="2325"/>
      <c r="HYV40" s="2325" t="e">
        <v>#DIV/0!</v>
      </c>
      <c r="HYW40" s="2267" t="s">
        <v>2539</v>
      </c>
      <c r="HYX40" s="2270"/>
      <c r="HYY40" s="2271"/>
      <c r="HYZ40" s="2270"/>
      <c r="HZA40" s="2270"/>
      <c r="HZB40" s="2325" t="e">
        <v>#DIV/0!</v>
      </c>
      <c r="HZC40" s="2325"/>
      <c r="HZD40" s="2325" t="e">
        <v>#DIV/0!</v>
      </c>
      <c r="HZE40" s="2267" t="s">
        <v>2539</v>
      </c>
      <c r="HZF40" s="2270"/>
      <c r="HZG40" s="2271"/>
      <c r="HZH40" s="2270"/>
      <c r="HZI40" s="2270"/>
      <c r="HZJ40" s="2325" t="e">
        <v>#DIV/0!</v>
      </c>
      <c r="HZK40" s="2325"/>
      <c r="HZL40" s="2325" t="e">
        <v>#DIV/0!</v>
      </c>
      <c r="HZM40" s="2267" t="s">
        <v>2539</v>
      </c>
      <c r="HZN40" s="2270"/>
      <c r="HZO40" s="2271"/>
      <c r="HZP40" s="2270"/>
      <c r="HZQ40" s="2270"/>
      <c r="HZR40" s="2325" t="e">
        <v>#DIV/0!</v>
      </c>
      <c r="HZS40" s="2325"/>
      <c r="HZT40" s="2325" t="e">
        <v>#DIV/0!</v>
      </c>
      <c r="HZU40" s="2267" t="s">
        <v>2539</v>
      </c>
      <c r="HZV40" s="2270"/>
      <c r="HZW40" s="2271"/>
      <c r="HZX40" s="2270"/>
      <c r="HZY40" s="2270"/>
      <c r="HZZ40" s="2325" t="e">
        <v>#DIV/0!</v>
      </c>
      <c r="IAA40" s="2325"/>
      <c r="IAB40" s="2325" t="e">
        <v>#DIV/0!</v>
      </c>
      <c r="IAC40" s="2267" t="s">
        <v>2539</v>
      </c>
      <c r="IAD40" s="2270"/>
      <c r="IAE40" s="2271"/>
      <c r="IAF40" s="2270"/>
      <c r="IAG40" s="2270"/>
      <c r="IAH40" s="2325" t="e">
        <v>#DIV/0!</v>
      </c>
      <c r="IAI40" s="2325"/>
      <c r="IAJ40" s="2325" t="e">
        <v>#DIV/0!</v>
      </c>
      <c r="IAK40" s="2267" t="s">
        <v>2539</v>
      </c>
      <c r="IAL40" s="2270"/>
      <c r="IAM40" s="2271"/>
      <c r="IAN40" s="2270"/>
      <c r="IAO40" s="2270"/>
      <c r="IAP40" s="2325" t="e">
        <v>#DIV/0!</v>
      </c>
      <c r="IAQ40" s="2325"/>
      <c r="IAR40" s="2325" t="e">
        <v>#DIV/0!</v>
      </c>
      <c r="IAS40" s="2267" t="s">
        <v>2539</v>
      </c>
      <c r="IAT40" s="2270"/>
      <c r="IAU40" s="2271"/>
      <c r="IAV40" s="2270"/>
      <c r="IAW40" s="2270"/>
      <c r="IAX40" s="2325" t="e">
        <v>#DIV/0!</v>
      </c>
      <c r="IAY40" s="2325"/>
      <c r="IAZ40" s="2325" t="e">
        <v>#DIV/0!</v>
      </c>
      <c r="IBA40" s="2267" t="s">
        <v>2539</v>
      </c>
      <c r="IBB40" s="2270"/>
      <c r="IBC40" s="2271"/>
      <c r="IBD40" s="2270"/>
      <c r="IBE40" s="2270"/>
      <c r="IBF40" s="2325" t="e">
        <v>#DIV/0!</v>
      </c>
      <c r="IBG40" s="2325"/>
      <c r="IBH40" s="2325" t="e">
        <v>#DIV/0!</v>
      </c>
      <c r="IBI40" s="2267" t="s">
        <v>2539</v>
      </c>
      <c r="IBJ40" s="2270"/>
      <c r="IBK40" s="2271"/>
      <c r="IBL40" s="2270"/>
      <c r="IBM40" s="2270"/>
      <c r="IBN40" s="2325" t="e">
        <v>#DIV/0!</v>
      </c>
      <c r="IBO40" s="2325"/>
      <c r="IBP40" s="2325" t="e">
        <v>#DIV/0!</v>
      </c>
      <c r="IBQ40" s="2267" t="s">
        <v>2539</v>
      </c>
      <c r="IBR40" s="2270"/>
      <c r="IBS40" s="2271"/>
      <c r="IBT40" s="2270"/>
      <c r="IBU40" s="2270"/>
      <c r="IBV40" s="2325" t="e">
        <v>#DIV/0!</v>
      </c>
      <c r="IBW40" s="2325"/>
      <c r="IBX40" s="2325" t="e">
        <v>#DIV/0!</v>
      </c>
      <c r="IBY40" s="2267" t="s">
        <v>2539</v>
      </c>
      <c r="IBZ40" s="2270"/>
      <c r="ICA40" s="2271"/>
      <c r="ICB40" s="2270"/>
      <c r="ICC40" s="2270"/>
      <c r="ICD40" s="2325" t="e">
        <v>#DIV/0!</v>
      </c>
      <c r="ICE40" s="2325"/>
      <c r="ICF40" s="2325" t="e">
        <v>#DIV/0!</v>
      </c>
      <c r="ICG40" s="2267" t="s">
        <v>2539</v>
      </c>
      <c r="ICH40" s="2270"/>
      <c r="ICI40" s="2271"/>
      <c r="ICJ40" s="2270"/>
      <c r="ICK40" s="2270"/>
      <c r="ICL40" s="2325" t="e">
        <v>#DIV/0!</v>
      </c>
      <c r="ICM40" s="2325"/>
      <c r="ICN40" s="2325" t="e">
        <v>#DIV/0!</v>
      </c>
      <c r="ICO40" s="2267" t="s">
        <v>2539</v>
      </c>
      <c r="ICP40" s="2270"/>
      <c r="ICQ40" s="2271"/>
      <c r="ICR40" s="2270"/>
      <c r="ICS40" s="2270"/>
      <c r="ICT40" s="2325" t="e">
        <v>#DIV/0!</v>
      </c>
      <c r="ICU40" s="2325"/>
      <c r="ICV40" s="2325" t="e">
        <v>#DIV/0!</v>
      </c>
      <c r="ICW40" s="2267" t="s">
        <v>2539</v>
      </c>
      <c r="ICX40" s="2270"/>
      <c r="ICY40" s="2271"/>
      <c r="ICZ40" s="2270"/>
      <c r="IDA40" s="2270"/>
      <c r="IDB40" s="2325" t="e">
        <v>#DIV/0!</v>
      </c>
      <c r="IDC40" s="2325"/>
      <c r="IDD40" s="2325" t="e">
        <v>#DIV/0!</v>
      </c>
      <c r="IDE40" s="2267" t="s">
        <v>2539</v>
      </c>
      <c r="IDF40" s="2270"/>
      <c r="IDG40" s="2271"/>
      <c r="IDH40" s="2270"/>
      <c r="IDI40" s="2270"/>
      <c r="IDJ40" s="2325" t="e">
        <v>#DIV/0!</v>
      </c>
      <c r="IDK40" s="2325"/>
      <c r="IDL40" s="2325" t="e">
        <v>#DIV/0!</v>
      </c>
      <c r="IDM40" s="2267" t="s">
        <v>2539</v>
      </c>
      <c r="IDN40" s="2270"/>
      <c r="IDO40" s="2271"/>
      <c r="IDP40" s="2270"/>
      <c r="IDQ40" s="2270"/>
      <c r="IDR40" s="2325" t="e">
        <v>#DIV/0!</v>
      </c>
      <c r="IDS40" s="2325"/>
      <c r="IDT40" s="2325" t="e">
        <v>#DIV/0!</v>
      </c>
      <c r="IDU40" s="2267" t="s">
        <v>2539</v>
      </c>
      <c r="IDV40" s="2270"/>
      <c r="IDW40" s="2271"/>
      <c r="IDX40" s="2270"/>
      <c r="IDY40" s="2270"/>
      <c r="IDZ40" s="2325" t="e">
        <v>#DIV/0!</v>
      </c>
      <c r="IEA40" s="2325"/>
      <c r="IEB40" s="2325" t="e">
        <v>#DIV/0!</v>
      </c>
      <c r="IEC40" s="2267" t="s">
        <v>2539</v>
      </c>
      <c r="IED40" s="2270"/>
      <c r="IEE40" s="2271"/>
      <c r="IEF40" s="2270"/>
      <c r="IEG40" s="2270"/>
      <c r="IEH40" s="2325" t="e">
        <v>#DIV/0!</v>
      </c>
      <c r="IEI40" s="2325"/>
      <c r="IEJ40" s="2325" t="e">
        <v>#DIV/0!</v>
      </c>
      <c r="IEK40" s="2267" t="s">
        <v>2539</v>
      </c>
      <c r="IEL40" s="2270"/>
      <c r="IEM40" s="2271"/>
      <c r="IEN40" s="2270"/>
      <c r="IEO40" s="2270"/>
      <c r="IEP40" s="2325" t="e">
        <v>#DIV/0!</v>
      </c>
      <c r="IEQ40" s="2325"/>
      <c r="IER40" s="2325" t="e">
        <v>#DIV/0!</v>
      </c>
      <c r="IES40" s="2267" t="s">
        <v>2539</v>
      </c>
      <c r="IET40" s="2270"/>
      <c r="IEU40" s="2271"/>
      <c r="IEV40" s="2270"/>
      <c r="IEW40" s="2270"/>
      <c r="IEX40" s="2325" t="e">
        <v>#DIV/0!</v>
      </c>
      <c r="IEY40" s="2325"/>
      <c r="IEZ40" s="2325" t="e">
        <v>#DIV/0!</v>
      </c>
      <c r="IFA40" s="2267" t="s">
        <v>2539</v>
      </c>
      <c r="IFB40" s="2270"/>
      <c r="IFC40" s="2271"/>
      <c r="IFD40" s="2270"/>
      <c r="IFE40" s="2270"/>
      <c r="IFF40" s="2325" t="e">
        <v>#DIV/0!</v>
      </c>
      <c r="IFG40" s="2325"/>
      <c r="IFH40" s="2325" t="e">
        <v>#DIV/0!</v>
      </c>
      <c r="IFI40" s="2267" t="s">
        <v>2539</v>
      </c>
      <c r="IFJ40" s="2270"/>
      <c r="IFK40" s="2271"/>
      <c r="IFL40" s="2270"/>
      <c r="IFM40" s="2270"/>
      <c r="IFN40" s="2325" t="e">
        <v>#DIV/0!</v>
      </c>
      <c r="IFO40" s="2325"/>
      <c r="IFP40" s="2325" t="e">
        <v>#DIV/0!</v>
      </c>
      <c r="IFQ40" s="2267" t="s">
        <v>2539</v>
      </c>
      <c r="IFR40" s="2270"/>
      <c r="IFS40" s="2271"/>
      <c r="IFT40" s="2270"/>
      <c r="IFU40" s="2270"/>
      <c r="IFV40" s="2325" t="e">
        <v>#DIV/0!</v>
      </c>
      <c r="IFW40" s="2325"/>
      <c r="IFX40" s="2325" t="e">
        <v>#DIV/0!</v>
      </c>
      <c r="IFY40" s="2267" t="s">
        <v>2539</v>
      </c>
      <c r="IFZ40" s="2270"/>
      <c r="IGA40" s="2271"/>
      <c r="IGB40" s="2270"/>
      <c r="IGC40" s="2270"/>
      <c r="IGD40" s="2325" t="e">
        <v>#DIV/0!</v>
      </c>
      <c r="IGE40" s="2325"/>
      <c r="IGF40" s="2325" t="e">
        <v>#DIV/0!</v>
      </c>
      <c r="IGG40" s="2267" t="s">
        <v>2539</v>
      </c>
      <c r="IGH40" s="2270"/>
      <c r="IGI40" s="2271"/>
      <c r="IGJ40" s="2270"/>
      <c r="IGK40" s="2270"/>
      <c r="IGL40" s="2325" t="e">
        <v>#DIV/0!</v>
      </c>
      <c r="IGM40" s="2325"/>
      <c r="IGN40" s="2325" t="e">
        <v>#DIV/0!</v>
      </c>
      <c r="IGO40" s="2267" t="s">
        <v>2539</v>
      </c>
      <c r="IGP40" s="2270"/>
      <c r="IGQ40" s="2271"/>
      <c r="IGR40" s="2270"/>
      <c r="IGS40" s="2270"/>
      <c r="IGT40" s="2325" t="e">
        <v>#DIV/0!</v>
      </c>
      <c r="IGU40" s="2325"/>
      <c r="IGV40" s="2325" t="e">
        <v>#DIV/0!</v>
      </c>
      <c r="IGW40" s="2267" t="s">
        <v>2539</v>
      </c>
      <c r="IGX40" s="2270"/>
      <c r="IGY40" s="2271"/>
      <c r="IGZ40" s="2270"/>
      <c r="IHA40" s="2270"/>
      <c r="IHB40" s="2325" t="e">
        <v>#DIV/0!</v>
      </c>
      <c r="IHC40" s="2325"/>
      <c r="IHD40" s="2325" t="e">
        <v>#DIV/0!</v>
      </c>
      <c r="IHE40" s="2267" t="s">
        <v>2539</v>
      </c>
      <c r="IHF40" s="2270"/>
      <c r="IHG40" s="2271"/>
      <c r="IHH40" s="2270"/>
      <c r="IHI40" s="2270"/>
      <c r="IHJ40" s="2325" t="e">
        <v>#DIV/0!</v>
      </c>
      <c r="IHK40" s="2325"/>
      <c r="IHL40" s="2325" t="e">
        <v>#DIV/0!</v>
      </c>
      <c r="IHM40" s="2267" t="s">
        <v>2539</v>
      </c>
      <c r="IHN40" s="2270"/>
      <c r="IHO40" s="2271"/>
      <c r="IHP40" s="2270"/>
      <c r="IHQ40" s="2270"/>
      <c r="IHR40" s="2325" t="e">
        <v>#DIV/0!</v>
      </c>
      <c r="IHS40" s="2325"/>
      <c r="IHT40" s="2325" t="e">
        <v>#DIV/0!</v>
      </c>
      <c r="IHU40" s="2267" t="s">
        <v>2539</v>
      </c>
      <c r="IHV40" s="2270"/>
      <c r="IHW40" s="2271"/>
      <c r="IHX40" s="2270"/>
      <c r="IHY40" s="2270"/>
      <c r="IHZ40" s="2325" t="e">
        <v>#DIV/0!</v>
      </c>
      <c r="IIA40" s="2325"/>
      <c r="IIB40" s="2325" t="e">
        <v>#DIV/0!</v>
      </c>
      <c r="IIC40" s="2267" t="s">
        <v>2539</v>
      </c>
      <c r="IID40" s="2270"/>
      <c r="IIE40" s="2271"/>
      <c r="IIF40" s="2270"/>
      <c r="IIG40" s="2270"/>
      <c r="IIH40" s="2325" t="e">
        <v>#DIV/0!</v>
      </c>
      <c r="III40" s="2325"/>
      <c r="IIJ40" s="2325" t="e">
        <v>#DIV/0!</v>
      </c>
      <c r="IIK40" s="2267" t="s">
        <v>2539</v>
      </c>
      <c r="IIL40" s="2270"/>
      <c r="IIM40" s="2271"/>
      <c r="IIN40" s="2270"/>
      <c r="IIO40" s="2270"/>
      <c r="IIP40" s="2325" t="e">
        <v>#DIV/0!</v>
      </c>
      <c r="IIQ40" s="2325"/>
      <c r="IIR40" s="2325" t="e">
        <v>#DIV/0!</v>
      </c>
      <c r="IIS40" s="2267" t="s">
        <v>2539</v>
      </c>
      <c r="IIT40" s="2270"/>
      <c r="IIU40" s="2271"/>
      <c r="IIV40" s="2270"/>
      <c r="IIW40" s="2270"/>
      <c r="IIX40" s="2325" t="e">
        <v>#DIV/0!</v>
      </c>
      <c r="IIY40" s="2325"/>
      <c r="IIZ40" s="2325" t="e">
        <v>#DIV/0!</v>
      </c>
      <c r="IJA40" s="2267" t="s">
        <v>2539</v>
      </c>
      <c r="IJB40" s="2270"/>
      <c r="IJC40" s="2271"/>
      <c r="IJD40" s="2270"/>
      <c r="IJE40" s="2270"/>
      <c r="IJF40" s="2325" t="e">
        <v>#DIV/0!</v>
      </c>
      <c r="IJG40" s="2325"/>
      <c r="IJH40" s="2325" t="e">
        <v>#DIV/0!</v>
      </c>
      <c r="IJI40" s="2267" t="s">
        <v>2539</v>
      </c>
      <c r="IJJ40" s="2270"/>
      <c r="IJK40" s="2271"/>
      <c r="IJL40" s="2270"/>
      <c r="IJM40" s="2270"/>
      <c r="IJN40" s="2325" t="e">
        <v>#DIV/0!</v>
      </c>
      <c r="IJO40" s="2325"/>
      <c r="IJP40" s="2325" t="e">
        <v>#DIV/0!</v>
      </c>
      <c r="IJQ40" s="2267" t="s">
        <v>2539</v>
      </c>
      <c r="IJR40" s="2270"/>
      <c r="IJS40" s="2271"/>
      <c r="IJT40" s="2270"/>
      <c r="IJU40" s="2270"/>
      <c r="IJV40" s="2325" t="e">
        <v>#DIV/0!</v>
      </c>
      <c r="IJW40" s="2325"/>
      <c r="IJX40" s="2325" t="e">
        <v>#DIV/0!</v>
      </c>
      <c r="IJY40" s="2267" t="s">
        <v>2539</v>
      </c>
      <c r="IJZ40" s="2270"/>
      <c r="IKA40" s="2271"/>
      <c r="IKB40" s="2270"/>
      <c r="IKC40" s="2270"/>
      <c r="IKD40" s="2325" t="e">
        <v>#DIV/0!</v>
      </c>
      <c r="IKE40" s="2325"/>
      <c r="IKF40" s="2325" t="e">
        <v>#DIV/0!</v>
      </c>
      <c r="IKG40" s="2267" t="s">
        <v>2539</v>
      </c>
      <c r="IKH40" s="2270"/>
      <c r="IKI40" s="2271"/>
      <c r="IKJ40" s="2270"/>
      <c r="IKK40" s="2270"/>
      <c r="IKL40" s="2325" t="e">
        <v>#DIV/0!</v>
      </c>
      <c r="IKM40" s="2325"/>
      <c r="IKN40" s="2325" t="e">
        <v>#DIV/0!</v>
      </c>
      <c r="IKO40" s="2267" t="s">
        <v>2539</v>
      </c>
      <c r="IKP40" s="2270"/>
      <c r="IKQ40" s="2271"/>
      <c r="IKR40" s="2270"/>
      <c r="IKS40" s="2270"/>
      <c r="IKT40" s="2325" t="e">
        <v>#DIV/0!</v>
      </c>
      <c r="IKU40" s="2325"/>
      <c r="IKV40" s="2325" t="e">
        <v>#DIV/0!</v>
      </c>
      <c r="IKW40" s="2267" t="s">
        <v>2539</v>
      </c>
      <c r="IKX40" s="2270"/>
      <c r="IKY40" s="2271"/>
      <c r="IKZ40" s="2270"/>
      <c r="ILA40" s="2270"/>
      <c r="ILB40" s="2325" t="e">
        <v>#DIV/0!</v>
      </c>
      <c r="ILC40" s="2325"/>
      <c r="ILD40" s="2325" t="e">
        <v>#DIV/0!</v>
      </c>
      <c r="ILE40" s="2267" t="s">
        <v>2539</v>
      </c>
      <c r="ILF40" s="2270"/>
      <c r="ILG40" s="2271"/>
      <c r="ILH40" s="2270"/>
      <c r="ILI40" s="2270"/>
      <c r="ILJ40" s="2325" t="e">
        <v>#DIV/0!</v>
      </c>
      <c r="ILK40" s="2325"/>
      <c r="ILL40" s="2325" t="e">
        <v>#DIV/0!</v>
      </c>
      <c r="ILM40" s="2267" t="s">
        <v>2539</v>
      </c>
      <c r="ILN40" s="2270"/>
      <c r="ILO40" s="2271"/>
      <c r="ILP40" s="2270"/>
      <c r="ILQ40" s="2270"/>
      <c r="ILR40" s="2325" t="e">
        <v>#DIV/0!</v>
      </c>
      <c r="ILS40" s="2325"/>
      <c r="ILT40" s="2325" t="e">
        <v>#DIV/0!</v>
      </c>
      <c r="ILU40" s="2267" t="s">
        <v>2539</v>
      </c>
      <c r="ILV40" s="2270"/>
      <c r="ILW40" s="2271"/>
      <c r="ILX40" s="2270"/>
      <c r="ILY40" s="2270"/>
      <c r="ILZ40" s="2325" t="e">
        <v>#DIV/0!</v>
      </c>
      <c r="IMA40" s="2325"/>
      <c r="IMB40" s="2325" t="e">
        <v>#DIV/0!</v>
      </c>
      <c r="IMC40" s="2267" t="s">
        <v>2539</v>
      </c>
      <c r="IMD40" s="2270"/>
      <c r="IME40" s="2271"/>
      <c r="IMF40" s="2270"/>
      <c r="IMG40" s="2270"/>
      <c r="IMH40" s="2325" t="e">
        <v>#DIV/0!</v>
      </c>
      <c r="IMI40" s="2325"/>
      <c r="IMJ40" s="2325" t="e">
        <v>#DIV/0!</v>
      </c>
      <c r="IMK40" s="2267" t="s">
        <v>2539</v>
      </c>
      <c r="IML40" s="2270"/>
      <c r="IMM40" s="2271"/>
      <c r="IMN40" s="2270"/>
      <c r="IMO40" s="2270"/>
      <c r="IMP40" s="2325" t="e">
        <v>#DIV/0!</v>
      </c>
      <c r="IMQ40" s="2325"/>
      <c r="IMR40" s="2325" t="e">
        <v>#DIV/0!</v>
      </c>
      <c r="IMS40" s="2267" t="s">
        <v>2539</v>
      </c>
      <c r="IMT40" s="2270"/>
      <c r="IMU40" s="2271"/>
      <c r="IMV40" s="2270"/>
      <c r="IMW40" s="2270"/>
      <c r="IMX40" s="2325" t="e">
        <v>#DIV/0!</v>
      </c>
      <c r="IMY40" s="2325"/>
      <c r="IMZ40" s="2325" t="e">
        <v>#DIV/0!</v>
      </c>
      <c r="INA40" s="2267" t="s">
        <v>2539</v>
      </c>
      <c r="INB40" s="2270"/>
      <c r="INC40" s="2271"/>
      <c r="IND40" s="2270"/>
      <c r="INE40" s="2270"/>
      <c r="INF40" s="2325" t="e">
        <v>#DIV/0!</v>
      </c>
      <c r="ING40" s="2325"/>
      <c r="INH40" s="2325" t="e">
        <v>#DIV/0!</v>
      </c>
      <c r="INI40" s="2267" t="s">
        <v>2539</v>
      </c>
      <c r="INJ40" s="2270"/>
      <c r="INK40" s="2271"/>
      <c r="INL40" s="2270"/>
      <c r="INM40" s="2270"/>
      <c r="INN40" s="2325" t="e">
        <v>#DIV/0!</v>
      </c>
      <c r="INO40" s="2325"/>
      <c r="INP40" s="2325" t="e">
        <v>#DIV/0!</v>
      </c>
      <c r="INQ40" s="2267" t="s">
        <v>2539</v>
      </c>
      <c r="INR40" s="2270"/>
      <c r="INS40" s="2271"/>
      <c r="INT40" s="2270"/>
      <c r="INU40" s="2270"/>
      <c r="INV40" s="2325" t="e">
        <v>#DIV/0!</v>
      </c>
      <c r="INW40" s="2325"/>
      <c r="INX40" s="2325" t="e">
        <v>#DIV/0!</v>
      </c>
      <c r="INY40" s="2267" t="s">
        <v>2539</v>
      </c>
      <c r="INZ40" s="2270"/>
      <c r="IOA40" s="2271"/>
      <c r="IOB40" s="2270"/>
      <c r="IOC40" s="2270"/>
      <c r="IOD40" s="2325" t="e">
        <v>#DIV/0!</v>
      </c>
      <c r="IOE40" s="2325"/>
      <c r="IOF40" s="2325" t="e">
        <v>#DIV/0!</v>
      </c>
      <c r="IOG40" s="2267" t="s">
        <v>2539</v>
      </c>
      <c r="IOH40" s="2270"/>
      <c r="IOI40" s="2271"/>
      <c r="IOJ40" s="2270"/>
      <c r="IOK40" s="2270"/>
      <c r="IOL40" s="2325" t="e">
        <v>#DIV/0!</v>
      </c>
      <c r="IOM40" s="2325"/>
      <c r="ION40" s="2325" t="e">
        <v>#DIV/0!</v>
      </c>
      <c r="IOO40" s="2267" t="s">
        <v>2539</v>
      </c>
      <c r="IOP40" s="2270"/>
      <c r="IOQ40" s="2271"/>
      <c r="IOR40" s="2270"/>
      <c r="IOS40" s="2270"/>
      <c r="IOT40" s="2325" t="e">
        <v>#DIV/0!</v>
      </c>
      <c r="IOU40" s="2325"/>
      <c r="IOV40" s="2325" t="e">
        <v>#DIV/0!</v>
      </c>
      <c r="IOW40" s="2267" t="s">
        <v>2539</v>
      </c>
      <c r="IOX40" s="2270"/>
      <c r="IOY40" s="2271"/>
      <c r="IOZ40" s="2270"/>
      <c r="IPA40" s="2270"/>
      <c r="IPB40" s="2325" t="e">
        <v>#DIV/0!</v>
      </c>
      <c r="IPC40" s="2325"/>
      <c r="IPD40" s="2325" t="e">
        <v>#DIV/0!</v>
      </c>
      <c r="IPE40" s="2267" t="s">
        <v>2539</v>
      </c>
      <c r="IPF40" s="2270"/>
      <c r="IPG40" s="2271"/>
      <c r="IPH40" s="2270"/>
      <c r="IPI40" s="2270"/>
      <c r="IPJ40" s="2325" t="e">
        <v>#DIV/0!</v>
      </c>
      <c r="IPK40" s="2325"/>
      <c r="IPL40" s="2325" t="e">
        <v>#DIV/0!</v>
      </c>
      <c r="IPM40" s="2267" t="s">
        <v>2539</v>
      </c>
      <c r="IPN40" s="2270"/>
      <c r="IPO40" s="2271"/>
      <c r="IPP40" s="2270"/>
      <c r="IPQ40" s="2270"/>
      <c r="IPR40" s="2325" t="e">
        <v>#DIV/0!</v>
      </c>
      <c r="IPS40" s="2325"/>
      <c r="IPT40" s="2325" t="e">
        <v>#DIV/0!</v>
      </c>
      <c r="IPU40" s="2267" t="s">
        <v>2539</v>
      </c>
      <c r="IPV40" s="2270"/>
      <c r="IPW40" s="2271"/>
      <c r="IPX40" s="2270"/>
      <c r="IPY40" s="2270"/>
      <c r="IPZ40" s="2325" t="e">
        <v>#DIV/0!</v>
      </c>
      <c r="IQA40" s="2325"/>
      <c r="IQB40" s="2325" t="e">
        <v>#DIV/0!</v>
      </c>
      <c r="IQC40" s="2267" t="s">
        <v>2539</v>
      </c>
      <c r="IQD40" s="2270"/>
      <c r="IQE40" s="2271"/>
      <c r="IQF40" s="2270"/>
      <c r="IQG40" s="2270"/>
      <c r="IQH40" s="2325" t="e">
        <v>#DIV/0!</v>
      </c>
      <c r="IQI40" s="2325"/>
      <c r="IQJ40" s="2325" t="e">
        <v>#DIV/0!</v>
      </c>
      <c r="IQK40" s="2267" t="s">
        <v>2539</v>
      </c>
      <c r="IQL40" s="2270"/>
      <c r="IQM40" s="2271"/>
      <c r="IQN40" s="2270"/>
      <c r="IQO40" s="2270"/>
      <c r="IQP40" s="2325" t="e">
        <v>#DIV/0!</v>
      </c>
      <c r="IQQ40" s="2325"/>
      <c r="IQR40" s="2325" t="e">
        <v>#DIV/0!</v>
      </c>
      <c r="IQS40" s="2267" t="s">
        <v>2539</v>
      </c>
      <c r="IQT40" s="2270"/>
      <c r="IQU40" s="2271"/>
      <c r="IQV40" s="2270"/>
      <c r="IQW40" s="2270"/>
      <c r="IQX40" s="2325" t="e">
        <v>#DIV/0!</v>
      </c>
      <c r="IQY40" s="2325"/>
      <c r="IQZ40" s="2325" t="e">
        <v>#DIV/0!</v>
      </c>
      <c r="IRA40" s="2267" t="s">
        <v>2539</v>
      </c>
      <c r="IRB40" s="2270"/>
      <c r="IRC40" s="2271"/>
      <c r="IRD40" s="2270"/>
      <c r="IRE40" s="2270"/>
      <c r="IRF40" s="2325" t="e">
        <v>#DIV/0!</v>
      </c>
      <c r="IRG40" s="2325"/>
      <c r="IRH40" s="2325" t="e">
        <v>#DIV/0!</v>
      </c>
      <c r="IRI40" s="2267" t="s">
        <v>2539</v>
      </c>
      <c r="IRJ40" s="2270"/>
      <c r="IRK40" s="2271"/>
      <c r="IRL40" s="2270"/>
      <c r="IRM40" s="2270"/>
      <c r="IRN40" s="2325" t="e">
        <v>#DIV/0!</v>
      </c>
      <c r="IRO40" s="2325"/>
      <c r="IRP40" s="2325" t="e">
        <v>#DIV/0!</v>
      </c>
      <c r="IRQ40" s="2267" t="s">
        <v>2539</v>
      </c>
      <c r="IRR40" s="2270"/>
      <c r="IRS40" s="2271"/>
      <c r="IRT40" s="2270"/>
      <c r="IRU40" s="2270"/>
      <c r="IRV40" s="2325" t="e">
        <v>#DIV/0!</v>
      </c>
      <c r="IRW40" s="2325"/>
      <c r="IRX40" s="2325" t="e">
        <v>#DIV/0!</v>
      </c>
      <c r="IRY40" s="2267" t="s">
        <v>2539</v>
      </c>
      <c r="IRZ40" s="2270"/>
      <c r="ISA40" s="2271"/>
      <c r="ISB40" s="2270"/>
      <c r="ISC40" s="2270"/>
      <c r="ISD40" s="2325" t="e">
        <v>#DIV/0!</v>
      </c>
      <c r="ISE40" s="2325"/>
      <c r="ISF40" s="2325" t="e">
        <v>#DIV/0!</v>
      </c>
      <c r="ISG40" s="2267" t="s">
        <v>2539</v>
      </c>
      <c r="ISH40" s="2270"/>
      <c r="ISI40" s="2271"/>
      <c r="ISJ40" s="2270"/>
      <c r="ISK40" s="2270"/>
      <c r="ISL40" s="2325" t="e">
        <v>#DIV/0!</v>
      </c>
      <c r="ISM40" s="2325"/>
      <c r="ISN40" s="2325" t="e">
        <v>#DIV/0!</v>
      </c>
      <c r="ISO40" s="2267" t="s">
        <v>2539</v>
      </c>
      <c r="ISP40" s="2270"/>
      <c r="ISQ40" s="2271"/>
      <c r="ISR40" s="2270"/>
      <c r="ISS40" s="2270"/>
      <c r="IST40" s="2325" t="e">
        <v>#DIV/0!</v>
      </c>
      <c r="ISU40" s="2325"/>
      <c r="ISV40" s="2325" t="e">
        <v>#DIV/0!</v>
      </c>
      <c r="ISW40" s="2267" t="s">
        <v>2539</v>
      </c>
      <c r="ISX40" s="2270"/>
      <c r="ISY40" s="2271"/>
      <c r="ISZ40" s="2270"/>
      <c r="ITA40" s="2270"/>
      <c r="ITB40" s="2325" t="e">
        <v>#DIV/0!</v>
      </c>
      <c r="ITC40" s="2325"/>
      <c r="ITD40" s="2325" t="e">
        <v>#DIV/0!</v>
      </c>
      <c r="ITE40" s="2267" t="s">
        <v>2539</v>
      </c>
      <c r="ITF40" s="2270"/>
      <c r="ITG40" s="2271"/>
      <c r="ITH40" s="2270"/>
      <c r="ITI40" s="2270"/>
      <c r="ITJ40" s="2325" t="e">
        <v>#DIV/0!</v>
      </c>
      <c r="ITK40" s="2325"/>
      <c r="ITL40" s="2325" t="e">
        <v>#DIV/0!</v>
      </c>
      <c r="ITM40" s="2267" t="s">
        <v>2539</v>
      </c>
      <c r="ITN40" s="2270"/>
      <c r="ITO40" s="2271"/>
      <c r="ITP40" s="2270"/>
      <c r="ITQ40" s="2270"/>
      <c r="ITR40" s="2325" t="e">
        <v>#DIV/0!</v>
      </c>
      <c r="ITS40" s="2325"/>
      <c r="ITT40" s="2325" t="e">
        <v>#DIV/0!</v>
      </c>
      <c r="ITU40" s="2267" t="s">
        <v>2539</v>
      </c>
      <c r="ITV40" s="2270"/>
      <c r="ITW40" s="2271"/>
      <c r="ITX40" s="2270"/>
      <c r="ITY40" s="2270"/>
      <c r="ITZ40" s="2325" t="e">
        <v>#DIV/0!</v>
      </c>
      <c r="IUA40" s="2325"/>
      <c r="IUB40" s="2325" t="e">
        <v>#DIV/0!</v>
      </c>
      <c r="IUC40" s="2267" t="s">
        <v>2539</v>
      </c>
      <c r="IUD40" s="2270"/>
      <c r="IUE40" s="2271"/>
      <c r="IUF40" s="2270"/>
      <c r="IUG40" s="2270"/>
      <c r="IUH40" s="2325" t="e">
        <v>#DIV/0!</v>
      </c>
      <c r="IUI40" s="2325"/>
      <c r="IUJ40" s="2325" t="e">
        <v>#DIV/0!</v>
      </c>
      <c r="IUK40" s="2267" t="s">
        <v>2539</v>
      </c>
      <c r="IUL40" s="2270"/>
      <c r="IUM40" s="2271"/>
      <c r="IUN40" s="2270"/>
      <c r="IUO40" s="2270"/>
      <c r="IUP40" s="2325" t="e">
        <v>#DIV/0!</v>
      </c>
      <c r="IUQ40" s="2325"/>
      <c r="IUR40" s="2325" t="e">
        <v>#DIV/0!</v>
      </c>
      <c r="IUS40" s="2267" t="s">
        <v>2539</v>
      </c>
      <c r="IUT40" s="2270"/>
      <c r="IUU40" s="2271"/>
      <c r="IUV40" s="2270"/>
      <c r="IUW40" s="2270"/>
      <c r="IUX40" s="2325" t="e">
        <v>#DIV/0!</v>
      </c>
      <c r="IUY40" s="2325"/>
      <c r="IUZ40" s="2325" t="e">
        <v>#DIV/0!</v>
      </c>
      <c r="IVA40" s="2267" t="s">
        <v>2539</v>
      </c>
      <c r="IVB40" s="2270"/>
      <c r="IVC40" s="2271"/>
      <c r="IVD40" s="2270"/>
      <c r="IVE40" s="2270"/>
      <c r="IVF40" s="2325" t="e">
        <v>#DIV/0!</v>
      </c>
      <c r="IVG40" s="2325"/>
      <c r="IVH40" s="2325" t="e">
        <v>#DIV/0!</v>
      </c>
      <c r="IVI40" s="2267" t="s">
        <v>2539</v>
      </c>
      <c r="IVJ40" s="2270"/>
      <c r="IVK40" s="2271"/>
      <c r="IVL40" s="2270"/>
      <c r="IVM40" s="2270"/>
      <c r="IVN40" s="2325" t="e">
        <v>#DIV/0!</v>
      </c>
      <c r="IVO40" s="2325"/>
      <c r="IVP40" s="2325" t="e">
        <v>#DIV/0!</v>
      </c>
      <c r="IVQ40" s="2267" t="s">
        <v>2539</v>
      </c>
      <c r="IVR40" s="2270"/>
      <c r="IVS40" s="2271"/>
      <c r="IVT40" s="2270"/>
      <c r="IVU40" s="2270"/>
      <c r="IVV40" s="2325" t="e">
        <v>#DIV/0!</v>
      </c>
      <c r="IVW40" s="2325"/>
      <c r="IVX40" s="2325" t="e">
        <v>#DIV/0!</v>
      </c>
      <c r="IVY40" s="2267" t="s">
        <v>2539</v>
      </c>
      <c r="IVZ40" s="2270"/>
      <c r="IWA40" s="2271"/>
      <c r="IWB40" s="2270"/>
      <c r="IWC40" s="2270"/>
      <c r="IWD40" s="2325" t="e">
        <v>#DIV/0!</v>
      </c>
      <c r="IWE40" s="2325"/>
      <c r="IWF40" s="2325" t="e">
        <v>#DIV/0!</v>
      </c>
      <c r="IWG40" s="2267" t="s">
        <v>2539</v>
      </c>
      <c r="IWH40" s="2270"/>
      <c r="IWI40" s="2271"/>
      <c r="IWJ40" s="2270"/>
      <c r="IWK40" s="2270"/>
      <c r="IWL40" s="2325" t="e">
        <v>#DIV/0!</v>
      </c>
      <c r="IWM40" s="2325"/>
      <c r="IWN40" s="2325" t="e">
        <v>#DIV/0!</v>
      </c>
      <c r="IWO40" s="2267" t="s">
        <v>2539</v>
      </c>
      <c r="IWP40" s="2270"/>
      <c r="IWQ40" s="2271"/>
      <c r="IWR40" s="2270"/>
      <c r="IWS40" s="2270"/>
      <c r="IWT40" s="2325" t="e">
        <v>#DIV/0!</v>
      </c>
      <c r="IWU40" s="2325"/>
      <c r="IWV40" s="2325" t="e">
        <v>#DIV/0!</v>
      </c>
      <c r="IWW40" s="2267" t="s">
        <v>2539</v>
      </c>
      <c r="IWX40" s="2270"/>
      <c r="IWY40" s="2271"/>
      <c r="IWZ40" s="2270"/>
      <c r="IXA40" s="2270"/>
      <c r="IXB40" s="2325" t="e">
        <v>#DIV/0!</v>
      </c>
      <c r="IXC40" s="2325"/>
      <c r="IXD40" s="2325" t="e">
        <v>#DIV/0!</v>
      </c>
      <c r="IXE40" s="2267" t="s">
        <v>2539</v>
      </c>
      <c r="IXF40" s="2270"/>
      <c r="IXG40" s="2271"/>
      <c r="IXH40" s="2270"/>
      <c r="IXI40" s="2270"/>
      <c r="IXJ40" s="2325" t="e">
        <v>#DIV/0!</v>
      </c>
      <c r="IXK40" s="2325"/>
      <c r="IXL40" s="2325" t="e">
        <v>#DIV/0!</v>
      </c>
      <c r="IXM40" s="2267" t="s">
        <v>2539</v>
      </c>
      <c r="IXN40" s="2270"/>
      <c r="IXO40" s="2271"/>
      <c r="IXP40" s="2270"/>
      <c r="IXQ40" s="2270"/>
      <c r="IXR40" s="2325" t="e">
        <v>#DIV/0!</v>
      </c>
      <c r="IXS40" s="2325"/>
      <c r="IXT40" s="2325" t="e">
        <v>#DIV/0!</v>
      </c>
      <c r="IXU40" s="2267" t="s">
        <v>2539</v>
      </c>
      <c r="IXV40" s="2270"/>
      <c r="IXW40" s="2271"/>
      <c r="IXX40" s="2270"/>
      <c r="IXY40" s="2270"/>
      <c r="IXZ40" s="2325" t="e">
        <v>#DIV/0!</v>
      </c>
      <c r="IYA40" s="2325"/>
      <c r="IYB40" s="2325" t="e">
        <v>#DIV/0!</v>
      </c>
      <c r="IYC40" s="2267" t="s">
        <v>2539</v>
      </c>
      <c r="IYD40" s="2270"/>
      <c r="IYE40" s="2271"/>
      <c r="IYF40" s="2270"/>
      <c r="IYG40" s="2270"/>
      <c r="IYH40" s="2325" t="e">
        <v>#DIV/0!</v>
      </c>
      <c r="IYI40" s="2325"/>
      <c r="IYJ40" s="2325" t="e">
        <v>#DIV/0!</v>
      </c>
      <c r="IYK40" s="2267" t="s">
        <v>2539</v>
      </c>
      <c r="IYL40" s="2270"/>
      <c r="IYM40" s="2271"/>
      <c r="IYN40" s="2270"/>
      <c r="IYO40" s="2270"/>
      <c r="IYP40" s="2325" t="e">
        <v>#DIV/0!</v>
      </c>
      <c r="IYQ40" s="2325"/>
      <c r="IYR40" s="2325" t="e">
        <v>#DIV/0!</v>
      </c>
      <c r="IYS40" s="2267" t="s">
        <v>2539</v>
      </c>
      <c r="IYT40" s="2270"/>
      <c r="IYU40" s="2271"/>
      <c r="IYV40" s="2270"/>
      <c r="IYW40" s="2270"/>
      <c r="IYX40" s="2325" t="e">
        <v>#DIV/0!</v>
      </c>
      <c r="IYY40" s="2325"/>
      <c r="IYZ40" s="2325" t="e">
        <v>#DIV/0!</v>
      </c>
      <c r="IZA40" s="2267" t="s">
        <v>2539</v>
      </c>
      <c r="IZB40" s="2270"/>
      <c r="IZC40" s="2271"/>
      <c r="IZD40" s="2270"/>
      <c r="IZE40" s="2270"/>
      <c r="IZF40" s="2325" t="e">
        <v>#DIV/0!</v>
      </c>
      <c r="IZG40" s="2325"/>
      <c r="IZH40" s="2325" t="e">
        <v>#DIV/0!</v>
      </c>
      <c r="IZI40" s="2267" t="s">
        <v>2539</v>
      </c>
      <c r="IZJ40" s="2270"/>
      <c r="IZK40" s="2271"/>
      <c r="IZL40" s="2270"/>
      <c r="IZM40" s="2270"/>
      <c r="IZN40" s="2325" t="e">
        <v>#DIV/0!</v>
      </c>
      <c r="IZO40" s="2325"/>
      <c r="IZP40" s="2325" t="e">
        <v>#DIV/0!</v>
      </c>
      <c r="IZQ40" s="2267" t="s">
        <v>2539</v>
      </c>
      <c r="IZR40" s="2270"/>
      <c r="IZS40" s="2271"/>
      <c r="IZT40" s="2270"/>
      <c r="IZU40" s="2270"/>
      <c r="IZV40" s="2325" t="e">
        <v>#DIV/0!</v>
      </c>
      <c r="IZW40" s="2325"/>
      <c r="IZX40" s="2325" t="e">
        <v>#DIV/0!</v>
      </c>
      <c r="IZY40" s="2267" t="s">
        <v>2539</v>
      </c>
      <c r="IZZ40" s="2270"/>
      <c r="JAA40" s="2271"/>
      <c r="JAB40" s="2270"/>
      <c r="JAC40" s="2270"/>
      <c r="JAD40" s="2325" t="e">
        <v>#DIV/0!</v>
      </c>
      <c r="JAE40" s="2325"/>
      <c r="JAF40" s="2325" t="e">
        <v>#DIV/0!</v>
      </c>
      <c r="JAG40" s="2267" t="s">
        <v>2539</v>
      </c>
      <c r="JAH40" s="2270"/>
      <c r="JAI40" s="2271"/>
      <c r="JAJ40" s="2270"/>
      <c r="JAK40" s="2270"/>
      <c r="JAL40" s="2325" t="e">
        <v>#DIV/0!</v>
      </c>
      <c r="JAM40" s="2325"/>
      <c r="JAN40" s="2325" t="e">
        <v>#DIV/0!</v>
      </c>
      <c r="JAO40" s="2267" t="s">
        <v>2539</v>
      </c>
      <c r="JAP40" s="2270"/>
      <c r="JAQ40" s="2271"/>
      <c r="JAR40" s="2270"/>
      <c r="JAS40" s="2270"/>
      <c r="JAT40" s="2325" t="e">
        <v>#DIV/0!</v>
      </c>
      <c r="JAU40" s="2325"/>
      <c r="JAV40" s="2325" t="e">
        <v>#DIV/0!</v>
      </c>
      <c r="JAW40" s="2267" t="s">
        <v>2539</v>
      </c>
      <c r="JAX40" s="2270"/>
      <c r="JAY40" s="2271"/>
      <c r="JAZ40" s="2270"/>
      <c r="JBA40" s="2270"/>
      <c r="JBB40" s="2325" t="e">
        <v>#DIV/0!</v>
      </c>
      <c r="JBC40" s="2325"/>
      <c r="JBD40" s="2325" t="e">
        <v>#DIV/0!</v>
      </c>
      <c r="JBE40" s="2267" t="s">
        <v>2539</v>
      </c>
      <c r="JBF40" s="2270"/>
      <c r="JBG40" s="2271"/>
      <c r="JBH40" s="2270"/>
      <c r="JBI40" s="2270"/>
      <c r="JBJ40" s="2325" t="e">
        <v>#DIV/0!</v>
      </c>
      <c r="JBK40" s="2325"/>
      <c r="JBL40" s="2325" t="e">
        <v>#DIV/0!</v>
      </c>
      <c r="JBM40" s="2267" t="s">
        <v>2539</v>
      </c>
      <c r="JBN40" s="2270"/>
      <c r="JBO40" s="2271"/>
      <c r="JBP40" s="2270"/>
      <c r="JBQ40" s="2270"/>
      <c r="JBR40" s="2325" t="e">
        <v>#DIV/0!</v>
      </c>
      <c r="JBS40" s="2325"/>
      <c r="JBT40" s="2325" t="e">
        <v>#DIV/0!</v>
      </c>
      <c r="JBU40" s="2267" t="s">
        <v>2539</v>
      </c>
      <c r="JBV40" s="2270"/>
      <c r="JBW40" s="2271"/>
      <c r="JBX40" s="2270"/>
      <c r="JBY40" s="2270"/>
      <c r="JBZ40" s="2325" t="e">
        <v>#DIV/0!</v>
      </c>
      <c r="JCA40" s="2325"/>
      <c r="JCB40" s="2325" t="e">
        <v>#DIV/0!</v>
      </c>
      <c r="JCC40" s="2267" t="s">
        <v>2539</v>
      </c>
      <c r="JCD40" s="2270"/>
      <c r="JCE40" s="2271"/>
      <c r="JCF40" s="2270"/>
      <c r="JCG40" s="2270"/>
      <c r="JCH40" s="2325" t="e">
        <v>#DIV/0!</v>
      </c>
      <c r="JCI40" s="2325"/>
      <c r="JCJ40" s="2325" t="e">
        <v>#DIV/0!</v>
      </c>
      <c r="JCK40" s="2267" t="s">
        <v>2539</v>
      </c>
      <c r="JCL40" s="2270"/>
      <c r="JCM40" s="2271"/>
      <c r="JCN40" s="2270"/>
      <c r="JCO40" s="2270"/>
      <c r="JCP40" s="2325" t="e">
        <v>#DIV/0!</v>
      </c>
      <c r="JCQ40" s="2325"/>
      <c r="JCR40" s="2325" t="e">
        <v>#DIV/0!</v>
      </c>
      <c r="JCS40" s="2267" t="s">
        <v>2539</v>
      </c>
      <c r="JCT40" s="2270"/>
      <c r="JCU40" s="2271"/>
      <c r="JCV40" s="2270"/>
      <c r="JCW40" s="2270"/>
      <c r="JCX40" s="2325" t="e">
        <v>#DIV/0!</v>
      </c>
      <c r="JCY40" s="2325"/>
      <c r="JCZ40" s="2325" t="e">
        <v>#DIV/0!</v>
      </c>
      <c r="JDA40" s="2267" t="s">
        <v>2539</v>
      </c>
      <c r="JDB40" s="2270"/>
      <c r="JDC40" s="2271"/>
      <c r="JDD40" s="2270"/>
      <c r="JDE40" s="2270"/>
      <c r="JDF40" s="2325" t="e">
        <v>#DIV/0!</v>
      </c>
      <c r="JDG40" s="2325"/>
      <c r="JDH40" s="2325" t="e">
        <v>#DIV/0!</v>
      </c>
      <c r="JDI40" s="2267" t="s">
        <v>2539</v>
      </c>
      <c r="JDJ40" s="2270"/>
      <c r="JDK40" s="2271"/>
      <c r="JDL40" s="2270"/>
      <c r="JDM40" s="2270"/>
      <c r="JDN40" s="2325" t="e">
        <v>#DIV/0!</v>
      </c>
      <c r="JDO40" s="2325"/>
      <c r="JDP40" s="2325" t="e">
        <v>#DIV/0!</v>
      </c>
      <c r="JDQ40" s="2267" t="s">
        <v>2539</v>
      </c>
      <c r="JDR40" s="2270"/>
      <c r="JDS40" s="2271"/>
      <c r="JDT40" s="2270"/>
      <c r="JDU40" s="2270"/>
      <c r="JDV40" s="2325" t="e">
        <v>#DIV/0!</v>
      </c>
      <c r="JDW40" s="2325"/>
      <c r="JDX40" s="2325" t="e">
        <v>#DIV/0!</v>
      </c>
      <c r="JDY40" s="2267" t="s">
        <v>2539</v>
      </c>
      <c r="JDZ40" s="2270"/>
      <c r="JEA40" s="2271"/>
      <c r="JEB40" s="2270"/>
      <c r="JEC40" s="2270"/>
      <c r="JED40" s="2325" t="e">
        <v>#DIV/0!</v>
      </c>
      <c r="JEE40" s="2325"/>
      <c r="JEF40" s="2325" t="e">
        <v>#DIV/0!</v>
      </c>
      <c r="JEG40" s="2267" t="s">
        <v>2539</v>
      </c>
      <c r="JEH40" s="2270"/>
      <c r="JEI40" s="2271"/>
      <c r="JEJ40" s="2270"/>
      <c r="JEK40" s="2270"/>
      <c r="JEL40" s="2325" t="e">
        <v>#DIV/0!</v>
      </c>
      <c r="JEM40" s="2325"/>
      <c r="JEN40" s="2325" t="e">
        <v>#DIV/0!</v>
      </c>
      <c r="JEO40" s="2267" t="s">
        <v>2539</v>
      </c>
      <c r="JEP40" s="2270"/>
      <c r="JEQ40" s="2271"/>
      <c r="JER40" s="2270"/>
      <c r="JES40" s="2270"/>
      <c r="JET40" s="2325" t="e">
        <v>#DIV/0!</v>
      </c>
      <c r="JEU40" s="2325"/>
      <c r="JEV40" s="2325" t="e">
        <v>#DIV/0!</v>
      </c>
      <c r="JEW40" s="2267" t="s">
        <v>2539</v>
      </c>
      <c r="JEX40" s="2270"/>
      <c r="JEY40" s="2271"/>
      <c r="JEZ40" s="2270"/>
      <c r="JFA40" s="2270"/>
      <c r="JFB40" s="2325" t="e">
        <v>#DIV/0!</v>
      </c>
      <c r="JFC40" s="2325"/>
      <c r="JFD40" s="2325" t="e">
        <v>#DIV/0!</v>
      </c>
      <c r="JFE40" s="2267" t="s">
        <v>2539</v>
      </c>
      <c r="JFF40" s="2270"/>
      <c r="JFG40" s="2271"/>
      <c r="JFH40" s="2270"/>
      <c r="JFI40" s="2270"/>
      <c r="JFJ40" s="2325" t="e">
        <v>#DIV/0!</v>
      </c>
      <c r="JFK40" s="2325"/>
      <c r="JFL40" s="2325" t="e">
        <v>#DIV/0!</v>
      </c>
      <c r="JFM40" s="2267" t="s">
        <v>2539</v>
      </c>
      <c r="JFN40" s="2270"/>
      <c r="JFO40" s="2271"/>
      <c r="JFP40" s="2270"/>
      <c r="JFQ40" s="2270"/>
      <c r="JFR40" s="2325" t="e">
        <v>#DIV/0!</v>
      </c>
      <c r="JFS40" s="2325"/>
      <c r="JFT40" s="2325" t="e">
        <v>#DIV/0!</v>
      </c>
      <c r="JFU40" s="2267" t="s">
        <v>2539</v>
      </c>
      <c r="JFV40" s="2270"/>
      <c r="JFW40" s="2271"/>
      <c r="JFX40" s="2270"/>
      <c r="JFY40" s="2270"/>
      <c r="JFZ40" s="2325" t="e">
        <v>#DIV/0!</v>
      </c>
      <c r="JGA40" s="2325"/>
      <c r="JGB40" s="2325" t="e">
        <v>#DIV/0!</v>
      </c>
      <c r="JGC40" s="2267" t="s">
        <v>2539</v>
      </c>
      <c r="JGD40" s="2270"/>
      <c r="JGE40" s="2271"/>
      <c r="JGF40" s="2270"/>
      <c r="JGG40" s="2270"/>
      <c r="JGH40" s="2325" t="e">
        <v>#DIV/0!</v>
      </c>
      <c r="JGI40" s="2325"/>
      <c r="JGJ40" s="2325" t="e">
        <v>#DIV/0!</v>
      </c>
      <c r="JGK40" s="2267" t="s">
        <v>2539</v>
      </c>
      <c r="JGL40" s="2270"/>
      <c r="JGM40" s="2271"/>
      <c r="JGN40" s="2270"/>
      <c r="JGO40" s="2270"/>
      <c r="JGP40" s="2325" t="e">
        <v>#DIV/0!</v>
      </c>
      <c r="JGQ40" s="2325"/>
      <c r="JGR40" s="2325" t="e">
        <v>#DIV/0!</v>
      </c>
      <c r="JGS40" s="2267" t="s">
        <v>2539</v>
      </c>
      <c r="JGT40" s="2270"/>
      <c r="JGU40" s="2271"/>
      <c r="JGV40" s="2270"/>
      <c r="JGW40" s="2270"/>
      <c r="JGX40" s="2325" t="e">
        <v>#DIV/0!</v>
      </c>
      <c r="JGY40" s="2325"/>
      <c r="JGZ40" s="2325" t="e">
        <v>#DIV/0!</v>
      </c>
      <c r="JHA40" s="2267" t="s">
        <v>2539</v>
      </c>
      <c r="JHB40" s="2270"/>
      <c r="JHC40" s="2271"/>
      <c r="JHD40" s="2270"/>
      <c r="JHE40" s="2270"/>
      <c r="JHF40" s="2325" t="e">
        <v>#DIV/0!</v>
      </c>
      <c r="JHG40" s="2325"/>
      <c r="JHH40" s="2325" t="e">
        <v>#DIV/0!</v>
      </c>
      <c r="JHI40" s="2267" t="s">
        <v>2539</v>
      </c>
      <c r="JHJ40" s="2270"/>
      <c r="JHK40" s="2271"/>
      <c r="JHL40" s="2270"/>
      <c r="JHM40" s="2270"/>
      <c r="JHN40" s="2325" t="e">
        <v>#DIV/0!</v>
      </c>
      <c r="JHO40" s="2325"/>
      <c r="JHP40" s="2325" t="e">
        <v>#DIV/0!</v>
      </c>
      <c r="JHQ40" s="2267" t="s">
        <v>2539</v>
      </c>
      <c r="JHR40" s="2270"/>
      <c r="JHS40" s="2271"/>
      <c r="JHT40" s="2270"/>
      <c r="JHU40" s="2270"/>
      <c r="JHV40" s="2325" t="e">
        <v>#DIV/0!</v>
      </c>
      <c r="JHW40" s="2325"/>
      <c r="JHX40" s="2325" t="e">
        <v>#DIV/0!</v>
      </c>
      <c r="JHY40" s="2267" t="s">
        <v>2539</v>
      </c>
      <c r="JHZ40" s="2270"/>
      <c r="JIA40" s="2271"/>
      <c r="JIB40" s="2270"/>
      <c r="JIC40" s="2270"/>
      <c r="JID40" s="2325" t="e">
        <v>#DIV/0!</v>
      </c>
      <c r="JIE40" s="2325"/>
      <c r="JIF40" s="2325" t="e">
        <v>#DIV/0!</v>
      </c>
      <c r="JIG40" s="2267" t="s">
        <v>2539</v>
      </c>
      <c r="JIH40" s="2270"/>
      <c r="JII40" s="2271"/>
      <c r="JIJ40" s="2270"/>
      <c r="JIK40" s="2270"/>
      <c r="JIL40" s="2325" t="e">
        <v>#DIV/0!</v>
      </c>
      <c r="JIM40" s="2325"/>
      <c r="JIN40" s="2325" t="e">
        <v>#DIV/0!</v>
      </c>
      <c r="JIO40" s="2267" t="s">
        <v>2539</v>
      </c>
      <c r="JIP40" s="2270"/>
      <c r="JIQ40" s="2271"/>
      <c r="JIR40" s="2270"/>
      <c r="JIS40" s="2270"/>
      <c r="JIT40" s="2325" t="e">
        <v>#DIV/0!</v>
      </c>
      <c r="JIU40" s="2325"/>
      <c r="JIV40" s="2325" t="e">
        <v>#DIV/0!</v>
      </c>
      <c r="JIW40" s="2267" t="s">
        <v>2539</v>
      </c>
      <c r="JIX40" s="2270"/>
      <c r="JIY40" s="2271"/>
      <c r="JIZ40" s="2270"/>
      <c r="JJA40" s="2270"/>
      <c r="JJB40" s="2325" t="e">
        <v>#DIV/0!</v>
      </c>
      <c r="JJC40" s="2325"/>
      <c r="JJD40" s="2325" t="e">
        <v>#DIV/0!</v>
      </c>
      <c r="JJE40" s="2267" t="s">
        <v>2539</v>
      </c>
      <c r="JJF40" s="2270"/>
      <c r="JJG40" s="2271"/>
      <c r="JJH40" s="2270"/>
      <c r="JJI40" s="2270"/>
      <c r="JJJ40" s="2325" t="e">
        <v>#DIV/0!</v>
      </c>
      <c r="JJK40" s="2325"/>
      <c r="JJL40" s="2325" t="e">
        <v>#DIV/0!</v>
      </c>
      <c r="JJM40" s="2267" t="s">
        <v>2539</v>
      </c>
      <c r="JJN40" s="2270"/>
      <c r="JJO40" s="2271"/>
      <c r="JJP40" s="2270"/>
      <c r="JJQ40" s="2270"/>
      <c r="JJR40" s="2325" t="e">
        <v>#DIV/0!</v>
      </c>
      <c r="JJS40" s="2325"/>
      <c r="JJT40" s="2325" t="e">
        <v>#DIV/0!</v>
      </c>
      <c r="JJU40" s="2267" t="s">
        <v>2539</v>
      </c>
      <c r="JJV40" s="2270"/>
      <c r="JJW40" s="2271"/>
      <c r="JJX40" s="2270"/>
      <c r="JJY40" s="2270"/>
      <c r="JJZ40" s="2325" t="e">
        <v>#DIV/0!</v>
      </c>
      <c r="JKA40" s="2325"/>
      <c r="JKB40" s="2325" t="e">
        <v>#DIV/0!</v>
      </c>
      <c r="JKC40" s="2267" t="s">
        <v>2539</v>
      </c>
      <c r="JKD40" s="2270"/>
      <c r="JKE40" s="2271"/>
      <c r="JKF40" s="2270"/>
      <c r="JKG40" s="2270"/>
      <c r="JKH40" s="2325" t="e">
        <v>#DIV/0!</v>
      </c>
      <c r="JKI40" s="2325"/>
      <c r="JKJ40" s="2325" t="e">
        <v>#DIV/0!</v>
      </c>
      <c r="JKK40" s="2267" t="s">
        <v>2539</v>
      </c>
      <c r="JKL40" s="2270"/>
      <c r="JKM40" s="2271"/>
      <c r="JKN40" s="2270"/>
      <c r="JKO40" s="2270"/>
      <c r="JKP40" s="2325" t="e">
        <v>#DIV/0!</v>
      </c>
      <c r="JKQ40" s="2325"/>
      <c r="JKR40" s="2325" t="e">
        <v>#DIV/0!</v>
      </c>
      <c r="JKS40" s="2267" t="s">
        <v>2539</v>
      </c>
      <c r="JKT40" s="2270"/>
      <c r="JKU40" s="2271"/>
      <c r="JKV40" s="2270"/>
      <c r="JKW40" s="2270"/>
      <c r="JKX40" s="2325" t="e">
        <v>#DIV/0!</v>
      </c>
      <c r="JKY40" s="2325"/>
      <c r="JKZ40" s="2325" t="e">
        <v>#DIV/0!</v>
      </c>
      <c r="JLA40" s="2267" t="s">
        <v>2539</v>
      </c>
      <c r="JLB40" s="2270"/>
      <c r="JLC40" s="2271"/>
      <c r="JLD40" s="2270"/>
      <c r="JLE40" s="2270"/>
      <c r="JLF40" s="2325" t="e">
        <v>#DIV/0!</v>
      </c>
      <c r="JLG40" s="2325"/>
      <c r="JLH40" s="2325" t="e">
        <v>#DIV/0!</v>
      </c>
      <c r="JLI40" s="2267" t="s">
        <v>2539</v>
      </c>
      <c r="JLJ40" s="2270"/>
      <c r="JLK40" s="2271"/>
      <c r="JLL40" s="2270"/>
      <c r="JLM40" s="2270"/>
      <c r="JLN40" s="2325" t="e">
        <v>#DIV/0!</v>
      </c>
      <c r="JLO40" s="2325"/>
      <c r="JLP40" s="2325" t="e">
        <v>#DIV/0!</v>
      </c>
      <c r="JLQ40" s="2267" t="s">
        <v>2539</v>
      </c>
      <c r="JLR40" s="2270"/>
      <c r="JLS40" s="2271"/>
      <c r="JLT40" s="2270"/>
      <c r="JLU40" s="2270"/>
      <c r="JLV40" s="2325" t="e">
        <v>#DIV/0!</v>
      </c>
      <c r="JLW40" s="2325"/>
      <c r="JLX40" s="2325" t="e">
        <v>#DIV/0!</v>
      </c>
      <c r="JLY40" s="2267" t="s">
        <v>2539</v>
      </c>
      <c r="JLZ40" s="2270"/>
      <c r="JMA40" s="2271"/>
      <c r="JMB40" s="2270"/>
      <c r="JMC40" s="2270"/>
      <c r="JMD40" s="2325" t="e">
        <v>#DIV/0!</v>
      </c>
      <c r="JME40" s="2325"/>
      <c r="JMF40" s="2325" t="e">
        <v>#DIV/0!</v>
      </c>
      <c r="JMG40" s="2267" t="s">
        <v>2539</v>
      </c>
      <c r="JMH40" s="2270"/>
      <c r="JMI40" s="2271"/>
      <c r="JMJ40" s="2270"/>
      <c r="JMK40" s="2270"/>
      <c r="JML40" s="2325" t="e">
        <v>#DIV/0!</v>
      </c>
      <c r="JMM40" s="2325"/>
      <c r="JMN40" s="2325" t="e">
        <v>#DIV/0!</v>
      </c>
      <c r="JMO40" s="2267" t="s">
        <v>2539</v>
      </c>
      <c r="JMP40" s="2270"/>
      <c r="JMQ40" s="2271"/>
      <c r="JMR40" s="2270"/>
      <c r="JMS40" s="2270"/>
      <c r="JMT40" s="2325" t="e">
        <v>#DIV/0!</v>
      </c>
      <c r="JMU40" s="2325"/>
      <c r="JMV40" s="2325" t="e">
        <v>#DIV/0!</v>
      </c>
      <c r="JMW40" s="2267" t="s">
        <v>2539</v>
      </c>
      <c r="JMX40" s="2270"/>
      <c r="JMY40" s="2271"/>
      <c r="JMZ40" s="2270"/>
      <c r="JNA40" s="2270"/>
      <c r="JNB40" s="2325" t="e">
        <v>#DIV/0!</v>
      </c>
      <c r="JNC40" s="2325"/>
      <c r="JND40" s="2325" t="e">
        <v>#DIV/0!</v>
      </c>
      <c r="JNE40" s="2267" t="s">
        <v>2539</v>
      </c>
      <c r="JNF40" s="2270"/>
      <c r="JNG40" s="2271"/>
      <c r="JNH40" s="2270"/>
      <c r="JNI40" s="2270"/>
      <c r="JNJ40" s="2325" t="e">
        <v>#DIV/0!</v>
      </c>
      <c r="JNK40" s="2325"/>
      <c r="JNL40" s="2325" t="e">
        <v>#DIV/0!</v>
      </c>
      <c r="JNM40" s="2267" t="s">
        <v>2539</v>
      </c>
      <c r="JNN40" s="2270"/>
      <c r="JNO40" s="2271"/>
      <c r="JNP40" s="2270"/>
      <c r="JNQ40" s="2270"/>
      <c r="JNR40" s="2325" t="e">
        <v>#DIV/0!</v>
      </c>
      <c r="JNS40" s="2325"/>
      <c r="JNT40" s="2325" t="e">
        <v>#DIV/0!</v>
      </c>
      <c r="JNU40" s="2267" t="s">
        <v>2539</v>
      </c>
      <c r="JNV40" s="2270"/>
      <c r="JNW40" s="2271"/>
      <c r="JNX40" s="2270"/>
      <c r="JNY40" s="2270"/>
      <c r="JNZ40" s="2325" t="e">
        <v>#DIV/0!</v>
      </c>
      <c r="JOA40" s="2325"/>
      <c r="JOB40" s="2325" t="e">
        <v>#DIV/0!</v>
      </c>
      <c r="JOC40" s="2267" t="s">
        <v>2539</v>
      </c>
      <c r="JOD40" s="2270"/>
      <c r="JOE40" s="2271"/>
      <c r="JOF40" s="2270"/>
      <c r="JOG40" s="2270"/>
      <c r="JOH40" s="2325" t="e">
        <v>#DIV/0!</v>
      </c>
      <c r="JOI40" s="2325"/>
      <c r="JOJ40" s="2325" t="e">
        <v>#DIV/0!</v>
      </c>
      <c r="JOK40" s="2267" t="s">
        <v>2539</v>
      </c>
      <c r="JOL40" s="2270"/>
      <c r="JOM40" s="2271"/>
      <c r="JON40" s="2270"/>
      <c r="JOO40" s="2270"/>
      <c r="JOP40" s="2325" t="e">
        <v>#DIV/0!</v>
      </c>
      <c r="JOQ40" s="2325"/>
      <c r="JOR40" s="2325" t="e">
        <v>#DIV/0!</v>
      </c>
      <c r="JOS40" s="2267" t="s">
        <v>2539</v>
      </c>
      <c r="JOT40" s="2270"/>
      <c r="JOU40" s="2271"/>
      <c r="JOV40" s="2270"/>
      <c r="JOW40" s="2270"/>
      <c r="JOX40" s="2325" t="e">
        <v>#DIV/0!</v>
      </c>
      <c r="JOY40" s="2325"/>
      <c r="JOZ40" s="2325" t="e">
        <v>#DIV/0!</v>
      </c>
      <c r="JPA40" s="2267" t="s">
        <v>2539</v>
      </c>
      <c r="JPB40" s="2270"/>
      <c r="JPC40" s="2271"/>
      <c r="JPD40" s="2270"/>
      <c r="JPE40" s="2270"/>
      <c r="JPF40" s="2325" t="e">
        <v>#DIV/0!</v>
      </c>
      <c r="JPG40" s="2325"/>
      <c r="JPH40" s="2325" t="e">
        <v>#DIV/0!</v>
      </c>
      <c r="JPI40" s="2267" t="s">
        <v>2539</v>
      </c>
      <c r="JPJ40" s="2270"/>
      <c r="JPK40" s="2271"/>
      <c r="JPL40" s="2270"/>
      <c r="JPM40" s="2270"/>
      <c r="JPN40" s="2325" t="e">
        <v>#DIV/0!</v>
      </c>
      <c r="JPO40" s="2325"/>
      <c r="JPP40" s="2325" t="e">
        <v>#DIV/0!</v>
      </c>
      <c r="JPQ40" s="2267" t="s">
        <v>2539</v>
      </c>
      <c r="JPR40" s="2270"/>
      <c r="JPS40" s="2271"/>
      <c r="JPT40" s="2270"/>
      <c r="JPU40" s="2270"/>
      <c r="JPV40" s="2325" t="e">
        <v>#DIV/0!</v>
      </c>
      <c r="JPW40" s="2325"/>
      <c r="JPX40" s="2325" t="e">
        <v>#DIV/0!</v>
      </c>
      <c r="JPY40" s="2267" t="s">
        <v>2539</v>
      </c>
      <c r="JPZ40" s="2270"/>
      <c r="JQA40" s="2271"/>
      <c r="JQB40" s="2270"/>
      <c r="JQC40" s="2270"/>
      <c r="JQD40" s="2325" t="e">
        <v>#DIV/0!</v>
      </c>
      <c r="JQE40" s="2325"/>
      <c r="JQF40" s="2325" t="e">
        <v>#DIV/0!</v>
      </c>
      <c r="JQG40" s="2267" t="s">
        <v>2539</v>
      </c>
      <c r="JQH40" s="2270"/>
      <c r="JQI40" s="2271"/>
      <c r="JQJ40" s="2270"/>
      <c r="JQK40" s="2270"/>
      <c r="JQL40" s="2325" t="e">
        <v>#DIV/0!</v>
      </c>
      <c r="JQM40" s="2325"/>
      <c r="JQN40" s="2325" t="e">
        <v>#DIV/0!</v>
      </c>
      <c r="JQO40" s="2267" t="s">
        <v>2539</v>
      </c>
      <c r="JQP40" s="2270"/>
      <c r="JQQ40" s="2271"/>
      <c r="JQR40" s="2270"/>
      <c r="JQS40" s="2270"/>
      <c r="JQT40" s="2325" t="e">
        <v>#DIV/0!</v>
      </c>
      <c r="JQU40" s="2325"/>
      <c r="JQV40" s="2325" t="e">
        <v>#DIV/0!</v>
      </c>
      <c r="JQW40" s="2267" t="s">
        <v>2539</v>
      </c>
      <c r="JQX40" s="2270"/>
      <c r="JQY40" s="2271"/>
      <c r="JQZ40" s="2270"/>
      <c r="JRA40" s="2270"/>
      <c r="JRB40" s="2325" t="e">
        <v>#DIV/0!</v>
      </c>
      <c r="JRC40" s="2325"/>
      <c r="JRD40" s="2325" t="e">
        <v>#DIV/0!</v>
      </c>
      <c r="JRE40" s="2267" t="s">
        <v>2539</v>
      </c>
      <c r="JRF40" s="2270"/>
      <c r="JRG40" s="2271"/>
      <c r="JRH40" s="2270"/>
      <c r="JRI40" s="2270"/>
      <c r="JRJ40" s="2325" t="e">
        <v>#DIV/0!</v>
      </c>
      <c r="JRK40" s="2325"/>
      <c r="JRL40" s="2325" t="e">
        <v>#DIV/0!</v>
      </c>
      <c r="JRM40" s="2267" t="s">
        <v>2539</v>
      </c>
      <c r="JRN40" s="2270"/>
      <c r="JRO40" s="2271"/>
      <c r="JRP40" s="2270"/>
      <c r="JRQ40" s="2270"/>
      <c r="JRR40" s="2325" t="e">
        <v>#DIV/0!</v>
      </c>
      <c r="JRS40" s="2325"/>
      <c r="JRT40" s="2325" t="e">
        <v>#DIV/0!</v>
      </c>
      <c r="JRU40" s="2267" t="s">
        <v>2539</v>
      </c>
      <c r="JRV40" s="2270"/>
      <c r="JRW40" s="2271"/>
      <c r="JRX40" s="2270"/>
      <c r="JRY40" s="2270"/>
      <c r="JRZ40" s="2325" t="e">
        <v>#DIV/0!</v>
      </c>
      <c r="JSA40" s="2325"/>
      <c r="JSB40" s="2325" t="e">
        <v>#DIV/0!</v>
      </c>
      <c r="JSC40" s="2267" t="s">
        <v>2539</v>
      </c>
      <c r="JSD40" s="2270"/>
      <c r="JSE40" s="2271"/>
      <c r="JSF40" s="2270"/>
      <c r="JSG40" s="2270"/>
      <c r="JSH40" s="2325" t="e">
        <v>#DIV/0!</v>
      </c>
      <c r="JSI40" s="2325"/>
      <c r="JSJ40" s="2325" t="e">
        <v>#DIV/0!</v>
      </c>
      <c r="JSK40" s="2267" t="s">
        <v>2539</v>
      </c>
      <c r="JSL40" s="2270"/>
      <c r="JSM40" s="2271"/>
      <c r="JSN40" s="2270"/>
      <c r="JSO40" s="2270"/>
      <c r="JSP40" s="2325" t="e">
        <v>#DIV/0!</v>
      </c>
      <c r="JSQ40" s="2325"/>
      <c r="JSR40" s="2325" t="e">
        <v>#DIV/0!</v>
      </c>
      <c r="JSS40" s="2267" t="s">
        <v>2539</v>
      </c>
      <c r="JST40" s="2270"/>
      <c r="JSU40" s="2271"/>
      <c r="JSV40" s="2270"/>
      <c r="JSW40" s="2270"/>
      <c r="JSX40" s="2325" t="e">
        <v>#DIV/0!</v>
      </c>
      <c r="JSY40" s="2325"/>
      <c r="JSZ40" s="2325" t="e">
        <v>#DIV/0!</v>
      </c>
      <c r="JTA40" s="2267" t="s">
        <v>2539</v>
      </c>
      <c r="JTB40" s="2270"/>
      <c r="JTC40" s="2271"/>
      <c r="JTD40" s="2270"/>
      <c r="JTE40" s="2270"/>
      <c r="JTF40" s="2325" t="e">
        <v>#DIV/0!</v>
      </c>
      <c r="JTG40" s="2325"/>
      <c r="JTH40" s="2325" t="e">
        <v>#DIV/0!</v>
      </c>
      <c r="JTI40" s="2267" t="s">
        <v>2539</v>
      </c>
      <c r="JTJ40" s="2270"/>
      <c r="JTK40" s="2271"/>
      <c r="JTL40" s="2270"/>
      <c r="JTM40" s="2270"/>
      <c r="JTN40" s="2325" t="e">
        <v>#DIV/0!</v>
      </c>
      <c r="JTO40" s="2325"/>
      <c r="JTP40" s="2325" t="e">
        <v>#DIV/0!</v>
      </c>
      <c r="JTQ40" s="2267" t="s">
        <v>2539</v>
      </c>
      <c r="JTR40" s="2270"/>
      <c r="JTS40" s="2271"/>
      <c r="JTT40" s="2270"/>
      <c r="JTU40" s="2270"/>
      <c r="JTV40" s="2325" t="e">
        <v>#DIV/0!</v>
      </c>
      <c r="JTW40" s="2325"/>
      <c r="JTX40" s="2325" t="e">
        <v>#DIV/0!</v>
      </c>
      <c r="JTY40" s="2267" t="s">
        <v>2539</v>
      </c>
      <c r="JTZ40" s="2270"/>
      <c r="JUA40" s="2271"/>
      <c r="JUB40" s="2270"/>
      <c r="JUC40" s="2270"/>
      <c r="JUD40" s="2325" t="e">
        <v>#DIV/0!</v>
      </c>
      <c r="JUE40" s="2325"/>
      <c r="JUF40" s="2325" t="e">
        <v>#DIV/0!</v>
      </c>
      <c r="JUG40" s="2267" t="s">
        <v>2539</v>
      </c>
      <c r="JUH40" s="2270"/>
      <c r="JUI40" s="2271"/>
      <c r="JUJ40" s="2270"/>
      <c r="JUK40" s="2270"/>
      <c r="JUL40" s="2325" t="e">
        <v>#DIV/0!</v>
      </c>
      <c r="JUM40" s="2325"/>
      <c r="JUN40" s="2325" t="e">
        <v>#DIV/0!</v>
      </c>
      <c r="JUO40" s="2267" t="s">
        <v>2539</v>
      </c>
      <c r="JUP40" s="2270"/>
      <c r="JUQ40" s="2271"/>
      <c r="JUR40" s="2270"/>
      <c r="JUS40" s="2270"/>
      <c r="JUT40" s="2325" t="e">
        <v>#DIV/0!</v>
      </c>
      <c r="JUU40" s="2325"/>
      <c r="JUV40" s="2325" t="e">
        <v>#DIV/0!</v>
      </c>
      <c r="JUW40" s="2267" t="s">
        <v>2539</v>
      </c>
      <c r="JUX40" s="2270"/>
      <c r="JUY40" s="2271"/>
      <c r="JUZ40" s="2270"/>
      <c r="JVA40" s="2270"/>
      <c r="JVB40" s="2325" t="e">
        <v>#DIV/0!</v>
      </c>
      <c r="JVC40" s="2325"/>
      <c r="JVD40" s="2325" t="e">
        <v>#DIV/0!</v>
      </c>
      <c r="JVE40" s="2267" t="s">
        <v>2539</v>
      </c>
      <c r="JVF40" s="2270"/>
      <c r="JVG40" s="2271"/>
      <c r="JVH40" s="2270"/>
      <c r="JVI40" s="2270"/>
      <c r="JVJ40" s="2325" t="e">
        <v>#DIV/0!</v>
      </c>
      <c r="JVK40" s="2325"/>
      <c r="JVL40" s="2325" t="e">
        <v>#DIV/0!</v>
      </c>
      <c r="JVM40" s="2267" t="s">
        <v>2539</v>
      </c>
      <c r="JVN40" s="2270"/>
      <c r="JVO40" s="2271"/>
      <c r="JVP40" s="2270"/>
      <c r="JVQ40" s="2270"/>
      <c r="JVR40" s="2325" t="e">
        <v>#DIV/0!</v>
      </c>
      <c r="JVS40" s="2325"/>
      <c r="JVT40" s="2325" t="e">
        <v>#DIV/0!</v>
      </c>
      <c r="JVU40" s="2267" t="s">
        <v>2539</v>
      </c>
      <c r="JVV40" s="2270"/>
      <c r="JVW40" s="2271"/>
      <c r="JVX40" s="2270"/>
      <c r="JVY40" s="2270"/>
      <c r="JVZ40" s="2325" t="e">
        <v>#DIV/0!</v>
      </c>
      <c r="JWA40" s="2325"/>
      <c r="JWB40" s="2325" t="e">
        <v>#DIV/0!</v>
      </c>
      <c r="JWC40" s="2267" t="s">
        <v>2539</v>
      </c>
      <c r="JWD40" s="2270"/>
      <c r="JWE40" s="2271"/>
      <c r="JWF40" s="2270"/>
      <c r="JWG40" s="2270"/>
      <c r="JWH40" s="2325" t="e">
        <v>#DIV/0!</v>
      </c>
      <c r="JWI40" s="2325"/>
      <c r="JWJ40" s="2325" t="e">
        <v>#DIV/0!</v>
      </c>
      <c r="JWK40" s="2267" t="s">
        <v>2539</v>
      </c>
      <c r="JWL40" s="2270"/>
      <c r="JWM40" s="2271"/>
      <c r="JWN40" s="2270"/>
      <c r="JWO40" s="2270"/>
      <c r="JWP40" s="2325" t="e">
        <v>#DIV/0!</v>
      </c>
      <c r="JWQ40" s="2325"/>
      <c r="JWR40" s="2325" t="e">
        <v>#DIV/0!</v>
      </c>
      <c r="JWS40" s="2267" t="s">
        <v>2539</v>
      </c>
      <c r="JWT40" s="2270"/>
      <c r="JWU40" s="2271"/>
      <c r="JWV40" s="2270"/>
      <c r="JWW40" s="2270"/>
      <c r="JWX40" s="2325" t="e">
        <v>#DIV/0!</v>
      </c>
      <c r="JWY40" s="2325"/>
      <c r="JWZ40" s="2325" t="e">
        <v>#DIV/0!</v>
      </c>
      <c r="JXA40" s="2267" t="s">
        <v>2539</v>
      </c>
      <c r="JXB40" s="2270"/>
      <c r="JXC40" s="2271"/>
      <c r="JXD40" s="2270"/>
      <c r="JXE40" s="2270"/>
      <c r="JXF40" s="2325" t="e">
        <v>#DIV/0!</v>
      </c>
      <c r="JXG40" s="2325"/>
      <c r="JXH40" s="2325" t="e">
        <v>#DIV/0!</v>
      </c>
      <c r="JXI40" s="2267" t="s">
        <v>2539</v>
      </c>
      <c r="JXJ40" s="2270"/>
      <c r="JXK40" s="2271"/>
      <c r="JXL40" s="2270"/>
      <c r="JXM40" s="2270"/>
      <c r="JXN40" s="2325" t="e">
        <v>#DIV/0!</v>
      </c>
      <c r="JXO40" s="2325"/>
      <c r="JXP40" s="2325" t="e">
        <v>#DIV/0!</v>
      </c>
      <c r="JXQ40" s="2267" t="s">
        <v>2539</v>
      </c>
      <c r="JXR40" s="2270"/>
      <c r="JXS40" s="2271"/>
      <c r="JXT40" s="2270"/>
      <c r="JXU40" s="2270"/>
      <c r="JXV40" s="2325" t="e">
        <v>#DIV/0!</v>
      </c>
      <c r="JXW40" s="2325"/>
      <c r="JXX40" s="2325" t="e">
        <v>#DIV/0!</v>
      </c>
      <c r="JXY40" s="2267" t="s">
        <v>2539</v>
      </c>
      <c r="JXZ40" s="2270"/>
      <c r="JYA40" s="2271"/>
      <c r="JYB40" s="2270"/>
      <c r="JYC40" s="2270"/>
      <c r="JYD40" s="2325" t="e">
        <v>#DIV/0!</v>
      </c>
      <c r="JYE40" s="2325"/>
      <c r="JYF40" s="2325" t="e">
        <v>#DIV/0!</v>
      </c>
      <c r="JYG40" s="2267" t="s">
        <v>2539</v>
      </c>
      <c r="JYH40" s="2270"/>
      <c r="JYI40" s="2271"/>
      <c r="JYJ40" s="2270"/>
      <c r="JYK40" s="2270"/>
      <c r="JYL40" s="2325" t="e">
        <v>#DIV/0!</v>
      </c>
      <c r="JYM40" s="2325"/>
      <c r="JYN40" s="2325" t="e">
        <v>#DIV/0!</v>
      </c>
      <c r="JYO40" s="2267" t="s">
        <v>2539</v>
      </c>
      <c r="JYP40" s="2270"/>
      <c r="JYQ40" s="2271"/>
      <c r="JYR40" s="2270"/>
      <c r="JYS40" s="2270"/>
      <c r="JYT40" s="2325" t="e">
        <v>#DIV/0!</v>
      </c>
      <c r="JYU40" s="2325"/>
      <c r="JYV40" s="2325" t="e">
        <v>#DIV/0!</v>
      </c>
      <c r="JYW40" s="2267" t="s">
        <v>2539</v>
      </c>
      <c r="JYX40" s="2270"/>
      <c r="JYY40" s="2271"/>
      <c r="JYZ40" s="2270"/>
      <c r="JZA40" s="2270"/>
      <c r="JZB40" s="2325" t="e">
        <v>#DIV/0!</v>
      </c>
      <c r="JZC40" s="2325"/>
      <c r="JZD40" s="2325" t="e">
        <v>#DIV/0!</v>
      </c>
      <c r="JZE40" s="2267" t="s">
        <v>2539</v>
      </c>
      <c r="JZF40" s="2270"/>
      <c r="JZG40" s="2271"/>
      <c r="JZH40" s="2270"/>
      <c r="JZI40" s="2270"/>
      <c r="JZJ40" s="2325" t="e">
        <v>#DIV/0!</v>
      </c>
      <c r="JZK40" s="2325"/>
      <c r="JZL40" s="2325" t="e">
        <v>#DIV/0!</v>
      </c>
      <c r="JZM40" s="2267" t="s">
        <v>2539</v>
      </c>
      <c r="JZN40" s="2270"/>
      <c r="JZO40" s="2271"/>
      <c r="JZP40" s="2270"/>
      <c r="JZQ40" s="2270"/>
      <c r="JZR40" s="2325" t="e">
        <v>#DIV/0!</v>
      </c>
      <c r="JZS40" s="2325"/>
      <c r="JZT40" s="2325" t="e">
        <v>#DIV/0!</v>
      </c>
      <c r="JZU40" s="2267" t="s">
        <v>2539</v>
      </c>
      <c r="JZV40" s="2270"/>
      <c r="JZW40" s="2271"/>
      <c r="JZX40" s="2270"/>
      <c r="JZY40" s="2270"/>
      <c r="JZZ40" s="2325" t="e">
        <v>#DIV/0!</v>
      </c>
      <c r="KAA40" s="2325"/>
      <c r="KAB40" s="2325" t="e">
        <v>#DIV/0!</v>
      </c>
      <c r="KAC40" s="2267" t="s">
        <v>2539</v>
      </c>
      <c r="KAD40" s="2270"/>
      <c r="KAE40" s="2271"/>
      <c r="KAF40" s="2270"/>
      <c r="KAG40" s="2270"/>
      <c r="KAH40" s="2325" t="e">
        <v>#DIV/0!</v>
      </c>
      <c r="KAI40" s="2325"/>
      <c r="KAJ40" s="2325" t="e">
        <v>#DIV/0!</v>
      </c>
      <c r="KAK40" s="2267" t="s">
        <v>2539</v>
      </c>
      <c r="KAL40" s="2270"/>
      <c r="KAM40" s="2271"/>
      <c r="KAN40" s="2270"/>
      <c r="KAO40" s="2270"/>
      <c r="KAP40" s="2325" t="e">
        <v>#DIV/0!</v>
      </c>
      <c r="KAQ40" s="2325"/>
      <c r="KAR40" s="2325" t="e">
        <v>#DIV/0!</v>
      </c>
      <c r="KAS40" s="2267" t="s">
        <v>2539</v>
      </c>
      <c r="KAT40" s="2270"/>
      <c r="KAU40" s="2271"/>
      <c r="KAV40" s="2270"/>
      <c r="KAW40" s="2270"/>
      <c r="KAX40" s="2325" t="e">
        <v>#DIV/0!</v>
      </c>
      <c r="KAY40" s="2325"/>
      <c r="KAZ40" s="2325" t="e">
        <v>#DIV/0!</v>
      </c>
      <c r="KBA40" s="2267" t="s">
        <v>2539</v>
      </c>
      <c r="KBB40" s="2270"/>
      <c r="KBC40" s="2271"/>
      <c r="KBD40" s="2270"/>
      <c r="KBE40" s="2270"/>
      <c r="KBF40" s="2325" t="e">
        <v>#DIV/0!</v>
      </c>
      <c r="KBG40" s="2325"/>
      <c r="KBH40" s="2325" t="e">
        <v>#DIV/0!</v>
      </c>
      <c r="KBI40" s="2267" t="s">
        <v>2539</v>
      </c>
      <c r="KBJ40" s="2270"/>
      <c r="KBK40" s="2271"/>
      <c r="KBL40" s="2270"/>
      <c r="KBM40" s="2270"/>
      <c r="KBN40" s="2325" t="e">
        <v>#DIV/0!</v>
      </c>
      <c r="KBO40" s="2325"/>
      <c r="KBP40" s="2325" t="e">
        <v>#DIV/0!</v>
      </c>
      <c r="KBQ40" s="2267" t="s">
        <v>2539</v>
      </c>
      <c r="KBR40" s="2270"/>
      <c r="KBS40" s="2271"/>
      <c r="KBT40" s="2270"/>
      <c r="KBU40" s="2270"/>
      <c r="KBV40" s="2325" t="e">
        <v>#DIV/0!</v>
      </c>
      <c r="KBW40" s="2325"/>
      <c r="KBX40" s="2325" t="e">
        <v>#DIV/0!</v>
      </c>
      <c r="KBY40" s="2267" t="s">
        <v>2539</v>
      </c>
      <c r="KBZ40" s="2270"/>
      <c r="KCA40" s="2271"/>
      <c r="KCB40" s="2270"/>
      <c r="KCC40" s="2270"/>
      <c r="KCD40" s="2325" t="e">
        <v>#DIV/0!</v>
      </c>
      <c r="KCE40" s="2325"/>
      <c r="KCF40" s="2325" t="e">
        <v>#DIV/0!</v>
      </c>
      <c r="KCG40" s="2267" t="s">
        <v>2539</v>
      </c>
      <c r="KCH40" s="2270"/>
      <c r="KCI40" s="2271"/>
      <c r="KCJ40" s="2270"/>
      <c r="KCK40" s="2270"/>
      <c r="KCL40" s="2325" t="e">
        <v>#DIV/0!</v>
      </c>
      <c r="KCM40" s="2325"/>
      <c r="KCN40" s="2325" t="e">
        <v>#DIV/0!</v>
      </c>
      <c r="KCO40" s="2267" t="s">
        <v>2539</v>
      </c>
      <c r="KCP40" s="2270"/>
      <c r="KCQ40" s="2271"/>
      <c r="KCR40" s="2270"/>
      <c r="KCS40" s="2270"/>
      <c r="KCT40" s="2325" t="e">
        <v>#DIV/0!</v>
      </c>
      <c r="KCU40" s="2325"/>
      <c r="KCV40" s="2325" t="e">
        <v>#DIV/0!</v>
      </c>
      <c r="KCW40" s="2267" t="s">
        <v>2539</v>
      </c>
      <c r="KCX40" s="2270"/>
      <c r="KCY40" s="2271"/>
      <c r="KCZ40" s="2270"/>
      <c r="KDA40" s="2270"/>
      <c r="KDB40" s="2325" t="e">
        <v>#DIV/0!</v>
      </c>
      <c r="KDC40" s="2325"/>
      <c r="KDD40" s="2325" t="e">
        <v>#DIV/0!</v>
      </c>
      <c r="KDE40" s="2267" t="s">
        <v>2539</v>
      </c>
      <c r="KDF40" s="2270"/>
      <c r="KDG40" s="2271"/>
      <c r="KDH40" s="2270"/>
      <c r="KDI40" s="2270"/>
      <c r="KDJ40" s="2325" t="e">
        <v>#DIV/0!</v>
      </c>
      <c r="KDK40" s="2325"/>
      <c r="KDL40" s="2325" t="e">
        <v>#DIV/0!</v>
      </c>
      <c r="KDM40" s="2267" t="s">
        <v>2539</v>
      </c>
      <c r="KDN40" s="2270"/>
      <c r="KDO40" s="2271"/>
      <c r="KDP40" s="2270"/>
      <c r="KDQ40" s="2270"/>
      <c r="KDR40" s="2325" t="e">
        <v>#DIV/0!</v>
      </c>
      <c r="KDS40" s="2325"/>
      <c r="KDT40" s="2325" t="e">
        <v>#DIV/0!</v>
      </c>
      <c r="KDU40" s="2267" t="s">
        <v>2539</v>
      </c>
      <c r="KDV40" s="2270"/>
      <c r="KDW40" s="2271"/>
      <c r="KDX40" s="2270"/>
      <c r="KDY40" s="2270"/>
      <c r="KDZ40" s="2325" t="e">
        <v>#DIV/0!</v>
      </c>
      <c r="KEA40" s="2325"/>
      <c r="KEB40" s="2325" t="e">
        <v>#DIV/0!</v>
      </c>
      <c r="KEC40" s="2267" t="s">
        <v>2539</v>
      </c>
      <c r="KED40" s="2270"/>
      <c r="KEE40" s="2271"/>
      <c r="KEF40" s="2270"/>
      <c r="KEG40" s="2270"/>
      <c r="KEH40" s="2325" t="e">
        <v>#DIV/0!</v>
      </c>
      <c r="KEI40" s="2325"/>
      <c r="KEJ40" s="2325" t="e">
        <v>#DIV/0!</v>
      </c>
      <c r="KEK40" s="2267" t="s">
        <v>2539</v>
      </c>
      <c r="KEL40" s="2270"/>
      <c r="KEM40" s="2271"/>
      <c r="KEN40" s="2270"/>
      <c r="KEO40" s="2270"/>
      <c r="KEP40" s="2325" t="e">
        <v>#DIV/0!</v>
      </c>
      <c r="KEQ40" s="2325"/>
      <c r="KER40" s="2325" t="e">
        <v>#DIV/0!</v>
      </c>
      <c r="KES40" s="2267" t="s">
        <v>2539</v>
      </c>
      <c r="KET40" s="2270"/>
      <c r="KEU40" s="2271"/>
      <c r="KEV40" s="2270"/>
      <c r="KEW40" s="2270"/>
      <c r="KEX40" s="2325" t="e">
        <v>#DIV/0!</v>
      </c>
      <c r="KEY40" s="2325"/>
      <c r="KEZ40" s="2325" t="e">
        <v>#DIV/0!</v>
      </c>
      <c r="KFA40" s="2267" t="s">
        <v>2539</v>
      </c>
      <c r="KFB40" s="2270"/>
      <c r="KFC40" s="2271"/>
      <c r="KFD40" s="2270"/>
      <c r="KFE40" s="2270"/>
      <c r="KFF40" s="2325" t="e">
        <v>#DIV/0!</v>
      </c>
      <c r="KFG40" s="2325"/>
      <c r="KFH40" s="2325" t="e">
        <v>#DIV/0!</v>
      </c>
      <c r="KFI40" s="2267" t="s">
        <v>2539</v>
      </c>
      <c r="KFJ40" s="2270"/>
      <c r="KFK40" s="2271"/>
      <c r="KFL40" s="2270"/>
      <c r="KFM40" s="2270"/>
      <c r="KFN40" s="2325" t="e">
        <v>#DIV/0!</v>
      </c>
      <c r="KFO40" s="2325"/>
      <c r="KFP40" s="2325" t="e">
        <v>#DIV/0!</v>
      </c>
      <c r="KFQ40" s="2267" t="s">
        <v>2539</v>
      </c>
      <c r="KFR40" s="2270"/>
      <c r="KFS40" s="2271"/>
      <c r="KFT40" s="2270"/>
      <c r="KFU40" s="2270"/>
      <c r="KFV40" s="2325" t="e">
        <v>#DIV/0!</v>
      </c>
      <c r="KFW40" s="2325"/>
      <c r="KFX40" s="2325" t="e">
        <v>#DIV/0!</v>
      </c>
      <c r="KFY40" s="2267" t="s">
        <v>2539</v>
      </c>
      <c r="KFZ40" s="2270"/>
      <c r="KGA40" s="2271"/>
      <c r="KGB40" s="2270"/>
      <c r="KGC40" s="2270"/>
      <c r="KGD40" s="2325" t="e">
        <v>#DIV/0!</v>
      </c>
      <c r="KGE40" s="2325"/>
      <c r="KGF40" s="2325" t="e">
        <v>#DIV/0!</v>
      </c>
      <c r="KGG40" s="2267" t="s">
        <v>2539</v>
      </c>
      <c r="KGH40" s="2270"/>
      <c r="KGI40" s="2271"/>
      <c r="KGJ40" s="2270"/>
      <c r="KGK40" s="2270"/>
      <c r="KGL40" s="2325" t="e">
        <v>#DIV/0!</v>
      </c>
      <c r="KGM40" s="2325"/>
      <c r="KGN40" s="2325" t="e">
        <v>#DIV/0!</v>
      </c>
      <c r="KGO40" s="2267" t="s">
        <v>2539</v>
      </c>
      <c r="KGP40" s="2270"/>
      <c r="KGQ40" s="2271"/>
      <c r="KGR40" s="2270"/>
      <c r="KGS40" s="2270"/>
      <c r="KGT40" s="2325" t="e">
        <v>#DIV/0!</v>
      </c>
      <c r="KGU40" s="2325"/>
      <c r="KGV40" s="2325" t="e">
        <v>#DIV/0!</v>
      </c>
      <c r="KGW40" s="2267" t="s">
        <v>2539</v>
      </c>
      <c r="KGX40" s="2270"/>
      <c r="KGY40" s="2271"/>
      <c r="KGZ40" s="2270"/>
      <c r="KHA40" s="2270"/>
      <c r="KHB40" s="2325" t="e">
        <v>#DIV/0!</v>
      </c>
      <c r="KHC40" s="2325"/>
      <c r="KHD40" s="2325" t="e">
        <v>#DIV/0!</v>
      </c>
      <c r="KHE40" s="2267" t="s">
        <v>2539</v>
      </c>
      <c r="KHF40" s="2270"/>
      <c r="KHG40" s="2271"/>
      <c r="KHH40" s="2270"/>
      <c r="KHI40" s="2270"/>
      <c r="KHJ40" s="2325" t="e">
        <v>#DIV/0!</v>
      </c>
      <c r="KHK40" s="2325"/>
      <c r="KHL40" s="2325" t="e">
        <v>#DIV/0!</v>
      </c>
      <c r="KHM40" s="2267" t="s">
        <v>2539</v>
      </c>
      <c r="KHN40" s="2270"/>
      <c r="KHO40" s="2271"/>
      <c r="KHP40" s="2270"/>
      <c r="KHQ40" s="2270"/>
      <c r="KHR40" s="2325" t="e">
        <v>#DIV/0!</v>
      </c>
      <c r="KHS40" s="2325"/>
      <c r="KHT40" s="2325" t="e">
        <v>#DIV/0!</v>
      </c>
      <c r="KHU40" s="2267" t="s">
        <v>2539</v>
      </c>
      <c r="KHV40" s="2270"/>
      <c r="KHW40" s="2271"/>
      <c r="KHX40" s="2270"/>
      <c r="KHY40" s="2270"/>
      <c r="KHZ40" s="2325" t="e">
        <v>#DIV/0!</v>
      </c>
      <c r="KIA40" s="2325"/>
      <c r="KIB40" s="2325" t="e">
        <v>#DIV/0!</v>
      </c>
      <c r="KIC40" s="2267" t="s">
        <v>2539</v>
      </c>
      <c r="KID40" s="2270"/>
      <c r="KIE40" s="2271"/>
      <c r="KIF40" s="2270"/>
      <c r="KIG40" s="2270"/>
      <c r="KIH40" s="2325" t="e">
        <v>#DIV/0!</v>
      </c>
      <c r="KII40" s="2325"/>
      <c r="KIJ40" s="2325" t="e">
        <v>#DIV/0!</v>
      </c>
      <c r="KIK40" s="2267" t="s">
        <v>2539</v>
      </c>
      <c r="KIL40" s="2270"/>
      <c r="KIM40" s="2271"/>
      <c r="KIN40" s="2270"/>
      <c r="KIO40" s="2270"/>
      <c r="KIP40" s="2325" t="e">
        <v>#DIV/0!</v>
      </c>
      <c r="KIQ40" s="2325"/>
      <c r="KIR40" s="2325" t="e">
        <v>#DIV/0!</v>
      </c>
      <c r="KIS40" s="2267" t="s">
        <v>2539</v>
      </c>
      <c r="KIT40" s="2270"/>
      <c r="KIU40" s="2271"/>
      <c r="KIV40" s="2270"/>
      <c r="KIW40" s="2270"/>
      <c r="KIX40" s="2325" t="e">
        <v>#DIV/0!</v>
      </c>
      <c r="KIY40" s="2325"/>
      <c r="KIZ40" s="2325" t="e">
        <v>#DIV/0!</v>
      </c>
      <c r="KJA40" s="2267" t="s">
        <v>2539</v>
      </c>
      <c r="KJB40" s="2270"/>
      <c r="KJC40" s="2271"/>
      <c r="KJD40" s="2270"/>
      <c r="KJE40" s="2270"/>
      <c r="KJF40" s="2325" t="e">
        <v>#DIV/0!</v>
      </c>
      <c r="KJG40" s="2325"/>
      <c r="KJH40" s="2325" t="e">
        <v>#DIV/0!</v>
      </c>
      <c r="KJI40" s="2267" t="s">
        <v>2539</v>
      </c>
      <c r="KJJ40" s="2270"/>
      <c r="KJK40" s="2271"/>
      <c r="KJL40" s="2270"/>
      <c r="KJM40" s="2270"/>
      <c r="KJN40" s="2325" t="e">
        <v>#DIV/0!</v>
      </c>
      <c r="KJO40" s="2325"/>
      <c r="KJP40" s="2325" t="e">
        <v>#DIV/0!</v>
      </c>
      <c r="KJQ40" s="2267" t="s">
        <v>2539</v>
      </c>
      <c r="KJR40" s="2270"/>
      <c r="KJS40" s="2271"/>
      <c r="KJT40" s="2270"/>
      <c r="KJU40" s="2270"/>
      <c r="KJV40" s="2325" t="e">
        <v>#DIV/0!</v>
      </c>
      <c r="KJW40" s="2325"/>
      <c r="KJX40" s="2325" t="e">
        <v>#DIV/0!</v>
      </c>
      <c r="KJY40" s="2267" t="s">
        <v>2539</v>
      </c>
      <c r="KJZ40" s="2270"/>
      <c r="KKA40" s="2271"/>
      <c r="KKB40" s="2270"/>
      <c r="KKC40" s="2270"/>
      <c r="KKD40" s="2325" t="e">
        <v>#DIV/0!</v>
      </c>
      <c r="KKE40" s="2325"/>
      <c r="KKF40" s="2325" t="e">
        <v>#DIV/0!</v>
      </c>
      <c r="KKG40" s="2267" t="s">
        <v>2539</v>
      </c>
      <c r="KKH40" s="2270"/>
      <c r="KKI40" s="2271"/>
      <c r="KKJ40" s="2270"/>
      <c r="KKK40" s="2270"/>
      <c r="KKL40" s="2325" t="e">
        <v>#DIV/0!</v>
      </c>
      <c r="KKM40" s="2325"/>
      <c r="KKN40" s="2325" t="e">
        <v>#DIV/0!</v>
      </c>
      <c r="KKO40" s="2267" t="s">
        <v>2539</v>
      </c>
      <c r="KKP40" s="2270"/>
      <c r="KKQ40" s="2271"/>
      <c r="KKR40" s="2270"/>
      <c r="KKS40" s="2270"/>
      <c r="KKT40" s="2325" t="e">
        <v>#DIV/0!</v>
      </c>
      <c r="KKU40" s="2325"/>
      <c r="KKV40" s="2325" t="e">
        <v>#DIV/0!</v>
      </c>
      <c r="KKW40" s="2267" t="s">
        <v>2539</v>
      </c>
      <c r="KKX40" s="2270"/>
      <c r="KKY40" s="2271"/>
      <c r="KKZ40" s="2270"/>
      <c r="KLA40" s="2270"/>
      <c r="KLB40" s="2325" t="e">
        <v>#DIV/0!</v>
      </c>
      <c r="KLC40" s="2325"/>
      <c r="KLD40" s="2325" t="e">
        <v>#DIV/0!</v>
      </c>
      <c r="KLE40" s="2267" t="s">
        <v>2539</v>
      </c>
      <c r="KLF40" s="2270"/>
      <c r="KLG40" s="2271"/>
      <c r="KLH40" s="2270"/>
      <c r="KLI40" s="2270"/>
      <c r="KLJ40" s="2325" t="e">
        <v>#DIV/0!</v>
      </c>
      <c r="KLK40" s="2325"/>
      <c r="KLL40" s="2325" t="e">
        <v>#DIV/0!</v>
      </c>
      <c r="KLM40" s="2267" t="s">
        <v>2539</v>
      </c>
      <c r="KLN40" s="2270"/>
      <c r="KLO40" s="2271"/>
      <c r="KLP40" s="2270"/>
      <c r="KLQ40" s="2270"/>
      <c r="KLR40" s="2325" t="e">
        <v>#DIV/0!</v>
      </c>
      <c r="KLS40" s="2325"/>
      <c r="KLT40" s="2325" t="e">
        <v>#DIV/0!</v>
      </c>
      <c r="KLU40" s="2267" t="s">
        <v>2539</v>
      </c>
      <c r="KLV40" s="2270"/>
      <c r="KLW40" s="2271"/>
      <c r="KLX40" s="2270"/>
      <c r="KLY40" s="2270"/>
      <c r="KLZ40" s="2325" t="e">
        <v>#DIV/0!</v>
      </c>
      <c r="KMA40" s="2325"/>
      <c r="KMB40" s="2325" t="e">
        <v>#DIV/0!</v>
      </c>
      <c r="KMC40" s="2267" t="s">
        <v>2539</v>
      </c>
      <c r="KMD40" s="2270"/>
      <c r="KME40" s="2271"/>
      <c r="KMF40" s="2270"/>
      <c r="KMG40" s="2270"/>
      <c r="KMH40" s="2325" t="e">
        <v>#DIV/0!</v>
      </c>
      <c r="KMI40" s="2325"/>
      <c r="KMJ40" s="2325" t="e">
        <v>#DIV/0!</v>
      </c>
      <c r="KMK40" s="2267" t="s">
        <v>2539</v>
      </c>
      <c r="KML40" s="2270"/>
      <c r="KMM40" s="2271"/>
      <c r="KMN40" s="2270"/>
      <c r="KMO40" s="2270"/>
      <c r="KMP40" s="2325" t="e">
        <v>#DIV/0!</v>
      </c>
      <c r="KMQ40" s="2325"/>
      <c r="KMR40" s="2325" t="e">
        <v>#DIV/0!</v>
      </c>
      <c r="KMS40" s="2267" t="s">
        <v>2539</v>
      </c>
      <c r="KMT40" s="2270"/>
      <c r="KMU40" s="2271"/>
      <c r="KMV40" s="2270"/>
      <c r="KMW40" s="2270"/>
      <c r="KMX40" s="2325" t="e">
        <v>#DIV/0!</v>
      </c>
      <c r="KMY40" s="2325"/>
      <c r="KMZ40" s="2325" t="e">
        <v>#DIV/0!</v>
      </c>
      <c r="KNA40" s="2267" t="s">
        <v>2539</v>
      </c>
      <c r="KNB40" s="2270"/>
      <c r="KNC40" s="2271"/>
      <c r="KND40" s="2270"/>
      <c r="KNE40" s="2270"/>
      <c r="KNF40" s="2325" t="e">
        <v>#DIV/0!</v>
      </c>
      <c r="KNG40" s="2325"/>
      <c r="KNH40" s="2325" t="e">
        <v>#DIV/0!</v>
      </c>
      <c r="KNI40" s="2267" t="s">
        <v>2539</v>
      </c>
      <c r="KNJ40" s="2270"/>
      <c r="KNK40" s="2271"/>
      <c r="KNL40" s="2270"/>
      <c r="KNM40" s="2270"/>
      <c r="KNN40" s="2325" t="e">
        <v>#DIV/0!</v>
      </c>
      <c r="KNO40" s="2325"/>
      <c r="KNP40" s="2325" t="e">
        <v>#DIV/0!</v>
      </c>
      <c r="KNQ40" s="2267" t="s">
        <v>2539</v>
      </c>
      <c r="KNR40" s="2270"/>
      <c r="KNS40" s="2271"/>
      <c r="KNT40" s="2270"/>
      <c r="KNU40" s="2270"/>
      <c r="KNV40" s="2325" t="e">
        <v>#DIV/0!</v>
      </c>
      <c r="KNW40" s="2325"/>
      <c r="KNX40" s="2325" t="e">
        <v>#DIV/0!</v>
      </c>
      <c r="KNY40" s="2267" t="s">
        <v>2539</v>
      </c>
      <c r="KNZ40" s="2270"/>
      <c r="KOA40" s="2271"/>
      <c r="KOB40" s="2270"/>
      <c r="KOC40" s="2270"/>
      <c r="KOD40" s="2325" t="e">
        <v>#DIV/0!</v>
      </c>
      <c r="KOE40" s="2325"/>
      <c r="KOF40" s="2325" t="e">
        <v>#DIV/0!</v>
      </c>
      <c r="KOG40" s="2267" t="s">
        <v>2539</v>
      </c>
      <c r="KOH40" s="2270"/>
      <c r="KOI40" s="2271"/>
      <c r="KOJ40" s="2270"/>
      <c r="KOK40" s="2270"/>
      <c r="KOL40" s="2325" t="e">
        <v>#DIV/0!</v>
      </c>
      <c r="KOM40" s="2325"/>
      <c r="KON40" s="2325" t="e">
        <v>#DIV/0!</v>
      </c>
      <c r="KOO40" s="2267" t="s">
        <v>2539</v>
      </c>
      <c r="KOP40" s="2270"/>
      <c r="KOQ40" s="2271"/>
      <c r="KOR40" s="2270"/>
      <c r="KOS40" s="2270"/>
      <c r="KOT40" s="2325" t="e">
        <v>#DIV/0!</v>
      </c>
      <c r="KOU40" s="2325"/>
      <c r="KOV40" s="2325" t="e">
        <v>#DIV/0!</v>
      </c>
      <c r="KOW40" s="2267" t="s">
        <v>2539</v>
      </c>
      <c r="KOX40" s="2270"/>
      <c r="KOY40" s="2271"/>
      <c r="KOZ40" s="2270"/>
      <c r="KPA40" s="2270"/>
      <c r="KPB40" s="2325" t="e">
        <v>#DIV/0!</v>
      </c>
      <c r="KPC40" s="2325"/>
      <c r="KPD40" s="2325" t="e">
        <v>#DIV/0!</v>
      </c>
      <c r="KPE40" s="2267" t="s">
        <v>2539</v>
      </c>
      <c r="KPF40" s="2270"/>
      <c r="KPG40" s="2271"/>
      <c r="KPH40" s="2270"/>
      <c r="KPI40" s="2270"/>
      <c r="KPJ40" s="2325" t="e">
        <v>#DIV/0!</v>
      </c>
      <c r="KPK40" s="2325"/>
      <c r="KPL40" s="2325" t="e">
        <v>#DIV/0!</v>
      </c>
      <c r="KPM40" s="2267" t="s">
        <v>2539</v>
      </c>
      <c r="KPN40" s="2270"/>
      <c r="KPO40" s="2271"/>
      <c r="KPP40" s="2270"/>
      <c r="KPQ40" s="2270"/>
      <c r="KPR40" s="2325" t="e">
        <v>#DIV/0!</v>
      </c>
      <c r="KPS40" s="2325"/>
      <c r="KPT40" s="2325" t="e">
        <v>#DIV/0!</v>
      </c>
      <c r="KPU40" s="2267" t="s">
        <v>2539</v>
      </c>
      <c r="KPV40" s="2270"/>
      <c r="KPW40" s="2271"/>
      <c r="KPX40" s="2270"/>
      <c r="KPY40" s="2270"/>
      <c r="KPZ40" s="2325" t="e">
        <v>#DIV/0!</v>
      </c>
      <c r="KQA40" s="2325"/>
      <c r="KQB40" s="2325" t="e">
        <v>#DIV/0!</v>
      </c>
      <c r="KQC40" s="2267" t="s">
        <v>2539</v>
      </c>
      <c r="KQD40" s="2270"/>
      <c r="KQE40" s="2271"/>
      <c r="KQF40" s="2270"/>
      <c r="KQG40" s="2270"/>
      <c r="KQH40" s="2325" t="e">
        <v>#DIV/0!</v>
      </c>
      <c r="KQI40" s="2325"/>
      <c r="KQJ40" s="2325" t="e">
        <v>#DIV/0!</v>
      </c>
      <c r="KQK40" s="2267" t="s">
        <v>2539</v>
      </c>
      <c r="KQL40" s="2270"/>
      <c r="KQM40" s="2271"/>
      <c r="KQN40" s="2270"/>
      <c r="KQO40" s="2270"/>
      <c r="KQP40" s="2325" t="e">
        <v>#DIV/0!</v>
      </c>
      <c r="KQQ40" s="2325"/>
      <c r="KQR40" s="2325" t="e">
        <v>#DIV/0!</v>
      </c>
      <c r="KQS40" s="2267" t="s">
        <v>2539</v>
      </c>
      <c r="KQT40" s="2270"/>
      <c r="KQU40" s="2271"/>
      <c r="KQV40" s="2270"/>
      <c r="KQW40" s="2270"/>
      <c r="KQX40" s="2325" t="e">
        <v>#DIV/0!</v>
      </c>
      <c r="KQY40" s="2325"/>
      <c r="KQZ40" s="2325" t="e">
        <v>#DIV/0!</v>
      </c>
      <c r="KRA40" s="2267" t="s">
        <v>2539</v>
      </c>
      <c r="KRB40" s="2270"/>
      <c r="KRC40" s="2271"/>
      <c r="KRD40" s="2270"/>
      <c r="KRE40" s="2270"/>
      <c r="KRF40" s="2325" t="e">
        <v>#DIV/0!</v>
      </c>
      <c r="KRG40" s="2325"/>
      <c r="KRH40" s="2325" t="e">
        <v>#DIV/0!</v>
      </c>
      <c r="KRI40" s="2267" t="s">
        <v>2539</v>
      </c>
      <c r="KRJ40" s="2270"/>
      <c r="KRK40" s="2271"/>
      <c r="KRL40" s="2270"/>
      <c r="KRM40" s="2270"/>
      <c r="KRN40" s="2325" t="e">
        <v>#DIV/0!</v>
      </c>
      <c r="KRO40" s="2325"/>
      <c r="KRP40" s="2325" t="e">
        <v>#DIV/0!</v>
      </c>
      <c r="KRQ40" s="2267" t="s">
        <v>2539</v>
      </c>
      <c r="KRR40" s="2270"/>
      <c r="KRS40" s="2271"/>
      <c r="KRT40" s="2270"/>
      <c r="KRU40" s="2270"/>
      <c r="KRV40" s="2325" t="e">
        <v>#DIV/0!</v>
      </c>
      <c r="KRW40" s="2325"/>
      <c r="KRX40" s="2325" t="e">
        <v>#DIV/0!</v>
      </c>
      <c r="KRY40" s="2267" t="s">
        <v>2539</v>
      </c>
      <c r="KRZ40" s="2270"/>
      <c r="KSA40" s="2271"/>
      <c r="KSB40" s="2270"/>
      <c r="KSC40" s="2270"/>
      <c r="KSD40" s="2325" t="e">
        <v>#DIV/0!</v>
      </c>
      <c r="KSE40" s="2325"/>
      <c r="KSF40" s="2325" t="e">
        <v>#DIV/0!</v>
      </c>
      <c r="KSG40" s="2267" t="s">
        <v>2539</v>
      </c>
      <c r="KSH40" s="2270"/>
      <c r="KSI40" s="2271"/>
      <c r="KSJ40" s="2270"/>
      <c r="KSK40" s="2270"/>
      <c r="KSL40" s="2325" t="e">
        <v>#DIV/0!</v>
      </c>
      <c r="KSM40" s="2325"/>
      <c r="KSN40" s="2325" t="e">
        <v>#DIV/0!</v>
      </c>
      <c r="KSO40" s="2267" t="s">
        <v>2539</v>
      </c>
      <c r="KSP40" s="2270"/>
      <c r="KSQ40" s="2271"/>
      <c r="KSR40" s="2270"/>
      <c r="KSS40" s="2270"/>
      <c r="KST40" s="2325" t="e">
        <v>#DIV/0!</v>
      </c>
      <c r="KSU40" s="2325"/>
      <c r="KSV40" s="2325" t="e">
        <v>#DIV/0!</v>
      </c>
      <c r="KSW40" s="2267" t="s">
        <v>2539</v>
      </c>
      <c r="KSX40" s="2270"/>
      <c r="KSY40" s="2271"/>
      <c r="KSZ40" s="2270"/>
      <c r="KTA40" s="2270"/>
      <c r="KTB40" s="2325" t="e">
        <v>#DIV/0!</v>
      </c>
      <c r="KTC40" s="2325"/>
      <c r="KTD40" s="2325" t="e">
        <v>#DIV/0!</v>
      </c>
      <c r="KTE40" s="2267" t="s">
        <v>2539</v>
      </c>
      <c r="KTF40" s="2270"/>
      <c r="KTG40" s="2271"/>
      <c r="KTH40" s="2270"/>
      <c r="KTI40" s="2270"/>
      <c r="KTJ40" s="2325" t="e">
        <v>#DIV/0!</v>
      </c>
      <c r="KTK40" s="2325"/>
      <c r="KTL40" s="2325" t="e">
        <v>#DIV/0!</v>
      </c>
      <c r="KTM40" s="2267" t="s">
        <v>2539</v>
      </c>
      <c r="KTN40" s="2270"/>
      <c r="KTO40" s="2271"/>
      <c r="KTP40" s="2270"/>
      <c r="KTQ40" s="2270"/>
      <c r="KTR40" s="2325" t="e">
        <v>#DIV/0!</v>
      </c>
      <c r="KTS40" s="2325"/>
      <c r="KTT40" s="2325" t="e">
        <v>#DIV/0!</v>
      </c>
      <c r="KTU40" s="2267" t="s">
        <v>2539</v>
      </c>
      <c r="KTV40" s="2270"/>
      <c r="KTW40" s="2271"/>
      <c r="KTX40" s="2270"/>
      <c r="KTY40" s="2270"/>
      <c r="KTZ40" s="2325" t="e">
        <v>#DIV/0!</v>
      </c>
      <c r="KUA40" s="2325"/>
      <c r="KUB40" s="2325" t="e">
        <v>#DIV/0!</v>
      </c>
      <c r="KUC40" s="2267" t="s">
        <v>2539</v>
      </c>
      <c r="KUD40" s="2270"/>
      <c r="KUE40" s="2271"/>
      <c r="KUF40" s="2270"/>
      <c r="KUG40" s="2270"/>
      <c r="KUH40" s="2325" t="e">
        <v>#DIV/0!</v>
      </c>
      <c r="KUI40" s="2325"/>
      <c r="KUJ40" s="2325" t="e">
        <v>#DIV/0!</v>
      </c>
      <c r="KUK40" s="2267" t="s">
        <v>2539</v>
      </c>
      <c r="KUL40" s="2270"/>
      <c r="KUM40" s="2271"/>
      <c r="KUN40" s="2270"/>
      <c r="KUO40" s="2270"/>
      <c r="KUP40" s="2325" t="e">
        <v>#DIV/0!</v>
      </c>
      <c r="KUQ40" s="2325"/>
      <c r="KUR40" s="2325" t="e">
        <v>#DIV/0!</v>
      </c>
      <c r="KUS40" s="2267" t="s">
        <v>2539</v>
      </c>
      <c r="KUT40" s="2270"/>
      <c r="KUU40" s="2271"/>
      <c r="KUV40" s="2270"/>
      <c r="KUW40" s="2270"/>
      <c r="KUX40" s="2325" t="e">
        <v>#DIV/0!</v>
      </c>
      <c r="KUY40" s="2325"/>
      <c r="KUZ40" s="2325" t="e">
        <v>#DIV/0!</v>
      </c>
      <c r="KVA40" s="2267" t="s">
        <v>2539</v>
      </c>
      <c r="KVB40" s="2270"/>
      <c r="KVC40" s="2271"/>
      <c r="KVD40" s="2270"/>
      <c r="KVE40" s="2270"/>
      <c r="KVF40" s="2325" t="e">
        <v>#DIV/0!</v>
      </c>
      <c r="KVG40" s="2325"/>
      <c r="KVH40" s="2325" t="e">
        <v>#DIV/0!</v>
      </c>
      <c r="KVI40" s="2267" t="s">
        <v>2539</v>
      </c>
      <c r="KVJ40" s="2270"/>
      <c r="KVK40" s="2271"/>
      <c r="KVL40" s="2270"/>
      <c r="KVM40" s="2270"/>
      <c r="KVN40" s="2325" t="e">
        <v>#DIV/0!</v>
      </c>
      <c r="KVO40" s="2325"/>
      <c r="KVP40" s="2325" t="e">
        <v>#DIV/0!</v>
      </c>
      <c r="KVQ40" s="2267" t="s">
        <v>2539</v>
      </c>
      <c r="KVR40" s="2270"/>
      <c r="KVS40" s="2271"/>
      <c r="KVT40" s="2270"/>
      <c r="KVU40" s="2270"/>
      <c r="KVV40" s="2325" t="e">
        <v>#DIV/0!</v>
      </c>
      <c r="KVW40" s="2325"/>
      <c r="KVX40" s="2325" t="e">
        <v>#DIV/0!</v>
      </c>
      <c r="KVY40" s="2267" t="s">
        <v>2539</v>
      </c>
      <c r="KVZ40" s="2270"/>
      <c r="KWA40" s="2271"/>
      <c r="KWB40" s="2270"/>
      <c r="KWC40" s="2270"/>
      <c r="KWD40" s="2325" t="e">
        <v>#DIV/0!</v>
      </c>
      <c r="KWE40" s="2325"/>
      <c r="KWF40" s="2325" t="e">
        <v>#DIV/0!</v>
      </c>
      <c r="KWG40" s="2267" t="s">
        <v>2539</v>
      </c>
      <c r="KWH40" s="2270"/>
      <c r="KWI40" s="2271"/>
      <c r="KWJ40" s="2270"/>
      <c r="KWK40" s="2270"/>
      <c r="KWL40" s="2325" t="e">
        <v>#DIV/0!</v>
      </c>
      <c r="KWM40" s="2325"/>
      <c r="KWN40" s="2325" t="e">
        <v>#DIV/0!</v>
      </c>
      <c r="KWO40" s="2267" t="s">
        <v>2539</v>
      </c>
      <c r="KWP40" s="2270"/>
      <c r="KWQ40" s="2271"/>
      <c r="KWR40" s="2270"/>
      <c r="KWS40" s="2270"/>
      <c r="KWT40" s="2325" t="e">
        <v>#DIV/0!</v>
      </c>
      <c r="KWU40" s="2325"/>
      <c r="KWV40" s="2325" t="e">
        <v>#DIV/0!</v>
      </c>
      <c r="KWW40" s="2267" t="s">
        <v>2539</v>
      </c>
      <c r="KWX40" s="2270"/>
      <c r="KWY40" s="2271"/>
      <c r="KWZ40" s="2270"/>
      <c r="KXA40" s="2270"/>
      <c r="KXB40" s="2325" t="e">
        <v>#DIV/0!</v>
      </c>
      <c r="KXC40" s="2325"/>
      <c r="KXD40" s="2325" t="e">
        <v>#DIV/0!</v>
      </c>
      <c r="KXE40" s="2267" t="s">
        <v>2539</v>
      </c>
      <c r="KXF40" s="2270"/>
      <c r="KXG40" s="2271"/>
      <c r="KXH40" s="2270"/>
      <c r="KXI40" s="2270"/>
      <c r="KXJ40" s="2325" t="e">
        <v>#DIV/0!</v>
      </c>
      <c r="KXK40" s="2325"/>
      <c r="KXL40" s="2325" t="e">
        <v>#DIV/0!</v>
      </c>
      <c r="KXM40" s="2267" t="s">
        <v>2539</v>
      </c>
      <c r="KXN40" s="2270"/>
      <c r="KXO40" s="2271"/>
      <c r="KXP40" s="2270"/>
      <c r="KXQ40" s="2270"/>
      <c r="KXR40" s="2325" t="e">
        <v>#DIV/0!</v>
      </c>
      <c r="KXS40" s="2325"/>
      <c r="KXT40" s="2325" t="e">
        <v>#DIV/0!</v>
      </c>
      <c r="KXU40" s="2267" t="s">
        <v>2539</v>
      </c>
      <c r="KXV40" s="2270"/>
      <c r="KXW40" s="2271"/>
      <c r="KXX40" s="2270"/>
      <c r="KXY40" s="2270"/>
      <c r="KXZ40" s="2325" t="e">
        <v>#DIV/0!</v>
      </c>
      <c r="KYA40" s="2325"/>
      <c r="KYB40" s="2325" t="e">
        <v>#DIV/0!</v>
      </c>
      <c r="KYC40" s="2267" t="s">
        <v>2539</v>
      </c>
      <c r="KYD40" s="2270"/>
      <c r="KYE40" s="2271"/>
      <c r="KYF40" s="2270"/>
      <c r="KYG40" s="2270"/>
      <c r="KYH40" s="2325" t="e">
        <v>#DIV/0!</v>
      </c>
      <c r="KYI40" s="2325"/>
      <c r="KYJ40" s="2325" t="e">
        <v>#DIV/0!</v>
      </c>
      <c r="KYK40" s="2267" t="s">
        <v>2539</v>
      </c>
      <c r="KYL40" s="2270"/>
      <c r="KYM40" s="2271"/>
      <c r="KYN40" s="2270"/>
      <c r="KYO40" s="2270"/>
      <c r="KYP40" s="2325" t="e">
        <v>#DIV/0!</v>
      </c>
      <c r="KYQ40" s="2325"/>
      <c r="KYR40" s="2325" t="e">
        <v>#DIV/0!</v>
      </c>
      <c r="KYS40" s="2267" t="s">
        <v>2539</v>
      </c>
      <c r="KYT40" s="2270"/>
      <c r="KYU40" s="2271"/>
      <c r="KYV40" s="2270"/>
      <c r="KYW40" s="2270"/>
      <c r="KYX40" s="2325" t="e">
        <v>#DIV/0!</v>
      </c>
      <c r="KYY40" s="2325"/>
      <c r="KYZ40" s="2325" t="e">
        <v>#DIV/0!</v>
      </c>
      <c r="KZA40" s="2267" t="s">
        <v>2539</v>
      </c>
      <c r="KZB40" s="2270"/>
      <c r="KZC40" s="2271"/>
      <c r="KZD40" s="2270"/>
      <c r="KZE40" s="2270"/>
      <c r="KZF40" s="2325" t="e">
        <v>#DIV/0!</v>
      </c>
      <c r="KZG40" s="2325"/>
      <c r="KZH40" s="2325" t="e">
        <v>#DIV/0!</v>
      </c>
      <c r="KZI40" s="2267" t="s">
        <v>2539</v>
      </c>
      <c r="KZJ40" s="2270"/>
      <c r="KZK40" s="2271"/>
      <c r="KZL40" s="2270"/>
      <c r="KZM40" s="2270"/>
      <c r="KZN40" s="2325" t="e">
        <v>#DIV/0!</v>
      </c>
      <c r="KZO40" s="2325"/>
      <c r="KZP40" s="2325" t="e">
        <v>#DIV/0!</v>
      </c>
      <c r="KZQ40" s="2267" t="s">
        <v>2539</v>
      </c>
      <c r="KZR40" s="2270"/>
      <c r="KZS40" s="2271"/>
      <c r="KZT40" s="2270"/>
      <c r="KZU40" s="2270"/>
      <c r="KZV40" s="2325" t="e">
        <v>#DIV/0!</v>
      </c>
      <c r="KZW40" s="2325"/>
      <c r="KZX40" s="2325" t="e">
        <v>#DIV/0!</v>
      </c>
      <c r="KZY40" s="2267" t="s">
        <v>2539</v>
      </c>
      <c r="KZZ40" s="2270"/>
      <c r="LAA40" s="2271"/>
      <c r="LAB40" s="2270"/>
      <c r="LAC40" s="2270"/>
      <c r="LAD40" s="2325" t="e">
        <v>#DIV/0!</v>
      </c>
      <c r="LAE40" s="2325"/>
      <c r="LAF40" s="2325" t="e">
        <v>#DIV/0!</v>
      </c>
      <c r="LAG40" s="2267" t="s">
        <v>2539</v>
      </c>
      <c r="LAH40" s="2270"/>
      <c r="LAI40" s="2271"/>
      <c r="LAJ40" s="2270"/>
      <c r="LAK40" s="2270"/>
      <c r="LAL40" s="2325" t="e">
        <v>#DIV/0!</v>
      </c>
      <c r="LAM40" s="2325"/>
      <c r="LAN40" s="2325" t="e">
        <v>#DIV/0!</v>
      </c>
      <c r="LAO40" s="2267" t="s">
        <v>2539</v>
      </c>
      <c r="LAP40" s="2270"/>
      <c r="LAQ40" s="2271"/>
      <c r="LAR40" s="2270"/>
      <c r="LAS40" s="2270"/>
      <c r="LAT40" s="2325" t="e">
        <v>#DIV/0!</v>
      </c>
      <c r="LAU40" s="2325"/>
      <c r="LAV40" s="2325" t="e">
        <v>#DIV/0!</v>
      </c>
      <c r="LAW40" s="2267" t="s">
        <v>2539</v>
      </c>
      <c r="LAX40" s="2270"/>
      <c r="LAY40" s="2271"/>
      <c r="LAZ40" s="2270"/>
      <c r="LBA40" s="2270"/>
      <c r="LBB40" s="2325" t="e">
        <v>#DIV/0!</v>
      </c>
      <c r="LBC40" s="2325"/>
      <c r="LBD40" s="2325" t="e">
        <v>#DIV/0!</v>
      </c>
      <c r="LBE40" s="2267" t="s">
        <v>2539</v>
      </c>
      <c r="LBF40" s="2270"/>
      <c r="LBG40" s="2271"/>
      <c r="LBH40" s="2270"/>
      <c r="LBI40" s="2270"/>
      <c r="LBJ40" s="2325" t="e">
        <v>#DIV/0!</v>
      </c>
      <c r="LBK40" s="2325"/>
      <c r="LBL40" s="2325" t="e">
        <v>#DIV/0!</v>
      </c>
      <c r="LBM40" s="2267" t="s">
        <v>2539</v>
      </c>
      <c r="LBN40" s="2270"/>
      <c r="LBO40" s="2271"/>
      <c r="LBP40" s="2270"/>
      <c r="LBQ40" s="2270"/>
      <c r="LBR40" s="2325" t="e">
        <v>#DIV/0!</v>
      </c>
      <c r="LBS40" s="2325"/>
      <c r="LBT40" s="2325" t="e">
        <v>#DIV/0!</v>
      </c>
      <c r="LBU40" s="2267" t="s">
        <v>2539</v>
      </c>
      <c r="LBV40" s="2270"/>
      <c r="LBW40" s="2271"/>
      <c r="LBX40" s="2270"/>
      <c r="LBY40" s="2270"/>
      <c r="LBZ40" s="2325" t="e">
        <v>#DIV/0!</v>
      </c>
      <c r="LCA40" s="2325"/>
      <c r="LCB40" s="2325" t="e">
        <v>#DIV/0!</v>
      </c>
      <c r="LCC40" s="2267" t="s">
        <v>2539</v>
      </c>
      <c r="LCD40" s="2270"/>
      <c r="LCE40" s="2271"/>
      <c r="LCF40" s="2270"/>
      <c r="LCG40" s="2270"/>
      <c r="LCH40" s="2325" t="e">
        <v>#DIV/0!</v>
      </c>
      <c r="LCI40" s="2325"/>
      <c r="LCJ40" s="2325" t="e">
        <v>#DIV/0!</v>
      </c>
      <c r="LCK40" s="2267" t="s">
        <v>2539</v>
      </c>
      <c r="LCL40" s="2270"/>
      <c r="LCM40" s="2271"/>
      <c r="LCN40" s="2270"/>
      <c r="LCO40" s="2270"/>
      <c r="LCP40" s="2325" t="e">
        <v>#DIV/0!</v>
      </c>
      <c r="LCQ40" s="2325"/>
      <c r="LCR40" s="2325" t="e">
        <v>#DIV/0!</v>
      </c>
      <c r="LCS40" s="2267" t="s">
        <v>2539</v>
      </c>
      <c r="LCT40" s="2270"/>
      <c r="LCU40" s="2271"/>
      <c r="LCV40" s="2270"/>
      <c r="LCW40" s="2270"/>
      <c r="LCX40" s="2325" t="e">
        <v>#DIV/0!</v>
      </c>
      <c r="LCY40" s="2325"/>
      <c r="LCZ40" s="2325" t="e">
        <v>#DIV/0!</v>
      </c>
      <c r="LDA40" s="2267" t="s">
        <v>2539</v>
      </c>
      <c r="LDB40" s="2270"/>
      <c r="LDC40" s="2271"/>
      <c r="LDD40" s="2270"/>
      <c r="LDE40" s="2270"/>
      <c r="LDF40" s="2325" t="e">
        <v>#DIV/0!</v>
      </c>
      <c r="LDG40" s="2325"/>
      <c r="LDH40" s="2325" t="e">
        <v>#DIV/0!</v>
      </c>
      <c r="LDI40" s="2267" t="s">
        <v>2539</v>
      </c>
      <c r="LDJ40" s="2270"/>
      <c r="LDK40" s="2271"/>
      <c r="LDL40" s="2270"/>
      <c r="LDM40" s="2270"/>
      <c r="LDN40" s="2325" t="e">
        <v>#DIV/0!</v>
      </c>
      <c r="LDO40" s="2325"/>
      <c r="LDP40" s="2325" t="e">
        <v>#DIV/0!</v>
      </c>
      <c r="LDQ40" s="2267" t="s">
        <v>2539</v>
      </c>
      <c r="LDR40" s="2270"/>
      <c r="LDS40" s="2271"/>
      <c r="LDT40" s="2270"/>
      <c r="LDU40" s="2270"/>
      <c r="LDV40" s="2325" t="e">
        <v>#DIV/0!</v>
      </c>
      <c r="LDW40" s="2325"/>
      <c r="LDX40" s="2325" t="e">
        <v>#DIV/0!</v>
      </c>
      <c r="LDY40" s="2267" t="s">
        <v>2539</v>
      </c>
      <c r="LDZ40" s="2270"/>
      <c r="LEA40" s="2271"/>
      <c r="LEB40" s="2270"/>
      <c r="LEC40" s="2270"/>
      <c r="LED40" s="2325" t="e">
        <v>#DIV/0!</v>
      </c>
      <c r="LEE40" s="2325"/>
      <c r="LEF40" s="2325" t="e">
        <v>#DIV/0!</v>
      </c>
      <c r="LEG40" s="2267" t="s">
        <v>2539</v>
      </c>
      <c r="LEH40" s="2270"/>
      <c r="LEI40" s="2271"/>
      <c r="LEJ40" s="2270"/>
      <c r="LEK40" s="2270"/>
      <c r="LEL40" s="2325" t="e">
        <v>#DIV/0!</v>
      </c>
      <c r="LEM40" s="2325"/>
      <c r="LEN40" s="2325" t="e">
        <v>#DIV/0!</v>
      </c>
      <c r="LEO40" s="2267" t="s">
        <v>2539</v>
      </c>
      <c r="LEP40" s="2270"/>
      <c r="LEQ40" s="2271"/>
      <c r="LER40" s="2270"/>
      <c r="LES40" s="2270"/>
      <c r="LET40" s="2325" t="e">
        <v>#DIV/0!</v>
      </c>
      <c r="LEU40" s="2325"/>
      <c r="LEV40" s="2325" t="e">
        <v>#DIV/0!</v>
      </c>
      <c r="LEW40" s="2267" t="s">
        <v>2539</v>
      </c>
      <c r="LEX40" s="2270"/>
      <c r="LEY40" s="2271"/>
      <c r="LEZ40" s="2270"/>
      <c r="LFA40" s="2270"/>
      <c r="LFB40" s="2325" t="e">
        <v>#DIV/0!</v>
      </c>
      <c r="LFC40" s="2325"/>
      <c r="LFD40" s="2325" t="e">
        <v>#DIV/0!</v>
      </c>
      <c r="LFE40" s="2267" t="s">
        <v>2539</v>
      </c>
      <c r="LFF40" s="2270"/>
      <c r="LFG40" s="2271"/>
      <c r="LFH40" s="2270"/>
      <c r="LFI40" s="2270"/>
      <c r="LFJ40" s="2325" t="e">
        <v>#DIV/0!</v>
      </c>
      <c r="LFK40" s="2325"/>
      <c r="LFL40" s="2325" t="e">
        <v>#DIV/0!</v>
      </c>
      <c r="LFM40" s="2267" t="s">
        <v>2539</v>
      </c>
      <c r="LFN40" s="2270"/>
      <c r="LFO40" s="2271"/>
      <c r="LFP40" s="2270"/>
      <c r="LFQ40" s="2270"/>
      <c r="LFR40" s="2325" t="e">
        <v>#DIV/0!</v>
      </c>
      <c r="LFS40" s="2325"/>
      <c r="LFT40" s="2325" t="e">
        <v>#DIV/0!</v>
      </c>
      <c r="LFU40" s="2267" t="s">
        <v>2539</v>
      </c>
      <c r="LFV40" s="2270"/>
      <c r="LFW40" s="2271"/>
      <c r="LFX40" s="2270"/>
      <c r="LFY40" s="2270"/>
      <c r="LFZ40" s="2325" t="e">
        <v>#DIV/0!</v>
      </c>
      <c r="LGA40" s="2325"/>
      <c r="LGB40" s="2325" t="e">
        <v>#DIV/0!</v>
      </c>
      <c r="LGC40" s="2267" t="s">
        <v>2539</v>
      </c>
      <c r="LGD40" s="2270"/>
      <c r="LGE40" s="2271"/>
      <c r="LGF40" s="2270"/>
      <c r="LGG40" s="2270"/>
      <c r="LGH40" s="2325" t="e">
        <v>#DIV/0!</v>
      </c>
      <c r="LGI40" s="2325"/>
      <c r="LGJ40" s="2325" t="e">
        <v>#DIV/0!</v>
      </c>
      <c r="LGK40" s="2267" t="s">
        <v>2539</v>
      </c>
      <c r="LGL40" s="2270"/>
      <c r="LGM40" s="2271"/>
      <c r="LGN40" s="2270"/>
      <c r="LGO40" s="2270"/>
      <c r="LGP40" s="2325" t="e">
        <v>#DIV/0!</v>
      </c>
      <c r="LGQ40" s="2325"/>
      <c r="LGR40" s="2325" t="e">
        <v>#DIV/0!</v>
      </c>
      <c r="LGS40" s="2267" t="s">
        <v>2539</v>
      </c>
      <c r="LGT40" s="2270"/>
      <c r="LGU40" s="2271"/>
      <c r="LGV40" s="2270"/>
      <c r="LGW40" s="2270"/>
      <c r="LGX40" s="2325" t="e">
        <v>#DIV/0!</v>
      </c>
      <c r="LGY40" s="2325"/>
      <c r="LGZ40" s="2325" t="e">
        <v>#DIV/0!</v>
      </c>
      <c r="LHA40" s="2267" t="s">
        <v>2539</v>
      </c>
      <c r="LHB40" s="2270"/>
      <c r="LHC40" s="2271"/>
      <c r="LHD40" s="2270"/>
      <c r="LHE40" s="2270"/>
      <c r="LHF40" s="2325" t="e">
        <v>#DIV/0!</v>
      </c>
      <c r="LHG40" s="2325"/>
      <c r="LHH40" s="2325" t="e">
        <v>#DIV/0!</v>
      </c>
      <c r="LHI40" s="2267" t="s">
        <v>2539</v>
      </c>
      <c r="LHJ40" s="2270"/>
      <c r="LHK40" s="2271"/>
      <c r="LHL40" s="2270"/>
      <c r="LHM40" s="2270"/>
      <c r="LHN40" s="2325" t="e">
        <v>#DIV/0!</v>
      </c>
      <c r="LHO40" s="2325"/>
      <c r="LHP40" s="2325" t="e">
        <v>#DIV/0!</v>
      </c>
      <c r="LHQ40" s="2267" t="s">
        <v>2539</v>
      </c>
      <c r="LHR40" s="2270"/>
      <c r="LHS40" s="2271"/>
      <c r="LHT40" s="2270"/>
      <c r="LHU40" s="2270"/>
      <c r="LHV40" s="2325" t="e">
        <v>#DIV/0!</v>
      </c>
      <c r="LHW40" s="2325"/>
      <c r="LHX40" s="2325" t="e">
        <v>#DIV/0!</v>
      </c>
      <c r="LHY40" s="2267" t="s">
        <v>2539</v>
      </c>
      <c r="LHZ40" s="2270"/>
      <c r="LIA40" s="2271"/>
      <c r="LIB40" s="2270"/>
      <c r="LIC40" s="2270"/>
      <c r="LID40" s="2325" t="e">
        <v>#DIV/0!</v>
      </c>
      <c r="LIE40" s="2325"/>
      <c r="LIF40" s="2325" t="e">
        <v>#DIV/0!</v>
      </c>
      <c r="LIG40" s="2267" t="s">
        <v>2539</v>
      </c>
      <c r="LIH40" s="2270"/>
      <c r="LII40" s="2271"/>
      <c r="LIJ40" s="2270"/>
      <c r="LIK40" s="2270"/>
      <c r="LIL40" s="2325" t="e">
        <v>#DIV/0!</v>
      </c>
      <c r="LIM40" s="2325"/>
      <c r="LIN40" s="2325" t="e">
        <v>#DIV/0!</v>
      </c>
      <c r="LIO40" s="2267" t="s">
        <v>2539</v>
      </c>
      <c r="LIP40" s="2270"/>
      <c r="LIQ40" s="2271"/>
      <c r="LIR40" s="2270"/>
      <c r="LIS40" s="2270"/>
      <c r="LIT40" s="2325" t="e">
        <v>#DIV/0!</v>
      </c>
      <c r="LIU40" s="2325"/>
      <c r="LIV40" s="2325" t="e">
        <v>#DIV/0!</v>
      </c>
      <c r="LIW40" s="2267" t="s">
        <v>2539</v>
      </c>
      <c r="LIX40" s="2270"/>
      <c r="LIY40" s="2271"/>
      <c r="LIZ40" s="2270"/>
      <c r="LJA40" s="2270"/>
      <c r="LJB40" s="2325" t="e">
        <v>#DIV/0!</v>
      </c>
      <c r="LJC40" s="2325"/>
      <c r="LJD40" s="2325" t="e">
        <v>#DIV/0!</v>
      </c>
      <c r="LJE40" s="2267" t="s">
        <v>2539</v>
      </c>
      <c r="LJF40" s="2270"/>
      <c r="LJG40" s="2271"/>
      <c r="LJH40" s="2270"/>
      <c r="LJI40" s="2270"/>
      <c r="LJJ40" s="2325" t="e">
        <v>#DIV/0!</v>
      </c>
      <c r="LJK40" s="2325"/>
      <c r="LJL40" s="2325" t="e">
        <v>#DIV/0!</v>
      </c>
      <c r="LJM40" s="2267" t="s">
        <v>2539</v>
      </c>
      <c r="LJN40" s="2270"/>
      <c r="LJO40" s="2271"/>
      <c r="LJP40" s="2270"/>
      <c r="LJQ40" s="2270"/>
      <c r="LJR40" s="2325" t="e">
        <v>#DIV/0!</v>
      </c>
      <c r="LJS40" s="2325"/>
      <c r="LJT40" s="2325" t="e">
        <v>#DIV/0!</v>
      </c>
      <c r="LJU40" s="2267" t="s">
        <v>2539</v>
      </c>
      <c r="LJV40" s="2270"/>
      <c r="LJW40" s="2271"/>
      <c r="LJX40" s="2270"/>
      <c r="LJY40" s="2270"/>
      <c r="LJZ40" s="2325" t="e">
        <v>#DIV/0!</v>
      </c>
      <c r="LKA40" s="2325"/>
      <c r="LKB40" s="2325" t="e">
        <v>#DIV/0!</v>
      </c>
      <c r="LKC40" s="2267" t="s">
        <v>2539</v>
      </c>
      <c r="LKD40" s="2270"/>
      <c r="LKE40" s="2271"/>
      <c r="LKF40" s="2270"/>
      <c r="LKG40" s="2270"/>
      <c r="LKH40" s="2325" t="e">
        <v>#DIV/0!</v>
      </c>
      <c r="LKI40" s="2325"/>
      <c r="LKJ40" s="2325" t="e">
        <v>#DIV/0!</v>
      </c>
      <c r="LKK40" s="2267" t="s">
        <v>2539</v>
      </c>
      <c r="LKL40" s="2270"/>
      <c r="LKM40" s="2271"/>
      <c r="LKN40" s="2270"/>
      <c r="LKO40" s="2270"/>
      <c r="LKP40" s="2325" t="e">
        <v>#DIV/0!</v>
      </c>
      <c r="LKQ40" s="2325"/>
      <c r="LKR40" s="2325" t="e">
        <v>#DIV/0!</v>
      </c>
      <c r="LKS40" s="2267" t="s">
        <v>2539</v>
      </c>
      <c r="LKT40" s="2270"/>
      <c r="LKU40" s="2271"/>
      <c r="LKV40" s="2270"/>
      <c r="LKW40" s="2270"/>
      <c r="LKX40" s="2325" t="e">
        <v>#DIV/0!</v>
      </c>
      <c r="LKY40" s="2325"/>
      <c r="LKZ40" s="2325" t="e">
        <v>#DIV/0!</v>
      </c>
      <c r="LLA40" s="2267" t="s">
        <v>2539</v>
      </c>
      <c r="LLB40" s="2270"/>
      <c r="LLC40" s="2271"/>
      <c r="LLD40" s="2270"/>
      <c r="LLE40" s="2270"/>
      <c r="LLF40" s="2325" t="e">
        <v>#DIV/0!</v>
      </c>
      <c r="LLG40" s="2325"/>
      <c r="LLH40" s="2325" t="e">
        <v>#DIV/0!</v>
      </c>
      <c r="LLI40" s="2267" t="s">
        <v>2539</v>
      </c>
      <c r="LLJ40" s="2270"/>
      <c r="LLK40" s="2271"/>
      <c r="LLL40" s="2270"/>
      <c r="LLM40" s="2270"/>
      <c r="LLN40" s="2325" t="e">
        <v>#DIV/0!</v>
      </c>
      <c r="LLO40" s="2325"/>
      <c r="LLP40" s="2325" t="e">
        <v>#DIV/0!</v>
      </c>
      <c r="LLQ40" s="2267" t="s">
        <v>2539</v>
      </c>
      <c r="LLR40" s="2270"/>
      <c r="LLS40" s="2271"/>
      <c r="LLT40" s="2270"/>
      <c r="LLU40" s="2270"/>
      <c r="LLV40" s="2325" t="e">
        <v>#DIV/0!</v>
      </c>
      <c r="LLW40" s="2325"/>
      <c r="LLX40" s="2325" t="e">
        <v>#DIV/0!</v>
      </c>
      <c r="LLY40" s="2267" t="s">
        <v>2539</v>
      </c>
      <c r="LLZ40" s="2270"/>
      <c r="LMA40" s="2271"/>
      <c r="LMB40" s="2270"/>
      <c r="LMC40" s="2270"/>
      <c r="LMD40" s="2325" t="e">
        <v>#DIV/0!</v>
      </c>
      <c r="LME40" s="2325"/>
      <c r="LMF40" s="2325" t="e">
        <v>#DIV/0!</v>
      </c>
      <c r="LMG40" s="2267" t="s">
        <v>2539</v>
      </c>
      <c r="LMH40" s="2270"/>
      <c r="LMI40" s="2271"/>
      <c r="LMJ40" s="2270"/>
      <c r="LMK40" s="2270"/>
      <c r="LML40" s="2325" t="e">
        <v>#DIV/0!</v>
      </c>
      <c r="LMM40" s="2325"/>
      <c r="LMN40" s="2325" t="e">
        <v>#DIV/0!</v>
      </c>
      <c r="LMO40" s="2267" t="s">
        <v>2539</v>
      </c>
      <c r="LMP40" s="2270"/>
      <c r="LMQ40" s="2271"/>
      <c r="LMR40" s="2270"/>
      <c r="LMS40" s="2270"/>
      <c r="LMT40" s="2325" t="e">
        <v>#DIV/0!</v>
      </c>
      <c r="LMU40" s="2325"/>
      <c r="LMV40" s="2325" t="e">
        <v>#DIV/0!</v>
      </c>
      <c r="LMW40" s="2267" t="s">
        <v>2539</v>
      </c>
      <c r="LMX40" s="2270"/>
      <c r="LMY40" s="2271"/>
      <c r="LMZ40" s="2270"/>
      <c r="LNA40" s="2270"/>
      <c r="LNB40" s="2325" t="e">
        <v>#DIV/0!</v>
      </c>
      <c r="LNC40" s="2325"/>
      <c r="LND40" s="2325" t="e">
        <v>#DIV/0!</v>
      </c>
      <c r="LNE40" s="2267" t="s">
        <v>2539</v>
      </c>
      <c r="LNF40" s="2270"/>
      <c r="LNG40" s="2271"/>
      <c r="LNH40" s="2270"/>
      <c r="LNI40" s="2270"/>
      <c r="LNJ40" s="2325" t="e">
        <v>#DIV/0!</v>
      </c>
      <c r="LNK40" s="2325"/>
      <c r="LNL40" s="2325" t="e">
        <v>#DIV/0!</v>
      </c>
      <c r="LNM40" s="2267" t="s">
        <v>2539</v>
      </c>
      <c r="LNN40" s="2270"/>
      <c r="LNO40" s="2271"/>
      <c r="LNP40" s="2270"/>
      <c r="LNQ40" s="2270"/>
      <c r="LNR40" s="2325" t="e">
        <v>#DIV/0!</v>
      </c>
      <c r="LNS40" s="2325"/>
      <c r="LNT40" s="2325" t="e">
        <v>#DIV/0!</v>
      </c>
      <c r="LNU40" s="2267" t="s">
        <v>2539</v>
      </c>
      <c r="LNV40" s="2270"/>
      <c r="LNW40" s="2271"/>
      <c r="LNX40" s="2270"/>
      <c r="LNY40" s="2270"/>
      <c r="LNZ40" s="2325" t="e">
        <v>#DIV/0!</v>
      </c>
      <c r="LOA40" s="2325"/>
      <c r="LOB40" s="2325" t="e">
        <v>#DIV/0!</v>
      </c>
      <c r="LOC40" s="2267" t="s">
        <v>2539</v>
      </c>
      <c r="LOD40" s="2270"/>
      <c r="LOE40" s="2271"/>
      <c r="LOF40" s="2270"/>
      <c r="LOG40" s="2270"/>
      <c r="LOH40" s="2325" t="e">
        <v>#DIV/0!</v>
      </c>
      <c r="LOI40" s="2325"/>
      <c r="LOJ40" s="2325" t="e">
        <v>#DIV/0!</v>
      </c>
      <c r="LOK40" s="2267" t="s">
        <v>2539</v>
      </c>
      <c r="LOL40" s="2270"/>
      <c r="LOM40" s="2271"/>
      <c r="LON40" s="2270"/>
      <c r="LOO40" s="2270"/>
      <c r="LOP40" s="2325" t="e">
        <v>#DIV/0!</v>
      </c>
      <c r="LOQ40" s="2325"/>
      <c r="LOR40" s="2325" t="e">
        <v>#DIV/0!</v>
      </c>
      <c r="LOS40" s="2267" t="s">
        <v>2539</v>
      </c>
      <c r="LOT40" s="2270"/>
      <c r="LOU40" s="2271"/>
      <c r="LOV40" s="2270"/>
      <c r="LOW40" s="2270"/>
      <c r="LOX40" s="2325" t="e">
        <v>#DIV/0!</v>
      </c>
      <c r="LOY40" s="2325"/>
      <c r="LOZ40" s="2325" t="e">
        <v>#DIV/0!</v>
      </c>
      <c r="LPA40" s="2267" t="s">
        <v>2539</v>
      </c>
      <c r="LPB40" s="2270"/>
      <c r="LPC40" s="2271"/>
      <c r="LPD40" s="2270"/>
      <c r="LPE40" s="2270"/>
      <c r="LPF40" s="2325" t="e">
        <v>#DIV/0!</v>
      </c>
      <c r="LPG40" s="2325"/>
      <c r="LPH40" s="2325" t="e">
        <v>#DIV/0!</v>
      </c>
      <c r="LPI40" s="2267" t="s">
        <v>2539</v>
      </c>
      <c r="LPJ40" s="2270"/>
      <c r="LPK40" s="2271"/>
      <c r="LPL40" s="2270"/>
      <c r="LPM40" s="2270"/>
      <c r="LPN40" s="2325" t="e">
        <v>#DIV/0!</v>
      </c>
      <c r="LPO40" s="2325"/>
      <c r="LPP40" s="2325" t="e">
        <v>#DIV/0!</v>
      </c>
      <c r="LPQ40" s="2267" t="s">
        <v>2539</v>
      </c>
      <c r="LPR40" s="2270"/>
      <c r="LPS40" s="2271"/>
      <c r="LPT40" s="2270"/>
      <c r="LPU40" s="2270"/>
      <c r="LPV40" s="2325" t="e">
        <v>#DIV/0!</v>
      </c>
      <c r="LPW40" s="2325"/>
      <c r="LPX40" s="2325" t="e">
        <v>#DIV/0!</v>
      </c>
      <c r="LPY40" s="2267" t="s">
        <v>2539</v>
      </c>
      <c r="LPZ40" s="2270"/>
      <c r="LQA40" s="2271"/>
      <c r="LQB40" s="2270"/>
      <c r="LQC40" s="2270"/>
      <c r="LQD40" s="2325" t="e">
        <v>#DIV/0!</v>
      </c>
      <c r="LQE40" s="2325"/>
      <c r="LQF40" s="2325" t="e">
        <v>#DIV/0!</v>
      </c>
      <c r="LQG40" s="2267" t="s">
        <v>2539</v>
      </c>
      <c r="LQH40" s="2270"/>
      <c r="LQI40" s="2271"/>
      <c r="LQJ40" s="2270"/>
      <c r="LQK40" s="2270"/>
      <c r="LQL40" s="2325" t="e">
        <v>#DIV/0!</v>
      </c>
      <c r="LQM40" s="2325"/>
      <c r="LQN40" s="2325" t="e">
        <v>#DIV/0!</v>
      </c>
      <c r="LQO40" s="2267" t="s">
        <v>2539</v>
      </c>
      <c r="LQP40" s="2270"/>
      <c r="LQQ40" s="2271"/>
      <c r="LQR40" s="2270"/>
      <c r="LQS40" s="2270"/>
      <c r="LQT40" s="2325" t="e">
        <v>#DIV/0!</v>
      </c>
      <c r="LQU40" s="2325"/>
      <c r="LQV40" s="2325" t="e">
        <v>#DIV/0!</v>
      </c>
      <c r="LQW40" s="2267" t="s">
        <v>2539</v>
      </c>
      <c r="LQX40" s="2270"/>
      <c r="LQY40" s="2271"/>
      <c r="LQZ40" s="2270"/>
      <c r="LRA40" s="2270"/>
      <c r="LRB40" s="2325" t="e">
        <v>#DIV/0!</v>
      </c>
      <c r="LRC40" s="2325"/>
      <c r="LRD40" s="2325" t="e">
        <v>#DIV/0!</v>
      </c>
      <c r="LRE40" s="2267" t="s">
        <v>2539</v>
      </c>
      <c r="LRF40" s="2270"/>
      <c r="LRG40" s="2271"/>
      <c r="LRH40" s="2270"/>
      <c r="LRI40" s="2270"/>
      <c r="LRJ40" s="2325" t="e">
        <v>#DIV/0!</v>
      </c>
      <c r="LRK40" s="2325"/>
      <c r="LRL40" s="2325" t="e">
        <v>#DIV/0!</v>
      </c>
      <c r="LRM40" s="2267" t="s">
        <v>2539</v>
      </c>
      <c r="LRN40" s="2270"/>
      <c r="LRO40" s="2271"/>
      <c r="LRP40" s="2270"/>
      <c r="LRQ40" s="2270"/>
      <c r="LRR40" s="2325" t="e">
        <v>#DIV/0!</v>
      </c>
      <c r="LRS40" s="2325"/>
      <c r="LRT40" s="2325" t="e">
        <v>#DIV/0!</v>
      </c>
      <c r="LRU40" s="2267" t="s">
        <v>2539</v>
      </c>
      <c r="LRV40" s="2270"/>
      <c r="LRW40" s="2271"/>
      <c r="LRX40" s="2270"/>
      <c r="LRY40" s="2270"/>
      <c r="LRZ40" s="2325" t="e">
        <v>#DIV/0!</v>
      </c>
      <c r="LSA40" s="2325"/>
      <c r="LSB40" s="2325" t="e">
        <v>#DIV/0!</v>
      </c>
      <c r="LSC40" s="2267" t="s">
        <v>2539</v>
      </c>
      <c r="LSD40" s="2270"/>
      <c r="LSE40" s="2271"/>
      <c r="LSF40" s="2270"/>
      <c r="LSG40" s="2270"/>
      <c r="LSH40" s="2325" t="e">
        <v>#DIV/0!</v>
      </c>
      <c r="LSI40" s="2325"/>
      <c r="LSJ40" s="2325" t="e">
        <v>#DIV/0!</v>
      </c>
      <c r="LSK40" s="2267" t="s">
        <v>2539</v>
      </c>
      <c r="LSL40" s="2270"/>
      <c r="LSM40" s="2271"/>
      <c r="LSN40" s="2270"/>
      <c r="LSO40" s="2270"/>
      <c r="LSP40" s="2325" t="e">
        <v>#DIV/0!</v>
      </c>
      <c r="LSQ40" s="2325"/>
      <c r="LSR40" s="2325" t="e">
        <v>#DIV/0!</v>
      </c>
      <c r="LSS40" s="2267" t="s">
        <v>2539</v>
      </c>
      <c r="LST40" s="2270"/>
      <c r="LSU40" s="2271"/>
      <c r="LSV40" s="2270"/>
      <c r="LSW40" s="2270"/>
      <c r="LSX40" s="2325" t="e">
        <v>#DIV/0!</v>
      </c>
      <c r="LSY40" s="2325"/>
      <c r="LSZ40" s="2325" t="e">
        <v>#DIV/0!</v>
      </c>
      <c r="LTA40" s="2267" t="s">
        <v>2539</v>
      </c>
      <c r="LTB40" s="2270"/>
      <c r="LTC40" s="2271"/>
      <c r="LTD40" s="2270"/>
      <c r="LTE40" s="2270"/>
      <c r="LTF40" s="2325" t="e">
        <v>#DIV/0!</v>
      </c>
      <c r="LTG40" s="2325"/>
      <c r="LTH40" s="2325" t="e">
        <v>#DIV/0!</v>
      </c>
      <c r="LTI40" s="2267" t="s">
        <v>2539</v>
      </c>
      <c r="LTJ40" s="2270"/>
      <c r="LTK40" s="2271"/>
      <c r="LTL40" s="2270"/>
      <c r="LTM40" s="2270"/>
      <c r="LTN40" s="2325" t="e">
        <v>#DIV/0!</v>
      </c>
      <c r="LTO40" s="2325"/>
      <c r="LTP40" s="2325" t="e">
        <v>#DIV/0!</v>
      </c>
      <c r="LTQ40" s="2267" t="s">
        <v>2539</v>
      </c>
      <c r="LTR40" s="2270"/>
      <c r="LTS40" s="2271"/>
      <c r="LTT40" s="2270"/>
      <c r="LTU40" s="2270"/>
      <c r="LTV40" s="2325" t="e">
        <v>#DIV/0!</v>
      </c>
      <c r="LTW40" s="2325"/>
      <c r="LTX40" s="2325" t="e">
        <v>#DIV/0!</v>
      </c>
      <c r="LTY40" s="2267" t="s">
        <v>2539</v>
      </c>
      <c r="LTZ40" s="2270"/>
      <c r="LUA40" s="2271"/>
      <c r="LUB40" s="2270"/>
      <c r="LUC40" s="2270"/>
      <c r="LUD40" s="2325" t="e">
        <v>#DIV/0!</v>
      </c>
      <c r="LUE40" s="2325"/>
      <c r="LUF40" s="2325" t="e">
        <v>#DIV/0!</v>
      </c>
      <c r="LUG40" s="2267" t="s">
        <v>2539</v>
      </c>
      <c r="LUH40" s="2270"/>
      <c r="LUI40" s="2271"/>
      <c r="LUJ40" s="2270"/>
      <c r="LUK40" s="2270"/>
      <c r="LUL40" s="2325" t="e">
        <v>#DIV/0!</v>
      </c>
      <c r="LUM40" s="2325"/>
      <c r="LUN40" s="2325" t="e">
        <v>#DIV/0!</v>
      </c>
      <c r="LUO40" s="2267" t="s">
        <v>2539</v>
      </c>
      <c r="LUP40" s="2270"/>
      <c r="LUQ40" s="2271"/>
      <c r="LUR40" s="2270"/>
      <c r="LUS40" s="2270"/>
      <c r="LUT40" s="2325" t="e">
        <v>#DIV/0!</v>
      </c>
      <c r="LUU40" s="2325"/>
      <c r="LUV40" s="2325" t="e">
        <v>#DIV/0!</v>
      </c>
      <c r="LUW40" s="2267" t="s">
        <v>2539</v>
      </c>
      <c r="LUX40" s="2270"/>
      <c r="LUY40" s="2271"/>
      <c r="LUZ40" s="2270"/>
      <c r="LVA40" s="2270"/>
      <c r="LVB40" s="2325" t="e">
        <v>#DIV/0!</v>
      </c>
      <c r="LVC40" s="2325"/>
      <c r="LVD40" s="2325" t="e">
        <v>#DIV/0!</v>
      </c>
      <c r="LVE40" s="2267" t="s">
        <v>2539</v>
      </c>
      <c r="LVF40" s="2270"/>
      <c r="LVG40" s="2271"/>
      <c r="LVH40" s="2270"/>
      <c r="LVI40" s="2270"/>
      <c r="LVJ40" s="2325" t="e">
        <v>#DIV/0!</v>
      </c>
      <c r="LVK40" s="2325"/>
      <c r="LVL40" s="2325" t="e">
        <v>#DIV/0!</v>
      </c>
      <c r="LVM40" s="2267" t="s">
        <v>2539</v>
      </c>
      <c r="LVN40" s="2270"/>
      <c r="LVO40" s="2271"/>
      <c r="LVP40" s="2270"/>
      <c r="LVQ40" s="2270"/>
      <c r="LVR40" s="2325" t="e">
        <v>#DIV/0!</v>
      </c>
      <c r="LVS40" s="2325"/>
      <c r="LVT40" s="2325" t="e">
        <v>#DIV/0!</v>
      </c>
      <c r="LVU40" s="2267" t="s">
        <v>2539</v>
      </c>
      <c r="LVV40" s="2270"/>
      <c r="LVW40" s="2271"/>
      <c r="LVX40" s="2270"/>
      <c r="LVY40" s="2270"/>
      <c r="LVZ40" s="2325" t="e">
        <v>#DIV/0!</v>
      </c>
      <c r="LWA40" s="2325"/>
      <c r="LWB40" s="2325" t="e">
        <v>#DIV/0!</v>
      </c>
      <c r="LWC40" s="2267" t="s">
        <v>2539</v>
      </c>
      <c r="LWD40" s="2270"/>
      <c r="LWE40" s="2271"/>
      <c r="LWF40" s="2270"/>
      <c r="LWG40" s="2270"/>
      <c r="LWH40" s="2325" t="e">
        <v>#DIV/0!</v>
      </c>
      <c r="LWI40" s="2325"/>
      <c r="LWJ40" s="2325" t="e">
        <v>#DIV/0!</v>
      </c>
      <c r="LWK40" s="2267" t="s">
        <v>2539</v>
      </c>
      <c r="LWL40" s="2270"/>
      <c r="LWM40" s="2271"/>
      <c r="LWN40" s="2270"/>
      <c r="LWO40" s="2270"/>
      <c r="LWP40" s="2325" t="e">
        <v>#DIV/0!</v>
      </c>
      <c r="LWQ40" s="2325"/>
      <c r="LWR40" s="2325" t="e">
        <v>#DIV/0!</v>
      </c>
      <c r="LWS40" s="2267" t="s">
        <v>2539</v>
      </c>
      <c r="LWT40" s="2270"/>
      <c r="LWU40" s="2271"/>
      <c r="LWV40" s="2270"/>
      <c r="LWW40" s="2270"/>
      <c r="LWX40" s="2325" t="e">
        <v>#DIV/0!</v>
      </c>
      <c r="LWY40" s="2325"/>
      <c r="LWZ40" s="2325" t="e">
        <v>#DIV/0!</v>
      </c>
      <c r="LXA40" s="2267" t="s">
        <v>2539</v>
      </c>
      <c r="LXB40" s="2270"/>
      <c r="LXC40" s="2271"/>
      <c r="LXD40" s="2270"/>
      <c r="LXE40" s="2270"/>
      <c r="LXF40" s="2325" t="e">
        <v>#DIV/0!</v>
      </c>
      <c r="LXG40" s="2325"/>
      <c r="LXH40" s="2325" t="e">
        <v>#DIV/0!</v>
      </c>
      <c r="LXI40" s="2267" t="s">
        <v>2539</v>
      </c>
      <c r="LXJ40" s="2270"/>
      <c r="LXK40" s="2271"/>
      <c r="LXL40" s="2270"/>
      <c r="LXM40" s="2270"/>
      <c r="LXN40" s="2325" t="e">
        <v>#DIV/0!</v>
      </c>
      <c r="LXO40" s="2325"/>
      <c r="LXP40" s="2325" t="e">
        <v>#DIV/0!</v>
      </c>
      <c r="LXQ40" s="2267" t="s">
        <v>2539</v>
      </c>
      <c r="LXR40" s="2270"/>
      <c r="LXS40" s="2271"/>
      <c r="LXT40" s="2270"/>
      <c r="LXU40" s="2270"/>
      <c r="LXV40" s="2325" t="e">
        <v>#DIV/0!</v>
      </c>
      <c r="LXW40" s="2325"/>
      <c r="LXX40" s="2325" t="e">
        <v>#DIV/0!</v>
      </c>
      <c r="LXY40" s="2267" t="s">
        <v>2539</v>
      </c>
      <c r="LXZ40" s="2270"/>
      <c r="LYA40" s="2271"/>
      <c r="LYB40" s="2270"/>
      <c r="LYC40" s="2270"/>
      <c r="LYD40" s="2325" t="e">
        <v>#DIV/0!</v>
      </c>
      <c r="LYE40" s="2325"/>
      <c r="LYF40" s="2325" t="e">
        <v>#DIV/0!</v>
      </c>
      <c r="LYG40" s="2267" t="s">
        <v>2539</v>
      </c>
      <c r="LYH40" s="2270"/>
      <c r="LYI40" s="2271"/>
      <c r="LYJ40" s="2270"/>
      <c r="LYK40" s="2270"/>
      <c r="LYL40" s="2325" t="e">
        <v>#DIV/0!</v>
      </c>
      <c r="LYM40" s="2325"/>
      <c r="LYN40" s="2325" t="e">
        <v>#DIV/0!</v>
      </c>
      <c r="LYO40" s="2267" t="s">
        <v>2539</v>
      </c>
      <c r="LYP40" s="2270"/>
      <c r="LYQ40" s="2271"/>
      <c r="LYR40" s="2270"/>
      <c r="LYS40" s="2270"/>
      <c r="LYT40" s="2325" t="e">
        <v>#DIV/0!</v>
      </c>
      <c r="LYU40" s="2325"/>
      <c r="LYV40" s="2325" t="e">
        <v>#DIV/0!</v>
      </c>
      <c r="LYW40" s="2267" t="s">
        <v>2539</v>
      </c>
      <c r="LYX40" s="2270"/>
      <c r="LYY40" s="2271"/>
      <c r="LYZ40" s="2270"/>
      <c r="LZA40" s="2270"/>
      <c r="LZB40" s="2325" t="e">
        <v>#DIV/0!</v>
      </c>
      <c r="LZC40" s="2325"/>
      <c r="LZD40" s="2325" t="e">
        <v>#DIV/0!</v>
      </c>
      <c r="LZE40" s="2267" t="s">
        <v>2539</v>
      </c>
      <c r="LZF40" s="2270"/>
      <c r="LZG40" s="2271"/>
      <c r="LZH40" s="2270"/>
      <c r="LZI40" s="2270"/>
      <c r="LZJ40" s="2325" t="e">
        <v>#DIV/0!</v>
      </c>
      <c r="LZK40" s="2325"/>
      <c r="LZL40" s="2325" t="e">
        <v>#DIV/0!</v>
      </c>
      <c r="LZM40" s="2267" t="s">
        <v>2539</v>
      </c>
      <c r="LZN40" s="2270"/>
      <c r="LZO40" s="2271"/>
      <c r="LZP40" s="2270"/>
      <c r="LZQ40" s="2270"/>
      <c r="LZR40" s="2325" t="e">
        <v>#DIV/0!</v>
      </c>
      <c r="LZS40" s="2325"/>
      <c r="LZT40" s="2325" t="e">
        <v>#DIV/0!</v>
      </c>
      <c r="LZU40" s="2267" t="s">
        <v>2539</v>
      </c>
      <c r="LZV40" s="2270"/>
      <c r="LZW40" s="2271"/>
      <c r="LZX40" s="2270"/>
      <c r="LZY40" s="2270"/>
      <c r="LZZ40" s="2325" t="e">
        <v>#DIV/0!</v>
      </c>
      <c r="MAA40" s="2325"/>
      <c r="MAB40" s="2325" t="e">
        <v>#DIV/0!</v>
      </c>
      <c r="MAC40" s="2267" t="s">
        <v>2539</v>
      </c>
      <c r="MAD40" s="2270"/>
      <c r="MAE40" s="2271"/>
      <c r="MAF40" s="2270"/>
      <c r="MAG40" s="2270"/>
      <c r="MAH40" s="2325" t="e">
        <v>#DIV/0!</v>
      </c>
      <c r="MAI40" s="2325"/>
      <c r="MAJ40" s="2325" t="e">
        <v>#DIV/0!</v>
      </c>
      <c r="MAK40" s="2267" t="s">
        <v>2539</v>
      </c>
      <c r="MAL40" s="2270"/>
      <c r="MAM40" s="2271"/>
      <c r="MAN40" s="2270"/>
      <c r="MAO40" s="2270"/>
      <c r="MAP40" s="2325" t="e">
        <v>#DIV/0!</v>
      </c>
      <c r="MAQ40" s="2325"/>
      <c r="MAR40" s="2325" t="e">
        <v>#DIV/0!</v>
      </c>
      <c r="MAS40" s="2267" t="s">
        <v>2539</v>
      </c>
      <c r="MAT40" s="2270"/>
      <c r="MAU40" s="2271"/>
      <c r="MAV40" s="2270"/>
      <c r="MAW40" s="2270"/>
      <c r="MAX40" s="2325" t="e">
        <v>#DIV/0!</v>
      </c>
      <c r="MAY40" s="2325"/>
      <c r="MAZ40" s="2325" t="e">
        <v>#DIV/0!</v>
      </c>
      <c r="MBA40" s="2267" t="s">
        <v>2539</v>
      </c>
      <c r="MBB40" s="2270"/>
      <c r="MBC40" s="2271"/>
      <c r="MBD40" s="2270"/>
      <c r="MBE40" s="2270"/>
      <c r="MBF40" s="2325" t="e">
        <v>#DIV/0!</v>
      </c>
      <c r="MBG40" s="2325"/>
      <c r="MBH40" s="2325" t="e">
        <v>#DIV/0!</v>
      </c>
      <c r="MBI40" s="2267" t="s">
        <v>2539</v>
      </c>
      <c r="MBJ40" s="2270"/>
      <c r="MBK40" s="2271"/>
      <c r="MBL40" s="2270"/>
      <c r="MBM40" s="2270"/>
      <c r="MBN40" s="2325" t="e">
        <v>#DIV/0!</v>
      </c>
      <c r="MBO40" s="2325"/>
      <c r="MBP40" s="2325" t="e">
        <v>#DIV/0!</v>
      </c>
      <c r="MBQ40" s="2267" t="s">
        <v>2539</v>
      </c>
      <c r="MBR40" s="2270"/>
      <c r="MBS40" s="2271"/>
      <c r="MBT40" s="2270"/>
      <c r="MBU40" s="2270"/>
      <c r="MBV40" s="2325" t="e">
        <v>#DIV/0!</v>
      </c>
      <c r="MBW40" s="2325"/>
      <c r="MBX40" s="2325" t="e">
        <v>#DIV/0!</v>
      </c>
      <c r="MBY40" s="2267" t="s">
        <v>2539</v>
      </c>
      <c r="MBZ40" s="2270"/>
      <c r="MCA40" s="2271"/>
      <c r="MCB40" s="2270"/>
      <c r="MCC40" s="2270"/>
      <c r="MCD40" s="2325" t="e">
        <v>#DIV/0!</v>
      </c>
      <c r="MCE40" s="2325"/>
      <c r="MCF40" s="2325" t="e">
        <v>#DIV/0!</v>
      </c>
      <c r="MCG40" s="2267" t="s">
        <v>2539</v>
      </c>
      <c r="MCH40" s="2270"/>
      <c r="MCI40" s="2271"/>
      <c r="MCJ40" s="2270"/>
      <c r="MCK40" s="2270"/>
      <c r="MCL40" s="2325" t="e">
        <v>#DIV/0!</v>
      </c>
      <c r="MCM40" s="2325"/>
      <c r="MCN40" s="2325" t="e">
        <v>#DIV/0!</v>
      </c>
      <c r="MCO40" s="2267" t="s">
        <v>2539</v>
      </c>
      <c r="MCP40" s="2270"/>
      <c r="MCQ40" s="2271"/>
      <c r="MCR40" s="2270"/>
      <c r="MCS40" s="2270"/>
      <c r="MCT40" s="2325" t="e">
        <v>#DIV/0!</v>
      </c>
      <c r="MCU40" s="2325"/>
      <c r="MCV40" s="2325" t="e">
        <v>#DIV/0!</v>
      </c>
      <c r="MCW40" s="2267" t="s">
        <v>2539</v>
      </c>
      <c r="MCX40" s="2270"/>
      <c r="MCY40" s="2271"/>
      <c r="MCZ40" s="2270"/>
      <c r="MDA40" s="2270"/>
      <c r="MDB40" s="2325" t="e">
        <v>#DIV/0!</v>
      </c>
      <c r="MDC40" s="2325"/>
      <c r="MDD40" s="2325" t="e">
        <v>#DIV/0!</v>
      </c>
      <c r="MDE40" s="2267" t="s">
        <v>2539</v>
      </c>
      <c r="MDF40" s="2270"/>
      <c r="MDG40" s="2271"/>
      <c r="MDH40" s="2270"/>
      <c r="MDI40" s="2270"/>
      <c r="MDJ40" s="2325" t="e">
        <v>#DIV/0!</v>
      </c>
      <c r="MDK40" s="2325"/>
      <c r="MDL40" s="2325" t="e">
        <v>#DIV/0!</v>
      </c>
      <c r="MDM40" s="2267" t="s">
        <v>2539</v>
      </c>
      <c r="MDN40" s="2270"/>
      <c r="MDO40" s="2271"/>
      <c r="MDP40" s="2270"/>
      <c r="MDQ40" s="2270"/>
      <c r="MDR40" s="2325" t="e">
        <v>#DIV/0!</v>
      </c>
      <c r="MDS40" s="2325"/>
      <c r="MDT40" s="2325" t="e">
        <v>#DIV/0!</v>
      </c>
      <c r="MDU40" s="2267" t="s">
        <v>2539</v>
      </c>
      <c r="MDV40" s="2270"/>
      <c r="MDW40" s="2271"/>
      <c r="MDX40" s="2270"/>
      <c r="MDY40" s="2270"/>
      <c r="MDZ40" s="2325" t="e">
        <v>#DIV/0!</v>
      </c>
      <c r="MEA40" s="2325"/>
      <c r="MEB40" s="2325" t="e">
        <v>#DIV/0!</v>
      </c>
      <c r="MEC40" s="2267" t="s">
        <v>2539</v>
      </c>
      <c r="MED40" s="2270"/>
      <c r="MEE40" s="2271"/>
      <c r="MEF40" s="2270"/>
      <c r="MEG40" s="2270"/>
      <c r="MEH40" s="2325" t="e">
        <v>#DIV/0!</v>
      </c>
      <c r="MEI40" s="2325"/>
      <c r="MEJ40" s="2325" t="e">
        <v>#DIV/0!</v>
      </c>
      <c r="MEK40" s="2267" t="s">
        <v>2539</v>
      </c>
      <c r="MEL40" s="2270"/>
      <c r="MEM40" s="2271"/>
      <c r="MEN40" s="2270"/>
      <c r="MEO40" s="2270"/>
      <c r="MEP40" s="2325" t="e">
        <v>#DIV/0!</v>
      </c>
      <c r="MEQ40" s="2325"/>
      <c r="MER40" s="2325" t="e">
        <v>#DIV/0!</v>
      </c>
      <c r="MES40" s="2267" t="s">
        <v>2539</v>
      </c>
      <c r="MET40" s="2270"/>
      <c r="MEU40" s="2271"/>
      <c r="MEV40" s="2270"/>
      <c r="MEW40" s="2270"/>
      <c r="MEX40" s="2325" t="e">
        <v>#DIV/0!</v>
      </c>
      <c r="MEY40" s="2325"/>
      <c r="MEZ40" s="2325" t="e">
        <v>#DIV/0!</v>
      </c>
      <c r="MFA40" s="2267" t="s">
        <v>2539</v>
      </c>
      <c r="MFB40" s="2270"/>
      <c r="MFC40" s="2271"/>
      <c r="MFD40" s="2270"/>
      <c r="MFE40" s="2270"/>
      <c r="MFF40" s="2325" t="e">
        <v>#DIV/0!</v>
      </c>
      <c r="MFG40" s="2325"/>
      <c r="MFH40" s="2325" t="e">
        <v>#DIV/0!</v>
      </c>
      <c r="MFI40" s="2267" t="s">
        <v>2539</v>
      </c>
      <c r="MFJ40" s="2270"/>
      <c r="MFK40" s="2271"/>
      <c r="MFL40" s="2270"/>
      <c r="MFM40" s="2270"/>
      <c r="MFN40" s="2325" t="e">
        <v>#DIV/0!</v>
      </c>
      <c r="MFO40" s="2325"/>
      <c r="MFP40" s="2325" t="e">
        <v>#DIV/0!</v>
      </c>
      <c r="MFQ40" s="2267" t="s">
        <v>2539</v>
      </c>
      <c r="MFR40" s="2270"/>
      <c r="MFS40" s="2271"/>
      <c r="MFT40" s="2270"/>
      <c r="MFU40" s="2270"/>
      <c r="MFV40" s="2325" t="e">
        <v>#DIV/0!</v>
      </c>
      <c r="MFW40" s="2325"/>
      <c r="MFX40" s="2325" t="e">
        <v>#DIV/0!</v>
      </c>
      <c r="MFY40" s="2267" t="s">
        <v>2539</v>
      </c>
      <c r="MFZ40" s="2270"/>
      <c r="MGA40" s="2271"/>
      <c r="MGB40" s="2270"/>
      <c r="MGC40" s="2270"/>
      <c r="MGD40" s="2325" t="e">
        <v>#DIV/0!</v>
      </c>
      <c r="MGE40" s="2325"/>
      <c r="MGF40" s="2325" t="e">
        <v>#DIV/0!</v>
      </c>
      <c r="MGG40" s="2267" t="s">
        <v>2539</v>
      </c>
      <c r="MGH40" s="2270"/>
      <c r="MGI40" s="2271"/>
      <c r="MGJ40" s="2270"/>
      <c r="MGK40" s="2270"/>
      <c r="MGL40" s="2325" t="e">
        <v>#DIV/0!</v>
      </c>
      <c r="MGM40" s="2325"/>
      <c r="MGN40" s="2325" t="e">
        <v>#DIV/0!</v>
      </c>
      <c r="MGO40" s="2267" t="s">
        <v>2539</v>
      </c>
      <c r="MGP40" s="2270"/>
      <c r="MGQ40" s="2271"/>
      <c r="MGR40" s="2270"/>
      <c r="MGS40" s="2270"/>
      <c r="MGT40" s="2325" t="e">
        <v>#DIV/0!</v>
      </c>
      <c r="MGU40" s="2325"/>
      <c r="MGV40" s="2325" t="e">
        <v>#DIV/0!</v>
      </c>
      <c r="MGW40" s="2267" t="s">
        <v>2539</v>
      </c>
      <c r="MGX40" s="2270"/>
      <c r="MGY40" s="2271"/>
      <c r="MGZ40" s="2270"/>
      <c r="MHA40" s="2270"/>
      <c r="MHB40" s="2325" t="e">
        <v>#DIV/0!</v>
      </c>
      <c r="MHC40" s="2325"/>
      <c r="MHD40" s="2325" t="e">
        <v>#DIV/0!</v>
      </c>
      <c r="MHE40" s="2267" t="s">
        <v>2539</v>
      </c>
      <c r="MHF40" s="2270"/>
      <c r="MHG40" s="2271"/>
      <c r="MHH40" s="2270"/>
      <c r="MHI40" s="2270"/>
      <c r="MHJ40" s="2325" t="e">
        <v>#DIV/0!</v>
      </c>
      <c r="MHK40" s="2325"/>
      <c r="MHL40" s="2325" t="e">
        <v>#DIV/0!</v>
      </c>
      <c r="MHM40" s="2267" t="s">
        <v>2539</v>
      </c>
      <c r="MHN40" s="2270"/>
      <c r="MHO40" s="2271"/>
      <c r="MHP40" s="2270"/>
      <c r="MHQ40" s="2270"/>
      <c r="MHR40" s="2325" t="e">
        <v>#DIV/0!</v>
      </c>
      <c r="MHS40" s="2325"/>
      <c r="MHT40" s="2325" t="e">
        <v>#DIV/0!</v>
      </c>
      <c r="MHU40" s="2267" t="s">
        <v>2539</v>
      </c>
      <c r="MHV40" s="2270"/>
      <c r="MHW40" s="2271"/>
      <c r="MHX40" s="2270"/>
      <c r="MHY40" s="2270"/>
      <c r="MHZ40" s="2325" t="e">
        <v>#DIV/0!</v>
      </c>
      <c r="MIA40" s="2325"/>
      <c r="MIB40" s="2325" t="e">
        <v>#DIV/0!</v>
      </c>
      <c r="MIC40" s="2267" t="s">
        <v>2539</v>
      </c>
      <c r="MID40" s="2270"/>
      <c r="MIE40" s="2271"/>
      <c r="MIF40" s="2270"/>
      <c r="MIG40" s="2270"/>
      <c r="MIH40" s="2325" t="e">
        <v>#DIV/0!</v>
      </c>
      <c r="MII40" s="2325"/>
      <c r="MIJ40" s="2325" t="e">
        <v>#DIV/0!</v>
      </c>
      <c r="MIK40" s="2267" t="s">
        <v>2539</v>
      </c>
      <c r="MIL40" s="2270"/>
      <c r="MIM40" s="2271"/>
      <c r="MIN40" s="2270"/>
      <c r="MIO40" s="2270"/>
      <c r="MIP40" s="2325" t="e">
        <v>#DIV/0!</v>
      </c>
      <c r="MIQ40" s="2325"/>
      <c r="MIR40" s="2325" t="e">
        <v>#DIV/0!</v>
      </c>
      <c r="MIS40" s="2267" t="s">
        <v>2539</v>
      </c>
      <c r="MIT40" s="2270"/>
      <c r="MIU40" s="2271"/>
      <c r="MIV40" s="2270"/>
      <c r="MIW40" s="2270"/>
      <c r="MIX40" s="2325" t="e">
        <v>#DIV/0!</v>
      </c>
      <c r="MIY40" s="2325"/>
      <c r="MIZ40" s="2325" t="e">
        <v>#DIV/0!</v>
      </c>
      <c r="MJA40" s="2267" t="s">
        <v>2539</v>
      </c>
      <c r="MJB40" s="2270"/>
      <c r="MJC40" s="2271"/>
      <c r="MJD40" s="2270"/>
      <c r="MJE40" s="2270"/>
      <c r="MJF40" s="2325" t="e">
        <v>#DIV/0!</v>
      </c>
      <c r="MJG40" s="2325"/>
      <c r="MJH40" s="2325" t="e">
        <v>#DIV/0!</v>
      </c>
      <c r="MJI40" s="2267" t="s">
        <v>2539</v>
      </c>
      <c r="MJJ40" s="2270"/>
      <c r="MJK40" s="2271"/>
      <c r="MJL40" s="2270"/>
      <c r="MJM40" s="2270"/>
      <c r="MJN40" s="2325" t="e">
        <v>#DIV/0!</v>
      </c>
      <c r="MJO40" s="2325"/>
      <c r="MJP40" s="2325" t="e">
        <v>#DIV/0!</v>
      </c>
      <c r="MJQ40" s="2267" t="s">
        <v>2539</v>
      </c>
      <c r="MJR40" s="2270"/>
      <c r="MJS40" s="2271"/>
      <c r="MJT40" s="2270"/>
      <c r="MJU40" s="2270"/>
      <c r="MJV40" s="2325" t="e">
        <v>#DIV/0!</v>
      </c>
      <c r="MJW40" s="2325"/>
      <c r="MJX40" s="2325" t="e">
        <v>#DIV/0!</v>
      </c>
      <c r="MJY40" s="2267" t="s">
        <v>2539</v>
      </c>
      <c r="MJZ40" s="2270"/>
      <c r="MKA40" s="2271"/>
      <c r="MKB40" s="2270"/>
      <c r="MKC40" s="2270"/>
      <c r="MKD40" s="2325" t="e">
        <v>#DIV/0!</v>
      </c>
      <c r="MKE40" s="2325"/>
      <c r="MKF40" s="2325" t="e">
        <v>#DIV/0!</v>
      </c>
      <c r="MKG40" s="2267" t="s">
        <v>2539</v>
      </c>
      <c r="MKH40" s="2270"/>
      <c r="MKI40" s="2271"/>
      <c r="MKJ40" s="2270"/>
      <c r="MKK40" s="2270"/>
      <c r="MKL40" s="2325" t="e">
        <v>#DIV/0!</v>
      </c>
      <c r="MKM40" s="2325"/>
      <c r="MKN40" s="2325" t="e">
        <v>#DIV/0!</v>
      </c>
      <c r="MKO40" s="2267" t="s">
        <v>2539</v>
      </c>
      <c r="MKP40" s="2270"/>
      <c r="MKQ40" s="2271"/>
      <c r="MKR40" s="2270"/>
      <c r="MKS40" s="2270"/>
      <c r="MKT40" s="2325" t="e">
        <v>#DIV/0!</v>
      </c>
      <c r="MKU40" s="2325"/>
      <c r="MKV40" s="2325" t="e">
        <v>#DIV/0!</v>
      </c>
      <c r="MKW40" s="2267" t="s">
        <v>2539</v>
      </c>
      <c r="MKX40" s="2270"/>
      <c r="MKY40" s="2271"/>
      <c r="MKZ40" s="2270"/>
      <c r="MLA40" s="2270"/>
      <c r="MLB40" s="2325" t="e">
        <v>#DIV/0!</v>
      </c>
      <c r="MLC40" s="2325"/>
      <c r="MLD40" s="2325" t="e">
        <v>#DIV/0!</v>
      </c>
      <c r="MLE40" s="2267" t="s">
        <v>2539</v>
      </c>
      <c r="MLF40" s="2270"/>
      <c r="MLG40" s="2271"/>
      <c r="MLH40" s="2270"/>
      <c r="MLI40" s="2270"/>
      <c r="MLJ40" s="2325" t="e">
        <v>#DIV/0!</v>
      </c>
      <c r="MLK40" s="2325"/>
      <c r="MLL40" s="2325" t="e">
        <v>#DIV/0!</v>
      </c>
      <c r="MLM40" s="2267" t="s">
        <v>2539</v>
      </c>
      <c r="MLN40" s="2270"/>
      <c r="MLO40" s="2271"/>
      <c r="MLP40" s="2270"/>
      <c r="MLQ40" s="2270"/>
      <c r="MLR40" s="2325" t="e">
        <v>#DIV/0!</v>
      </c>
      <c r="MLS40" s="2325"/>
      <c r="MLT40" s="2325" t="e">
        <v>#DIV/0!</v>
      </c>
      <c r="MLU40" s="2267" t="s">
        <v>2539</v>
      </c>
      <c r="MLV40" s="2270"/>
      <c r="MLW40" s="2271"/>
      <c r="MLX40" s="2270"/>
      <c r="MLY40" s="2270"/>
      <c r="MLZ40" s="2325" t="e">
        <v>#DIV/0!</v>
      </c>
      <c r="MMA40" s="2325"/>
      <c r="MMB40" s="2325" t="e">
        <v>#DIV/0!</v>
      </c>
      <c r="MMC40" s="2267" t="s">
        <v>2539</v>
      </c>
      <c r="MMD40" s="2270"/>
      <c r="MME40" s="2271"/>
      <c r="MMF40" s="2270"/>
      <c r="MMG40" s="2270"/>
      <c r="MMH40" s="2325" t="e">
        <v>#DIV/0!</v>
      </c>
      <c r="MMI40" s="2325"/>
      <c r="MMJ40" s="2325" t="e">
        <v>#DIV/0!</v>
      </c>
      <c r="MMK40" s="2267" t="s">
        <v>2539</v>
      </c>
      <c r="MML40" s="2270"/>
      <c r="MMM40" s="2271"/>
      <c r="MMN40" s="2270"/>
      <c r="MMO40" s="2270"/>
      <c r="MMP40" s="2325" t="e">
        <v>#DIV/0!</v>
      </c>
      <c r="MMQ40" s="2325"/>
      <c r="MMR40" s="2325" t="e">
        <v>#DIV/0!</v>
      </c>
      <c r="MMS40" s="2267" t="s">
        <v>2539</v>
      </c>
      <c r="MMT40" s="2270"/>
      <c r="MMU40" s="2271"/>
      <c r="MMV40" s="2270"/>
      <c r="MMW40" s="2270"/>
      <c r="MMX40" s="2325" t="e">
        <v>#DIV/0!</v>
      </c>
      <c r="MMY40" s="2325"/>
      <c r="MMZ40" s="2325" t="e">
        <v>#DIV/0!</v>
      </c>
      <c r="MNA40" s="2267" t="s">
        <v>2539</v>
      </c>
      <c r="MNB40" s="2270"/>
      <c r="MNC40" s="2271"/>
      <c r="MND40" s="2270"/>
      <c r="MNE40" s="2270"/>
      <c r="MNF40" s="2325" t="e">
        <v>#DIV/0!</v>
      </c>
      <c r="MNG40" s="2325"/>
      <c r="MNH40" s="2325" t="e">
        <v>#DIV/0!</v>
      </c>
      <c r="MNI40" s="2267" t="s">
        <v>2539</v>
      </c>
      <c r="MNJ40" s="2270"/>
      <c r="MNK40" s="2271"/>
      <c r="MNL40" s="2270"/>
      <c r="MNM40" s="2270"/>
      <c r="MNN40" s="2325" t="e">
        <v>#DIV/0!</v>
      </c>
      <c r="MNO40" s="2325"/>
      <c r="MNP40" s="2325" t="e">
        <v>#DIV/0!</v>
      </c>
      <c r="MNQ40" s="2267" t="s">
        <v>2539</v>
      </c>
      <c r="MNR40" s="2270"/>
      <c r="MNS40" s="2271"/>
      <c r="MNT40" s="2270"/>
      <c r="MNU40" s="2270"/>
      <c r="MNV40" s="2325" t="e">
        <v>#DIV/0!</v>
      </c>
      <c r="MNW40" s="2325"/>
      <c r="MNX40" s="2325" t="e">
        <v>#DIV/0!</v>
      </c>
      <c r="MNY40" s="2267" t="s">
        <v>2539</v>
      </c>
      <c r="MNZ40" s="2270"/>
      <c r="MOA40" s="2271"/>
      <c r="MOB40" s="2270"/>
      <c r="MOC40" s="2270"/>
      <c r="MOD40" s="2325" t="e">
        <v>#DIV/0!</v>
      </c>
      <c r="MOE40" s="2325"/>
      <c r="MOF40" s="2325" t="e">
        <v>#DIV/0!</v>
      </c>
      <c r="MOG40" s="2267" t="s">
        <v>2539</v>
      </c>
      <c r="MOH40" s="2270"/>
      <c r="MOI40" s="2271"/>
      <c r="MOJ40" s="2270"/>
      <c r="MOK40" s="2270"/>
      <c r="MOL40" s="2325" t="e">
        <v>#DIV/0!</v>
      </c>
      <c r="MOM40" s="2325"/>
      <c r="MON40" s="2325" t="e">
        <v>#DIV/0!</v>
      </c>
      <c r="MOO40" s="2267" t="s">
        <v>2539</v>
      </c>
      <c r="MOP40" s="2270"/>
      <c r="MOQ40" s="2271"/>
      <c r="MOR40" s="2270"/>
      <c r="MOS40" s="2270"/>
      <c r="MOT40" s="2325" t="e">
        <v>#DIV/0!</v>
      </c>
      <c r="MOU40" s="2325"/>
      <c r="MOV40" s="2325" t="e">
        <v>#DIV/0!</v>
      </c>
      <c r="MOW40" s="2267" t="s">
        <v>2539</v>
      </c>
      <c r="MOX40" s="2270"/>
      <c r="MOY40" s="2271"/>
      <c r="MOZ40" s="2270"/>
      <c r="MPA40" s="2270"/>
      <c r="MPB40" s="2325" t="e">
        <v>#DIV/0!</v>
      </c>
      <c r="MPC40" s="2325"/>
      <c r="MPD40" s="2325" t="e">
        <v>#DIV/0!</v>
      </c>
      <c r="MPE40" s="2267" t="s">
        <v>2539</v>
      </c>
      <c r="MPF40" s="2270"/>
      <c r="MPG40" s="2271"/>
      <c r="MPH40" s="2270"/>
      <c r="MPI40" s="2270"/>
      <c r="MPJ40" s="2325" t="e">
        <v>#DIV/0!</v>
      </c>
      <c r="MPK40" s="2325"/>
      <c r="MPL40" s="2325" t="e">
        <v>#DIV/0!</v>
      </c>
      <c r="MPM40" s="2267" t="s">
        <v>2539</v>
      </c>
      <c r="MPN40" s="2270"/>
      <c r="MPO40" s="2271"/>
      <c r="MPP40" s="2270"/>
      <c r="MPQ40" s="2270"/>
      <c r="MPR40" s="2325" t="e">
        <v>#DIV/0!</v>
      </c>
      <c r="MPS40" s="2325"/>
      <c r="MPT40" s="2325" t="e">
        <v>#DIV/0!</v>
      </c>
      <c r="MPU40" s="2267" t="s">
        <v>2539</v>
      </c>
      <c r="MPV40" s="2270"/>
      <c r="MPW40" s="2271"/>
      <c r="MPX40" s="2270"/>
      <c r="MPY40" s="2270"/>
      <c r="MPZ40" s="2325" t="e">
        <v>#DIV/0!</v>
      </c>
      <c r="MQA40" s="2325"/>
      <c r="MQB40" s="2325" t="e">
        <v>#DIV/0!</v>
      </c>
      <c r="MQC40" s="2267" t="s">
        <v>2539</v>
      </c>
      <c r="MQD40" s="2270"/>
      <c r="MQE40" s="2271"/>
      <c r="MQF40" s="2270"/>
      <c r="MQG40" s="2270"/>
      <c r="MQH40" s="2325" t="e">
        <v>#DIV/0!</v>
      </c>
      <c r="MQI40" s="2325"/>
      <c r="MQJ40" s="2325" t="e">
        <v>#DIV/0!</v>
      </c>
      <c r="MQK40" s="2267" t="s">
        <v>2539</v>
      </c>
      <c r="MQL40" s="2270"/>
      <c r="MQM40" s="2271"/>
      <c r="MQN40" s="2270"/>
      <c r="MQO40" s="2270"/>
      <c r="MQP40" s="2325" t="e">
        <v>#DIV/0!</v>
      </c>
      <c r="MQQ40" s="2325"/>
      <c r="MQR40" s="2325" t="e">
        <v>#DIV/0!</v>
      </c>
      <c r="MQS40" s="2267" t="s">
        <v>2539</v>
      </c>
      <c r="MQT40" s="2270"/>
      <c r="MQU40" s="2271"/>
      <c r="MQV40" s="2270"/>
      <c r="MQW40" s="2270"/>
      <c r="MQX40" s="2325" t="e">
        <v>#DIV/0!</v>
      </c>
      <c r="MQY40" s="2325"/>
      <c r="MQZ40" s="2325" t="e">
        <v>#DIV/0!</v>
      </c>
      <c r="MRA40" s="2267" t="s">
        <v>2539</v>
      </c>
      <c r="MRB40" s="2270"/>
      <c r="MRC40" s="2271"/>
      <c r="MRD40" s="2270"/>
      <c r="MRE40" s="2270"/>
      <c r="MRF40" s="2325" t="e">
        <v>#DIV/0!</v>
      </c>
      <c r="MRG40" s="2325"/>
      <c r="MRH40" s="2325" t="e">
        <v>#DIV/0!</v>
      </c>
      <c r="MRI40" s="2267" t="s">
        <v>2539</v>
      </c>
      <c r="MRJ40" s="2270"/>
      <c r="MRK40" s="2271"/>
      <c r="MRL40" s="2270"/>
      <c r="MRM40" s="2270"/>
      <c r="MRN40" s="2325" t="e">
        <v>#DIV/0!</v>
      </c>
      <c r="MRO40" s="2325"/>
      <c r="MRP40" s="2325" t="e">
        <v>#DIV/0!</v>
      </c>
      <c r="MRQ40" s="2267" t="s">
        <v>2539</v>
      </c>
      <c r="MRR40" s="2270"/>
      <c r="MRS40" s="2271"/>
      <c r="MRT40" s="2270"/>
      <c r="MRU40" s="2270"/>
      <c r="MRV40" s="2325" t="e">
        <v>#DIV/0!</v>
      </c>
      <c r="MRW40" s="2325"/>
      <c r="MRX40" s="2325" t="e">
        <v>#DIV/0!</v>
      </c>
      <c r="MRY40" s="2267" t="s">
        <v>2539</v>
      </c>
      <c r="MRZ40" s="2270"/>
      <c r="MSA40" s="2271"/>
      <c r="MSB40" s="2270"/>
      <c r="MSC40" s="2270"/>
      <c r="MSD40" s="2325" t="e">
        <v>#DIV/0!</v>
      </c>
      <c r="MSE40" s="2325"/>
      <c r="MSF40" s="2325" t="e">
        <v>#DIV/0!</v>
      </c>
      <c r="MSG40" s="2267" t="s">
        <v>2539</v>
      </c>
      <c r="MSH40" s="2270"/>
      <c r="MSI40" s="2271"/>
      <c r="MSJ40" s="2270"/>
      <c r="MSK40" s="2270"/>
      <c r="MSL40" s="2325" t="e">
        <v>#DIV/0!</v>
      </c>
      <c r="MSM40" s="2325"/>
      <c r="MSN40" s="2325" t="e">
        <v>#DIV/0!</v>
      </c>
      <c r="MSO40" s="2267" t="s">
        <v>2539</v>
      </c>
      <c r="MSP40" s="2270"/>
      <c r="MSQ40" s="2271"/>
      <c r="MSR40" s="2270"/>
      <c r="MSS40" s="2270"/>
      <c r="MST40" s="2325" t="e">
        <v>#DIV/0!</v>
      </c>
      <c r="MSU40" s="2325"/>
      <c r="MSV40" s="2325" t="e">
        <v>#DIV/0!</v>
      </c>
      <c r="MSW40" s="2267" t="s">
        <v>2539</v>
      </c>
      <c r="MSX40" s="2270"/>
      <c r="MSY40" s="2271"/>
      <c r="MSZ40" s="2270"/>
      <c r="MTA40" s="2270"/>
      <c r="MTB40" s="2325" t="e">
        <v>#DIV/0!</v>
      </c>
      <c r="MTC40" s="2325"/>
      <c r="MTD40" s="2325" t="e">
        <v>#DIV/0!</v>
      </c>
      <c r="MTE40" s="2267" t="s">
        <v>2539</v>
      </c>
      <c r="MTF40" s="2270"/>
      <c r="MTG40" s="2271"/>
      <c r="MTH40" s="2270"/>
      <c r="MTI40" s="2270"/>
      <c r="MTJ40" s="2325" t="e">
        <v>#DIV/0!</v>
      </c>
      <c r="MTK40" s="2325"/>
      <c r="MTL40" s="2325" t="e">
        <v>#DIV/0!</v>
      </c>
      <c r="MTM40" s="2267" t="s">
        <v>2539</v>
      </c>
      <c r="MTN40" s="2270"/>
      <c r="MTO40" s="2271"/>
      <c r="MTP40" s="2270"/>
      <c r="MTQ40" s="2270"/>
      <c r="MTR40" s="2325" t="e">
        <v>#DIV/0!</v>
      </c>
      <c r="MTS40" s="2325"/>
      <c r="MTT40" s="2325" t="e">
        <v>#DIV/0!</v>
      </c>
      <c r="MTU40" s="2267" t="s">
        <v>2539</v>
      </c>
      <c r="MTV40" s="2270"/>
      <c r="MTW40" s="2271"/>
      <c r="MTX40" s="2270"/>
      <c r="MTY40" s="2270"/>
      <c r="MTZ40" s="2325" t="e">
        <v>#DIV/0!</v>
      </c>
      <c r="MUA40" s="2325"/>
      <c r="MUB40" s="2325" t="e">
        <v>#DIV/0!</v>
      </c>
      <c r="MUC40" s="2267" t="s">
        <v>2539</v>
      </c>
      <c r="MUD40" s="2270"/>
      <c r="MUE40" s="2271"/>
      <c r="MUF40" s="2270"/>
      <c r="MUG40" s="2270"/>
      <c r="MUH40" s="2325" t="e">
        <v>#DIV/0!</v>
      </c>
      <c r="MUI40" s="2325"/>
      <c r="MUJ40" s="2325" t="e">
        <v>#DIV/0!</v>
      </c>
      <c r="MUK40" s="2267" t="s">
        <v>2539</v>
      </c>
      <c r="MUL40" s="2270"/>
      <c r="MUM40" s="2271"/>
      <c r="MUN40" s="2270"/>
      <c r="MUO40" s="2270"/>
      <c r="MUP40" s="2325" t="e">
        <v>#DIV/0!</v>
      </c>
      <c r="MUQ40" s="2325"/>
      <c r="MUR40" s="2325" t="e">
        <v>#DIV/0!</v>
      </c>
      <c r="MUS40" s="2267" t="s">
        <v>2539</v>
      </c>
      <c r="MUT40" s="2270"/>
      <c r="MUU40" s="2271"/>
      <c r="MUV40" s="2270"/>
      <c r="MUW40" s="2270"/>
      <c r="MUX40" s="2325" t="e">
        <v>#DIV/0!</v>
      </c>
      <c r="MUY40" s="2325"/>
      <c r="MUZ40" s="2325" t="e">
        <v>#DIV/0!</v>
      </c>
      <c r="MVA40" s="2267" t="s">
        <v>2539</v>
      </c>
      <c r="MVB40" s="2270"/>
      <c r="MVC40" s="2271"/>
      <c r="MVD40" s="2270"/>
      <c r="MVE40" s="2270"/>
      <c r="MVF40" s="2325" t="e">
        <v>#DIV/0!</v>
      </c>
      <c r="MVG40" s="2325"/>
      <c r="MVH40" s="2325" t="e">
        <v>#DIV/0!</v>
      </c>
      <c r="MVI40" s="2267" t="s">
        <v>2539</v>
      </c>
      <c r="MVJ40" s="2270"/>
      <c r="MVK40" s="2271"/>
      <c r="MVL40" s="2270"/>
      <c r="MVM40" s="2270"/>
      <c r="MVN40" s="2325" t="e">
        <v>#DIV/0!</v>
      </c>
      <c r="MVO40" s="2325"/>
      <c r="MVP40" s="2325" t="e">
        <v>#DIV/0!</v>
      </c>
      <c r="MVQ40" s="2267" t="s">
        <v>2539</v>
      </c>
      <c r="MVR40" s="2270"/>
      <c r="MVS40" s="2271"/>
      <c r="MVT40" s="2270"/>
      <c r="MVU40" s="2270"/>
      <c r="MVV40" s="2325" t="e">
        <v>#DIV/0!</v>
      </c>
      <c r="MVW40" s="2325"/>
      <c r="MVX40" s="2325" t="e">
        <v>#DIV/0!</v>
      </c>
      <c r="MVY40" s="2267" t="s">
        <v>2539</v>
      </c>
      <c r="MVZ40" s="2270"/>
      <c r="MWA40" s="2271"/>
      <c r="MWB40" s="2270"/>
      <c r="MWC40" s="2270"/>
      <c r="MWD40" s="2325" t="e">
        <v>#DIV/0!</v>
      </c>
      <c r="MWE40" s="2325"/>
      <c r="MWF40" s="2325" t="e">
        <v>#DIV/0!</v>
      </c>
      <c r="MWG40" s="2267" t="s">
        <v>2539</v>
      </c>
      <c r="MWH40" s="2270"/>
      <c r="MWI40" s="2271"/>
      <c r="MWJ40" s="2270"/>
      <c r="MWK40" s="2270"/>
      <c r="MWL40" s="2325" t="e">
        <v>#DIV/0!</v>
      </c>
      <c r="MWM40" s="2325"/>
      <c r="MWN40" s="2325" t="e">
        <v>#DIV/0!</v>
      </c>
      <c r="MWO40" s="2267" t="s">
        <v>2539</v>
      </c>
      <c r="MWP40" s="2270"/>
      <c r="MWQ40" s="2271"/>
      <c r="MWR40" s="2270"/>
      <c r="MWS40" s="2270"/>
      <c r="MWT40" s="2325" t="e">
        <v>#DIV/0!</v>
      </c>
      <c r="MWU40" s="2325"/>
      <c r="MWV40" s="2325" t="e">
        <v>#DIV/0!</v>
      </c>
      <c r="MWW40" s="2267" t="s">
        <v>2539</v>
      </c>
      <c r="MWX40" s="2270"/>
      <c r="MWY40" s="2271"/>
      <c r="MWZ40" s="2270"/>
      <c r="MXA40" s="2270"/>
      <c r="MXB40" s="2325" t="e">
        <v>#DIV/0!</v>
      </c>
      <c r="MXC40" s="2325"/>
      <c r="MXD40" s="2325" t="e">
        <v>#DIV/0!</v>
      </c>
      <c r="MXE40" s="2267" t="s">
        <v>2539</v>
      </c>
      <c r="MXF40" s="2270"/>
      <c r="MXG40" s="2271"/>
      <c r="MXH40" s="2270"/>
      <c r="MXI40" s="2270"/>
      <c r="MXJ40" s="2325" t="e">
        <v>#DIV/0!</v>
      </c>
      <c r="MXK40" s="2325"/>
      <c r="MXL40" s="2325" t="e">
        <v>#DIV/0!</v>
      </c>
      <c r="MXM40" s="2267" t="s">
        <v>2539</v>
      </c>
      <c r="MXN40" s="2270"/>
      <c r="MXO40" s="2271"/>
      <c r="MXP40" s="2270"/>
      <c r="MXQ40" s="2270"/>
      <c r="MXR40" s="2325" t="e">
        <v>#DIV/0!</v>
      </c>
      <c r="MXS40" s="2325"/>
      <c r="MXT40" s="2325" t="e">
        <v>#DIV/0!</v>
      </c>
      <c r="MXU40" s="2267" t="s">
        <v>2539</v>
      </c>
      <c r="MXV40" s="2270"/>
      <c r="MXW40" s="2271"/>
      <c r="MXX40" s="2270"/>
      <c r="MXY40" s="2270"/>
      <c r="MXZ40" s="2325" t="e">
        <v>#DIV/0!</v>
      </c>
      <c r="MYA40" s="2325"/>
      <c r="MYB40" s="2325" t="e">
        <v>#DIV/0!</v>
      </c>
      <c r="MYC40" s="2267" t="s">
        <v>2539</v>
      </c>
      <c r="MYD40" s="2270"/>
      <c r="MYE40" s="2271"/>
      <c r="MYF40" s="2270"/>
      <c r="MYG40" s="2270"/>
      <c r="MYH40" s="2325" t="e">
        <v>#DIV/0!</v>
      </c>
      <c r="MYI40" s="2325"/>
      <c r="MYJ40" s="2325" t="e">
        <v>#DIV/0!</v>
      </c>
      <c r="MYK40" s="2267" t="s">
        <v>2539</v>
      </c>
      <c r="MYL40" s="2270"/>
      <c r="MYM40" s="2271"/>
      <c r="MYN40" s="2270"/>
      <c r="MYO40" s="2270"/>
      <c r="MYP40" s="2325" t="e">
        <v>#DIV/0!</v>
      </c>
      <c r="MYQ40" s="2325"/>
      <c r="MYR40" s="2325" t="e">
        <v>#DIV/0!</v>
      </c>
      <c r="MYS40" s="2267" t="s">
        <v>2539</v>
      </c>
      <c r="MYT40" s="2270"/>
      <c r="MYU40" s="2271"/>
      <c r="MYV40" s="2270"/>
      <c r="MYW40" s="2270"/>
      <c r="MYX40" s="2325" t="e">
        <v>#DIV/0!</v>
      </c>
      <c r="MYY40" s="2325"/>
      <c r="MYZ40" s="2325" t="e">
        <v>#DIV/0!</v>
      </c>
      <c r="MZA40" s="2267" t="s">
        <v>2539</v>
      </c>
      <c r="MZB40" s="2270"/>
      <c r="MZC40" s="2271"/>
      <c r="MZD40" s="2270"/>
      <c r="MZE40" s="2270"/>
      <c r="MZF40" s="2325" t="e">
        <v>#DIV/0!</v>
      </c>
      <c r="MZG40" s="2325"/>
      <c r="MZH40" s="2325" t="e">
        <v>#DIV/0!</v>
      </c>
      <c r="MZI40" s="2267" t="s">
        <v>2539</v>
      </c>
      <c r="MZJ40" s="2270"/>
      <c r="MZK40" s="2271"/>
      <c r="MZL40" s="2270"/>
      <c r="MZM40" s="2270"/>
      <c r="MZN40" s="2325" t="e">
        <v>#DIV/0!</v>
      </c>
      <c r="MZO40" s="2325"/>
      <c r="MZP40" s="2325" t="e">
        <v>#DIV/0!</v>
      </c>
      <c r="MZQ40" s="2267" t="s">
        <v>2539</v>
      </c>
      <c r="MZR40" s="2270"/>
      <c r="MZS40" s="2271"/>
      <c r="MZT40" s="2270"/>
      <c r="MZU40" s="2270"/>
      <c r="MZV40" s="2325" t="e">
        <v>#DIV/0!</v>
      </c>
      <c r="MZW40" s="2325"/>
      <c r="MZX40" s="2325" t="e">
        <v>#DIV/0!</v>
      </c>
      <c r="MZY40" s="2267" t="s">
        <v>2539</v>
      </c>
      <c r="MZZ40" s="2270"/>
      <c r="NAA40" s="2271"/>
      <c r="NAB40" s="2270"/>
      <c r="NAC40" s="2270"/>
      <c r="NAD40" s="2325" t="e">
        <v>#DIV/0!</v>
      </c>
      <c r="NAE40" s="2325"/>
      <c r="NAF40" s="2325" t="e">
        <v>#DIV/0!</v>
      </c>
      <c r="NAG40" s="2267" t="s">
        <v>2539</v>
      </c>
      <c r="NAH40" s="2270"/>
      <c r="NAI40" s="2271"/>
      <c r="NAJ40" s="2270"/>
      <c r="NAK40" s="2270"/>
      <c r="NAL40" s="2325" t="e">
        <v>#DIV/0!</v>
      </c>
      <c r="NAM40" s="2325"/>
      <c r="NAN40" s="2325" t="e">
        <v>#DIV/0!</v>
      </c>
      <c r="NAO40" s="2267" t="s">
        <v>2539</v>
      </c>
      <c r="NAP40" s="2270"/>
      <c r="NAQ40" s="2271"/>
      <c r="NAR40" s="2270"/>
      <c r="NAS40" s="2270"/>
      <c r="NAT40" s="2325" t="e">
        <v>#DIV/0!</v>
      </c>
      <c r="NAU40" s="2325"/>
      <c r="NAV40" s="2325" t="e">
        <v>#DIV/0!</v>
      </c>
      <c r="NAW40" s="2267" t="s">
        <v>2539</v>
      </c>
      <c r="NAX40" s="2270"/>
      <c r="NAY40" s="2271"/>
      <c r="NAZ40" s="2270"/>
      <c r="NBA40" s="2270"/>
      <c r="NBB40" s="2325" t="e">
        <v>#DIV/0!</v>
      </c>
      <c r="NBC40" s="2325"/>
      <c r="NBD40" s="2325" t="e">
        <v>#DIV/0!</v>
      </c>
      <c r="NBE40" s="2267" t="s">
        <v>2539</v>
      </c>
      <c r="NBF40" s="2270"/>
      <c r="NBG40" s="2271"/>
      <c r="NBH40" s="2270"/>
      <c r="NBI40" s="2270"/>
      <c r="NBJ40" s="2325" t="e">
        <v>#DIV/0!</v>
      </c>
      <c r="NBK40" s="2325"/>
      <c r="NBL40" s="2325" t="e">
        <v>#DIV/0!</v>
      </c>
      <c r="NBM40" s="2267" t="s">
        <v>2539</v>
      </c>
      <c r="NBN40" s="2270"/>
      <c r="NBO40" s="2271"/>
      <c r="NBP40" s="2270"/>
      <c r="NBQ40" s="2270"/>
      <c r="NBR40" s="2325" t="e">
        <v>#DIV/0!</v>
      </c>
      <c r="NBS40" s="2325"/>
      <c r="NBT40" s="2325" t="e">
        <v>#DIV/0!</v>
      </c>
      <c r="NBU40" s="2267" t="s">
        <v>2539</v>
      </c>
      <c r="NBV40" s="2270"/>
      <c r="NBW40" s="2271"/>
      <c r="NBX40" s="2270"/>
      <c r="NBY40" s="2270"/>
      <c r="NBZ40" s="2325" t="e">
        <v>#DIV/0!</v>
      </c>
      <c r="NCA40" s="2325"/>
      <c r="NCB40" s="2325" t="e">
        <v>#DIV/0!</v>
      </c>
      <c r="NCC40" s="2267" t="s">
        <v>2539</v>
      </c>
      <c r="NCD40" s="2270"/>
      <c r="NCE40" s="2271"/>
      <c r="NCF40" s="2270"/>
      <c r="NCG40" s="2270"/>
      <c r="NCH40" s="2325" t="e">
        <v>#DIV/0!</v>
      </c>
      <c r="NCI40" s="2325"/>
      <c r="NCJ40" s="2325" t="e">
        <v>#DIV/0!</v>
      </c>
      <c r="NCK40" s="2267" t="s">
        <v>2539</v>
      </c>
      <c r="NCL40" s="2270"/>
      <c r="NCM40" s="2271"/>
      <c r="NCN40" s="2270"/>
      <c r="NCO40" s="2270"/>
      <c r="NCP40" s="2325" t="e">
        <v>#DIV/0!</v>
      </c>
      <c r="NCQ40" s="2325"/>
      <c r="NCR40" s="2325" t="e">
        <v>#DIV/0!</v>
      </c>
      <c r="NCS40" s="2267" t="s">
        <v>2539</v>
      </c>
      <c r="NCT40" s="2270"/>
      <c r="NCU40" s="2271"/>
      <c r="NCV40" s="2270"/>
      <c r="NCW40" s="2270"/>
      <c r="NCX40" s="2325" t="e">
        <v>#DIV/0!</v>
      </c>
      <c r="NCY40" s="2325"/>
      <c r="NCZ40" s="2325" t="e">
        <v>#DIV/0!</v>
      </c>
      <c r="NDA40" s="2267" t="s">
        <v>2539</v>
      </c>
      <c r="NDB40" s="2270"/>
      <c r="NDC40" s="2271"/>
      <c r="NDD40" s="2270"/>
      <c r="NDE40" s="2270"/>
      <c r="NDF40" s="2325" t="e">
        <v>#DIV/0!</v>
      </c>
      <c r="NDG40" s="2325"/>
      <c r="NDH40" s="2325" t="e">
        <v>#DIV/0!</v>
      </c>
      <c r="NDI40" s="2267" t="s">
        <v>2539</v>
      </c>
      <c r="NDJ40" s="2270"/>
      <c r="NDK40" s="2271"/>
      <c r="NDL40" s="2270"/>
      <c r="NDM40" s="2270"/>
      <c r="NDN40" s="2325" t="e">
        <v>#DIV/0!</v>
      </c>
      <c r="NDO40" s="2325"/>
      <c r="NDP40" s="2325" t="e">
        <v>#DIV/0!</v>
      </c>
      <c r="NDQ40" s="2267" t="s">
        <v>2539</v>
      </c>
      <c r="NDR40" s="2270"/>
      <c r="NDS40" s="2271"/>
      <c r="NDT40" s="2270"/>
      <c r="NDU40" s="2270"/>
      <c r="NDV40" s="2325" t="e">
        <v>#DIV/0!</v>
      </c>
      <c r="NDW40" s="2325"/>
      <c r="NDX40" s="2325" t="e">
        <v>#DIV/0!</v>
      </c>
      <c r="NDY40" s="2267" t="s">
        <v>2539</v>
      </c>
      <c r="NDZ40" s="2270"/>
      <c r="NEA40" s="2271"/>
      <c r="NEB40" s="2270"/>
      <c r="NEC40" s="2270"/>
      <c r="NED40" s="2325" t="e">
        <v>#DIV/0!</v>
      </c>
      <c r="NEE40" s="2325"/>
      <c r="NEF40" s="2325" t="e">
        <v>#DIV/0!</v>
      </c>
      <c r="NEG40" s="2267" t="s">
        <v>2539</v>
      </c>
      <c r="NEH40" s="2270"/>
      <c r="NEI40" s="2271"/>
      <c r="NEJ40" s="2270"/>
      <c r="NEK40" s="2270"/>
      <c r="NEL40" s="2325" t="e">
        <v>#DIV/0!</v>
      </c>
      <c r="NEM40" s="2325"/>
      <c r="NEN40" s="2325" t="e">
        <v>#DIV/0!</v>
      </c>
      <c r="NEO40" s="2267" t="s">
        <v>2539</v>
      </c>
      <c r="NEP40" s="2270"/>
      <c r="NEQ40" s="2271"/>
      <c r="NER40" s="2270"/>
      <c r="NES40" s="2270"/>
      <c r="NET40" s="2325" t="e">
        <v>#DIV/0!</v>
      </c>
      <c r="NEU40" s="2325"/>
      <c r="NEV40" s="2325" t="e">
        <v>#DIV/0!</v>
      </c>
      <c r="NEW40" s="2267" t="s">
        <v>2539</v>
      </c>
      <c r="NEX40" s="2270"/>
      <c r="NEY40" s="2271"/>
      <c r="NEZ40" s="2270"/>
      <c r="NFA40" s="2270"/>
      <c r="NFB40" s="2325" t="e">
        <v>#DIV/0!</v>
      </c>
      <c r="NFC40" s="2325"/>
      <c r="NFD40" s="2325" t="e">
        <v>#DIV/0!</v>
      </c>
      <c r="NFE40" s="2267" t="s">
        <v>2539</v>
      </c>
      <c r="NFF40" s="2270"/>
      <c r="NFG40" s="2271"/>
      <c r="NFH40" s="2270"/>
      <c r="NFI40" s="2270"/>
      <c r="NFJ40" s="2325" t="e">
        <v>#DIV/0!</v>
      </c>
      <c r="NFK40" s="2325"/>
      <c r="NFL40" s="2325" t="e">
        <v>#DIV/0!</v>
      </c>
      <c r="NFM40" s="2267" t="s">
        <v>2539</v>
      </c>
      <c r="NFN40" s="2270"/>
      <c r="NFO40" s="2271"/>
      <c r="NFP40" s="2270"/>
      <c r="NFQ40" s="2270"/>
      <c r="NFR40" s="2325" t="e">
        <v>#DIV/0!</v>
      </c>
      <c r="NFS40" s="2325"/>
      <c r="NFT40" s="2325" t="e">
        <v>#DIV/0!</v>
      </c>
      <c r="NFU40" s="2267" t="s">
        <v>2539</v>
      </c>
      <c r="NFV40" s="2270"/>
      <c r="NFW40" s="2271"/>
      <c r="NFX40" s="2270"/>
      <c r="NFY40" s="2270"/>
      <c r="NFZ40" s="2325" t="e">
        <v>#DIV/0!</v>
      </c>
      <c r="NGA40" s="2325"/>
      <c r="NGB40" s="2325" t="e">
        <v>#DIV/0!</v>
      </c>
      <c r="NGC40" s="2267" t="s">
        <v>2539</v>
      </c>
      <c r="NGD40" s="2270"/>
      <c r="NGE40" s="2271"/>
      <c r="NGF40" s="2270"/>
      <c r="NGG40" s="2270"/>
      <c r="NGH40" s="2325" t="e">
        <v>#DIV/0!</v>
      </c>
      <c r="NGI40" s="2325"/>
      <c r="NGJ40" s="2325" t="e">
        <v>#DIV/0!</v>
      </c>
      <c r="NGK40" s="2267" t="s">
        <v>2539</v>
      </c>
      <c r="NGL40" s="2270"/>
      <c r="NGM40" s="2271"/>
      <c r="NGN40" s="2270"/>
      <c r="NGO40" s="2270"/>
      <c r="NGP40" s="2325" t="e">
        <v>#DIV/0!</v>
      </c>
      <c r="NGQ40" s="2325"/>
      <c r="NGR40" s="2325" t="e">
        <v>#DIV/0!</v>
      </c>
      <c r="NGS40" s="2267" t="s">
        <v>2539</v>
      </c>
      <c r="NGT40" s="2270"/>
      <c r="NGU40" s="2271"/>
      <c r="NGV40" s="2270"/>
      <c r="NGW40" s="2270"/>
      <c r="NGX40" s="2325" t="e">
        <v>#DIV/0!</v>
      </c>
      <c r="NGY40" s="2325"/>
      <c r="NGZ40" s="2325" t="e">
        <v>#DIV/0!</v>
      </c>
      <c r="NHA40" s="2267" t="s">
        <v>2539</v>
      </c>
      <c r="NHB40" s="2270"/>
      <c r="NHC40" s="2271"/>
      <c r="NHD40" s="2270"/>
      <c r="NHE40" s="2270"/>
      <c r="NHF40" s="2325" t="e">
        <v>#DIV/0!</v>
      </c>
      <c r="NHG40" s="2325"/>
      <c r="NHH40" s="2325" t="e">
        <v>#DIV/0!</v>
      </c>
      <c r="NHI40" s="2267" t="s">
        <v>2539</v>
      </c>
      <c r="NHJ40" s="2270"/>
      <c r="NHK40" s="2271"/>
      <c r="NHL40" s="2270"/>
      <c r="NHM40" s="2270"/>
      <c r="NHN40" s="2325" t="e">
        <v>#DIV/0!</v>
      </c>
      <c r="NHO40" s="2325"/>
      <c r="NHP40" s="2325" t="e">
        <v>#DIV/0!</v>
      </c>
      <c r="NHQ40" s="2267" t="s">
        <v>2539</v>
      </c>
      <c r="NHR40" s="2270"/>
      <c r="NHS40" s="2271"/>
      <c r="NHT40" s="2270"/>
      <c r="NHU40" s="2270"/>
      <c r="NHV40" s="2325" t="e">
        <v>#DIV/0!</v>
      </c>
      <c r="NHW40" s="2325"/>
      <c r="NHX40" s="2325" t="e">
        <v>#DIV/0!</v>
      </c>
      <c r="NHY40" s="2267" t="s">
        <v>2539</v>
      </c>
      <c r="NHZ40" s="2270"/>
      <c r="NIA40" s="2271"/>
      <c r="NIB40" s="2270"/>
      <c r="NIC40" s="2270"/>
      <c r="NID40" s="2325" t="e">
        <v>#DIV/0!</v>
      </c>
      <c r="NIE40" s="2325"/>
      <c r="NIF40" s="2325" t="e">
        <v>#DIV/0!</v>
      </c>
      <c r="NIG40" s="2267" t="s">
        <v>2539</v>
      </c>
      <c r="NIH40" s="2270"/>
      <c r="NII40" s="2271"/>
      <c r="NIJ40" s="2270"/>
      <c r="NIK40" s="2270"/>
      <c r="NIL40" s="2325" t="e">
        <v>#DIV/0!</v>
      </c>
      <c r="NIM40" s="2325"/>
      <c r="NIN40" s="2325" t="e">
        <v>#DIV/0!</v>
      </c>
      <c r="NIO40" s="2267" t="s">
        <v>2539</v>
      </c>
      <c r="NIP40" s="2270"/>
      <c r="NIQ40" s="2271"/>
      <c r="NIR40" s="2270"/>
      <c r="NIS40" s="2270"/>
      <c r="NIT40" s="2325" t="e">
        <v>#DIV/0!</v>
      </c>
      <c r="NIU40" s="2325"/>
      <c r="NIV40" s="2325" t="e">
        <v>#DIV/0!</v>
      </c>
      <c r="NIW40" s="2267" t="s">
        <v>2539</v>
      </c>
      <c r="NIX40" s="2270"/>
      <c r="NIY40" s="2271"/>
      <c r="NIZ40" s="2270"/>
      <c r="NJA40" s="2270"/>
      <c r="NJB40" s="2325" t="e">
        <v>#DIV/0!</v>
      </c>
      <c r="NJC40" s="2325"/>
      <c r="NJD40" s="2325" t="e">
        <v>#DIV/0!</v>
      </c>
      <c r="NJE40" s="2267" t="s">
        <v>2539</v>
      </c>
      <c r="NJF40" s="2270"/>
      <c r="NJG40" s="2271"/>
      <c r="NJH40" s="2270"/>
      <c r="NJI40" s="2270"/>
      <c r="NJJ40" s="2325" t="e">
        <v>#DIV/0!</v>
      </c>
      <c r="NJK40" s="2325"/>
      <c r="NJL40" s="2325" t="e">
        <v>#DIV/0!</v>
      </c>
      <c r="NJM40" s="2267" t="s">
        <v>2539</v>
      </c>
      <c r="NJN40" s="2270"/>
      <c r="NJO40" s="2271"/>
      <c r="NJP40" s="2270"/>
      <c r="NJQ40" s="2270"/>
      <c r="NJR40" s="2325" t="e">
        <v>#DIV/0!</v>
      </c>
      <c r="NJS40" s="2325"/>
      <c r="NJT40" s="2325" t="e">
        <v>#DIV/0!</v>
      </c>
      <c r="NJU40" s="2267" t="s">
        <v>2539</v>
      </c>
      <c r="NJV40" s="2270"/>
      <c r="NJW40" s="2271"/>
      <c r="NJX40" s="2270"/>
      <c r="NJY40" s="2270"/>
      <c r="NJZ40" s="2325" t="e">
        <v>#DIV/0!</v>
      </c>
      <c r="NKA40" s="2325"/>
      <c r="NKB40" s="2325" t="e">
        <v>#DIV/0!</v>
      </c>
      <c r="NKC40" s="2267" t="s">
        <v>2539</v>
      </c>
      <c r="NKD40" s="2270"/>
      <c r="NKE40" s="2271"/>
      <c r="NKF40" s="2270"/>
      <c r="NKG40" s="2270"/>
      <c r="NKH40" s="2325" t="e">
        <v>#DIV/0!</v>
      </c>
      <c r="NKI40" s="2325"/>
      <c r="NKJ40" s="2325" t="e">
        <v>#DIV/0!</v>
      </c>
      <c r="NKK40" s="2267" t="s">
        <v>2539</v>
      </c>
      <c r="NKL40" s="2270"/>
      <c r="NKM40" s="2271"/>
      <c r="NKN40" s="2270"/>
      <c r="NKO40" s="2270"/>
      <c r="NKP40" s="2325" t="e">
        <v>#DIV/0!</v>
      </c>
      <c r="NKQ40" s="2325"/>
      <c r="NKR40" s="2325" t="e">
        <v>#DIV/0!</v>
      </c>
      <c r="NKS40" s="2267" t="s">
        <v>2539</v>
      </c>
      <c r="NKT40" s="2270"/>
      <c r="NKU40" s="2271"/>
      <c r="NKV40" s="2270"/>
      <c r="NKW40" s="2270"/>
      <c r="NKX40" s="2325" t="e">
        <v>#DIV/0!</v>
      </c>
      <c r="NKY40" s="2325"/>
      <c r="NKZ40" s="2325" t="e">
        <v>#DIV/0!</v>
      </c>
      <c r="NLA40" s="2267" t="s">
        <v>2539</v>
      </c>
      <c r="NLB40" s="2270"/>
      <c r="NLC40" s="2271"/>
      <c r="NLD40" s="2270"/>
      <c r="NLE40" s="2270"/>
      <c r="NLF40" s="2325" t="e">
        <v>#DIV/0!</v>
      </c>
      <c r="NLG40" s="2325"/>
      <c r="NLH40" s="2325" t="e">
        <v>#DIV/0!</v>
      </c>
      <c r="NLI40" s="2267" t="s">
        <v>2539</v>
      </c>
      <c r="NLJ40" s="2270"/>
      <c r="NLK40" s="2271"/>
      <c r="NLL40" s="2270"/>
      <c r="NLM40" s="2270"/>
      <c r="NLN40" s="2325" t="e">
        <v>#DIV/0!</v>
      </c>
      <c r="NLO40" s="2325"/>
      <c r="NLP40" s="2325" t="e">
        <v>#DIV/0!</v>
      </c>
      <c r="NLQ40" s="2267" t="s">
        <v>2539</v>
      </c>
      <c r="NLR40" s="2270"/>
      <c r="NLS40" s="2271"/>
      <c r="NLT40" s="2270"/>
      <c r="NLU40" s="2270"/>
      <c r="NLV40" s="2325" t="e">
        <v>#DIV/0!</v>
      </c>
      <c r="NLW40" s="2325"/>
      <c r="NLX40" s="2325" t="e">
        <v>#DIV/0!</v>
      </c>
      <c r="NLY40" s="2267" t="s">
        <v>2539</v>
      </c>
      <c r="NLZ40" s="2270"/>
      <c r="NMA40" s="2271"/>
      <c r="NMB40" s="2270"/>
      <c r="NMC40" s="2270"/>
      <c r="NMD40" s="2325" t="e">
        <v>#DIV/0!</v>
      </c>
      <c r="NME40" s="2325"/>
      <c r="NMF40" s="2325" t="e">
        <v>#DIV/0!</v>
      </c>
      <c r="NMG40" s="2267" t="s">
        <v>2539</v>
      </c>
      <c r="NMH40" s="2270"/>
      <c r="NMI40" s="2271"/>
      <c r="NMJ40" s="2270"/>
      <c r="NMK40" s="2270"/>
      <c r="NML40" s="2325" t="e">
        <v>#DIV/0!</v>
      </c>
      <c r="NMM40" s="2325"/>
      <c r="NMN40" s="2325" t="e">
        <v>#DIV/0!</v>
      </c>
      <c r="NMO40" s="2267" t="s">
        <v>2539</v>
      </c>
      <c r="NMP40" s="2270"/>
      <c r="NMQ40" s="2271"/>
      <c r="NMR40" s="2270"/>
      <c r="NMS40" s="2270"/>
      <c r="NMT40" s="2325" t="e">
        <v>#DIV/0!</v>
      </c>
      <c r="NMU40" s="2325"/>
      <c r="NMV40" s="2325" t="e">
        <v>#DIV/0!</v>
      </c>
      <c r="NMW40" s="2267" t="s">
        <v>2539</v>
      </c>
      <c r="NMX40" s="2270"/>
      <c r="NMY40" s="2271"/>
      <c r="NMZ40" s="2270"/>
      <c r="NNA40" s="2270"/>
      <c r="NNB40" s="2325" t="e">
        <v>#DIV/0!</v>
      </c>
      <c r="NNC40" s="2325"/>
      <c r="NND40" s="2325" t="e">
        <v>#DIV/0!</v>
      </c>
      <c r="NNE40" s="2267" t="s">
        <v>2539</v>
      </c>
      <c r="NNF40" s="2270"/>
      <c r="NNG40" s="2271"/>
      <c r="NNH40" s="2270"/>
      <c r="NNI40" s="2270"/>
      <c r="NNJ40" s="2325" t="e">
        <v>#DIV/0!</v>
      </c>
      <c r="NNK40" s="2325"/>
      <c r="NNL40" s="2325" t="e">
        <v>#DIV/0!</v>
      </c>
      <c r="NNM40" s="2267" t="s">
        <v>2539</v>
      </c>
      <c r="NNN40" s="2270"/>
      <c r="NNO40" s="2271"/>
      <c r="NNP40" s="2270"/>
      <c r="NNQ40" s="2270"/>
      <c r="NNR40" s="2325" t="e">
        <v>#DIV/0!</v>
      </c>
      <c r="NNS40" s="2325"/>
      <c r="NNT40" s="2325" t="e">
        <v>#DIV/0!</v>
      </c>
      <c r="NNU40" s="2267" t="s">
        <v>2539</v>
      </c>
      <c r="NNV40" s="2270"/>
      <c r="NNW40" s="2271"/>
      <c r="NNX40" s="2270"/>
      <c r="NNY40" s="2270"/>
      <c r="NNZ40" s="2325" t="e">
        <v>#DIV/0!</v>
      </c>
      <c r="NOA40" s="2325"/>
      <c r="NOB40" s="2325" t="e">
        <v>#DIV/0!</v>
      </c>
      <c r="NOC40" s="2267" t="s">
        <v>2539</v>
      </c>
      <c r="NOD40" s="2270"/>
      <c r="NOE40" s="2271"/>
      <c r="NOF40" s="2270"/>
      <c r="NOG40" s="2270"/>
      <c r="NOH40" s="2325" t="e">
        <v>#DIV/0!</v>
      </c>
      <c r="NOI40" s="2325"/>
      <c r="NOJ40" s="2325" t="e">
        <v>#DIV/0!</v>
      </c>
      <c r="NOK40" s="2267" t="s">
        <v>2539</v>
      </c>
      <c r="NOL40" s="2270"/>
      <c r="NOM40" s="2271"/>
      <c r="NON40" s="2270"/>
      <c r="NOO40" s="2270"/>
      <c r="NOP40" s="2325" t="e">
        <v>#DIV/0!</v>
      </c>
      <c r="NOQ40" s="2325"/>
      <c r="NOR40" s="2325" t="e">
        <v>#DIV/0!</v>
      </c>
      <c r="NOS40" s="2267" t="s">
        <v>2539</v>
      </c>
      <c r="NOT40" s="2270"/>
      <c r="NOU40" s="2271"/>
      <c r="NOV40" s="2270"/>
      <c r="NOW40" s="2270"/>
      <c r="NOX40" s="2325" t="e">
        <v>#DIV/0!</v>
      </c>
      <c r="NOY40" s="2325"/>
      <c r="NOZ40" s="2325" t="e">
        <v>#DIV/0!</v>
      </c>
      <c r="NPA40" s="2267" t="s">
        <v>2539</v>
      </c>
      <c r="NPB40" s="2270"/>
      <c r="NPC40" s="2271"/>
      <c r="NPD40" s="2270"/>
      <c r="NPE40" s="2270"/>
      <c r="NPF40" s="2325" t="e">
        <v>#DIV/0!</v>
      </c>
      <c r="NPG40" s="2325"/>
      <c r="NPH40" s="2325" t="e">
        <v>#DIV/0!</v>
      </c>
      <c r="NPI40" s="2267" t="s">
        <v>2539</v>
      </c>
      <c r="NPJ40" s="2270"/>
      <c r="NPK40" s="2271"/>
      <c r="NPL40" s="2270"/>
      <c r="NPM40" s="2270"/>
      <c r="NPN40" s="2325" t="e">
        <v>#DIV/0!</v>
      </c>
      <c r="NPO40" s="2325"/>
      <c r="NPP40" s="2325" t="e">
        <v>#DIV/0!</v>
      </c>
      <c r="NPQ40" s="2267" t="s">
        <v>2539</v>
      </c>
      <c r="NPR40" s="2270"/>
      <c r="NPS40" s="2271"/>
      <c r="NPT40" s="2270"/>
      <c r="NPU40" s="2270"/>
      <c r="NPV40" s="2325" t="e">
        <v>#DIV/0!</v>
      </c>
      <c r="NPW40" s="2325"/>
      <c r="NPX40" s="2325" t="e">
        <v>#DIV/0!</v>
      </c>
      <c r="NPY40" s="2267" t="s">
        <v>2539</v>
      </c>
      <c r="NPZ40" s="2270"/>
      <c r="NQA40" s="2271"/>
      <c r="NQB40" s="2270"/>
      <c r="NQC40" s="2270"/>
      <c r="NQD40" s="2325" t="e">
        <v>#DIV/0!</v>
      </c>
      <c r="NQE40" s="2325"/>
      <c r="NQF40" s="2325" t="e">
        <v>#DIV/0!</v>
      </c>
      <c r="NQG40" s="2267" t="s">
        <v>2539</v>
      </c>
      <c r="NQH40" s="2270"/>
      <c r="NQI40" s="2271"/>
      <c r="NQJ40" s="2270"/>
      <c r="NQK40" s="2270"/>
      <c r="NQL40" s="2325" t="e">
        <v>#DIV/0!</v>
      </c>
      <c r="NQM40" s="2325"/>
      <c r="NQN40" s="2325" t="e">
        <v>#DIV/0!</v>
      </c>
      <c r="NQO40" s="2267" t="s">
        <v>2539</v>
      </c>
      <c r="NQP40" s="2270"/>
      <c r="NQQ40" s="2271"/>
      <c r="NQR40" s="2270"/>
      <c r="NQS40" s="2270"/>
      <c r="NQT40" s="2325" t="e">
        <v>#DIV/0!</v>
      </c>
      <c r="NQU40" s="2325"/>
      <c r="NQV40" s="2325" t="e">
        <v>#DIV/0!</v>
      </c>
      <c r="NQW40" s="2267" t="s">
        <v>2539</v>
      </c>
      <c r="NQX40" s="2270"/>
      <c r="NQY40" s="2271"/>
      <c r="NQZ40" s="2270"/>
      <c r="NRA40" s="2270"/>
      <c r="NRB40" s="2325" t="e">
        <v>#DIV/0!</v>
      </c>
      <c r="NRC40" s="2325"/>
      <c r="NRD40" s="2325" t="e">
        <v>#DIV/0!</v>
      </c>
      <c r="NRE40" s="2267" t="s">
        <v>2539</v>
      </c>
      <c r="NRF40" s="2270"/>
      <c r="NRG40" s="2271"/>
      <c r="NRH40" s="2270"/>
      <c r="NRI40" s="2270"/>
      <c r="NRJ40" s="2325" t="e">
        <v>#DIV/0!</v>
      </c>
      <c r="NRK40" s="2325"/>
      <c r="NRL40" s="2325" t="e">
        <v>#DIV/0!</v>
      </c>
      <c r="NRM40" s="2267" t="s">
        <v>2539</v>
      </c>
      <c r="NRN40" s="2270"/>
      <c r="NRO40" s="2271"/>
      <c r="NRP40" s="2270"/>
      <c r="NRQ40" s="2270"/>
      <c r="NRR40" s="2325" t="e">
        <v>#DIV/0!</v>
      </c>
      <c r="NRS40" s="2325"/>
      <c r="NRT40" s="2325" t="e">
        <v>#DIV/0!</v>
      </c>
      <c r="NRU40" s="2267" t="s">
        <v>2539</v>
      </c>
      <c r="NRV40" s="2270"/>
      <c r="NRW40" s="2271"/>
      <c r="NRX40" s="2270"/>
      <c r="NRY40" s="2270"/>
      <c r="NRZ40" s="2325" t="e">
        <v>#DIV/0!</v>
      </c>
      <c r="NSA40" s="2325"/>
      <c r="NSB40" s="2325" t="e">
        <v>#DIV/0!</v>
      </c>
      <c r="NSC40" s="2267" t="s">
        <v>2539</v>
      </c>
      <c r="NSD40" s="2270"/>
      <c r="NSE40" s="2271"/>
      <c r="NSF40" s="2270"/>
      <c r="NSG40" s="2270"/>
      <c r="NSH40" s="2325" t="e">
        <v>#DIV/0!</v>
      </c>
      <c r="NSI40" s="2325"/>
      <c r="NSJ40" s="2325" t="e">
        <v>#DIV/0!</v>
      </c>
      <c r="NSK40" s="2267" t="s">
        <v>2539</v>
      </c>
      <c r="NSL40" s="2270"/>
      <c r="NSM40" s="2271"/>
      <c r="NSN40" s="2270"/>
      <c r="NSO40" s="2270"/>
      <c r="NSP40" s="2325" t="e">
        <v>#DIV/0!</v>
      </c>
      <c r="NSQ40" s="2325"/>
      <c r="NSR40" s="2325" t="e">
        <v>#DIV/0!</v>
      </c>
      <c r="NSS40" s="2267" t="s">
        <v>2539</v>
      </c>
      <c r="NST40" s="2270"/>
      <c r="NSU40" s="2271"/>
      <c r="NSV40" s="2270"/>
      <c r="NSW40" s="2270"/>
      <c r="NSX40" s="2325" t="e">
        <v>#DIV/0!</v>
      </c>
      <c r="NSY40" s="2325"/>
      <c r="NSZ40" s="2325" t="e">
        <v>#DIV/0!</v>
      </c>
      <c r="NTA40" s="2267" t="s">
        <v>2539</v>
      </c>
      <c r="NTB40" s="2270"/>
      <c r="NTC40" s="2271"/>
      <c r="NTD40" s="2270"/>
      <c r="NTE40" s="2270"/>
      <c r="NTF40" s="2325" t="e">
        <v>#DIV/0!</v>
      </c>
      <c r="NTG40" s="2325"/>
      <c r="NTH40" s="2325" t="e">
        <v>#DIV/0!</v>
      </c>
      <c r="NTI40" s="2267" t="s">
        <v>2539</v>
      </c>
      <c r="NTJ40" s="2270"/>
      <c r="NTK40" s="2271"/>
      <c r="NTL40" s="2270"/>
      <c r="NTM40" s="2270"/>
      <c r="NTN40" s="2325" t="e">
        <v>#DIV/0!</v>
      </c>
      <c r="NTO40" s="2325"/>
      <c r="NTP40" s="2325" t="e">
        <v>#DIV/0!</v>
      </c>
      <c r="NTQ40" s="2267" t="s">
        <v>2539</v>
      </c>
      <c r="NTR40" s="2270"/>
      <c r="NTS40" s="2271"/>
      <c r="NTT40" s="2270"/>
      <c r="NTU40" s="2270"/>
      <c r="NTV40" s="2325" t="e">
        <v>#DIV/0!</v>
      </c>
      <c r="NTW40" s="2325"/>
      <c r="NTX40" s="2325" t="e">
        <v>#DIV/0!</v>
      </c>
      <c r="NTY40" s="2267" t="s">
        <v>2539</v>
      </c>
      <c r="NTZ40" s="2270"/>
      <c r="NUA40" s="2271"/>
      <c r="NUB40" s="2270"/>
      <c r="NUC40" s="2270"/>
      <c r="NUD40" s="2325" t="e">
        <v>#DIV/0!</v>
      </c>
      <c r="NUE40" s="2325"/>
      <c r="NUF40" s="2325" t="e">
        <v>#DIV/0!</v>
      </c>
      <c r="NUG40" s="2267" t="s">
        <v>2539</v>
      </c>
      <c r="NUH40" s="2270"/>
      <c r="NUI40" s="2271"/>
      <c r="NUJ40" s="2270"/>
      <c r="NUK40" s="2270"/>
      <c r="NUL40" s="2325" t="e">
        <v>#DIV/0!</v>
      </c>
      <c r="NUM40" s="2325"/>
      <c r="NUN40" s="2325" t="e">
        <v>#DIV/0!</v>
      </c>
      <c r="NUO40" s="2267" t="s">
        <v>2539</v>
      </c>
      <c r="NUP40" s="2270"/>
      <c r="NUQ40" s="2271"/>
      <c r="NUR40" s="2270"/>
      <c r="NUS40" s="2270"/>
      <c r="NUT40" s="2325" t="e">
        <v>#DIV/0!</v>
      </c>
      <c r="NUU40" s="2325"/>
      <c r="NUV40" s="2325" t="e">
        <v>#DIV/0!</v>
      </c>
      <c r="NUW40" s="2267" t="s">
        <v>2539</v>
      </c>
      <c r="NUX40" s="2270"/>
      <c r="NUY40" s="2271"/>
      <c r="NUZ40" s="2270"/>
      <c r="NVA40" s="2270"/>
      <c r="NVB40" s="2325" t="e">
        <v>#DIV/0!</v>
      </c>
      <c r="NVC40" s="2325"/>
      <c r="NVD40" s="2325" t="e">
        <v>#DIV/0!</v>
      </c>
      <c r="NVE40" s="2267" t="s">
        <v>2539</v>
      </c>
      <c r="NVF40" s="2270"/>
      <c r="NVG40" s="2271"/>
      <c r="NVH40" s="2270"/>
      <c r="NVI40" s="2270"/>
      <c r="NVJ40" s="2325" t="e">
        <v>#DIV/0!</v>
      </c>
      <c r="NVK40" s="2325"/>
      <c r="NVL40" s="2325" t="e">
        <v>#DIV/0!</v>
      </c>
      <c r="NVM40" s="2267" t="s">
        <v>2539</v>
      </c>
      <c r="NVN40" s="2270"/>
      <c r="NVO40" s="2271"/>
      <c r="NVP40" s="2270"/>
      <c r="NVQ40" s="2270"/>
      <c r="NVR40" s="2325" t="e">
        <v>#DIV/0!</v>
      </c>
      <c r="NVS40" s="2325"/>
      <c r="NVT40" s="2325" t="e">
        <v>#DIV/0!</v>
      </c>
      <c r="NVU40" s="2267" t="s">
        <v>2539</v>
      </c>
      <c r="NVV40" s="2270"/>
      <c r="NVW40" s="2271"/>
      <c r="NVX40" s="2270"/>
      <c r="NVY40" s="2270"/>
      <c r="NVZ40" s="2325" t="e">
        <v>#DIV/0!</v>
      </c>
      <c r="NWA40" s="2325"/>
      <c r="NWB40" s="2325" t="e">
        <v>#DIV/0!</v>
      </c>
      <c r="NWC40" s="2267" t="s">
        <v>2539</v>
      </c>
      <c r="NWD40" s="2270"/>
      <c r="NWE40" s="2271"/>
      <c r="NWF40" s="2270"/>
      <c r="NWG40" s="2270"/>
      <c r="NWH40" s="2325" t="e">
        <v>#DIV/0!</v>
      </c>
      <c r="NWI40" s="2325"/>
      <c r="NWJ40" s="2325" t="e">
        <v>#DIV/0!</v>
      </c>
      <c r="NWK40" s="2267" t="s">
        <v>2539</v>
      </c>
      <c r="NWL40" s="2270"/>
      <c r="NWM40" s="2271"/>
      <c r="NWN40" s="2270"/>
      <c r="NWO40" s="2270"/>
      <c r="NWP40" s="2325" t="e">
        <v>#DIV/0!</v>
      </c>
      <c r="NWQ40" s="2325"/>
      <c r="NWR40" s="2325" t="e">
        <v>#DIV/0!</v>
      </c>
      <c r="NWS40" s="2267" t="s">
        <v>2539</v>
      </c>
      <c r="NWT40" s="2270"/>
      <c r="NWU40" s="2271"/>
      <c r="NWV40" s="2270"/>
      <c r="NWW40" s="2270"/>
      <c r="NWX40" s="2325" t="e">
        <v>#DIV/0!</v>
      </c>
      <c r="NWY40" s="2325"/>
      <c r="NWZ40" s="2325" t="e">
        <v>#DIV/0!</v>
      </c>
      <c r="NXA40" s="2267" t="s">
        <v>2539</v>
      </c>
      <c r="NXB40" s="2270"/>
      <c r="NXC40" s="2271"/>
      <c r="NXD40" s="2270"/>
      <c r="NXE40" s="2270"/>
      <c r="NXF40" s="2325" t="e">
        <v>#DIV/0!</v>
      </c>
      <c r="NXG40" s="2325"/>
      <c r="NXH40" s="2325" t="e">
        <v>#DIV/0!</v>
      </c>
      <c r="NXI40" s="2267" t="s">
        <v>2539</v>
      </c>
      <c r="NXJ40" s="2270"/>
      <c r="NXK40" s="2271"/>
      <c r="NXL40" s="2270"/>
      <c r="NXM40" s="2270"/>
      <c r="NXN40" s="2325" t="e">
        <v>#DIV/0!</v>
      </c>
      <c r="NXO40" s="2325"/>
      <c r="NXP40" s="2325" t="e">
        <v>#DIV/0!</v>
      </c>
      <c r="NXQ40" s="2267" t="s">
        <v>2539</v>
      </c>
      <c r="NXR40" s="2270"/>
      <c r="NXS40" s="2271"/>
      <c r="NXT40" s="2270"/>
      <c r="NXU40" s="2270"/>
      <c r="NXV40" s="2325" t="e">
        <v>#DIV/0!</v>
      </c>
      <c r="NXW40" s="2325"/>
      <c r="NXX40" s="2325" t="e">
        <v>#DIV/0!</v>
      </c>
      <c r="NXY40" s="2267" t="s">
        <v>2539</v>
      </c>
      <c r="NXZ40" s="2270"/>
      <c r="NYA40" s="2271"/>
      <c r="NYB40" s="2270"/>
      <c r="NYC40" s="2270"/>
      <c r="NYD40" s="2325" t="e">
        <v>#DIV/0!</v>
      </c>
      <c r="NYE40" s="2325"/>
      <c r="NYF40" s="2325" t="e">
        <v>#DIV/0!</v>
      </c>
      <c r="NYG40" s="2267" t="s">
        <v>2539</v>
      </c>
      <c r="NYH40" s="2270"/>
      <c r="NYI40" s="2271"/>
      <c r="NYJ40" s="2270"/>
      <c r="NYK40" s="2270"/>
      <c r="NYL40" s="2325" t="e">
        <v>#DIV/0!</v>
      </c>
      <c r="NYM40" s="2325"/>
      <c r="NYN40" s="2325" t="e">
        <v>#DIV/0!</v>
      </c>
      <c r="NYO40" s="2267" t="s">
        <v>2539</v>
      </c>
      <c r="NYP40" s="2270"/>
      <c r="NYQ40" s="2271"/>
      <c r="NYR40" s="2270"/>
      <c r="NYS40" s="2270"/>
      <c r="NYT40" s="2325" t="e">
        <v>#DIV/0!</v>
      </c>
      <c r="NYU40" s="2325"/>
      <c r="NYV40" s="2325" t="e">
        <v>#DIV/0!</v>
      </c>
      <c r="NYW40" s="2267" t="s">
        <v>2539</v>
      </c>
      <c r="NYX40" s="2270"/>
      <c r="NYY40" s="2271"/>
      <c r="NYZ40" s="2270"/>
      <c r="NZA40" s="2270"/>
      <c r="NZB40" s="2325" t="e">
        <v>#DIV/0!</v>
      </c>
      <c r="NZC40" s="2325"/>
      <c r="NZD40" s="2325" t="e">
        <v>#DIV/0!</v>
      </c>
      <c r="NZE40" s="2267" t="s">
        <v>2539</v>
      </c>
      <c r="NZF40" s="2270"/>
      <c r="NZG40" s="2271"/>
      <c r="NZH40" s="2270"/>
      <c r="NZI40" s="2270"/>
      <c r="NZJ40" s="2325" t="e">
        <v>#DIV/0!</v>
      </c>
      <c r="NZK40" s="2325"/>
      <c r="NZL40" s="2325" t="e">
        <v>#DIV/0!</v>
      </c>
      <c r="NZM40" s="2267" t="s">
        <v>2539</v>
      </c>
      <c r="NZN40" s="2270"/>
      <c r="NZO40" s="2271"/>
      <c r="NZP40" s="2270"/>
      <c r="NZQ40" s="2270"/>
      <c r="NZR40" s="2325" t="e">
        <v>#DIV/0!</v>
      </c>
      <c r="NZS40" s="2325"/>
      <c r="NZT40" s="2325" t="e">
        <v>#DIV/0!</v>
      </c>
      <c r="NZU40" s="2267" t="s">
        <v>2539</v>
      </c>
      <c r="NZV40" s="2270"/>
      <c r="NZW40" s="2271"/>
      <c r="NZX40" s="2270"/>
      <c r="NZY40" s="2270"/>
      <c r="NZZ40" s="2325" t="e">
        <v>#DIV/0!</v>
      </c>
      <c r="OAA40" s="2325"/>
      <c r="OAB40" s="2325" t="e">
        <v>#DIV/0!</v>
      </c>
      <c r="OAC40" s="2267" t="s">
        <v>2539</v>
      </c>
      <c r="OAD40" s="2270"/>
      <c r="OAE40" s="2271"/>
      <c r="OAF40" s="2270"/>
      <c r="OAG40" s="2270"/>
      <c r="OAH40" s="2325" t="e">
        <v>#DIV/0!</v>
      </c>
      <c r="OAI40" s="2325"/>
      <c r="OAJ40" s="2325" t="e">
        <v>#DIV/0!</v>
      </c>
      <c r="OAK40" s="2267" t="s">
        <v>2539</v>
      </c>
      <c r="OAL40" s="2270"/>
      <c r="OAM40" s="2271"/>
      <c r="OAN40" s="2270"/>
      <c r="OAO40" s="2270"/>
      <c r="OAP40" s="2325" t="e">
        <v>#DIV/0!</v>
      </c>
      <c r="OAQ40" s="2325"/>
      <c r="OAR40" s="2325" t="e">
        <v>#DIV/0!</v>
      </c>
      <c r="OAS40" s="2267" t="s">
        <v>2539</v>
      </c>
      <c r="OAT40" s="2270"/>
      <c r="OAU40" s="2271"/>
      <c r="OAV40" s="2270"/>
      <c r="OAW40" s="2270"/>
      <c r="OAX40" s="2325" t="e">
        <v>#DIV/0!</v>
      </c>
      <c r="OAY40" s="2325"/>
      <c r="OAZ40" s="2325" t="e">
        <v>#DIV/0!</v>
      </c>
      <c r="OBA40" s="2267" t="s">
        <v>2539</v>
      </c>
      <c r="OBB40" s="2270"/>
      <c r="OBC40" s="2271"/>
      <c r="OBD40" s="2270"/>
      <c r="OBE40" s="2270"/>
      <c r="OBF40" s="2325" t="e">
        <v>#DIV/0!</v>
      </c>
      <c r="OBG40" s="2325"/>
      <c r="OBH40" s="2325" t="e">
        <v>#DIV/0!</v>
      </c>
      <c r="OBI40" s="2267" t="s">
        <v>2539</v>
      </c>
      <c r="OBJ40" s="2270"/>
      <c r="OBK40" s="2271"/>
      <c r="OBL40" s="2270"/>
      <c r="OBM40" s="2270"/>
      <c r="OBN40" s="2325" t="e">
        <v>#DIV/0!</v>
      </c>
      <c r="OBO40" s="2325"/>
      <c r="OBP40" s="2325" t="e">
        <v>#DIV/0!</v>
      </c>
      <c r="OBQ40" s="2267" t="s">
        <v>2539</v>
      </c>
      <c r="OBR40" s="2270"/>
      <c r="OBS40" s="2271"/>
      <c r="OBT40" s="2270"/>
      <c r="OBU40" s="2270"/>
      <c r="OBV40" s="2325" t="e">
        <v>#DIV/0!</v>
      </c>
      <c r="OBW40" s="2325"/>
      <c r="OBX40" s="2325" t="e">
        <v>#DIV/0!</v>
      </c>
      <c r="OBY40" s="2267" t="s">
        <v>2539</v>
      </c>
      <c r="OBZ40" s="2270"/>
      <c r="OCA40" s="2271"/>
      <c r="OCB40" s="2270"/>
      <c r="OCC40" s="2270"/>
      <c r="OCD40" s="2325" t="e">
        <v>#DIV/0!</v>
      </c>
      <c r="OCE40" s="2325"/>
      <c r="OCF40" s="2325" t="e">
        <v>#DIV/0!</v>
      </c>
      <c r="OCG40" s="2267" t="s">
        <v>2539</v>
      </c>
      <c r="OCH40" s="2270"/>
      <c r="OCI40" s="2271"/>
      <c r="OCJ40" s="2270"/>
      <c r="OCK40" s="2270"/>
      <c r="OCL40" s="2325" t="e">
        <v>#DIV/0!</v>
      </c>
      <c r="OCM40" s="2325"/>
      <c r="OCN40" s="2325" t="e">
        <v>#DIV/0!</v>
      </c>
      <c r="OCO40" s="2267" t="s">
        <v>2539</v>
      </c>
      <c r="OCP40" s="2270"/>
      <c r="OCQ40" s="2271"/>
      <c r="OCR40" s="2270"/>
      <c r="OCS40" s="2270"/>
      <c r="OCT40" s="2325" t="e">
        <v>#DIV/0!</v>
      </c>
      <c r="OCU40" s="2325"/>
      <c r="OCV40" s="2325" t="e">
        <v>#DIV/0!</v>
      </c>
      <c r="OCW40" s="2267" t="s">
        <v>2539</v>
      </c>
      <c r="OCX40" s="2270"/>
      <c r="OCY40" s="2271"/>
      <c r="OCZ40" s="2270"/>
      <c r="ODA40" s="2270"/>
      <c r="ODB40" s="2325" t="e">
        <v>#DIV/0!</v>
      </c>
      <c r="ODC40" s="2325"/>
      <c r="ODD40" s="2325" t="e">
        <v>#DIV/0!</v>
      </c>
      <c r="ODE40" s="2267" t="s">
        <v>2539</v>
      </c>
      <c r="ODF40" s="2270"/>
      <c r="ODG40" s="2271"/>
      <c r="ODH40" s="2270"/>
      <c r="ODI40" s="2270"/>
      <c r="ODJ40" s="2325" t="e">
        <v>#DIV/0!</v>
      </c>
      <c r="ODK40" s="2325"/>
      <c r="ODL40" s="2325" t="e">
        <v>#DIV/0!</v>
      </c>
      <c r="ODM40" s="2267" t="s">
        <v>2539</v>
      </c>
      <c r="ODN40" s="2270"/>
      <c r="ODO40" s="2271"/>
      <c r="ODP40" s="2270"/>
      <c r="ODQ40" s="2270"/>
      <c r="ODR40" s="2325" t="e">
        <v>#DIV/0!</v>
      </c>
      <c r="ODS40" s="2325"/>
      <c r="ODT40" s="2325" t="e">
        <v>#DIV/0!</v>
      </c>
      <c r="ODU40" s="2267" t="s">
        <v>2539</v>
      </c>
      <c r="ODV40" s="2270"/>
      <c r="ODW40" s="2271"/>
      <c r="ODX40" s="2270"/>
      <c r="ODY40" s="2270"/>
      <c r="ODZ40" s="2325" t="e">
        <v>#DIV/0!</v>
      </c>
      <c r="OEA40" s="2325"/>
      <c r="OEB40" s="2325" t="e">
        <v>#DIV/0!</v>
      </c>
      <c r="OEC40" s="2267" t="s">
        <v>2539</v>
      </c>
      <c r="OED40" s="2270"/>
      <c r="OEE40" s="2271"/>
      <c r="OEF40" s="2270"/>
      <c r="OEG40" s="2270"/>
      <c r="OEH40" s="2325" t="e">
        <v>#DIV/0!</v>
      </c>
      <c r="OEI40" s="2325"/>
      <c r="OEJ40" s="2325" t="e">
        <v>#DIV/0!</v>
      </c>
      <c r="OEK40" s="2267" t="s">
        <v>2539</v>
      </c>
      <c r="OEL40" s="2270"/>
      <c r="OEM40" s="2271"/>
      <c r="OEN40" s="2270"/>
      <c r="OEO40" s="2270"/>
      <c r="OEP40" s="2325" t="e">
        <v>#DIV/0!</v>
      </c>
      <c r="OEQ40" s="2325"/>
      <c r="OER40" s="2325" t="e">
        <v>#DIV/0!</v>
      </c>
      <c r="OES40" s="2267" t="s">
        <v>2539</v>
      </c>
      <c r="OET40" s="2270"/>
      <c r="OEU40" s="2271"/>
      <c r="OEV40" s="2270"/>
      <c r="OEW40" s="2270"/>
      <c r="OEX40" s="2325" t="e">
        <v>#DIV/0!</v>
      </c>
      <c r="OEY40" s="2325"/>
      <c r="OEZ40" s="2325" t="e">
        <v>#DIV/0!</v>
      </c>
      <c r="OFA40" s="2267" t="s">
        <v>2539</v>
      </c>
      <c r="OFB40" s="2270"/>
      <c r="OFC40" s="2271"/>
      <c r="OFD40" s="2270"/>
      <c r="OFE40" s="2270"/>
      <c r="OFF40" s="2325" t="e">
        <v>#DIV/0!</v>
      </c>
      <c r="OFG40" s="2325"/>
      <c r="OFH40" s="2325" t="e">
        <v>#DIV/0!</v>
      </c>
      <c r="OFI40" s="2267" t="s">
        <v>2539</v>
      </c>
      <c r="OFJ40" s="2270"/>
      <c r="OFK40" s="2271"/>
      <c r="OFL40" s="2270"/>
      <c r="OFM40" s="2270"/>
      <c r="OFN40" s="2325" t="e">
        <v>#DIV/0!</v>
      </c>
      <c r="OFO40" s="2325"/>
      <c r="OFP40" s="2325" t="e">
        <v>#DIV/0!</v>
      </c>
      <c r="OFQ40" s="2267" t="s">
        <v>2539</v>
      </c>
      <c r="OFR40" s="2270"/>
      <c r="OFS40" s="2271"/>
      <c r="OFT40" s="2270"/>
      <c r="OFU40" s="2270"/>
      <c r="OFV40" s="2325" t="e">
        <v>#DIV/0!</v>
      </c>
      <c r="OFW40" s="2325"/>
      <c r="OFX40" s="2325" t="e">
        <v>#DIV/0!</v>
      </c>
      <c r="OFY40" s="2267" t="s">
        <v>2539</v>
      </c>
      <c r="OFZ40" s="2270"/>
      <c r="OGA40" s="2271"/>
      <c r="OGB40" s="2270"/>
      <c r="OGC40" s="2270"/>
      <c r="OGD40" s="2325" t="e">
        <v>#DIV/0!</v>
      </c>
      <c r="OGE40" s="2325"/>
      <c r="OGF40" s="2325" t="e">
        <v>#DIV/0!</v>
      </c>
      <c r="OGG40" s="2267" t="s">
        <v>2539</v>
      </c>
      <c r="OGH40" s="2270"/>
      <c r="OGI40" s="2271"/>
      <c r="OGJ40" s="2270"/>
      <c r="OGK40" s="2270"/>
      <c r="OGL40" s="2325" t="e">
        <v>#DIV/0!</v>
      </c>
      <c r="OGM40" s="2325"/>
      <c r="OGN40" s="2325" t="e">
        <v>#DIV/0!</v>
      </c>
      <c r="OGO40" s="2267" t="s">
        <v>2539</v>
      </c>
      <c r="OGP40" s="2270"/>
      <c r="OGQ40" s="2271"/>
      <c r="OGR40" s="2270"/>
      <c r="OGS40" s="2270"/>
      <c r="OGT40" s="2325" t="e">
        <v>#DIV/0!</v>
      </c>
      <c r="OGU40" s="2325"/>
      <c r="OGV40" s="2325" t="e">
        <v>#DIV/0!</v>
      </c>
      <c r="OGW40" s="2267" t="s">
        <v>2539</v>
      </c>
      <c r="OGX40" s="2270"/>
      <c r="OGY40" s="2271"/>
      <c r="OGZ40" s="2270"/>
      <c r="OHA40" s="2270"/>
      <c r="OHB40" s="2325" t="e">
        <v>#DIV/0!</v>
      </c>
      <c r="OHC40" s="2325"/>
      <c r="OHD40" s="2325" t="e">
        <v>#DIV/0!</v>
      </c>
      <c r="OHE40" s="2267" t="s">
        <v>2539</v>
      </c>
      <c r="OHF40" s="2270"/>
      <c r="OHG40" s="2271"/>
      <c r="OHH40" s="2270"/>
      <c r="OHI40" s="2270"/>
      <c r="OHJ40" s="2325" t="e">
        <v>#DIV/0!</v>
      </c>
      <c r="OHK40" s="2325"/>
      <c r="OHL40" s="2325" t="e">
        <v>#DIV/0!</v>
      </c>
      <c r="OHM40" s="2267" t="s">
        <v>2539</v>
      </c>
      <c r="OHN40" s="2270"/>
      <c r="OHO40" s="2271"/>
      <c r="OHP40" s="2270"/>
      <c r="OHQ40" s="2270"/>
      <c r="OHR40" s="2325" t="e">
        <v>#DIV/0!</v>
      </c>
      <c r="OHS40" s="2325"/>
      <c r="OHT40" s="2325" t="e">
        <v>#DIV/0!</v>
      </c>
      <c r="OHU40" s="2267" t="s">
        <v>2539</v>
      </c>
      <c r="OHV40" s="2270"/>
      <c r="OHW40" s="2271"/>
      <c r="OHX40" s="2270"/>
      <c r="OHY40" s="2270"/>
      <c r="OHZ40" s="2325" t="e">
        <v>#DIV/0!</v>
      </c>
      <c r="OIA40" s="2325"/>
      <c r="OIB40" s="2325" t="e">
        <v>#DIV/0!</v>
      </c>
      <c r="OIC40" s="2267" t="s">
        <v>2539</v>
      </c>
      <c r="OID40" s="2270"/>
      <c r="OIE40" s="2271"/>
      <c r="OIF40" s="2270"/>
      <c r="OIG40" s="2270"/>
      <c r="OIH40" s="2325" t="e">
        <v>#DIV/0!</v>
      </c>
      <c r="OII40" s="2325"/>
      <c r="OIJ40" s="2325" t="e">
        <v>#DIV/0!</v>
      </c>
      <c r="OIK40" s="2267" t="s">
        <v>2539</v>
      </c>
      <c r="OIL40" s="2270"/>
      <c r="OIM40" s="2271"/>
      <c r="OIN40" s="2270"/>
      <c r="OIO40" s="2270"/>
      <c r="OIP40" s="2325" t="e">
        <v>#DIV/0!</v>
      </c>
      <c r="OIQ40" s="2325"/>
      <c r="OIR40" s="2325" t="e">
        <v>#DIV/0!</v>
      </c>
      <c r="OIS40" s="2267" t="s">
        <v>2539</v>
      </c>
      <c r="OIT40" s="2270"/>
      <c r="OIU40" s="2271"/>
      <c r="OIV40" s="2270"/>
      <c r="OIW40" s="2270"/>
      <c r="OIX40" s="2325" t="e">
        <v>#DIV/0!</v>
      </c>
      <c r="OIY40" s="2325"/>
      <c r="OIZ40" s="2325" t="e">
        <v>#DIV/0!</v>
      </c>
      <c r="OJA40" s="2267" t="s">
        <v>2539</v>
      </c>
      <c r="OJB40" s="2270"/>
      <c r="OJC40" s="2271"/>
      <c r="OJD40" s="2270"/>
      <c r="OJE40" s="2270"/>
      <c r="OJF40" s="2325" t="e">
        <v>#DIV/0!</v>
      </c>
      <c r="OJG40" s="2325"/>
      <c r="OJH40" s="2325" t="e">
        <v>#DIV/0!</v>
      </c>
      <c r="OJI40" s="2267" t="s">
        <v>2539</v>
      </c>
      <c r="OJJ40" s="2270"/>
      <c r="OJK40" s="2271"/>
      <c r="OJL40" s="2270"/>
      <c r="OJM40" s="2270"/>
      <c r="OJN40" s="2325" t="e">
        <v>#DIV/0!</v>
      </c>
      <c r="OJO40" s="2325"/>
      <c r="OJP40" s="2325" t="e">
        <v>#DIV/0!</v>
      </c>
      <c r="OJQ40" s="2267" t="s">
        <v>2539</v>
      </c>
      <c r="OJR40" s="2270"/>
      <c r="OJS40" s="2271"/>
      <c r="OJT40" s="2270"/>
      <c r="OJU40" s="2270"/>
      <c r="OJV40" s="2325" t="e">
        <v>#DIV/0!</v>
      </c>
      <c r="OJW40" s="2325"/>
      <c r="OJX40" s="2325" t="e">
        <v>#DIV/0!</v>
      </c>
      <c r="OJY40" s="2267" t="s">
        <v>2539</v>
      </c>
      <c r="OJZ40" s="2270"/>
      <c r="OKA40" s="2271"/>
      <c r="OKB40" s="2270"/>
      <c r="OKC40" s="2270"/>
      <c r="OKD40" s="2325" t="e">
        <v>#DIV/0!</v>
      </c>
      <c r="OKE40" s="2325"/>
      <c r="OKF40" s="2325" t="e">
        <v>#DIV/0!</v>
      </c>
      <c r="OKG40" s="2267" t="s">
        <v>2539</v>
      </c>
      <c r="OKH40" s="2270"/>
      <c r="OKI40" s="2271"/>
      <c r="OKJ40" s="2270"/>
      <c r="OKK40" s="2270"/>
      <c r="OKL40" s="2325" t="e">
        <v>#DIV/0!</v>
      </c>
      <c r="OKM40" s="2325"/>
      <c r="OKN40" s="2325" t="e">
        <v>#DIV/0!</v>
      </c>
      <c r="OKO40" s="2267" t="s">
        <v>2539</v>
      </c>
      <c r="OKP40" s="2270"/>
      <c r="OKQ40" s="2271"/>
      <c r="OKR40" s="2270"/>
      <c r="OKS40" s="2270"/>
      <c r="OKT40" s="2325" t="e">
        <v>#DIV/0!</v>
      </c>
      <c r="OKU40" s="2325"/>
      <c r="OKV40" s="2325" t="e">
        <v>#DIV/0!</v>
      </c>
      <c r="OKW40" s="2267" t="s">
        <v>2539</v>
      </c>
      <c r="OKX40" s="2270"/>
      <c r="OKY40" s="2271"/>
      <c r="OKZ40" s="2270"/>
      <c r="OLA40" s="2270"/>
      <c r="OLB40" s="2325" t="e">
        <v>#DIV/0!</v>
      </c>
      <c r="OLC40" s="2325"/>
      <c r="OLD40" s="2325" t="e">
        <v>#DIV/0!</v>
      </c>
      <c r="OLE40" s="2267" t="s">
        <v>2539</v>
      </c>
      <c r="OLF40" s="2270"/>
      <c r="OLG40" s="2271"/>
      <c r="OLH40" s="2270"/>
      <c r="OLI40" s="2270"/>
      <c r="OLJ40" s="2325" t="e">
        <v>#DIV/0!</v>
      </c>
      <c r="OLK40" s="2325"/>
      <c r="OLL40" s="2325" t="e">
        <v>#DIV/0!</v>
      </c>
      <c r="OLM40" s="2267" t="s">
        <v>2539</v>
      </c>
      <c r="OLN40" s="2270"/>
      <c r="OLO40" s="2271"/>
      <c r="OLP40" s="2270"/>
      <c r="OLQ40" s="2270"/>
      <c r="OLR40" s="2325" t="e">
        <v>#DIV/0!</v>
      </c>
      <c r="OLS40" s="2325"/>
      <c r="OLT40" s="2325" t="e">
        <v>#DIV/0!</v>
      </c>
      <c r="OLU40" s="2267" t="s">
        <v>2539</v>
      </c>
      <c r="OLV40" s="2270"/>
      <c r="OLW40" s="2271"/>
      <c r="OLX40" s="2270"/>
      <c r="OLY40" s="2270"/>
      <c r="OLZ40" s="2325" t="e">
        <v>#DIV/0!</v>
      </c>
      <c r="OMA40" s="2325"/>
      <c r="OMB40" s="2325" t="e">
        <v>#DIV/0!</v>
      </c>
      <c r="OMC40" s="2267" t="s">
        <v>2539</v>
      </c>
      <c r="OMD40" s="2270"/>
      <c r="OME40" s="2271"/>
      <c r="OMF40" s="2270"/>
      <c r="OMG40" s="2270"/>
      <c r="OMH40" s="2325" t="e">
        <v>#DIV/0!</v>
      </c>
      <c r="OMI40" s="2325"/>
      <c r="OMJ40" s="2325" t="e">
        <v>#DIV/0!</v>
      </c>
      <c r="OMK40" s="2267" t="s">
        <v>2539</v>
      </c>
      <c r="OML40" s="2270"/>
      <c r="OMM40" s="2271"/>
      <c r="OMN40" s="2270"/>
      <c r="OMO40" s="2270"/>
      <c r="OMP40" s="2325" t="e">
        <v>#DIV/0!</v>
      </c>
      <c r="OMQ40" s="2325"/>
      <c r="OMR40" s="2325" t="e">
        <v>#DIV/0!</v>
      </c>
      <c r="OMS40" s="2267" t="s">
        <v>2539</v>
      </c>
      <c r="OMT40" s="2270"/>
      <c r="OMU40" s="2271"/>
      <c r="OMV40" s="2270"/>
      <c r="OMW40" s="2270"/>
      <c r="OMX40" s="2325" t="e">
        <v>#DIV/0!</v>
      </c>
      <c r="OMY40" s="2325"/>
      <c r="OMZ40" s="2325" t="e">
        <v>#DIV/0!</v>
      </c>
      <c r="ONA40" s="2267" t="s">
        <v>2539</v>
      </c>
      <c r="ONB40" s="2270"/>
      <c r="ONC40" s="2271"/>
      <c r="OND40" s="2270"/>
      <c r="ONE40" s="2270"/>
      <c r="ONF40" s="2325" t="e">
        <v>#DIV/0!</v>
      </c>
      <c r="ONG40" s="2325"/>
      <c r="ONH40" s="2325" t="e">
        <v>#DIV/0!</v>
      </c>
      <c r="ONI40" s="2267" t="s">
        <v>2539</v>
      </c>
      <c r="ONJ40" s="2270"/>
      <c r="ONK40" s="2271"/>
      <c r="ONL40" s="2270"/>
      <c r="ONM40" s="2270"/>
      <c r="ONN40" s="2325" t="e">
        <v>#DIV/0!</v>
      </c>
      <c r="ONO40" s="2325"/>
      <c r="ONP40" s="2325" t="e">
        <v>#DIV/0!</v>
      </c>
      <c r="ONQ40" s="2267" t="s">
        <v>2539</v>
      </c>
      <c r="ONR40" s="2270"/>
      <c r="ONS40" s="2271"/>
      <c r="ONT40" s="2270"/>
      <c r="ONU40" s="2270"/>
      <c r="ONV40" s="2325" t="e">
        <v>#DIV/0!</v>
      </c>
      <c r="ONW40" s="2325"/>
      <c r="ONX40" s="2325" t="e">
        <v>#DIV/0!</v>
      </c>
      <c r="ONY40" s="2267" t="s">
        <v>2539</v>
      </c>
      <c r="ONZ40" s="2270"/>
      <c r="OOA40" s="2271"/>
      <c r="OOB40" s="2270"/>
      <c r="OOC40" s="2270"/>
      <c r="OOD40" s="2325" t="e">
        <v>#DIV/0!</v>
      </c>
      <c r="OOE40" s="2325"/>
      <c r="OOF40" s="2325" t="e">
        <v>#DIV/0!</v>
      </c>
      <c r="OOG40" s="2267" t="s">
        <v>2539</v>
      </c>
      <c r="OOH40" s="2270"/>
      <c r="OOI40" s="2271"/>
      <c r="OOJ40" s="2270"/>
      <c r="OOK40" s="2270"/>
      <c r="OOL40" s="2325" t="e">
        <v>#DIV/0!</v>
      </c>
      <c r="OOM40" s="2325"/>
      <c r="OON40" s="2325" t="e">
        <v>#DIV/0!</v>
      </c>
      <c r="OOO40" s="2267" t="s">
        <v>2539</v>
      </c>
      <c r="OOP40" s="2270"/>
      <c r="OOQ40" s="2271"/>
      <c r="OOR40" s="2270"/>
      <c r="OOS40" s="2270"/>
      <c r="OOT40" s="2325" t="e">
        <v>#DIV/0!</v>
      </c>
      <c r="OOU40" s="2325"/>
      <c r="OOV40" s="2325" t="e">
        <v>#DIV/0!</v>
      </c>
      <c r="OOW40" s="2267" t="s">
        <v>2539</v>
      </c>
      <c r="OOX40" s="2270"/>
      <c r="OOY40" s="2271"/>
      <c r="OOZ40" s="2270"/>
      <c r="OPA40" s="2270"/>
      <c r="OPB40" s="2325" t="e">
        <v>#DIV/0!</v>
      </c>
      <c r="OPC40" s="2325"/>
      <c r="OPD40" s="2325" t="e">
        <v>#DIV/0!</v>
      </c>
      <c r="OPE40" s="2267" t="s">
        <v>2539</v>
      </c>
      <c r="OPF40" s="2270"/>
      <c r="OPG40" s="2271"/>
      <c r="OPH40" s="2270"/>
      <c r="OPI40" s="2270"/>
      <c r="OPJ40" s="2325" t="e">
        <v>#DIV/0!</v>
      </c>
      <c r="OPK40" s="2325"/>
      <c r="OPL40" s="2325" t="e">
        <v>#DIV/0!</v>
      </c>
      <c r="OPM40" s="2267" t="s">
        <v>2539</v>
      </c>
      <c r="OPN40" s="2270"/>
      <c r="OPO40" s="2271"/>
      <c r="OPP40" s="2270"/>
      <c r="OPQ40" s="2270"/>
      <c r="OPR40" s="2325" t="e">
        <v>#DIV/0!</v>
      </c>
      <c r="OPS40" s="2325"/>
      <c r="OPT40" s="2325" t="e">
        <v>#DIV/0!</v>
      </c>
      <c r="OPU40" s="2267" t="s">
        <v>2539</v>
      </c>
      <c r="OPV40" s="2270"/>
      <c r="OPW40" s="2271"/>
      <c r="OPX40" s="2270"/>
      <c r="OPY40" s="2270"/>
      <c r="OPZ40" s="2325" t="e">
        <v>#DIV/0!</v>
      </c>
      <c r="OQA40" s="2325"/>
      <c r="OQB40" s="2325" t="e">
        <v>#DIV/0!</v>
      </c>
      <c r="OQC40" s="2267" t="s">
        <v>2539</v>
      </c>
      <c r="OQD40" s="2270"/>
      <c r="OQE40" s="2271"/>
      <c r="OQF40" s="2270"/>
      <c r="OQG40" s="2270"/>
      <c r="OQH40" s="2325" t="e">
        <v>#DIV/0!</v>
      </c>
      <c r="OQI40" s="2325"/>
      <c r="OQJ40" s="2325" t="e">
        <v>#DIV/0!</v>
      </c>
      <c r="OQK40" s="2267" t="s">
        <v>2539</v>
      </c>
      <c r="OQL40" s="2270"/>
      <c r="OQM40" s="2271"/>
      <c r="OQN40" s="2270"/>
      <c r="OQO40" s="2270"/>
      <c r="OQP40" s="2325" t="e">
        <v>#DIV/0!</v>
      </c>
      <c r="OQQ40" s="2325"/>
      <c r="OQR40" s="2325" t="e">
        <v>#DIV/0!</v>
      </c>
      <c r="OQS40" s="2267" t="s">
        <v>2539</v>
      </c>
      <c r="OQT40" s="2270"/>
      <c r="OQU40" s="2271"/>
      <c r="OQV40" s="2270"/>
      <c r="OQW40" s="2270"/>
      <c r="OQX40" s="2325" t="e">
        <v>#DIV/0!</v>
      </c>
      <c r="OQY40" s="2325"/>
      <c r="OQZ40" s="2325" t="e">
        <v>#DIV/0!</v>
      </c>
      <c r="ORA40" s="2267" t="s">
        <v>2539</v>
      </c>
      <c r="ORB40" s="2270"/>
      <c r="ORC40" s="2271"/>
      <c r="ORD40" s="2270"/>
      <c r="ORE40" s="2270"/>
      <c r="ORF40" s="2325" t="e">
        <v>#DIV/0!</v>
      </c>
      <c r="ORG40" s="2325"/>
      <c r="ORH40" s="2325" t="e">
        <v>#DIV/0!</v>
      </c>
      <c r="ORI40" s="2267" t="s">
        <v>2539</v>
      </c>
      <c r="ORJ40" s="2270"/>
      <c r="ORK40" s="2271"/>
      <c r="ORL40" s="2270"/>
      <c r="ORM40" s="2270"/>
      <c r="ORN40" s="2325" t="e">
        <v>#DIV/0!</v>
      </c>
      <c r="ORO40" s="2325"/>
      <c r="ORP40" s="2325" t="e">
        <v>#DIV/0!</v>
      </c>
      <c r="ORQ40" s="2267" t="s">
        <v>2539</v>
      </c>
      <c r="ORR40" s="2270"/>
      <c r="ORS40" s="2271"/>
      <c r="ORT40" s="2270"/>
      <c r="ORU40" s="2270"/>
      <c r="ORV40" s="2325" t="e">
        <v>#DIV/0!</v>
      </c>
      <c r="ORW40" s="2325"/>
      <c r="ORX40" s="2325" t="e">
        <v>#DIV/0!</v>
      </c>
      <c r="ORY40" s="2267" t="s">
        <v>2539</v>
      </c>
      <c r="ORZ40" s="2270"/>
      <c r="OSA40" s="2271"/>
      <c r="OSB40" s="2270"/>
      <c r="OSC40" s="2270"/>
      <c r="OSD40" s="2325" t="e">
        <v>#DIV/0!</v>
      </c>
      <c r="OSE40" s="2325"/>
      <c r="OSF40" s="2325" t="e">
        <v>#DIV/0!</v>
      </c>
      <c r="OSG40" s="2267" t="s">
        <v>2539</v>
      </c>
      <c r="OSH40" s="2270"/>
      <c r="OSI40" s="2271"/>
      <c r="OSJ40" s="2270"/>
      <c r="OSK40" s="2270"/>
      <c r="OSL40" s="2325" t="e">
        <v>#DIV/0!</v>
      </c>
      <c r="OSM40" s="2325"/>
      <c r="OSN40" s="2325" t="e">
        <v>#DIV/0!</v>
      </c>
      <c r="OSO40" s="2267" t="s">
        <v>2539</v>
      </c>
      <c r="OSP40" s="2270"/>
      <c r="OSQ40" s="2271"/>
      <c r="OSR40" s="2270"/>
      <c r="OSS40" s="2270"/>
      <c r="OST40" s="2325" t="e">
        <v>#DIV/0!</v>
      </c>
      <c r="OSU40" s="2325"/>
      <c r="OSV40" s="2325" t="e">
        <v>#DIV/0!</v>
      </c>
      <c r="OSW40" s="2267" t="s">
        <v>2539</v>
      </c>
      <c r="OSX40" s="2270"/>
      <c r="OSY40" s="2271"/>
      <c r="OSZ40" s="2270"/>
      <c r="OTA40" s="2270"/>
      <c r="OTB40" s="2325" t="e">
        <v>#DIV/0!</v>
      </c>
      <c r="OTC40" s="2325"/>
      <c r="OTD40" s="2325" t="e">
        <v>#DIV/0!</v>
      </c>
      <c r="OTE40" s="2267" t="s">
        <v>2539</v>
      </c>
      <c r="OTF40" s="2270"/>
      <c r="OTG40" s="2271"/>
      <c r="OTH40" s="2270"/>
      <c r="OTI40" s="2270"/>
      <c r="OTJ40" s="2325" t="e">
        <v>#DIV/0!</v>
      </c>
      <c r="OTK40" s="2325"/>
      <c r="OTL40" s="2325" t="e">
        <v>#DIV/0!</v>
      </c>
      <c r="OTM40" s="2267" t="s">
        <v>2539</v>
      </c>
      <c r="OTN40" s="2270"/>
      <c r="OTO40" s="2271"/>
      <c r="OTP40" s="2270"/>
      <c r="OTQ40" s="2270"/>
      <c r="OTR40" s="2325" t="e">
        <v>#DIV/0!</v>
      </c>
      <c r="OTS40" s="2325"/>
      <c r="OTT40" s="2325" t="e">
        <v>#DIV/0!</v>
      </c>
      <c r="OTU40" s="2267" t="s">
        <v>2539</v>
      </c>
      <c r="OTV40" s="2270"/>
      <c r="OTW40" s="2271"/>
      <c r="OTX40" s="2270"/>
      <c r="OTY40" s="2270"/>
      <c r="OTZ40" s="2325" t="e">
        <v>#DIV/0!</v>
      </c>
      <c r="OUA40" s="2325"/>
      <c r="OUB40" s="2325" t="e">
        <v>#DIV/0!</v>
      </c>
      <c r="OUC40" s="2267" t="s">
        <v>2539</v>
      </c>
      <c r="OUD40" s="2270"/>
      <c r="OUE40" s="2271"/>
      <c r="OUF40" s="2270"/>
      <c r="OUG40" s="2270"/>
      <c r="OUH40" s="2325" t="e">
        <v>#DIV/0!</v>
      </c>
      <c r="OUI40" s="2325"/>
      <c r="OUJ40" s="2325" t="e">
        <v>#DIV/0!</v>
      </c>
      <c r="OUK40" s="2267" t="s">
        <v>2539</v>
      </c>
      <c r="OUL40" s="2270"/>
      <c r="OUM40" s="2271"/>
      <c r="OUN40" s="2270"/>
      <c r="OUO40" s="2270"/>
      <c r="OUP40" s="2325" t="e">
        <v>#DIV/0!</v>
      </c>
      <c r="OUQ40" s="2325"/>
      <c r="OUR40" s="2325" t="e">
        <v>#DIV/0!</v>
      </c>
      <c r="OUS40" s="2267" t="s">
        <v>2539</v>
      </c>
      <c r="OUT40" s="2270"/>
      <c r="OUU40" s="2271"/>
      <c r="OUV40" s="2270"/>
      <c r="OUW40" s="2270"/>
      <c r="OUX40" s="2325" t="e">
        <v>#DIV/0!</v>
      </c>
      <c r="OUY40" s="2325"/>
      <c r="OUZ40" s="2325" t="e">
        <v>#DIV/0!</v>
      </c>
      <c r="OVA40" s="2267" t="s">
        <v>2539</v>
      </c>
      <c r="OVB40" s="2270"/>
      <c r="OVC40" s="2271"/>
      <c r="OVD40" s="2270"/>
      <c r="OVE40" s="2270"/>
      <c r="OVF40" s="2325" t="e">
        <v>#DIV/0!</v>
      </c>
      <c r="OVG40" s="2325"/>
      <c r="OVH40" s="2325" t="e">
        <v>#DIV/0!</v>
      </c>
      <c r="OVI40" s="2267" t="s">
        <v>2539</v>
      </c>
      <c r="OVJ40" s="2270"/>
      <c r="OVK40" s="2271"/>
      <c r="OVL40" s="2270"/>
      <c r="OVM40" s="2270"/>
      <c r="OVN40" s="2325" t="e">
        <v>#DIV/0!</v>
      </c>
      <c r="OVO40" s="2325"/>
      <c r="OVP40" s="2325" t="e">
        <v>#DIV/0!</v>
      </c>
      <c r="OVQ40" s="2267" t="s">
        <v>2539</v>
      </c>
      <c r="OVR40" s="2270"/>
      <c r="OVS40" s="2271"/>
      <c r="OVT40" s="2270"/>
      <c r="OVU40" s="2270"/>
      <c r="OVV40" s="2325" t="e">
        <v>#DIV/0!</v>
      </c>
      <c r="OVW40" s="2325"/>
      <c r="OVX40" s="2325" t="e">
        <v>#DIV/0!</v>
      </c>
      <c r="OVY40" s="2267" t="s">
        <v>2539</v>
      </c>
      <c r="OVZ40" s="2270"/>
      <c r="OWA40" s="2271"/>
      <c r="OWB40" s="2270"/>
      <c r="OWC40" s="2270"/>
      <c r="OWD40" s="2325" t="e">
        <v>#DIV/0!</v>
      </c>
      <c r="OWE40" s="2325"/>
      <c r="OWF40" s="2325" t="e">
        <v>#DIV/0!</v>
      </c>
      <c r="OWG40" s="2267" t="s">
        <v>2539</v>
      </c>
      <c r="OWH40" s="2270"/>
      <c r="OWI40" s="2271"/>
      <c r="OWJ40" s="2270"/>
      <c r="OWK40" s="2270"/>
      <c r="OWL40" s="2325" t="e">
        <v>#DIV/0!</v>
      </c>
      <c r="OWM40" s="2325"/>
      <c r="OWN40" s="2325" t="e">
        <v>#DIV/0!</v>
      </c>
      <c r="OWO40" s="2267" t="s">
        <v>2539</v>
      </c>
      <c r="OWP40" s="2270"/>
      <c r="OWQ40" s="2271"/>
      <c r="OWR40" s="2270"/>
      <c r="OWS40" s="2270"/>
      <c r="OWT40" s="2325" t="e">
        <v>#DIV/0!</v>
      </c>
      <c r="OWU40" s="2325"/>
      <c r="OWV40" s="2325" t="e">
        <v>#DIV/0!</v>
      </c>
      <c r="OWW40" s="2267" t="s">
        <v>2539</v>
      </c>
      <c r="OWX40" s="2270"/>
      <c r="OWY40" s="2271"/>
      <c r="OWZ40" s="2270"/>
      <c r="OXA40" s="2270"/>
      <c r="OXB40" s="2325" t="e">
        <v>#DIV/0!</v>
      </c>
      <c r="OXC40" s="2325"/>
      <c r="OXD40" s="2325" t="e">
        <v>#DIV/0!</v>
      </c>
      <c r="OXE40" s="2267" t="s">
        <v>2539</v>
      </c>
      <c r="OXF40" s="2270"/>
      <c r="OXG40" s="2271"/>
      <c r="OXH40" s="2270"/>
      <c r="OXI40" s="2270"/>
      <c r="OXJ40" s="2325" t="e">
        <v>#DIV/0!</v>
      </c>
      <c r="OXK40" s="2325"/>
      <c r="OXL40" s="2325" t="e">
        <v>#DIV/0!</v>
      </c>
      <c r="OXM40" s="2267" t="s">
        <v>2539</v>
      </c>
      <c r="OXN40" s="2270"/>
      <c r="OXO40" s="2271"/>
      <c r="OXP40" s="2270"/>
      <c r="OXQ40" s="2270"/>
      <c r="OXR40" s="2325" t="e">
        <v>#DIV/0!</v>
      </c>
      <c r="OXS40" s="2325"/>
      <c r="OXT40" s="2325" t="e">
        <v>#DIV/0!</v>
      </c>
      <c r="OXU40" s="2267" t="s">
        <v>2539</v>
      </c>
      <c r="OXV40" s="2270"/>
      <c r="OXW40" s="2271"/>
      <c r="OXX40" s="2270"/>
      <c r="OXY40" s="2270"/>
      <c r="OXZ40" s="2325" t="e">
        <v>#DIV/0!</v>
      </c>
      <c r="OYA40" s="2325"/>
      <c r="OYB40" s="2325" t="e">
        <v>#DIV/0!</v>
      </c>
      <c r="OYC40" s="2267" t="s">
        <v>2539</v>
      </c>
      <c r="OYD40" s="2270"/>
      <c r="OYE40" s="2271"/>
      <c r="OYF40" s="2270"/>
      <c r="OYG40" s="2270"/>
      <c r="OYH40" s="2325" t="e">
        <v>#DIV/0!</v>
      </c>
      <c r="OYI40" s="2325"/>
      <c r="OYJ40" s="2325" t="e">
        <v>#DIV/0!</v>
      </c>
      <c r="OYK40" s="2267" t="s">
        <v>2539</v>
      </c>
      <c r="OYL40" s="2270"/>
      <c r="OYM40" s="2271"/>
      <c r="OYN40" s="2270"/>
      <c r="OYO40" s="2270"/>
      <c r="OYP40" s="2325" t="e">
        <v>#DIV/0!</v>
      </c>
      <c r="OYQ40" s="2325"/>
      <c r="OYR40" s="2325" t="e">
        <v>#DIV/0!</v>
      </c>
      <c r="OYS40" s="2267" t="s">
        <v>2539</v>
      </c>
      <c r="OYT40" s="2270"/>
      <c r="OYU40" s="2271"/>
      <c r="OYV40" s="2270"/>
      <c r="OYW40" s="2270"/>
      <c r="OYX40" s="2325" t="e">
        <v>#DIV/0!</v>
      </c>
      <c r="OYY40" s="2325"/>
      <c r="OYZ40" s="2325" t="e">
        <v>#DIV/0!</v>
      </c>
      <c r="OZA40" s="2267" t="s">
        <v>2539</v>
      </c>
      <c r="OZB40" s="2270"/>
      <c r="OZC40" s="2271"/>
      <c r="OZD40" s="2270"/>
      <c r="OZE40" s="2270"/>
      <c r="OZF40" s="2325" t="e">
        <v>#DIV/0!</v>
      </c>
      <c r="OZG40" s="2325"/>
      <c r="OZH40" s="2325" t="e">
        <v>#DIV/0!</v>
      </c>
      <c r="OZI40" s="2267" t="s">
        <v>2539</v>
      </c>
      <c r="OZJ40" s="2270"/>
      <c r="OZK40" s="2271"/>
      <c r="OZL40" s="2270"/>
      <c r="OZM40" s="2270"/>
      <c r="OZN40" s="2325" t="e">
        <v>#DIV/0!</v>
      </c>
      <c r="OZO40" s="2325"/>
      <c r="OZP40" s="2325" t="e">
        <v>#DIV/0!</v>
      </c>
      <c r="OZQ40" s="2267" t="s">
        <v>2539</v>
      </c>
      <c r="OZR40" s="2270"/>
      <c r="OZS40" s="2271"/>
      <c r="OZT40" s="2270"/>
      <c r="OZU40" s="2270"/>
      <c r="OZV40" s="2325" t="e">
        <v>#DIV/0!</v>
      </c>
      <c r="OZW40" s="2325"/>
      <c r="OZX40" s="2325" t="e">
        <v>#DIV/0!</v>
      </c>
      <c r="OZY40" s="2267" t="s">
        <v>2539</v>
      </c>
      <c r="OZZ40" s="2270"/>
      <c r="PAA40" s="2271"/>
      <c r="PAB40" s="2270"/>
      <c r="PAC40" s="2270"/>
      <c r="PAD40" s="2325" t="e">
        <v>#DIV/0!</v>
      </c>
      <c r="PAE40" s="2325"/>
      <c r="PAF40" s="2325" t="e">
        <v>#DIV/0!</v>
      </c>
      <c r="PAG40" s="2267" t="s">
        <v>2539</v>
      </c>
      <c r="PAH40" s="2270"/>
      <c r="PAI40" s="2271"/>
      <c r="PAJ40" s="2270"/>
      <c r="PAK40" s="2270"/>
      <c r="PAL40" s="2325" t="e">
        <v>#DIV/0!</v>
      </c>
      <c r="PAM40" s="2325"/>
      <c r="PAN40" s="2325" t="e">
        <v>#DIV/0!</v>
      </c>
      <c r="PAO40" s="2267" t="s">
        <v>2539</v>
      </c>
      <c r="PAP40" s="2270"/>
      <c r="PAQ40" s="2271"/>
      <c r="PAR40" s="2270"/>
      <c r="PAS40" s="2270"/>
      <c r="PAT40" s="2325" t="e">
        <v>#DIV/0!</v>
      </c>
      <c r="PAU40" s="2325"/>
      <c r="PAV40" s="2325" t="e">
        <v>#DIV/0!</v>
      </c>
      <c r="PAW40" s="2267" t="s">
        <v>2539</v>
      </c>
      <c r="PAX40" s="2270"/>
      <c r="PAY40" s="2271"/>
      <c r="PAZ40" s="2270"/>
      <c r="PBA40" s="2270"/>
      <c r="PBB40" s="2325" t="e">
        <v>#DIV/0!</v>
      </c>
      <c r="PBC40" s="2325"/>
      <c r="PBD40" s="2325" t="e">
        <v>#DIV/0!</v>
      </c>
      <c r="PBE40" s="2267" t="s">
        <v>2539</v>
      </c>
      <c r="PBF40" s="2270"/>
      <c r="PBG40" s="2271"/>
      <c r="PBH40" s="2270"/>
      <c r="PBI40" s="2270"/>
      <c r="PBJ40" s="2325" t="e">
        <v>#DIV/0!</v>
      </c>
      <c r="PBK40" s="2325"/>
      <c r="PBL40" s="2325" t="e">
        <v>#DIV/0!</v>
      </c>
      <c r="PBM40" s="2267" t="s">
        <v>2539</v>
      </c>
      <c r="PBN40" s="2270"/>
      <c r="PBO40" s="2271"/>
      <c r="PBP40" s="2270"/>
      <c r="PBQ40" s="2270"/>
      <c r="PBR40" s="2325" t="e">
        <v>#DIV/0!</v>
      </c>
      <c r="PBS40" s="2325"/>
      <c r="PBT40" s="2325" t="e">
        <v>#DIV/0!</v>
      </c>
      <c r="PBU40" s="2267" t="s">
        <v>2539</v>
      </c>
      <c r="PBV40" s="2270"/>
      <c r="PBW40" s="2271"/>
      <c r="PBX40" s="2270"/>
      <c r="PBY40" s="2270"/>
      <c r="PBZ40" s="2325" t="e">
        <v>#DIV/0!</v>
      </c>
      <c r="PCA40" s="2325"/>
      <c r="PCB40" s="2325" t="e">
        <v>#DIV/0!</v>
      </c>
      <c r="PCC40" s="2267" t="s">
        <v>2539</v>
      </c>
      <c r="PCD40" s="2270"/>
      <c r="PCE40" s="2271"/>
      <c r="PCF40" s="2270"/>
      <c r="PCG40" s="2270"/>
      <c r="PCH40" s="2325" t="e">
        <v>#DIV/0!</v>
      </c>
      <c r="PCI40" s="2325"/>
      <c r="PCJ40" s="2325" t="e">
        <v>#DIV/0!</v>
      </c>
      <c r="PCK40" s="2267" t="s">
        <v>2539</v>
      </c>
      <c r="PCL40" s="2270"/>
      <c r="PCM40" s="2271"/>
      <c r="PCN40" s="2270"/>
      <c r="PCO40" s="2270"/>
      <c r="PCP40" s="2325" t="e">
        <v>#DIV/0!</v>
      </c>
      <c r="PCQ40" s="2325"/>
      <c r="PCR40" s="2325" t="e">
        <v>#DIV/0!</v>
      </c>
      <c r="PCS40" s="2267" t="s">
        <v>2539</v>
      </c>
      <c r="PCT40" s="2270"/>
      <c r="PCU40" s="2271"/>
      <c r="PCV40" s="2270"/>
      <c r="PCW40" s="2270"/>
      <c r="PCX40" s="2325" t="e">
        <v>#DIV/0!</v>
      </c>
      <c r="PCY40" s="2325"/>
      <c r="PCZ40" s="2325" t="e">
        <v>#DIV/0!</v>
      </c>
      <c r="PDA40" s="2267" t="s">
        <v>2539</v>
      </c>
      <c r="PDB40" s="2270"/>
      <c r="PDC40" s="2271"/>
      <c r="PDD40" s="2270"/>
      <c r="PDE40" s="2270"/>
      <c r="PDF40" s="2325" t="e">
        <v>#DIV/0!</v>
      </c>
      <c r="PDG40" s="2325"/>
      <c r="PDH40" s="2325" t="e">
        <v>#DIV/0!</v>
      </c>
      <c r="PDI40" s="2267" t="s">
        <v>2539</v>
      </c>
      <c r="PDJ40" s="2270"/>
      <c r="PDK40" s="2271"/>
      <c r="PDL40" s="2270"/>
      <c r="PDM40" s="2270"/>
      <c r="PDN40" s="2325" t="e">
        <v>#DIV/0!</v>
      </c>
      <c r="PDO40" s="2325"/>
      <c r="PDP40" s="2325" t="e">
        <v>#DIV/0!</v>
      </c>
      <c r="PDQ40" s="2267" t="s">
        <v>2539</v>
      </c>
      <c r="PDR40" s="2270"/>
      <c r="PDS40" s="2271"/>
      <c r="PDT40" s="2270"/>
      <c r="PDU40" s="2270"/>
      <c r="PDV40" s="2325" t="e">
        <v>#DIV/0!</v>
      </c>
      <c r="PDW40" s="2325"/>
      <c r="PDX40" s="2325" t="e">
        <v>#DIV/0!</v>
      </c>
      <c r="PDY40" s="2267" t="s">
        <v>2539</v>
      </c>
      <c r="PDZ40" s="2270"/>
      <c r="PEA40" s="2271"/>
      <c r="PEB40" s="2270"/>
      <c r="PEC40" s="2270"/>
      <c r="PED40" s="2325" t="e">
        <v>#DIV/0!</v>
      </c>
      <c r="PEE40" s="2325"/>
      <c r="PEF40" s="2325" t="e">
        <v>#DIV/0!</v>
      </c>
      <c r="PEG40" s="2267" t="s">
        <v>2539</v>
      </c>
      <c r="PEH40" s="2270"/>
      <c r="PEI40" s="2271"/>
      <c r="PEJ40" s="2270"/>
      <c r="PEK40" s="2270"/>
      <c r="PEL40" s="2325" t="e">
        <v>#DIV/0!</v>
      </c>
      <c r="PEM40" s="2325"/>
      <c r="PEN40" s="2325" t="e">
        <v>#DIV/0!</v>
      </c>
      <c r="PEO40" s="2267" t="s">
        <v>2539</v>
      </c>
      <c r="PEP40" s="2270"/>
      <c r="PEQ40" s="2271"/>
      <c r="PER40" s="2270"/>
      <c r="PES40" s="2270"/>
      <c r="PET40" s="2325" t="e">
        <v>#DIV/0!</v>
      </c>
      <c r="PEU40" s="2325"/>
      <c r="PEV40" s="2325" t="e">
        <v>#DIV/0!</v>
      </c>
      <c r="PEW40" s="2267" t="s">
        <v>2539</v>
      </c>
      <c r="PEX40" s="2270"/>
      <c r="PEY40" s="2271"/>
      <c r="PEZ40" s="2270"/>
      <c r="PFA40" s="2270"/>
      <c r="PFB40" s="2325" t="e">
        <v>#DIV/0!</v>
      </c>
      <c r="PFC40" s="2325"/>
      <c r="PFD40" s="2325" t="e">
        <v>#DIV/0!</v>
      </c>
      <c r="PFE40" s="2267" t="s">
        <v>2539</v>
      </c>
      <c r="PFF40" s="2270"/>
      <c r="PFG40" s="2271"/>
      <c r="PFH40" s="2270"/>
      <c r="PFI40" s="2270"/>
      <c r="PFJ40" s="2325" t="e">
        <v>#DIV/0!</v>
      </c>
      <c r="PFK40" s="2325"/>
      <c r="PFL40" s="2325" t="e">
        <v>#DIV/0!</v>
      </c>
      <c r="PFM40" s="2267" t="s">
        <v>2539</v>
      </c>
      <c r="PFN40" s="2270"/>
      <c r="PFO40" s="2271"/>
      <c r="PFP40" s="2270"/>
      <c r="PFQ40" s="2270"/>
      <c r="PFR40" s="2325" t="e">
        <v>#DIV/0!</v>
      </c>
      <c r="PFS40" s="2325"/>
      <c r="PFT40" s="2325" t="e">
        <v>#DIV/0!</v>
      </c>
      <c r="PFU40" s="2267" t="s">
        <v>2539</v>
      </c>
      <c r="PFV40" s="2270"/>
      <c r="PFW40" s="2271"/>
      <c r="PFX40" s="2270"/>
      <c r="PFY40" s="2270"/>
      <c r="PFZ40" s="2325" t="e">
        <v>#DIV/0!</v>
      </c>
      <c r="PGA40" s="2325"/>
      <c r="PGB40" s="2325" t="e">
        <v>#DIV/0!</v>
      </c>
      <c r="PGC40" s="2267" t="s">
        <v>2539</v>
      </c>
      <c r="PGD40" s="2270"/>
      <c r="PGE40" s="2271"/>
      <c r="PGF40" s="2270"/>
      <c r="PGG40" s="2270"/>
      <c r="PGH40" s="2325" t="e">
        <v>#DIV/0!</v>
      </c>
      <c r="PGI40" s="2325"/>
      <c r="PGJ40" s="2325" t="e">
        <v>#DIV/0!</v>
      </c>
      <c r="PGK40" s="2267" t="s">
        <v>2539</v>
      </c>
      <c r="PGL40" s="2270"/>
      <c r="PGM40" s="2271"/>
      <c r="PGN40" s="2270"/>
      <c r="PGO40" s="2270"/>
      <c r="PGP40" s="2325" t="e">
        <v>#DIV/0!</v>
      </c>
      <c r="PGQ40" s="2325"/>
      <c r="PGR40" s="2325" t="e">
        <v>#DIV/0!</v>
      </c>
      <c r="PGS40" s="2267" t="s">
        <v>2539</v>
      </c>
      <c r="PGT40" s="2270"/>
      <c r="PGU40" s="2271"/>
      <c r="PGV40" s="2270"/>
      <c r="PGW40" s="2270"/>
      <c r="PGX40" s="2325" t="e">
        <v>#DIV/0!</v>
      </c>
      <c r="PGY40" s="2325"/>
      <c r="PGZ40" s="2325" t="e">
        <v>#DIV/0!</v>
      </c>
      <c r="PHA40" s="2267" t="s">
        <v>2539</v>
      </c>
      <c r="PHB40" s="2270"/>
      <c r="PHC40" s="2271"/>
      <c r="PHD40" s="2270"/>
      <c r="PHE40" s="2270"/>
      <c r="PHF40" s="2325" t="e">
        <v>#DIV/0!</v>
      </c>
      <c r="PHG40" s="2325"/>
      <c r="PHH40" s="2325" t="e">
        <v>#DIV/0!</v>
      </c>
      <c r="PHI40" s="2267" t="s">
        <v>2539</v>
      </c>
      <c r="PHJ40" s="2270"/>
      <c r="PHK40" s="2271"/>
      <c r="PHL40" s="2270"/>
      <c r="PHM40" s="2270"/>
      <c r="PHN40" s="2325" t="e">
        <v>#DIV/0!</v>
      </c>
      <c r="PHO40" s="2325"/>
      <c r="PHP40" s="2325" t="e">
        <v>#DIV/0!</v>
      </c>
      <c r="PHQ40" s="2267" t="s">
        <v>2539</v>
      </c>
      <c r="PHR40" s="2270"/>
      <c r="PHS40" s="2271"/>
      <c r="PHT40" s="2270"/>
      <c r="PHU40" s="2270"/>
      <c r="PHV40" s="2325" t="e">
        <v>#DIV/0!</v>
      </c>
      <c r="PHW40" s="2325"/>
      <c r="PHX40" s="2325" t="e">
        <v>#DIV/0!</v>
      </c>
      <c r="PHY40" s="2267" t="s">
        <v>2539</v>
      </c>
      <c r="PHZ40" s="2270"/>
      <c r="PIA40" s="2271"/>
      <c r="PIB40" s="2270"/>
      <c r="PIC40" s="2270"/>
      <c r="PID40" s="2325" t="e">
        <v>#DIV/0!</v>
      </c>
      <c r="PIE40" s="2325"/>
      <c r="PIF40" s="2325" t="e">
        <v>#DIV/0!</v>
      </c>
      <c r="PIG40" s="2267" t="s">
        <v>2539</v>
      </c>
      <c r="PIH40" s="2270"/>
      <c r="PII40" s="2271"/>
      <c r="PIJ40" s="2270"/>
      <c r="PIK40" s="2270"/>
      <c r="PIL40" s="2325" t="e">
        <v>#DIV/0!</v>
      </c>
      <c r="PIM40" s="2325"/>
      <c r="PIN40" s="2325" t="e">
        <v>#DIV/0!</v>
      </c>
      <c r="PIO40" s="2267" t="s">
        <v>2539</v>
      </c>
      <c r="PIP40" s="2270"/>
      <c r="PIQ40" s="2271"/>
      <c r="PIR40" s="2270"/>
      <c r="PIS40" s="2270"/>
      <c r="PIT40" s="2325" t="e">
        <v>#DIV/0!</v>
      </c>
      <c r="PIU40" s="2325"/>
      <c r="PIV40" s="2325" t="e">
        <v>#DIV/0!</v>
      </c>
      <c r="PIW40" s="2267" t="s">
        <v>2539</v>
      </c>
      <c r="PIX40" s="2270"/>
      <c r="PIY40" s="2271"/>
      <c r="PIZ40" s="2270"/>
      <c r="PJA40" s="2270"/>
      <c r="PJB40" s="2325" t="e">
        <v>#DIV/0!</v>
      </c>
      <c r="PJC40" s="2325"/>
      <c r="PJD40" s="2325" t="e">
        <v>#DIV/0!</v>
      </c>
      <c r="PJE40" s="2267" t="s">
        <v>2539</v>
      </c>
      <c r="PJF40" s="2270"/>
      <c r="PJG40" s="2271"/>
      <c r="PJH40" s="2270"/>
      <c r="PJI40" s="2270"/>
      <c r="PJJ40" s="2325" t="e">
        <v>#DIV/0!</v>
      </c>
      <c r="PJK40" s="2325"/>
      <c r="PJL40" s="2325" t="e">
        <v>#DIV/0!</v>
      </c>
      <c r="PJM40" s="2267" t="s">
        <v>2539</v>
      </c>
      <c r="PJN40" s="2270"/>
      <c r="PJO40" s="2271"/>
      <c r="PJP40" s="2270"/>
      <c r="PJQ40" s="2270"/>
      <c r="PJR40" s="2325" t="e">
        <v>#DIV/0!</v>
      </c>
      <c r="PJS40" s="2325"/>
      <c r="PJT40" s="2325" t="e">
        <v>#DIV/0!</v>
      </c>
      <c r="PJU40" s="2267" t="s">
        <v>2539</v>
      </c>
      <c r="PJV40" s="2270"/>
      <c r="PJW40" s="2271"/>
      <c r="PJX40" s="2270"/>
      <c r="PJY40" s="2270"/>
      <c r="PJZ40" s="2325" t="e">
        <v>#DIV/0!</v>
      </c>
      <c r="PKA40" s="2325"/>
      <c r="PKB40" s="2325" t="e">
        <v>#DIV/0!</v>
      </c>
      <c r="PKC40" s="2267" t="s">
        <v>2539</v>
      </c>
      <c r="PKD40" s="2270"/>
      <c r="PKE40" s="2271"/>
      <c r="PKF40" s="2270"/>
      <c r="PKG40" s="2270"/>
      <c r="PKH40" s="2325" t="e">
        <v>#DIV/0!</v>
      </c>
      <c r="PKI40" s="2325"/>
      <c r="PKJ40" s="2325" t="e">
        <v>#DIV/0!</v>
      </c>
      <c r="PKK40" s="2267" t="s">
        <v>2539</v>
      </c>
      <c r="PKL40" s="2270"/>
      <c r="PKM40" s="2271"/>
      <c r="PKN40" s="2270"/>
      <c r="PKO40" s="2270"/>
      <c r="PKP40" s="2325" t="e">
        <v>#DIV/0!</v>
      </c>
      <c r="PKQ40" s="2325"/>
      <c r="PKR40" s="2325" t="e">
        <v>#DIV/0!</v>
      </c>
      <c r="PKS40" s="2267" t="s">
        <v>2539</v>
      </c>
      <c r="PKT40" s="2270"/>
      <c r="PKU40" s="2271"/>
      <c r="PKV40" s="2270"/>
      <c r="PKW40" s="2270"/>
      <c r="PKX40" s="2325" t="e">
        <v>#DIV/0!</v>
      </c>
      <c r="PKY40" s="2325"/>
      <c r="PKZ40" s="2325" t="e">
        <v>#DIV/0!</v>
      </c>
      <c r="PLA40" s="2267" t="s">
        <v>2539</v>
      </c>
      <c r="PLB40" s="2270"/>
      <c r="PLC40" s="2271"/>
      <c r="PLD40" s="2270"/>
      <c r="PLE40" s="2270"/>
      <c r="PLF40" s="2325" t="e">
        <v>#DIV/0!</v>
      </c>
      <c r="PLG40" s="2325"/>
      <c r="PLH40" s="2325" t="e">
        <v>#DIV/0!</v>
      </c>
      <c r="PLI40" s="2267" t="s">
        <v>2539</v>
      </c>
      <c r="PLJ40" s="2270"/>
      <c r="PLK40" s="2271"/>
      <c r="PLL40" s="2270"/>
      <c r="PLM40" s="2270"/>
      <c r="PLN40" s="2325" t="e">
        <v>#DIV/0!</v>
      </c>
      <c r="PLO40" s="2325"/>
      <c r="PLP40" s="2325" t="e">
        <v>#DIV/0!</v>
      </c>
      <c r="PLQ40" s="2267" t="s">
        <v>2539</v>
      </c>
      <c r="PLR40" s="2270"/>
      <c r="PLS40" s="2271"/>
      <c r="PLT40" s="2270"/>
      <c r="PLU40" s="2270"/>
      <c r="PLV40" s="2325" t="e">
        <v>#DIV/0!</v>
      </c>
      <c r="PLW40" s="2325"/>
      <c r="PLX40" s="2325" t="e">
        <v>#DIV/0!</v>
      </c>
      <c r="PLY40" s="2267" t="s">
        <v>2539</v>
      </c>
      <c r="PLZ40" s="2270"/>
      <c r="PMA40" s="2271"/>
      <c r="PMB40" s="2270"/>
      <c r="PMC40" s="2270"/>
      <c r="PMD40" s="2325" t="e">
        <v>#DIV/0!</v>
      </c>
      <c r="PME40" s="2325"/>
      <c r="PMF40" s="2325" t="e">
        <v>#DIV/0!</v>
      </c>
      <c r="PMG40" s="2267" t="s">
        <v>2539</v>
      </c>
      <c r="PMH40" s="2270"/>
      <c r="PMI40" s="2271"/>
      <c r="PMJ40" s="2270"/>
      <c r="PMK40" s="2270"/>
      <c r="PML40" s="2325" t="e">
        <v>#DIV/0!</v>
      </c>
      <c r="PMM40" s="2325"/>
      <c r="PMN40" s="2325" t="e">
        <v>#DIV/0!</v>
      </c>
      <c r="PMO40" s="2267" t="s">
        <v>2539</v>
      </c>
      <c r="PMP40" s="2270"/>
      <c r="PMQ40" s="2271"/>
      <c r="PMR40" s="2270"/>
      <c r="PMS40" s="2270"/>
      <c r="PMT40" s="2325" t="e">
        <v>#DIV/0!</v>
      </c>
      <c r="PMU40" s="2325"/>
      <c r="PMV40" s="2325" t="e">
        <v>#DIV/0!</v>
      </c>
      <c r="PMW40" s="2267" t="s">
        <v>2539</v>
      </c>
      <c r="PMX40" s="2270"/>
      <c r="PMY40" s="2271"/>
      <c r="PMZ40" s="2270"/>
      <c r="PNA40" s="2270"/>
      <c r="PNB40" s="2325" t="e">
        <v>#DIV/0!</v>
      </c>
      <c r="PNC40" s="2325"/>
      <c r="PND40" s="2325" t="e">
        <v>#DIV/0!</v>
      </c>
      <c r="PNE40" s="2267" t="s">
        <v>2539</v>
      </c>
      <c r="PNF40" s="2270"/>
      <c r="PNG40" s="2271"/>
      <c r="PNH40" s="2270"/>
      <c r="PNI40" s="2270"/>
      <c r="PNJ40" s="2325" t="e">
        <v>#DIV/0!</v>
      </c>
      <c r="PNK40" s="2325"/>
      <c r="PNL40" s="2325" t="e">
        <v>#DIV/0!</v>
      </c>
      <c r="PNM40" s="2267" t="s">
        <v>2539</v>
      </c>
      <c r="PNN40" s="2270"/>
      <c r="PNO40" s="2271"/>
      <c r="PNP40" s="2270"/>
      <c r="PNQ40" s="2270"/>
      <c r="PNR40" s="2325" t="e">
        <v>#DIV/0!</v>
      </c>
      <c r="PNS40" s="2325"/>
      <c r="PNT40" s="2325" t="e">
        <v>#DIV/0!</v>
      </c>
      <c r="PNU40" s="2267" t="s">
        <v>2539</v>
      </c>
      <c r="PNV40" s="2270"/>
      <c r="PNW40" s="2271"/>
      <c r="PNX40" s="2270"/>
      <c r="PNY40" s="2270"/>
      <c r="PNZ40" s="2325" t="e">
        <v>#DIV/0!</v>
      </c>
      <c r="POA40" s="2325"/>
      <c r="POB40" s="2325" t="e">
        <v>#DIV/0!</v>
      </c>
      <c r="POC40" s="2267" t="s">
        <v>2539</v>
      </c>
      <c r="POD40" s="2270"/>
      <c r="POE40" s="2271"/>
      <c r="POF40" s="2270"/>
      <c r="POG40" s="2270"/>
      <c r="POH40" s="2325" t="e">
        <v>#DIV/0!</v>
      </c>
      <c r="POI40" s="2325"/>
      <c r="POJ40" s="2325" t="e">
        <v>#DIV/0!</v>
      </c>
      <c r="POK40" s="2267" t="s">
        <v>2539</v>
      </c>
      <c r="POL40" s="2270"/>
      <c r="POM40" s="2271"/>
      <c r="PON40" s="2270"/>
      <c r="POO40" s="2270"/>
      <c r="POP40" s="2325" t="e">
        <v>#DIV/0!</v>
      </c>
      <c r="POQ40" s="2325"/>
      <c r="POR40" s="2325" t="e">
        <v>#DIV/0!</v>
      </c>
      <c r="POS40" s="2267" t="s">
        <v>2539</v>
      </c>
      <c r="POT40" s="2270"/>
      <c r="POU40" s="2271"/>
      <c r="POV40" s="2270"/>
      <c r="POW40" s="2270"/>
      <c r="POX40" s="2325" t="e">
        <v>#DIV/0!</v>
      </c>
      <c r="POY40" s="2325"/>
      <c r="POZ40" s="2325" t="e">
        <v>#DIV/0!</v>
      </c>
      <c r="PPA40" s="2267" t="s">
        <v>2539</v>
      </c>
      <c r="PPB40" s="2270"/>
      <c r="PPC40" s="2271"/>
      <c r="PPD40" s="2270"/>
      <c r="PPE40" s="2270"/>
      <c r="PPF40" s="2325" t="e">
        <v>#DIV/0!</v>
      </c>
      <c r="PPG40" s="2325"/>
      <c r="PPH40" s="2325" t="e">
        <v>#DIV/0!</v>
      </c>
      <c r="PPI40" s="2267" t="s">
        <v>2539</v>
      </c>
      <c r="PPJ40" s="2270"/>
      <c r="PPK40" s="2271"/>
      <c r="PPL40" s="2270"/>
      <c r="PPM40" s="2270"/>
      <c r="PPN40" s="2325" t="e">
        <v>#DIV/0!</v>
      </c>
      <c r="PPO40" s="2325"/>
      <c r="PPP40" s="2325" t="e">
        <v>#DIV/0!</v>
      </c>
      <c r="PPQ40" s="2267" t="s">
        <v>2539</v>
      </c>
      <c r="PPR40" s="2270"/>
      <c r="PPS40" s="2271"/>
      <c r="PPT40" s="2270"/>
      <c r="PPU40" s="2270"/>
      <c r="PPV40" s="2325" t="e">
        <v>#DIV/0!</v>
      </c>
      <c r="PPW40" s="2325"/>
      <c r="PPX40" s="2325" t="e">
        <v>#DIV/0!</v>
      </c>
      <c r="PPY40" s="2267" t="s">
        <v>2539</v>
      </c>
      <c r="PPZ40" s="2270"/>
      <c r="PQA40" s="2271"/>
      <c r="PQB40" s="2270"/>
      <c r="PQC40" s="2270"/>
      <c r="PQD40" s="2325" t="e">
        <v>#DIV/0!</v>
      </c>
      <c r="PQE40" s="2325"/>
      <c r="PQF40" s="2325" t="e">
        <v>#DIV/0!</v>
      </c>
      <c r="PQG40" s="2267" t="s">
        <v>2539</v>
      </c>
      <c r="PQH40" s="2270"/>
      <c r="PQI40" s="2271"/>
      <c r="PQJ40" s="2270"/>
      <c r="PQK40" s="2270"/>
      <c r="PQL40" s="2325" t="e">
        <v>#DIV/0!</v>
      </c>
      <c r="PQM40" s="2325"/>
      <c r="PQN40" s="2325" t="e">
        <v>#DIV/0!</v>
      </c>
      <c r="PQO40" s="2267" t="s">
        <v>2539</v>
      </c>
      <c r="PQP40" s="2270"/>
      <c r="PQQ40" s="2271"/>
      <c r="PQR40" s="2270"/>
      <c r="PQS40" s="2270"/>
      <c r="PQT40" s="2325" t="e">
        <v>#DIV/0!</v>
      </c>
      <c r="PQU40" s="2325"/>
      <c r="PQV40" s="2325" t="e">
        <v>#DIV/0!</v>
      </c>
      <c r="PQW40" s="2267" t="s">
        <v>2539</v>
      </c>
      <c r="PQX40" s="2270"/>
      <c r="PQY40" s="2271"/>
      <c r="PQZ40" s="2270"/>
      <c r="PRA40" s="2270"/>
      <c r="PRB40" s="2325" t="e">
        <v>#DIV/0!</v>
      </c>
      <c r="PRC40" s="2325"/>
      <c r="PRD40" s="2325" t="e">
        <v>#DIV/0!</v>
      </c>
      <c r="PRE40" s="2267" t="s">
        <v>2539</v>
      </c>
      <c r="PRF40" s="2270"/>
      <c r="PRG40" s="2271"/>
      <c r="PRH40" s="2270"/>
      <c r="PRI40" s="2270"/>
      <c r="PRJ40" s="2325" t="e">
        <v>#DIV/0!</v>
      </c>
      <c r="PRK40" s="2325"/>
      <c r="PRL40" s="2325" t="e">
        <v>#DIV/0!</v>
      </c>
      <c r="PRM40" s="2267" t="s">
        <v>2539</v>
      </c>
      <c r="PRN40" s="2270"/>
      <c r="PRO40" s="2271"/>
      <c r="PRP40" s="2270"/>
      <c r="PRQ40" s="2270"/>
      <c r="PRR40" s="2325" t="e">
        <v>#DIV/0!</v>
      </c>
      <c r="PRS40" s="2325"/>
      <c r="PRT40" s="2325" t="e">
        <v>#DIV/0!</v>
      </c>
      <c r="PRU40" s="2267" t="s">
        <v>2539</v>
      </c>
      <c r="PRV40" s="2270"/>
      <c r="PRW40" s="2271"/>
      <c r="PRX40" s="2270"/>
      <c r="PRY40" s="2270"/>
      <c r="PRZ40" s="2325" t="e">
        <v>#DIV/0!</v>
      </c>
      <c r="PSA40" s="2325"/>
      <c r="PSB40" s="2325" t="e">
        <v>#DIV/0!</v>
      </c>
      <c r="PSC40" s="2267" t="s">
        <v>2539</v>
      </c>
      <c r="PSD40" s="2270"/>
      <c r="PSE40" s="2271"/>
      <c r="PSF40" s="2270"/>
      <c r="PSG40" s="2270"/>
      <c r="PSH40" s="2325" t="e">
        <v>#DIV/0!</v>
      </c>
      <c r="PSI40" s="2325"/>
      <c r="PSJ40" s="2325" t="e">
        <v>#DIV/0!</v>
      </c>
      <c r="PSK40" s="2267" t="s">
        <v>2539</v>
      </c>
      <c r="PSL40" s="2270"/>
      <c r="PSM40" s="2271"/>
      <c r="PSN40" s="2270"/>
      <c r="PSO40" s="2270"/>
      <c r="PSP40" s="2325" t="e">
        <v>#DIV/0!</v>
      </c>
      <c r="PSQ40" s="2325"/>
      <c r="PSR40" s="2325" t="e">
        <v>#DIV/0!</v>
      </c>
      <c r="PSS40" s="2267" t="s">
        <v>2539</v>
      </c>
      <c r="PST40" s="2270"/>
      <c r="PSU40" s="2271"/>
      <c r="PSV40" s="2270"/>
      <c r="PSW40" s="2270"/>
      <c r="PSX40" s="2325" t="e">
        <v>#DIV/0!</v>
      </c>
      <c r="PSY40" s="2325"/>
      <c r="PSZ40" s="2325" t="e">
        <v>#DIV/0!</v>
      </c>
      <c r="PTA40" s="2267" t="s">
        <v>2539</v>
      </c>
      <c r="PTB40" s="2270"/>
      <c r="PTC40" s="2271"/>
      <c r="PTD40" s="2270"/>
      <c r="PTE40" s="2270"/>
      <c r="PTF40" s="2325" t="e">
        <v>#DIV/0!</v>
      </c>
      <c r="PTG40" s="2325"/>
      <c r="PTH40" s="2325" t="e">
        <v>#DIV/0!</v>
      </c>
      <c r="PTI40" s="2267" t="s">
        <v>2539</v>
      </c>
      <c r="PTJ40" s="2270"/>
      <c r="PTK40" s="2271"/>
      <c r="PTL40" s="2270"/>
      <c r="PTM40" s="2270"/>
      <c r="PTN40" s="2325" t="e">
        <v>#DIV/0!</v>
      </c>
      <c r="PTO40" s="2325"/>
      <c r="PTP40" s="2325" t="e">
        <v>#DIV/0!</v>
      </c>
      <c r="PTQ40" s="2267" t="s">
        <v>2539</v>
      </c>
      <c r="PTR40" s="2270"/>
      <c r="PTS40" s="2271"/>
      <c r="PTT40" s="2270"/>
      <c r="PTU40" s="2270"/>
      <c r="PTV40" s="2325" t="e">
        <v>#DIV/0!</v>
      </c>
      <c r="PTW40" s="2325"/>
      <c r="PTX40" s="2325" t="e">
        <v>#DIV/0!</v>
      </c>
      <c r="PTY40" s="2267" t="s">
        <v>2539</v>
      </c>
      <c r="PTZ40" s="2270"/>
      <c r="PUA40" s="2271"/>
      <c r="PUB40" s="2270"/>
      <c r="PUC40" s="2270"/>
      <c r="PUD40" s="2325" t="e">
        <v>#DIV/0!</v>
      </c>
      <c r="PUE40" s="2325"/>
      <c r="PUF40" s="2325" t="e">
        <v>#DIV/0!</v>
      </c>
      <c r="PUG40" s="2267" t="s">
        <v>2539</v>
      </c>
      <c r="PUH40" s="2270"/>
      <c r="PUI40" s="2271"/>
      <c r="PUJ40" s="2270"/>
      <c r="PUK40" s="2270"/>
      <c r="PUL40" s="2325" t="e">
        <v>#DIV/0!</v>
      </c>
      <c r="PUM40" s="2325"/>
      <c r="PUN40" s="2325" t="e">
        <v>#DIV/0!</v>
      </c>
      <c r="PUO40" s="2267" t="s">
        <v>2539</v>
      </c>
      <c r="PUP40" s="2270"/>
      <c r="PUQ40" s="2271"/>
      <c r="PUR40" s="2270"/>
      <c r="PUS40" s="2270"/>
      <c r="PUT40" s="2325" t="e">
        <v>#DIV/0!</v>
      </c>
      <c r="PUU40" s="2325"/>
      <c r="PUV40" s="2325" t="e">
        <v>#DIV/0!</v>
      </c>
      <c r="PUW40" s="2267" t="s">
        <v>2539</v>
      </c>
      <c r="PUX40" s="2270"/>
      <c r="PUY40" s="2271"/>
      <c r="PUZ40" s="2270"/>
      <c r="PVA40" s="2270"/>
      <c r="PVB40" s="2325" t="e">
        <v>#DIV/0!</v>
      </c>
      <c r="PVC40" s="2325"/>
      <c r="PVD40" s="2325" t="e">
        <v>#DIV/0!</v>
      </c>
      <c r="PVE40" s="2267" t="s">
        <v>2539</v>
      </c>
      <c r="PVF40" s="2270"/>
      <c r="PVG40" s="2271"/>
      <c r="PVH40" s="2270"/>
      <c r="PVI40" s="2270"/>
      <c r="PVJ40" s="2325" t="e">
        <v>#DIV/0!</v>
      </c>
      <c r="PVK40" s="2325"/>
      <c r="PVL40" s="2325" t="e">
        <v>#DIV/0!</v>
      </c>
      <c r="PVM40" s="2267" t="s">
        <v>2539</v>
      </c>
      <c r="PVN40" s="2270"/>
      <c r="PVO40" s="2271"/>
      <c r="PVP40" s="2270"/>
      <c r="PVQ40" s="2270"/>
      <c r="PVR40" s="2325" t="e">
        <v>#DIV/0!</v>
      </c>
      <c r="PVS40" s="2325"/>
      <c r="PVT40" s="2325" t="e">
        <v>#DIV/0!</v>
      </c>
      <c r="PVU40" s="2267" t="s">
        <v>2539</v>
      </c>
      <c r="PVV40" s="2270"/>
      <c r="PVW40" s="2271"/>
      <c r="PVX40" s="2270"/>
      <c r="PVY40" s="2270"/>
      <c r="PVZ40" s="2325" t="e">
        <v>#DIV/0!</v>
      </c>
      <c r="PWA40" s="2325"/>
      <c r="PWB40" s="2325" t="e">
        <v>#DIV/0!</v>
      </c>
      <c r="PWC40" s="2267" t="s">
        <v>2539</v>
      </c>
      <c r="PWD40" s="2270"/>
      <c r="PWE40" s="2271"/>
      <c r="PWF40" s="2270"/>
      <c r="PWG40" s="2270"/>
      <c r="PWH40" s="2325" t="e">
        <v>#DIV/0!</v>
      </c>
      <c r="PWI40" s="2325"/>
      <c r="PWJ40" s="2325" t="e">
        <v>#DIV/0!</v>
      </c>
      <c r="PWK40" s="2267" t="s">
        <v>2539</v>
      </c>
      <c r="PWL40" s="2270"/>
      <c r="PWM40" s="2271"/>
      <c r="PWN40" s="2270"/>
      <c r="PWO40" s="2270"/>
      <c r="PWP40" s="2325" t="e">
        <v>#DIV/0!</v>
      </c>
      <c r="PWQ40" s="2325"/>
      <c r="PWR40" s="2325" t="e">
        <v>#DIV/0!</v>
      </c>
      <c r="PWS40" s="2267" t="s">
        <v>2539</v>
      </c>
      <c r="PWT40" s="2270"/>
      <c r="PWU40" s="2271"/>
      <c r="PWV40" s="2270"/>
      <c r="PWW40" s="2270"/>
      <c r="PWX40" s="2325" t="e">
        <v>#DIV/0!</v>
      </c>
      <c r="PWY40" s="2325"/>
      <c r="PWZ40" s="2325" t="e">
        <v>#DIV/0!</v>
      </c>
      <c r="PXA40" s="2267" t="s">
        <v>2539</v>
      </c>
      <c r="PXB40" s="2270"/>
      <c r="PXC40" s="2271"/>
      <c r="PXD40" s="2270"/>
      <c r="PXE40" s="2270"/>
      <c r="PXF40" s="2325" t="e">
        <v>#DIV/0!</v>
      </c>
      <c r="PXG40" s="2325"/>
      <c r="PXH40" s="2325" t="e">
        <v>#DIV/0!</v>
      </c>
      <c r="PXI40" s="2267" t="s">
        <v>2539</v>
      </c>
      <c r="PXJ40" s="2270"/>
      <c r="PXK40" s="2271"/>
      <c r="PXL40" s="2270"/>
      <c r="PXM40" s="2270"/>
      <c r="PXN40" s="2325" t="e">
        <v>#DIV/0!</v>
      </c>
      <c r="PXO40" s="2325"/>
      <c r="PXP40" s="2325" t="e">
        <v>#DIV/0!</v>
      </c>
      <c r="PXQ40" s="2267" t="s">
        <v>2539</v>
      </c>
      <c r="PXR40" s="2270"/>
      <c r="PXS40" s="2271"/>
      <c r="PXT40" s="2270"/>
      <c r="PXU40" s="2270"/>
      <c r="PXV40" s="2325" t="e">
        <v>#DIV/0!</v>
      </c>
      <c r="PXW40" s="2325"/>
      <c r="PXX40" s="2325" t="e">
        <v>#DIV/0!</v>
      </c>
      <c r="PXY40" s="2267" t="s">
        <v>2539</v>
      </c>
      <c r="PXZ40" s="2270"/>
      <c r="PYA40" s="2271"/>
      <c r="PYB40" s="2270"/>
      <c r="PYC40" s="2270"/>
      <c r="PYD40" s="2325" t="e">
        <v>#DIV/0!</v>
      </c>
      <c r="PYE40" s="2325"/>
      <c r="PYF40" s="2325" t="e">
        <v>#DIV/0!</v>
      </c>
      <c r="PYG40" s="2267" t="s">
        <v>2539</v>
      </c>
      <c r="PYH40" s="2270"/>
      <c r="PYI40" s="2271"/>
      <c r="PYJ40" s="2270"/>
      <c r="PYK40" s="2270"/>
      <c r="PYL40" s="2325" t="e">
        <v>#DIV/0!</v>
      </c>
      <c r="PYM40" s="2325"/>
      <c r="PYN40" s="2325" t="e">
        <v>#DIV/0!</v>
      </c>
      <c r="PYO40" s="2267" t="s">
        <v>2539</v>
      </c>
      <c r="PYP40" s="2270"/>
      <c r="PYQ40" s="2271"/>
      <c r="PYR40" s="2270"/>
      <c r="PYS40" s="2270"/>
      <c r="PYT40" s="2325" t="e">
        <v>#DIV/0!</v>
      </c>
      <c r="PYU40" s="2325"/>
      <c r="PYV40" s="2325" t="e">
        <v>#DIV/0!</v>
      </c>
      <c r="PYW40" s="2267" t="s">
        <v>2539</v>
      </c>
      <c r="PYX40" s="2270"/>
      <c r="PYY40" s="2271"/>
      <c r="PYZ40" s="2270"/>
      <c r="PZA40" s="2270"/>
      <c r="PZB40" s="2325" t="e">
        <v>#DIV/0!</v>
      </c>
      <c r="PZC40" s="2325"/>
      <c r="PZD40" s="2325" t="e">
        <v>#DIV/0!</v>
      </c>
      <c r="PZE40" s="2267" t="s">
        <v>2539</v>
      </c>
      <c r="PZF40" s="2270"/>
      <c r="PZG40" s="2271"/>
      <c r="PZH40" s="2270"/>
      <c r="PZI40" s="2270"/>
      <c r="PZJ40" s="2325" t="e">
        <v>#DIV/0!</v>
      </c>
      <c r="PZK40" s="2325"/>
      <c r="PZL40" s="2325" t="e">
        <v>#DIV/0!</v>
      </c>
      <c r="PZM40" s="2267" t="s">
        <v>2539</v>
      </c>
      <c r="PZN40" s="2270"/>
      <c r="PZO40" s="2271"/>
      <c r="PZP40" s="2270"/>
      <c r="PZQ40" s="2270"/>
      <c r="PZR40" s="2325" t="e">
        <v>#DIV/0!</v>
      </c>
      <c r="PZS40" s="2325"/>
      <c r="PZT40" s="2325" t="e">
        <v>#DIV/0!</v>
      </c>
      <c r="PZU40" s="2267" t="s">
        <v>2539</v>
      </c>
      <c r="PZV40" s="2270"/>
      <c r="PZW40" s="2271"/>
      <c r="PZX40" s="2270"/>
      <c r="PZY40" s="2270"/>
      <c r="PZZ40" s="2325" t="e">
        <v>#DIV/0!</v>
      </c>
      <c r="QAA40" s="2325"/>
      <c r="QAB40" s="2325" t="e">
        <v>#DIV/0!</v>
      </c>
      <c r="QAC40" s="2267" t="s">
        <v>2539</v>
      </c>
      <c r="QAD40" s="2270"/>
      <c r="QAE40" s="2271"/>
      <c r="QAF40" s="2270"/>
      <c r="QAG40" s="2270"/>
      <c r="QAH40" s="2325" t="e">
        <v>#DIV/0!</v>
      </c>
      <c r="QAI40" s="2325"/>
      <c r="QAJ40" s="2325" t="e">
        <v>#DIV/0!</v>
      </c>
      <c r="QAK40" s="2267" t="s">
        <v>2539</v>
      </c>
      <c r="QAL40" s="2270"/>
      <c r="QAM40" s="2271"/>
      <c r="QAN40" s="2270"/>
      <c r="QAO40" s="2270"/>
      <c r="QAP40" s="2325" t="e">
        <v>#DIV/0!</v>
      </c>
      <c r="QAQ40" s="2325"/>
      <c r="QAR40" s="2325" t="e">
        <v>#DIV/0!</v>
      </c>
      <c r="QAS40" s="2267" t="s">
        <v>2539</v>
      </c>
      <c r="QAT40" s="2270"/>
      <c r="QAU40" s="2271"/>
      <c r="QAV40" s="2270"/>
      <c r="QAW40" s="2270"/>
      <c r="QAX40" s="2325" t="e">
        <v>#DIV/0!</v>
      </c>
      <c r="QAY40" s="2325"/>
      <c r="QAZ40" s="2325" t="e">
        <v>#DIV/0!</v>
      </c>
      <c r="QBA40" s="2267" t="s">
        <v>2539</v>
      </c>
      <c r="QBB40" s="2270"/>
      <c r="QBC40" s="2271"/>
      <c r="QBD40" s="2270"/>
      <c r="QBE40" s="2270"/>
      <c r="QBF40" s="2325" t="e">
        <v>#DIV/0!</v>
      </c>
      <c r="QBG40" s="2325"/>
      <c r="QBH40" s="2325" t="e">
        <v>#DIV/0!</v>
      </c>
      <c r="QBI40" s="2267" t="s">
        <v>2539</v>
      </c>
      <c r="QBJ40" s="2270"/>
      <c r="QBK40" s="2271"/>
      <c r="QBL40" s="2270"/>
      <c r="QBM40" s="2270"/>
      <c r="QBN40" s="2325" t="e">
        <v>#DIV/0!</v>
      </c>
      <c r="QBO40" s="2325"/>
      <c r="QBP40" s="2325" t="e">
        <v>#DIV/0!</v>
      </c>
      <c r="QBQ40" s="2267" t="s">
        <v>2539</v>
      </c>
      <c r="QBR40" s="2270"/>
      <c r="QBS40" s="2271"/>
      <c r="QBT40" s="2270"/>
      <c r="QBU40" s="2270"/>
      <c r="QBV40" s="2325" t="e">
        <v>#DIV/0!</v>
      </c>
      <c r="QBW40" s="2325"/>
      <c r="QBX40" s="2325" t="e">
        <v>#DIV/0!</v>
      </c>
      <c r="QBY40" s="2267" t="s">
        <v>2539</v>
      </c>
      <c r="QBZ40" s="2270"/>
      <c r="QCA40" s="2271"/>
      <c r="QCB40" s="2270"/>
      <c r="QCC40" s="2270"/>
      <c r="QCD40" s="2325" t="e">
        <v>#DIV/0!</v>
      </c>
      <c r="QCE40" s="2325"/>
      <c r="QCF40" s="2325" t="e">
        <v>#DIV/0!</v>
      </c>
      <c r="QCG40" s="2267" t="s">
        <v>2539</v>
      </c>
      <c r="QCH40" s="2270"/>
      <c r="QCI40" s="2271"/>
      <c r="QCJ40" s="2270"/>
      <c r="QCK40" s="2270"/>
      <c r="QCL40" s="2325" t="e">
        <v>#DIV/0!</v>
      </c>
      <c r="QCM40" s="2325"/>
      <c r="QCN40" s="2325" t="e">
        <v>#DIV/0!</v>
      </c>
      <c r="QCO40" s="2267" t="s">
        <v>2539</v>
      </c>
      <c r="QCP40" s="2270"/>
      <c r="QCQ40" s="2271"/>
      <c r="QCR40" s="2270"/>
      <c r="QCS40" s="2270"/>
      <c r="QCT40" s="2325" t="e">
        <v>#DIV/0!</v>
      </c>
      <c r="QCU40" s="2325"/>
      <c r="QCV40" s="2325" t="e">
        <v>#DIV/0!</v>
      </c>
      <c r="QCW40" s="2267" t="s">
        <v>2539</v>
      </c>
      <c r="QCX40" s="2270"/>
      <c r="QCY40" s="2271"/>
      <c r="QCZ40" s="2270"/>
      <c r="QDA40" s="2270"/>
      <c r="QDB40" s="2325" t="e">
        <v>#DIV/0!</v>
      </c>
      <c r="QDC40" s="2325"/>
      <c r="QDD40" s="2325" t="e">
        <v>#DIV/0!</v>
      </c>
      <c r="QDE40" s="2267" t="s">
        <v>2539</v>
      </c>
      <c r="QDF40" s="2270"/>
      <c r="QDG40" s="2271"/>
      <c r="QDH40" s="2270"/>
      <c r="QDI40" s="2270"/>
      <c r="QDJ40" s="2325" t="e">
        <v>#DIV/0!</v>
      </c>
      <c r="QDK40" s="2325"/>
      <c r="QDL40" s="2325" t="e">
        <v>#DIV/0!</v>
      </c>
      <c r="QDM40" s="2267" t="s">
        <v>2539</v>
      </c>
      <c r="QDN40" s="2270"/>
      <c r="QDO40" s="2271"/>
      <c r="QDP40" s="2270"/>
      <c r="QDQ40" s="2270"/>
      <c r="QDR40" s="2325" t="e">
        <v>#DIV/0!</v>
      </c>
      <c r="QDS40" s="2325"/>
      <c r="QDT40" s="2325" t="e">
        <v>#DIV/0!</v>
      </c>
      <c r="QDU40" s="2267" t="s">
        <v>2539</v>
      </c>
      <c r="QDV40" s="2270"/>
      <c r="QDW40" s="2271"/>
      <c r="QDX40" s="2270"/>
      <c r="QDY40" s="2270"/>
      <c r="QDZ40" s="2325" t="e">
        <v>#DIV/0!</v>
      </c>
      <c r="QEA40" s="2325"/>
      <c r="QEB40" s="2325" t="e">
        <v>#DIV/0!</v>
      </c>
      <c r="QEC40" s="2267" t="s">
        <v>2539</v>
      </c>
      <c r="QED40" s="2270"/>
      <c r="QEE40" s="2271"/>
      <c r="QEF40" s="2270"/>
      <c r="QEG40" s="2270"/>
      <c r="QEH40" s="2325" t="e">
        <v>#DIV/0!</v>
      </c>
      <c r="QEI40" s="2325"/>
      <c r="QEJ40" s="2325" t="e">
        <v>#DIV/0!</v>
      </c>
      <c r="QEK40" s="2267" t="s">
        <v>2539</v>
      </c>
      <c r="QEL40" s="2270"/>
      <c r="QEM40" s="2271"/>
      <c r="QEN40" s="2270"/>
      <c r="QEO40" s="2270"/>
      <c r="QEP40" s="2325" t="e">
        <v>#DIV/0!</v>
      </c>
      <c r="QEQ40" s="2325"/>
      <c r="QER40" s="2325" t="e">
        <v>#DIV/0!</v>
      </c>
      <c r="QES40" s="2267" t="s">
        <v>2539</v>
      </c>
      <c r="QET40" s="2270"/>
      <c r="QEU40" s="2271"/>
      <c r="QEV40" s="2270"/>
      <c r="QEW40" s="2270"/>
      <c r="QEX40" s="2325" t="e">
        <v>#DIV/0!</v>
      </c>
      <c r="QEY40" s="2325"/>
      <c r="QEZ40" s="2325" t="e">
        <v>#DIV/0!</v>
      </c>
      <c r="QFA40" s="2267" t="s">
        <v>2539</v>
      </c>
      <c r="QFB40" s="2270"/>
      <c r="QFC40" s="2271"/>
      <c r="QFD40" s="2270"/>
      <c r="QFE40" s="2270"/>
      <c r="QFF40" s="2325" t="e">
        <v>#DIV/0!</v>
      </c>
      <c r="QFG40" s="2325"/>
      <c r="QFH40" s="2325" t="e">
        <v>#DIV/0!</v>
      </c>
      <c r="QFI40" s="2267" t="s">
        <v>2539</v>
      </c>
      <c r="QFJ40" s="2270"/>
      <c r="QFK40" s="2271"/>
      <c r="QFL40" s="2270"/>
      <c r="QFM40" s="2270"/>
      <c r="QFN40" s="2325" t="e">
        <v>#DIV/0!</v>
      </c>
      <c r="QFO40" s="2325"/>
      <c r="QFP40" s="2325" t="e">
        <v>#DIV/0!</v>
      </c>
      <c r="QFQ40" s="2267" t="s">
        <v>2539</v>
      </c>
      <c r="QFR40" s="2270"/>
      <c r="QFS40" s="2271"/>
      <c r="QFT40" s="2270"/>
      <c r="QFU40" s="2270"/>
      <c r="QFV40" s="2325" t="e">
        <v>#DIV/0!</v>
      </c>
      <c r="QFW40" s="2325"/>
      <c r="QFX40" s="2325" t="e">
        <v>#DIV/0!</v>
      </c>
      <c r="QFY40" s="2267" t="s">
        <v>2539</v>
      </c>
      <c r="QFZ40" s="2270"/>
      <c r="QGA40" s="2271"/>
      <c r="QGB40" s="2270"/>
      <c r="QGC40" s="2270"/>
      <c r="QGD40" s="2325" t="e">
        <v>#DIV/0!</v>
      </c>
      <c r="QGE40" s="2325"/>
      <c r="QGF40" s="2325" t="e">
        <v>#DIV/0!</v>
      </c>
      <c r="QGG40" s="2267" t="s">
        <v>2539</v>
      </c>
      <c r="QGH40" s="2270"/>
      <c r="QGI40" s="2271"/>
      <c r="QGJ40" s="2270"/>
      <c r="QGK40" s="2270"/>
      <c r="QGL40" s="2325" t="e">
        <v>#DIV/0!</v>
      </c>
      <c r="QGM40" s="2325"/>
      <c r="QGN40" s="2325" t="e">
        <v>#DIV/0!</v>
      </c>
      <c r="QGO40" s="2267" t="s">
        <v>2539</v>
      </c>
      <c r="QGP40" s="2270"/>
      <c r="QGQ40" s="2271"/>
      <c r="QGR40" s="2270"/>
      <c r="QGS40" s="2270"/>
      <c r="QGT40" s="2325" t="e">
        <v>#DIV/0!</v>
      </c>
      <c r="QGU40" s="2325"/>
      <c r="QGV40" s="2325" t="e">
        <v>#DIV/0!</v>
      </c>
      <c r="QGW40" s="2267" t="s">
        <v>2539</v>
      </c>
      <c r="QGX40" s="2270"/>
      <c r="QGY40" s="2271"/>
      <c r="QGZ40" s="2270"/>
      <c r="QHA40" s="2270"/>
      <c r="QHB40" s="2325" t="e">
        <v>#DIV/0!</v>
      </c>
      <c r="QHC40" s="2325"/>
      <c r="QHD40" s="2325" t="e">
        <v>#DIV/0!</v>
      </c>
      <c r="QHE40" s="2267" t="s">
        <v>2539</v>
      </c>
      <c r="QHF40" s="2270"/>
      <c r="QHG40" s="2271"/>
      <c r="QHH40" s="2270"/>
      <c r="QHI40" s="2270"/>
      <c r="QHJ40" s="2325" t="e">
        <v>#DIV/0!</v>
      </c>
      <c r="QHK40" s="2325"/>
      <c r="QHL40" s="2325" t="e">
        <v>#DIV/0!</v>
      </c>
      <c r="QHM40" s="2267" t="s">
        <v>2539</v>
      </c>
      <c r="QHN40" s="2270"/>
      <c r="QHO40" s="2271"/>
      <c r="QHP40" s="2270"/>
      <c r="QHQ40" s="2270"/>
      <c r="QHR40" s="2325" t="e">
        <v>#DIV/0!</v>
      </c>
      <c r="QHS40" s="2325"/>
      <c r="QHT40" s="2325" t="e">
        <v>#DIV/0!</v>
      </c>
      <c r="QHU40" s="2267" t="s">
        <v>2539</v>
      </c>
      <c r="QHV40" s="2270"/>
      <c r="QHW40" s="2271"/>
      <c r="QHX40" s="2270"/>
      <c r="QHY40" s="2270"/>
      <c r="QHZ40" s="2325" t="e">
        <v>#DIV/0!</v>
      </c>
      <c r="QIA40" s="2325"/>
      <c r="QIB40" s="2325" t="e">
        <v>#DIV/0!</v>
      </c>
      <c r="QIC40" s="2267" t="s">
        <v>2539</v>
      </c>
      <c r="QID40" s="2270"/>
      <c r="QIE40" s="2271"/>
      <c r="QIF40" s="2270"/>
      <c r="QIG40" s="2270"/>
      <c r="QIH40" s="2325" t="e">
        <v>#DIV/0!</v>
      </c>
      <c r="QII40" s="2325"/>
      <c r="QIJ40" s="2325" t="e">
        <v>#DIV/0!</v>
      </c>
      <c r="QIK40" s="2267" t="s">
        <v>2539</v>
      </c>
      <c r="QIL40" s="2270"/>
      <c r="QIM40" s="2271"/>
      <c r="QIN40" s="2270"/>
      <c r="QIO40" s="2270"/>
      <c r="QIP40" s="2325" t="e">
        <v>#DIV/0!</v>
      </c>
      <c r="QIQ40" s="2325"/>
      <c r="QIR40" s="2325" t="e">
        <v>#DIV/0!</v>
      </c>
      <c r="QIS40" s="2267" t="s">
        <v>2539</v>
      </c>
      <c r="QIT40" s="2270"/>
      <c r="QIU40" s="2271"/>
      <c r="QIV40" s="2270"/>
      <c r="QIW40" s="2270"/>
      <c r="QIX40" s="2325" t="e">
        <v>#DIV/0!</v>
      </c>
      <c r="QIY40" s="2325"/>
      <c r="QIZ40" s="2325" t="e">
        <v>#DIV/0!</v>
      </c>
      <c r="QJA40" s="2267" t="s">
        <v>2539</v>
      </c>
      <c r="QJB40" s="2270"/>
      <c r="QJC40" s="2271"/>
      <c r="QJD40" s="2270"/>
      <c r="QJE40" s="2270"/>
      <c r="QJF40" s="2325" t="e">
        <v>#DIV/0!</v>
      </c>
      <c r="QJG40" s="2325"/>
      <c r="QJH40" s="2325" t="e">
        <v>#DIV/0!</v>
      </c>
      <c r="QJI40" s="2267" t="s">
        <v>2539</v>
      </c>
      <c r="QJJ40" s="2270"/>
      <c r="QJK40" s="2271"/>
      <c r="QJL40" s="2270"/>
      <c r="QJM40" s="2270"/>
      <c r="QJN40" s="2325" t="e">
        <v>#DIV/0!</v>
      </c>
      <c r="QJO40" s="2325"/>
      <c r="QJP40" s="2325" t="e">
        <v>#DIV/0!</v>
      </c>
      <c r="QJQ40" s="2267" t="s">
        <v>2539</v>
      </c>
      <c r="QJR40" s="2270"/>
      <c r="QJS40" s="2271"/>
      <c r="QJT40" s="2270"/>
      <c r="QJU40" s="2270"/>
      <c r="QJV40" s="2325" t="e">
        <v>#DIV/0!</v>
      </c>
      <c r="QJW40" s="2325"/>
      <c r="QJX40" s="2325" t="e">
        <v>#DIV/0!</v>
      </c>
      <c r="QJY40" s="2267" t="s">
        <v>2539</v>
      </c>
      <c r="QJZ40" s="2270"/>
      <c r="QKA40" s="2271"/>
      <c r="QKB40" s="2270"/>
      <c r="QKC40" s="2270"/>
      <c r="QKD40" s="2325" t="e">
        <v>#DIV/0!</v>
      </c>
      <c r="QKE40" s="2325"/>
      <c r="QKF40" s="2325" t="e">
        <v>#DIV/0!</v>
      </c>
      <c r="QKG40" s="2267" t="s">
        <v>2539</v>
      </c>
      <c r="QKH40" s="2270"/>
      <c r="QKI40" s="2271"/>
      <c r="QKJ40" s="2270"/>
      <c r="QKK40" s="2270"/>
      <c r="QKL40" s="2325" t="e">
        <v>#DIV/0!</v>
      </c>
      <c r="QKM40" s="2325"/>
      <c r="QKN40" s="2325" t="e">
        <v>#DIV/0!</v>
      </c>
      <c r="QKO40" s="2267" t="s">
        <v>2539</v>
      </c>
      <c r="QKP40" s="2270"/>
      <c r="QKQ40" s="2271"/>
      <c r="QKR40" s="2270"/>
      <c r="QKS40" s="2270"/>
      <c r="QKT40" s="2325" t="e">
        <v>#DIV/0!</v>
      </c>
      <c r="QKU40" s="2325"/>
      <c r="QKV40" s="2325" t="e">
        <v>#DIV/0!</v>
      </c>
      <c r="QKW40" s="2267" t="s">
        <v>2539</v>
      </c>
      <c r="QKX40" s="2270"/>
      <c r="QKY40" s="2271"/>
      <c r="QKZ40" s="2270"/>
      <c r="QLA40" s="2270"/>
      <c r="QLB40" s="2325" t="e">
        <v>#DIV/0!</v>
      </c>
      <c r="QLC40" s="2325"/>
      <c r="QLD40" s="2325" t="e">
        <v>#DIV/0!</v>
      </c>
      <c r="QLE40" s="2267" t="s">
        <v>2539</v>
      </c>
      <c r="QLF40" s="2270"/>
      <c r="QLG40" s="2271"/>
      <c r="QLH40" s="2270"/>
      <c r="QLI40" s="2270"/>
      <c r="QLJ40" s="2325" t="e">
        <v>#DIV/0!</v>
      </c>
      <c r="QLK40" s="2325"/>
      <c r="QLL40" s="2325" t="e">
        <v>#DIV/0!</v>
      </c>
      <c r="QLM40" s="2267" t="s">
        <v>2539</v>
      </c>
      <c r="QLN40" s="2270"/>
      <c r="QLO40" s="2271"/>
      <c r="QLP40" s="2270"/>
      <c r="QLQ40" s="2270"/>
      <c r="QLR40" s="2325" t="e">
        <v>#DIV/0!</v>
      </c>
      <c r="QLS40" s="2325"/>
      <c r="QLT40" s="2325" t="e">
        <v>#DIV/0!</v>
      </c>
      <c r="QLU40" s="2267" t="s">
        <v>2539</v>
      </c>
      <c r="QLV40" s="2270"/>
      <c r="QLW40" s="2271"/>
      <c r="QLX40" s="2270"/>
      <c r="QLY40" s="2270"/>
      <c r="QLZ40" s="2325" t="e">
        <v>#DIV/0!</v>
      </c>
      <c r="QMA40" s="2325"/>
      <c r="QMB40" s="2325" t="e">
        <v>#DIV/0!</v>
      </c>
      <c r="QMC40" s="2267" t="s">
        <v>2539</v>
      </c>
      <c r="QMD40" s="2270"/>
      <c r="QME40" s="2271"/>
      <c r="QMF40" s="2270"/>
      <c r="QMG40" s="2270"/>
      <c r="QMH40" s="2325" t="e">
        <v>#DIV/0!</v>
      </c>
      <c r="QMI40" s="2325"/>
      <c r="QMJ40" s="2325" t="e">
        <v>#DIV/0!</v>
      </c>
      <c r="QMK40" s="2267" t="s">
        <v>2539</v>
      </c>
      <c r="QML40" s="2270"/>
      <c r="QMM40" s="2271"/>
      <c r="QMN40" s="2270"/>
      <c r="QMO40" s="2270"/>
      <c r="QMP40" s="2325" t="e">
        <v>#DIV/0!</v>
      </c>
      <c r="QMQ40" s="2325"/>
      <c r="QMR40" s="2325" t="e">
        <v>#DIV/0!</v>
      </c>
      <c r="QMS40" s="2267" t="s">
        <v>2539</v>
      </c>
      <c r="QMT40" s="2270"/>
      <c r="QMU40" s="2271"/>
      <c r="QMV40" s="2270"/>
      <c r="QMW40" s="2270"/>
      <c r="QMX40" s="2325" t="e">
        <v>#DIV/0!</v>
      </c>
      <c r="QMY40" s="2325"/>
      <c r="QMZ40" s="2325" t="e">
        <v>#DIV/0!</v>
      </c>
      <c r="QNA40" s="2267" t="s">
        <v>2539</v>
      </c>
      <c r="QNB40" s="2270"/>
      <c r="QNC40" s="2271"/>
      <c r="QND40" s="2270"/>
      <c r="QNE40" s="2270"/>
      <c r="QNF40" s="2325" t="e">
        <v>#DIV/0!</v>
      </c>
      <c r="QNG40" s="2325"/>
      <c r="QNH40" s="2325" t="e">
        <v>#DIV/0!</v>
      </c>
      <c r="QNI40" s="2267" t="s">
        <v>2539</v>
      </c>
      <c r="QNJ40" s="2270"/>
      <c r="QNK40" s="2271"/>
      <c r="QNL40" s="2270"/>
      <c r="QNM40" s="2270"/>
      <c r="QNN40" s="2325" t="e">
        <v>#DIV/0!</v>
      </c>
      <c r="QNO40" s="2325"/>
      <c r="QNP40" s="2325" t="e">
        <v>#DIV/0!</v>
      </c>
      <c r="QNQ40" s="2267" t="s">
        <v>2539</v>
      </c>
      <c r="QNR40" s="2270"/>
      <c r="QNS40" s="2271"/>
      <c r="QNT40" s="2270"/>
      <c r="QNU40" s="2270"/>
      <c r="QNV40" s="2325" t="e">
        <v>#DIV/0!</v>
      </c>
      <c r="QNW40" s="2325"/>
      <c r="QNX40" s="2325" t="e">
        <v>#DIV/0!</v>
      </c>
      <c r="QNY40" s="2267" t="s">
        <v>2539</v>
      </c>
      <c r="QNZ40" s="2270"/>
      <c r="QOA40" s="2271"/>
      <c r="QOB40" s="2270"/>
      <c r="QOC40" s="2270"/>
      <c r="QOD40" s="2325" t="e">
        <v>#DIV/0!</v>
      </c>
      <c r="QOE40" s="2325"/>
      <c r="QOF40" s="2325" t="e">
        <v>#DIV/0!</v>
      </c>
      <c r="QOG40" s="2267" t="s">
        <v>2539</v>
      </c>
      <c r="QOH40" s="2270"/>
      <c r="QOI40" s="2271"/>
      <c r="QOJ40" s="2270"/>
      <c r="QOK40" s="2270"/>
      <c r="QOL40" s="2325" t="e">
        <v>#DIV/0!</v>
      </c>
      <c r="QOM40" s="2325"/>
      <c r="QON40" s="2325" t="e">
        <v>#DIV/0!</v>
      </c>
      <c r="QOO40" s="2267" t="s">
        <v>2539</v>
      </c>
      <c r="QOP40" s="2270"/>
      <c r="QOQ40" s="2271"/>
      <c r="QOR40" s="2270"/>
      <c r="QOS40" s="2270"/>
      <c r="QOT40" s="2325" t="e">
        <v>#DIV/0!</v>
      </c>
      <c r="QOU40" s="2325"/>
      <c r="QOV40" s="2325" t="e">
        <v>#DIV/0!</v>
      </c>
      <c r="QOW40" s="2267" t="s">
        <v>2539</v>
      </c>
      <c r="QOX40" s="2270"/>
      <c r="QOY40" s="2271"/>
      <c r="QOZ40" s="2270"/>
      <c r="QPA40" s="2270"/>
      <c r="QPB40" s="2325" t="e">
        <v>#DIV/0!</v>
      </c>
      <c r="QPC40" s="2325"/>
      <c r="QPD40" s="2325" t="e">
        <v>#DIV/0!</v>
      </c>
      <c r="QPE40" s="2267" t="s">
        <v>2539</v>
      </c>
      <c r="QPF40" s="2270"/>
      <c r="QPG40" s="2271"/>
      <c r="QPH40" s="2270"/>
      <c r="QPI40" s="2270"/>
      <c r="QPJ40" s="2325" t="e">
        <v>#DIV/0!</v>
      </c>
      <c r="QPK40" s="2325"/>
      <c r="QPL40" s="2325" t="e">
        <v>#DIV/0!</v>
      </c>
      <c r="QPM40" s="2267" t="s">
        <v>2539</v>
      </c>
      <c r="QPN40" s="2270"/>
      <c r="QPO40" s="2271"/>
      <c r="QPP40" s="2270"/>
      <c r="QPQ40" s="2270"/>
      <c r="QPR40" s="2325" t="e">
        <v>#DIV/0!</v>
      </c>
      <c r="QPS40" s="2325"/>
      <c r="QPT40" s="2325" t="e">
        <v>#DIV/0!</v>
      </c>
      <c r="QPU40" s="2267" t="s">
        <v>2539</v>
      </c>
      <c r="QPV40" s="2270"/>
      <c r="QPW40" s="2271"/>
      <c r="QPX40" s="2270"/>
      <c r="QPY40" s="2270"/>
      <c r="QPZ40" s="2325" t="e">
        <v>#DIV/0!</v>
      </c>
      <c r="QQA40" s="2325"/>
      <c r="QQB40" s="2325" t="e">
        <v>#DIV/0!</v>
      </c>
      <c r="QQC40" s="2267" t="s">
        <v>2539</v>
      </c>
      <c r="QQD40" s="2270"/>
      <c r="QQE40" s="2271"/>
      <c r="QQF40" s="2270"/>
      <c r="QQG40" s="2270"/>
      <c r="QQH40" s="2325" t="e">
        <v>#DIV/0!</v>
      </c>
      <c r="QQI40" s="2325"/>
      <c r="QQJ40" s="2325" t="e">
        <v>#DIV/0!</v>
      </c>
      <c r="QQK40" s="2267" t="s">
        <v>2539</v>
      </c>
      <c r="QQL40" s="2270"/>
      <c r="QQM40" s="2271"/>
      <c r="QQN40" s="2270"/>
      <c r="QQO40" s="2270"/>
      <c r="QQP40" s="2325" t="e">
        <v>#DIV/0!</v>
      </c>
      <c r="QQQ40" s="2325"/>
      <c r="QQR40" s="2325" t="e">
        <v>#DIV/0!</v>
      </c>
      <c r="QQS40" s="2267" t="s">
        <v>2539</v>
      </c>
      <c r="QQT40" s="2270"/>
      <c r="QQU40" s="2271"/>
      <c r="QQV40" s="2270"/>
      <c r="QQW40" s="2270"/>
      <c r="QQX40" s="2325" t="e">
        <v>#DIV/0!</v>
      </c>
      <c r="QQY40" s="2325"/>
      <c r="QQZ40" s="2325" t="e">
        <v>#DIV/0!</v>
      </c>
      <c r="QRA40" s="2267" t="s">
        <v>2539</v>
      </c>
      <c r="QRB40" s="2270"/>
      <c r="QRC40" s="2271"/>
      <c r="QRD40" s="2270"/>
      <c r="QRE40" s="2270"/>
      <c r="QRF40" s="2325" t="e">
        <v>#DIV/0!</v>
      </c>
      <c r="QRG40" s="2325"/>
      <c r="QRH40" s="2325" t="e">
        <v>#DIV/0!</v>
      </c>
      <c r="QRI40" s="2267" t="s">
        <v>2539</v>
      </c>
      <c r="QRJ40" s="2270"/>
      <c r="QRK40" s="2271"/>
      <c r="QRL40" s="2270"/>
      <c r="QRM40" s="2270"/>
      <c r="QRN40" s="2325" t="e">
        <v>#DIV/0!</v>
      </c>
      <c r="QRO40" s="2325"/>
      <c r="QRP40" s="2325" t="e">
        <v>#DIV/0!</v>
      </c>
      <c r="QRQ40" s="2267" t="s">
        <v>2539</v>
      </c>
      <c r="QRR40" s="2270"/>
      <c r="QRS40" s="2271"/>
      <c r="QRT40" s="2270"/>
      <c r="QRU40" s="2270"/>
      <c r="QRV40" s="2325" t="e">
        <v>#DIV/0!</v>
      </c>
      <c r="QRW40" s="2325"/>
      <c r="QRX40" s="2325" t="e">
        <v>#DIV/0!</v>
      </c>
      <c r="QRY40" s="2267" t="s">
        <v>2539</v>
      </c>
      <c r="QRZ40" s="2270"/>
      <c r="QSA40" s="2271"/>
      <c r="QSB40" s="2270"/>
      <c r="QSC40" s="2270"/>
      <c r="QSD40" s="2325" t="e">
        <v>#DIV/0!</v>
      </c>
      <c r="QSE40" s="2325"/>
      <c r="QSF40" s="2325" t="e">
        <v>#DIV/0!</v>
      </c>
      <c r="QSG40" s="2267" t="s">
        <v>2539</v>
      </c>
      <c r="QSH40" s="2270"/>
      <c r="QSI40" s="2271"/>
      <c r="QSJ40" s="2270"/>
      <c r="QSK40" s="2270"/>
      <c r="QSL40" s="2325" t="e">
        <v>#DIV/0!</v>
      </c>
      <c r="QSM40" s="2325"/>
      <c r="QSN40" s="2325" t="e">
        <v>#DIV/0!</v>
      </c>
      <c r="QSO40" s="2267" t="s">
        <v>2539</v>
      </c>
      <c r="QSP40" s="2270"/>
      <c r="QSQ40" s="2271"/>
      <c r="QSR40" s="2270"/>
      <c r="QSS40" s="2270"/>
      <c r="QST40" s="2325" t="e">
        <v>#DIV/0!</v>
      </c>
      <c r="QSU40" s="2325"/>
      <c r="QSV40" s="2325" t="e">
        <v>#DIV/0!</v>
      </c>
      <c r="QSW40" s="2267" t="s">
        <v>2539</v>
      </c>
      <c r="QSX40" s="2270"/>
      <c r="QSY40" s="2271"/>
      <c r="QSZ40" s="2270"/>
      <c r="QTA40" s="2270"/>
      <c r="QTB40" s="2325" t="e">
        <v>#DIV/0!</v>
      </c>
      <c r="QTC40" s="2325"/>
      <c r="QTD40" s="2325" t="e">
        <v>#DIV/0!</v>
      </c>
      <c r="QTE40" s="2267" t="s">
        <v>2539</v>
      </c>
      <c r="QTF40" s="2270"/>
      <c r="QTG40" s="2271"/>
      <c r="QTH40" s="2270"/>
      <c r="QTI40" s="2270"/>
      <c r="QTJ40" s="2325" t="e">
        <v>#DIV/0!</v>
      </c>
      <c r="QTK40" s="2325"/>
      <c r="QTL40" s="2325" t="e">
        <v>#DIV/0!</v>
      </c>
      <c r="QTM40" s="2267" t="s">
        <v>2539</v>
      </c>
      <c r="QTN40" s="2270"/>
      <c r="QTO40" s="2271"/>
      <c r="QTP40" s="2270"/>
      <c r="QTQ40" s="2270"/>
      <c r="QTR40" s="2325" t="e">
        <v>#DIV/0!</v>
      </c>
      <c r="QTS40" s="2325"/>
      <c r="QTT40" s="2325" t="e">
        <v>#DIV/0!</v>
      </c>
      <c r="QTU40" s="2267" t="s">
        <v>2539</v>
      </c>
      <c r="QTV40" s="2270"/>
      <c r="QTW40" s="2271"/>
      <c r="QTX40" s="2270"/>
      <c r="QTY40" s="2270"/>
      <c r="QTZ40" s="2325" t="e">
        <v>#DIV/0!</v>
      </c>
      <c r="QUA40" s="2325"/>
      <c r="QUB40" s="2325" t="e">
        <v>#DIV/0!</v>
      </c>
      <c r="QUC40" s="2267" t="s">
        <v>2539</v>
      </c>
      <c r="QUD40" s="2270"/>
      <c r="QUE40" s="2271"/>
      <c r="QUF40" s="2270"/>
      <c r="QUG40" s="2270"/>
      <c r="QUH40" s="2325" t="e">
        <v>#DIV/0!</v>
      </c>
      <c r="QUI40" s="2325"/>
      <c r="QUJ40" s="2325" t="e">
        <v>#DIV/0!</v>
      </c>
      <c r="QUK40" s="2267" t="s">
        <v>2539</v>
      </c>
      <c r="QUL40" s="2270"/>
      <c r="QUM40" s="2271"/>
      <c r="QUN40" s="2270"/>
      <c r="QUO40" s="2270"/>
      <c r="QUP40" s="2325" t="e">
        <v>#DIV/0!</v>
      </c>
      <c r="QUQ40" s="2325"/>
      <c r="QUR40" s="2325" t="e">
        <v>#DIV/0!</v>
      </c>
      <c r="QUS40" s="2267" t="s">
        <v>2539</v>
      </c>
      <c r="QUT40" s="2270"/>
      <c r="QUU40" s="2271"/>
      <c r="QUV40" s="2270"/>
      <c r="QUW40" s="2270"/>
      <c r="QUX40" s="2325" t="e">
        <v>#DIV/0!</v>
      </c>
      <c r="QUY40" s="2325"/>
      <c r="QUZ40" s="2325" t="e">
        <v>#DIV/0!</v>
      </c>
      <c r="QVA40" s="2267" t="s">
        <v>2539</v>
      </c>
      <c r="QVB40" s="2270"/>
      <c r="QVC40" s="2271"/>
      <c r="QVD40" s="2270"/>
      <c r="QVE40" s="2270"/>
      <c r="QVF40" s="2325" t="e">
        <v>#DIV/0!</v>
      </c>
      <c r="QVG40" s="2325"/>
      <c r="QVH40" s="2325" t="e">
        <v>#DIV/0!</v>
      </c>
      <c r="QVI40" s="2267" t="s">
        <v>2539</v>
      </c>
      <c r="QVJ40" s="2270"/>
      <c r="QVK40" s="2271"/>
      <c r="QVL40" s="2270"/>
      <c r="QVM40" s="2270"/>
      <c r="QVN40" s="2325" t="e">
        <v>#DIV/0!</v>
      </c>
      <c r="QVO40" s="2325"/>
      <c r="QVP40" s="2325" t="e">
        <v>#DIV/0!</v>
      </c>
      <c r="QVQ40" s="2267" t="s">
        <v>2539</v>
      </c>
      <c r="QVR40" s="2270"/>
      <c r="QVS40" s="2271"/>
      <c r="QVT40" s="2270"/>
      <c r="QVU40" s="2270"/>
      <c r="QVV40" s="2325" t="e">
        <v>#DIV/0!</v>
      </c>
      <c r="QVW40" s="2325"/>
      <c r="QVX40" s="2325" t="e">
        <v>#DIV/0!</v>
      </c>
      <c r="QVY40" s="2267" t="s">
        <v>2539</v>
      </c>
      <c r="QVZ40" s="2270"/>
      <c r="QWA40" s="2271"/>
      <c r="QWB40" s="2270"/>
      <c r="QWC40" s="2270"/>
      <c r="QWD40" s="2325" t="e">
        <v>#DIV/0!</v>
      </c>
      <c r="QWE40" s="2325"/>
      <c r="QWF40" s="2325" t="e">
        <v>#DIV/0!</v>
      </c>
      <c r="QWG40" s="2267" t="s">
        <v>2539</v>
      </c>
      <c r="QWH40" s="2270"/>
      <c r="QWI40" s="2271"/>
      <c r="QWJ40" s="2270"/>
      <c r="QWK40" s="2270"/>
      <c r="QWL40" s="2325" t="e">
        <v>#DIV/0!</v>
      </c>
      <c r="QWM40" s="2325"/>
      <c r="QWN40" s="2325" t="e">
        <v>#DIV/0!</v>
      </c>
      <c r="QWO40" s="2267" t="s">
        <v>2539</v>
      </c>
      <c r="QWP40" s="2270"/>
      <c r="QWQ40" s="2271"/>
      <c r="QWR40" s="2270"/>
      <c r="QWS40" s="2270"/>
      <c r="QWT40" s="2325" t="e">
        <v>#DIV/0!</v>
      </c>
      <c r="QWU40" s="2325"/>
      <c r="QWV40" s="2325" t="e">
        <v>#DIV/0!</v>
      </c>
      <c r="QWW40" s="2267" t="s">
        <v>2539</v>
      </c>
      <c r="QWX40" s="2270"/>
      <c r="QWY40" s="2271"/>
      <c r="QWZ40" s="2270"/>
      <c r="QXA40" s="2270"/>
      <c r="QXB40" s="2325" t="e">
        <v>#DIV/0!</v>
      </c>
      <c r="QXC40" s="2325"/>
      <c r="QXD40" s="2325" t="e">
        <v>#DIV/0!</v>
      </c>
      <c r="QXE40" s="2267" t="s">
        <v>2539</v>
      </c>
      <c r="QXF40" s="2270"/>
      <c r="QXG40" s="2271"/>
      <c r="QXH40" s="2270"/>
      <c r="QXI40" s="2270"/>
      <c r="QXJ40" s="2325" t="e">
        <v>#DIV/0!</v>
      </c>
      <c r="QXK40" s="2325"/>
      <c r="QXL40" s="2325" t="e">
        <v>#DIV/0!</v>
      </c>
      <c r="QXM40" s="2267" t="s">
        <v>2539</v>
      </c>
      <c r="QXN40" s="2270"/>
      <c r="QXO40" s="2271"/>
      <c r="QXP40" s="2270"/>
      <c r="QXQ40" s="2270"/>
      <c r="QXR40" s="2325" t="e">
        <v>#DIV/0!</v>
      </c>
      <c r="QXS40" s="2325"/>
      <c r="QXT40" s="2325" t="e">
        <v>#DIV/0!</v>
      </c>
      <c r="QXU40" s="2267" t="s">
        <v>2539</v>
      </c>
      <c r="QXV40" s="2270"/>
      <c r="QXW40" s="2271"/>
      <c r="QXX40" s="2270"/>
      <c r="QXY40" s="2270"/>
      <c r="QXZ40" s="2325" t="e">
        <v>#DIV/0!</v>
      </c>
      <c r="QYA40" s="2325"/>
      <c r="QYB40" s="2325" t="e">
        <v>#DIV/0!</v>
      </c>
      <c r="QYC40" s="2267" t="s">
        <v>2539</v>
      </c>
      <c r="QYD40" s="2270"/>
      <c r="QYE40" s="2271"/>
      <c r="QYF40" s="2270"/>
      <c r="QYG40" s="2270"/>
      <c r="QYH40" s="2325" t="e">
        <v>#DIV/0!</v>
      </c>
      <c r="QYI40" s="2325"/>
      <c r="QYJ40" s="2325" t="e">
        <v>#DIV/0!</v>
      </c>
      <c r="QYK40" s="2267" t="s">
        <v>2539</v>
      </c>
      <c r="QYL40" s="2270"/>
      <c r="QYM40" s="2271"/>
      <c r="QYN40" s="2270"/>
      <c r="QYO40" s="2270"/>
      <c r="QYP40" s="2325" t="e">
        <v>#DIV/0!</v>
      </c>
      <c r="QYQ40" s="2325"/>
      <c r="QYR40" s="2325" t="e">
        <v>#DIV/0!</v>
      </c>
      <c r="QYS40" s="2267" t="s">
        <v>2539</v>
      </c>
      <c r="QYT40" s="2270"/>
      <c r="QYU40" s="2271"/>
      <c r="QYV40" s="2270"/>
      <c r="QYW40" s="2270"/>
      <c r="QYX40" s="2325" t="e">
        <v>#DIV/0!</v>
      </c>
      <c r="QYY40" s="2325"/>
      <c r="QYZ40" s="2325" t="e">
        <v>#DIV/0!</v>
      </c>
      <c r="QZA40" s="2267" t="s">
        <v>2539</v>
      </c>
      <c r="QZB40" s="2270"/>
      <c r="QZC40" s="2271"/>
      <c r="QZD40" s="2270"/>
      <c r="QZE40" s="2270"/>
      <c r="QZF40" s="2325" t="e">
        <v>#DIV/0!</v>
      </c>
      <c r="QZG40" s="2325"/>
      <c r="QZH40" s="2325" t="e">
        <v>#DIV/0!</v>
      </c>
      <c r="QZI40" s="2267" t="s">
        <v>2539</v>
      </c>
      <c r="QZJ40" s="2270"/>
      <c r="QZK40" s="2271"/>
      <c r="QZL40" s="2270"/>
      <c r="QZM40" s="2270"/>
      <c r="QZN40" s="2325" t="e">
        <v>#DIV/0!</v>
      </c>
      <c r="QZO40" s="2325"/>
      <c r="QZP40" s="2325" t="e">
        <v>#DIV/0!</v>
      </c>
      <c r="QZQ40" s="2267" t="s">
        <v>2539</v>
      </c>
      <c r="QZR40" s="2270"/>
      <c r="QZS40" s="2271"/>
      <c r="QZT40" s="2270"/>
      <c r="QZU40" s="2270"/>
      <c r="QZV40" s="2325" t="e">
        <v>#DIV/0!</v>
      </c>
      <c r="QZW40" s="2325"/>
      <c r="QZX40" s="2325" t="e">
        <v>#DIV/0!</v>
      </c>
      <c r="QZY40" s="2267" t="s">
        <v>2539</v>
      </c>
      <c r="QZZ40" s="2270"/>
      <c r="RAA40" s="2271"/>
      <c r="RAB40" s="2270"/>
      <c r="RAC40" s="2270"/>
      <c r="RAD40" s="2325" t="e">
        <v>#DIV/0!</v>
      </c>
      <c r="RAE40" s="2325"/>
      <c r="RAF40" s="2325" t="e">
        <v>#DIV/0!</v>
      </c>
      <c r="RAG40" s="2267" t="s">
        <v>2539</v>
      </c>
      <c r="RAH40" s="2270"/>
      <c r="RAI40" s="2271"/>
      <c r="RAJ40" s="2270"/>
      <c r="RAK40" s="2270"/>
      <c r="RAL40" s="2325" t="e">
        <v>#DIV/0!</v>
      </c>
      <c r="RAM40" s="2325"/>
      <c r="RAN40" s="2325" t="e">
        <v>#DIV/0!</v>
      </c>
      <c r="RAO40" s="2267" t="s">
        <v>2539</v>
      </c>
      <c r="RAP40" s="2270"/>
      <c r="RAQ40" s="2271"/>
      <c r="RAR40" s="2270"/>
      <c r="RAS40" s="2270"/>
      <c r="RAT40" s="2325" t="e">
        <v>#DIV/0!</v>
      </c>
      <c r="RAU40" s="2325"/>
      <c r="RAV40" s="2325" t="e">
        <v>#DIV/0!</v>
      </c>
      <c r="RAW40" s="2267" t="s">
        <v>2539</v>
      </c>
      <c r="RAX40" s="2270"/>
      <c r="RAY40" s="2271"/>
      <c r="RAZ40" s="2270"/>
      <c r="RBA40" s="2270"/>
      <c r="RBB40" s="2325" t="e">
        <v>#DIV/0!</v>
      </c>
      <c r="RBC40" s="2325"/>
      <c r="RBD40" s="2325" t="e">
        <v>#DIV/0!</v>
      </c>
      <c r="RBE40" s="2267" t="s">
        <v>2539</v>
      </c>
      <c r="RBF40" s="2270"/>
      <c r="RBG40" s="2271"/>
      <c r="RBH40" s="2270"/>
      <c r="RBI40" s="2270"/>
      <c r="RBJ40" s="2325" t="e">
        <v>#DIV/0!</v>
      </c>
      <c r="RBK40" s="2325"/>
      <c r="RBL40" s="2325" t="e">
        <v>#DIV/0!</v>
      </c>
      <c r="RBM40" s="2267" t="s">
        <v>2539</v>
      </c>
      <c r="RBN40" s="2270"/>
      <c r="RBO40" s="2271"/>
      <c r="RBP40" s="2270"/>
      <c r="RBQ40" s="2270"/>
      <c r="RBR40" s="2325" t="e">
        <v>#DIV/0!</v>
      </c>
      <c r="RBS40" s="2325"/>
      <c r="RBT40" s="2325" t="e">
        <v>#DIV/0!</v>
      </c>
      <c r="RBU40" s="2267" t="s">
        <v>2539</v>
      </c>
      <c r="RBV40" s="2270"/>
      <c r="RBW40" s="2271"/>
      <c r="RBX40" s="2270"/>
      <c r="RBY40" s="2270"/>
      <c r="RBZ40" s="2325" t="e">
        <v>#DIV/0!</v>
      </c>
      <c r="RCA40" s="2325"/>
      <c r="RCB40" s="2325" t="e">
        <v>#DIV/0!</v>
      </c>
      <c r="RCC40" s="2267" t="s">
        <v>2539</v>
      </c>
      <c r="RCD40" s="2270"/>
      <c r="RCE40" s="2271"/>
      <c r="RCF40" s="2270"/>
      <c r="RCG40" s="2270"/>
      <c r="RCH40" s="2325" t="e">
        <v>#DIV/0!</v>
      </c>
      <c r="RCI40" s="2325"/>
      <c r="RCJ40" s="2325" t="e">
        <v>#DIV/0!</v>
      </c>
      <c r="RCK40" s="2267" t="s">
        <v>2539</v>
      </c>
      <c r="RCL40" s="2270"/>
      <c r="RCM40" s="2271"/>
      <c r="RCN40" s="2270"/>
      <c r="RCO40" s="2270"/>
      <c r="RCP40" s="2325" t="e">
        <v>#DIV/0!</v>
      </c>
      <c r="RCQ40" s="2325"/>
      <c r="RCR40" s="2325" t="e">
        <v>#DIV/0!</v>
      </c>
      <c r="RCS40" s="2267" t="s">
        <v>2539</v>
      </c>
      <c r="RCT40" s="2270"/>
      <c r="RCU40" s="2271"/>
      <c r="RCV40" s="2270"/>
      <c r="RCW40" s="2270"/>
      <c r="RCX40" s="2325" t="e">
        <v>#DIV/0!</v>
      </c>
      <c r="RCY40" s="2325"/>
      <c r="RCZ40" s="2325" t="e">
        <v>#DIV/0!</v>
      </c>
      <c r="RDA40" s="2267" t="s">
        <v>2539</v>
      </c>
      <c r="RDB40" s="2270"/>
      <c r="RDC40" s="2271"/>
      <c r="RDD40" s="2270"/>
      <c r="RDE40" s="2270"/>
      <c r="RDF40" s="2325" t="e">
        <v>#DIV/0!</v>
      </c>
      <c r="RDG40" s="2325"/>
      <c r="RDH40" s="2325" t="e">
        <v>#DIV/0!</v>
      </c>
      <c r="RDI40" s="2267" t="s">
        <v>2539</v>
      </c>
      <c r="RDJ40" s="2270"/>
      <c r="RDK40" s="2271"/>
      <c r="RDL40" s="2270"/>
      <c r="RDM40" s="2270"/>
      <c r="RDN40" s="2325" t="e">
        <v>#DIV/0!</v>
      </c>
      <c r="RDO40" s="2325"/>
      <c r="RDP40" s="2325" t="e">
        <v>#DIV/0!</v>
      </c>
      <c r="RDQ40" s="2267" t="s">
        <v>2539</v>
      </c>
      <c r="RDR40" s="2270"/>
      <c r="RDS40" s="2271"/>
      <c r="RDT40" s="2270"/>
      <c r="RDU40" s="2270"/>
      <c r="RDV40" s="2325" t="e">
        <v>#DIV/0!</v>
      </c>
      <c r="RDW40" s="2325"/>
      <c r="RDX40" s="2325" t="e">
        <v>#DIV/0!</v>
      </c>
      <c r="RDY40" s="2267" t="s">
        <v>2539</v>
      </c>
      <c r="RDZ40" s="2270"/>
      <c r="REA40" s="2271"/>
      <c r="REB40" s="2270"/>
      <c r="REC40" s="2270"/>
      <c r="RED40" s="2325" t="e">
        <v>#DIV/0!</v>
      </c>
      <c r="REE40" s="2325"/>
      <c r="REF40" s="2325" t="e">
        <v>#DIV/0!</v>
      </c>
      <c r="REG40" s="2267" t="s">
        <v>2539</v>
      </c>
      <c r="REH40" s="2270"/>
      <c r="REI40" s="2271"/>
      <c r="REJ40" s="2270"/>
      <c r="REK40" s="2270"/>
      <c r="REL40" s="2325" t="e">
        <v>#DIV/0!</v>
      </c>
      <c r="REM40" s="2325"/>
      <c r="REN40" s="2325" t="e">
        <v>#DIV/0!</v>
      </c>
      <c r="REO40" s="2267" t="s">
        <v>2539</v>
      </c>
      <c r="REP40" s="2270"/>
      <c r="REQ40" s="2271"/>
      <c r="RER40" s="2270"/>
      <c r="RES40" s="2270"/>
      <c r="RET40" s="2325" t="e">
        <v>#DIV/0!</v>
      </c>
      <c r="REU40" s="2325"/>
      <c r="REV40" s="2325" t="e">
        <v>#DIV/0!</v>
      </c>
      <c r="REW40" s="2267" t="s">
        <v>2539</v>
      </c>
      <c r="REX40" s="2270"/>
      <c r="REY40" s="2271"/>
      <c r="REZ40" s="2270"/>
      <c r="RFA40" s="2270"/>
      <c r="RFB40" s="2325" t="e">
        <v>#DIV/0!</v>
      </c>
      <c r="RFC40" s="2325"/>
      <c r="RFD40" s="2325" t="e">
        <v>#DIV/0!</v>
      </c>
      <c r="RFE40" s="2267" t="s">
        <v>2539</v>
      </c>
      <c r="RFF40" s="2270"/>
      <c r="RFG40" s="2271"/>
      <c r="RFH40" s="2270"/>
      <c r="RFI40" s="2270"/>
      <c r="RFJ40" s="2325" t="e">
        <v>#DIV/0!</v>
      </c>
      <c r="RFK40" s="2325"/>
      <c r="RFL40" s="2325" t="e">
        <v>#DIV/0!</v>
      </c>
      <c r="RFM40" s="2267" t="s">
        <v>2539</v>
      </c>
      <c r="RFN40" s="2270"/>
      <c r="RFO40" s="2271"/>
      <c r="RFP40" s="2270"/>
      <c r="RFQ40" s="2270"/>
      <c r="RFR40" s="2325" t="e">
        <v>#DIV/0!</v>
      </c>
      <c r="RFS40" s="2325"/>
      <c r="RFT40" s="2325" t="e">
        <v>#DIV/0!</v>
      </c>
      <c r="RFU40" s="2267" t="s">
        <v>2539</v>
      </c>
      <c r="RFV40" s="2270"/>
      <c r="RFW40" s="2271"/>
      <c r="RFX40" s="2270"/>
      <c r="RFY40" s="2270"/>
      <c r="RFZ40" s="2325" t="e">
        <v>#DIV/0!</v>
      </c>
      <c r="RGA40" s="2325"/>
      <c r="RGB40" s="2325" t="e">
        <v>#DIV/0!</v>
      </c>
      <c r="RGC40" s="2267" t="s">
        <v>2539</v>
      </c>
      <c r="RGD40" s="2270"/>
      <c r="RGE40" s="2271"/>
      <c r="RGF40" s="2270"/>
      <c r="RGG40" s="2270"/>
      <c r="RGH40" s="2325" t="e">
        <v>#DIV/0!</v>
      </c>
      <c r="RGI40" s="2325"/>
      <c r="RGJ40" s="2325" t="e">
        <v>#DIV/0!</v>
      </c>
      <c r="RGK40" s="2267" t="s">
        <v>2539</v>
      </c>
      <c r="RGL40" s="2270"/>
      <c r="RGM40" s="2271"/>
      <c r="RGN40" s="2270"/>
      <c r="RGO40" s="2270"/>
      <c r="RGP40" s="2325" t="e">
        <v>#DIV/0!</v>
      </c>
      <c r="RGQ40" s="2325"/>
      <c r="RGR40" s="2325" t="e">
        <v>#DIV/0!</v>
      </c>
      <c r="RGS40" s="2267" t="s">
        <v>2539</v>
      </c>
      <c r="RGT40" s="2270"/>
      <c r="RGU40" s="2271"/>
      <c r="RGV40" s="2270"/>
      <c r="RGW40" s="2270"/>
      <c r="RGX40" s="2325" t="e">
        <v>#DIV/0!</v>
      </c>
      <c r="RGY40" s="2325"/>
      <c r="RGZ40" s="2325" t="e">
        <v>#DIV/0!</v>
      </c>
      <c r="RHA40" s="2267" t="s">
        <v>2539</v>
      </c>
      <c r="RHB40" s="2270"/>
      <c r="RHC40" s="2271"/>
      <c r="RHD40" s="2270"/>
      <c r="RHE40" s="2270"/>
      <c r="RHF40" s="2325" t="e">
        <v>#DIV/0!</v>
      </c>
      <c r="RHG40" s="2325"/>
      <c r="RHH40" s="2325" t="e">
        <v>#DIV/0!</v>
      </c>
      <c r="RHI40" s="2267" t="s">
        <v>2539</v>
      </c>
      <c r="RHJ40" s="2270"/>
      <c r="RHK40" s="2271"/>
      <c r="RHL40" s="2270"/>
      <c r="RHM40" s="2270"/>
      <c r="RHN40" s="2325" t="e">
        <v>#DIV/0!</v>
      </c>
      <c r="RHO40" s="2325"/>
      <c r="RHP40" s="2325" t="e">
        <v>#DIV/0!</v>
      </c>
      <c r="RHQ40" s="2267" t="s">
        <v>2539</v>
      </c>
      <c r="RHR40" s="2270"/>
      <c r="RHS40" s="2271"/>
      <c r="RHT40" s="2270"/>
      <c r="RHU40" s="2270"/>
      <c r="RHV40" s="2325" t="e">
        <v>#DIV/0!</v>
      </c>
      <c r="RHW40" s="2325"/>
      <c r="RHX40" s="2325" t="e">
        <v>#DIV/0!</v>
      </c>
      <c r="RHY40" s="2267" t="s">
        <v>2539</v>
      </c>
      <c r="RHZ40" s="2270"/>
      <c r="RIA40" s="2271"/>
      <c r="RIB40" s="2270"/>
      <c r="RIC40" s="2270"/>
      <c r="RID40" s="2325" t="e">
        <v>#DIV/0!</v>
      </c>
      <c r="RIE40" s="2325"/>
      <c r="RIF40" s="2325" t="e">
        <v>#DIV/0!</v>
      </c>
      <c r="RIG40" s="2267" t="s">
        <v>2539</v>
      </c>
      <c r="RIH40" s="2270"/>
      <c r="RII40" s="2271"/>
      <c r="RIJ40" s="2270"/>
      <c r="RIK40" s="2270"/>
      <c r="RIL40" s="2325" t="e">
        <v>#DIV/0!</v>
      </c>
      <c r="RIM40" s="2325"/>
      <c r="RIN40" s="2325" t="e">
        <v>#DIV/0!</v>
      </c>
      <c r="RIO40" s="2267" t="s">
        <v>2539</v>
      </c>
      <c r="RIP40" s="2270"/>
      <c r="RIQ40" s="2271"/>
      <c r="RIR40" s="2270"/>
      <c r="RIS40" s="2270"/>
      <c r="RIT40" s="2325" t="e">
        <v>#DIV/0!</v>
      </c>
      <c r="RIU40" s="2325"/>
      <c r="RIV40" s="2325" t="e">
        <v>#DIV/0!</v>
      </c>
      <c r="RIW40" s="2267" t="s">
        <v>2539</v>
      </c>
      <c r="RIX40" s="2270"/>
      <c r="RIY40" s="2271"/>
      <c r="RIZ40" s="2270"/>
      <c r="RJA40" s="2270"/>
      <c r="RJB40" s="2325" t="e">
        <v>#DIV/0!</v>
      </c>
      <c r="RJC40" s="2325"/>
      <c r="RJD40" s="2325" t="e">
        <v>#DIV/0!</v>
      </c>
      <c r="RJE40" s="2267" t="s">
        <v>2539</v>
      </c>
      <c r="RJF40" s="2270"/>
      <c r="RJG40" s="2271"/>
      <c r="RJH40" s="2270"/>
      <c r="RJI40" s="2270"/>
      <c r="RJJ40" s="2325" t="e">
        <v>#DIV/0!</v>
      </c>
      <c r="RJK40" s="2325"/>
      <c r="RJL40" s="2325" t="e">
        <v>#DIV/0!</v>
      </c>
      <c r="RJM40" s="2267" t="s">
        <v>2539</v>
      </c>
      <c r="RJN40" s="2270"/>
      <c r="RJO40" s="2271"/>
      <c r="RJP40" s="2270"/>
      <c r="RJQ40" s="2270"/>
      <c r="RJR40" s="2325" t="e">
        <v>#DIV/0!</v>
      </c>
      <c r="RJS40" s="2325"/>
      <c r="RJT40" s="2325" t="e">
        <v>#DIV/0!</v>
      </c>
      <c r="RJU40" s="2267" t="s">
        <v>2539</v>
      </c>
      <c r="RJV40" s="2270"/>
      <c r="RJW40" s="2271"/>
      <c r="RJX40" s="2270"/>
      <c r="RJY40" s="2270"/>
      <c r="RJZ40" s="2325" t="e">
        <v>#DIV/0!</v>
      </c>
      <c r="RKA40" s="2325"/>
      <c r="RKB40" s="2325" t="e">
        <v>#DIV/0!</v>
      </c>
      <c r="RKC40" s="2267" t="s">
        <v>2539</v>
      </c>
      <c r="RKD40" s="2270"/>
      <c r="RKE40" s="2271"/>
      <c r="RKF40" s="2270"/>
      <c r="RKG40" s="2270"/>
      <c r="RKH40" s="2325" t="e">
        <v>#DIV/0!</v>
      </c>
      <c r="RKI40" s="2325"/>
      <c r="RKJ40" s="2325" t="e">
        <v>#DIV/0!</v>
      </c>
      <c r="RKK40" s="2267" t="s">
        <v>2539</v>
      </c>
      <c r="RKL40" s="2270"/>
      <c r="RKM40" s="2271"/>
      <c r="RKN40" s="2270"/>
      <c r="RKO40" s="2270"/>
      <c r="RKP40" s="2325" t="e">
        <v>#DIV/0!</v>
      </c>
      <c r="RKQ40" s="2325"/>
      <c r="RKR40" s="2325" t="e">
        <v>#DIV/0!</v>
      </c>
      <c r="RKS40" s="2267" t="s">
        <v>2539</v>
      </c>
      <c r="RKT40" s="2270"/>
      <c r="RKU40" s="2271"/>
      <c r="RKV40" s="2270"/>
      <c r="RKW40" s="2270"/>
      <c r="RKX40" s="2325" t="e">
        <v>#DIV/0!</v>
      </c>
      <c r="RKY40" s="2325"/>
      <c r="RKZ40" s="2325" t="e">
        <v>#DIV/0!</v>
      </c>
      <c r="RLA40" s="2267" t="s">
        <v>2539</v>
      </c>
      <c r="RLB40" s="2270"/>
      <c r="RLC40" s="2271"/>
      <c r="RLD40" s="2270"/>
      <c r="RLE40" s="2270"/>
      <c r="RLF40" s="2325" t="e">
        <v>#DIV/0!</v>
      </c>
      <c r="RLG40" s="2325"/>
      <c r="RLH40" s="2325" t="e">
        <v>#DIV/0!</v>
      </c>
      <c r="RLI40" s="2267" t="s">
        <v>2539</v>
      </c>
      <c r="RLJ40" s="2270"/>
      <c r="RLK40" s="2271"/>
      <c r="RLL40" s="2270"/>
      <c r="RLM40" s="2270"/>
      <c r="RLN40" s="2325" t="e">
        <v>#DIV/0!</v>
      </c>
      <c r="RLO40" s="2325"/>
      <c r="RLP40" s="2325" t="e">
        <v>#DIV/0!</v>
      </c>
      <c r="RLQ40" s="2267" t="s">
        <v>2539</v>
      </c>
      <c r="RLR40" s="2270"/>
      <c r="RLS40" s="2271"/>
      <c r="RLT40" s="2270"/>
      <c r="RLU40" s="2270"/>
      <c r="RLV40" s="2325" t="e">
        <v>#DIV/0!</v>
      </c>
      <c r="RLW40" s="2325"/>
      <c r="RLX40" s="2325" t="e">
        <v>#DIV/0!</v>
      </c>
      <c r="RLY40" s="2267" t="s">
        <v>2539</v>
      </c>
      <c r="RLZ40" s="2270"/>
      <c r="RMA40" s="2271"/>
      <c r="RMB40" s="2270"/>
      <c r="RMC40" s="2270"/>
      <c r="RMD40" s="2325" t="e">
        <v>#DIV/0!</v>
      </c>
      <c r="RME40" s="2325"/>
      <c r="RMF40" s="2325" t="e">
        <v>#DIV/0!</v>
      </c>
      <c r="RMG40" s="2267" t="s">
        <v>2539</v>
      </c>
      <c r="RMH40" s="2270"/>
      <c r="RMI40" s="2271"/>
      <c r="RMJ40" s="2270"/>
      <c r="RMK40" s="2270"/>
      <c r="RML40" s="2325" t="e">
        <v>#DIV/0!</v>
      </c>
      <c r="RMM40" s="2325"/>
      <c r="RMN40" s="2325" t="e">
        <v>#DIV/0!</v>
      </c>
      <c r="RMO40" s="2267" t="s">
        <v>2539</v>
      </c>
      <c r="RMP40" s="2270"/>
      <c r="RMQ40" s="2271"/>
      <c r="RMR40" s="2270"/>
      <c r="RMS40" s="2270"/>
      <c r="RMT40" s="2325" t="e">
        <v>#DIV/0!</v>
      </c>
      <c r="RMU40" s="2325"/>
      <c r="RMV40" s="2325" t="e">
        <v>#DIV/0!</v>
      </c>
      <c r="RMW40" s="2267" t="s">
        <v>2539</v>
      </c>
      <c r="RMX40" s="2270"/>
      <c r="RMY40" s="2271"/>
      <c r="RMZ40" s="2270"/>
      <c r="RNA40" s="2270"/>
      <c r="RNB40" s="2325" t="e">
        <v>#DIV/0!</v>
      </c>
      <c r="RNC40" s="2325"/>
      <c r="RND40" s="2325" t="e">
        <v>#DIV/0!</v>
      </c>
      <c r="RNE40" s="2267" t="s">
        <v>2539</v>
      </c>
      <c r="RNF40" s="2270"/>
      <c r="RNG40" s="2271"/>
      <c r="RNH40" s="2270"/>
      <c r="RNI40" s="2270"/>
      <c r="RNJ40" s="2325" t="e">
        <v>#DIV/0!</v>
      </c>
      <c r="RNK40" s="2325"/>
      <c r="RNL40" s="2325" t="e">
        <v>#DIV/0!</v>
      </c>
      <c r="RNM40" s="2267" t="s">
        <v>2539</v>
      </c>
      <c r="RNN40" s="2270"/>
      <c r="RNO40" s="2271"/>
      <c r="RNP40" s="2270"/>
      <c r="RNQ40" s="2270"/>
      <c r="RNR40" s="2325" t="e">
        <v>#DIV/0!</v>
      </c>
      <c r="RNS40" s="2325"/>
      <c r="RNT40" s="2325" t="e">
        <v>#DIV/0!</v>
      </c>
      <c r="RNU40" s="2267" t="s">
        <v>2539</v>
      </c>
      <c r="RNV40" s="2270"/>
      <c r="RNW40" s="2271"/>
      <c r="RNX40" s="2270"/>
      <c r="RNY40" s="2270"/>
      <c r="RNZ40" s="2325" t="e">
        <v>#DIV/0!</v>
      </c>
      <c r="ROA40" s="2325"/>
      <c r="ROB40" s="2325" t="e">
        <v>#DIV/0!</v>
      </c>
      <c r="ROC40" s="2267" t="s">
        <v>2539</v>
      </c>
      <c r="ROD40" s="2270"/>
      <c r="ROE40" s="2271"/>
      <c r="ROF40" s="2270"/>
      <c r="ROG40" s="2270"/>
      <c r="ROH40" s="2325" t="e">
        <v>#DIV/0!</v>
      </c>
      <c r="ROI40" s="2325"/>
      <c r="ROJ40" s="2325" t="e">
        <v>#DIV/0!</v>
      </c>
      <c r="ROK40" s="2267" t="s">
        <v>2539</v>
      </c>
      <c r="ROL40" s="2270"/>
      <c r="ROM40" s="2271"/>
      <c r="RON40" s="2270"/>
      <c r="ROO40" s="2270"/>
      <c r="ROP40" s="2325" t="e">
        <v>#DIV/0!</v>
      </c>
      <c r="ROQ40" s="2325"/>
      <c r="ROR40" s="2325" t="e">
        <v>#DIV/0!</v>
      </c>
      <c r="ROS40" s="2267" t="s">
        <v>2539</v>
      </c>
      <c r="ROT40" s="2270"/>
      <c r="ROU40" s="2271"/>
      <c r="ROV40" s="2270"/>
      <c r="ROW40" s="2270"/>
      <c r="ROX40" s="2325" t="e">
        <v>#DIV/0!</v>
      </c>
      <c r="ROY40" s="2325"/>
      <c r="ROZ40" s="2325" t="e">
        <v>#DIV/0!</v>
      </c>
      <c r="RPA40" s="2267" t="s">
        <v>2539</v>
      </c>
      <c r="RPB40" s="2270"/>
      <c r="RPC40" s="2271"/>
      <c r="RPD40" s="2270"/>
      <c r="RPE40" s="2270"/>
      <c r="RPF40" s="2325" t="e">
        <v>#DIV/0!</v>
      </c>
      <c r="RPG40" s="2325"/>
      <c r="RPH40" s="2325" t="e">
        <v>#DIV/0!</v>
      </c>
      <c r="RPI40" s="2267" t="s">
        <v>2539</v>
      </c>
      <c r="RPJ40" s="2270"/>
      <c r="RPK40" s="2271"/>
      <c r="RPL40" s="2270"/>
      <c r="RPM40" s="2270"/>
      <c r="RPN40" s="2325" t="e">
        <v>#DIV/0!</v>
      </c>
      <c r="RPO40" s="2325"/>
      <c r="RPP40" s="2325" t="e">
        <v>#DIV/0!</v>
      </c>
      <c r="RPQ40" s="2267" t="s">
        <v>2539</v>
      </c>
      <c r="RPR40" s="2270"/>
      <c r="RPS40" s="2271"/>
      <c r="RPT40" s="2270"/>
      <c r="RPU40" s="2270"/>
      <c r="RPV40" s="2325" t="e">
        <v>#DIV/0!</v>
      </c>
      <c r="RPW40" s="2325"/>
      <c r="RPX40" s="2325" t="e">
        <v>#DIV/0!</v>
      </c>
      <c r="RPY40" s="2267" t="s">
        <v>2539</v>
      </c>
      <c r="RPZ40" s="2270"/>
      <c r="RQA40" s="2271"/>
      <c r="RQB40" s="2270"/>
      <c r="RQC40" s="2270"/>
      <c r="RQD40" s="2325" t="e">
        <v>#DIV/0!</v>
      </c>
      <c r="RQE40" s="2325"/>
      <c r="RQF40" s="2325" t="e">
        <v>#DIV/0!</v>
      </c>
      <c r="RQG40" s="2267" t="s">
        <v>2539</v>
      </c>
      <c r="RQH40" s="2270"/>
      <c r="RQI40" s="2271"/>
      <c r="RQJ40" s="2270"/>
      <c r="RQK40" s="2270"/>
      <c r="RQL40" s="2325" t="e">
        <v>#DIV/0!</v>
      </c>
      <c r="RQM40" s="2325"/>
      <c r="RQN40" s="2325" t="e">
        <v>#DIV/0!</v>
      </c>
      <c r="RQO40" s="2267" t="s">
        <v>2539</v>
      </c>
      <c r="RQP40" s="2270"/>
      <c r="RQQ40" s="2271"/>
      <c r="RQR40" s="2270"/>
      <c r="RQS40" s="2270"/>
      <c r="RQT40" s="2325" t="e">
        <v>#DIV/0!</v>
      </c>
      <c r="RQU40" s="2325"/>
      <c r="RQV40" s="2325" t="e">
        <v>#DIV/0!</v>
      </c>
      <c r="RQW40" s="2267" t="s">
        <v>2539</v>
      </c>
      <c r="RQX40" s="2270"/>
      <c r="RQY40" s="2271"/>
      <c r="RQZ40" s="2270"/>
      <c r="RRA40" s="2270"/>
      <c r="RRB40" s="2325" t="e">
        <v>#DIV/0!</v>
      </c>
      <c r="RRC40" s="2325"/>
      <c r="RRD40" s="2325" t="e">
        <v>#DIV/0!</v>
      </c>
      <c r="RRE40" s="2267" t="s">
        <v>2539</v>
      </c>
      <c r="RRF40" s="2270"/>
      <c r="RRG40" s="2271"/>
      <c r="RRH40" s="2270"/>
      <c r="RRI40" s="2270"/>
      <c r="RRJ40" s="2325" t="e">
        <v>#DIV/0!</v>
      </c>
      <c r="RRK40" s="2325"/>
      <c r="RRL40" s="2325" t="e">
        <v>#DIV/0!</v>
      </c>
      <c r="RRM40" s="2267" t="s">
        <v>2539</v>
      </c>
      <c r="RRN40" s="2270"/>
      <c r="RRO40" s="2271"/>
      <c r="RRP40" s="2270"/>
      <c r="RRQ40" s="2270"/>
      <c r="RRR40" s="2325" t="e">
        <v>#DIV/0!</v>
      </c>
      <c r="RRS40" s="2325"/>
      <c r="RRT40" s="2325" t="e">
        <v>#DIV/0!</v>
      </c>
      <c r="RRU40" s="2267" t="s">
        <v>2539</v>
      </c>
      <c r="RRV40" s="2270"/>
      <c r="RRW40" s="2271"/>
      <c r="RRX40" s="2270"/>
      <c r="RRY40" s="2270"/>
      <c r="RRZ40" s="2325" t="e">
        <v>#DIV/0!</v>
      </c>
      <c r="RSA40" s="2325"/>
      <c r="RSB40" s="2325" t="e">
        <v>#DIV/0!</v>
      </c>
      <c r="RSC40" s="2267" t="s">
        <v>2539</v>
      </c>
      <c r="RSD40" s="2270"/>
      <c r="RSE40" s="2271"/>
      <c r="RSF40" s="2270"/>
      <c r="RSG40" s="2270"/>
      <c r="RSH40" s="2325" t="e">
        <v>#DIV/0!</v>
      </c>
      <c r="RSI40" s="2325"/>
      <c r="RSJ40" s="2325" t="e">
        <v>#DIV/0!</v>
      </c>
      <c r="RSK40" s="2267" t="s">
        <v>2539</v>
      </c>
      <c r="RSL40" s="2270"/>
      <c r="RSM40" s="2271"/>
      <c r="RSN40" s="2270"/>
      <c r="RSO40" s="2270"/>
      <c r="RSP40" s="2325" t="e">
        <v>#DIV/0!</v>
      </c>
      <c r="RSQ40" s="2325"/>
      <c r="RSR40" s="2325" t="e">
        <v>#DIV/0!</v>
      </c>
      <c r="RSS40" s="2267" t="s">
        <v>2539</v>
      </c>
      <c r="RST40" s="2270"/>
      <c r="RSU40" s="2271"/>
      <c r="RSV40" s="2270"/>
      <c r="RSW40" s="2270"/>
      <c r="RSX40" s="2325" t="e">
        <v>#DIV/0!</v>
      </c>
      <c r="RSY40" s="2325"/>
      <c r="RSZ40" s="2325" t="e">
        <v>#DIV/0!</v>
      </c>
      <c r="RTA40" s="2267" t="s">
        <v>2539</v>
      </c>
      <c r="RTB40" s="2270"/>
      <c r="RTC40" s="2271"/>
      <c r="RTD40" s="2270"/>
      <c r="RTE40" s="2270"/>
      <c r="RTF40" s="2325" t="e">
        <v>#DIV/0!</v>
      </c>
      <c r="RTG40" s="2325"/>
      <c r="RTH40" s="2325" t="e">
        <v>#DIV/0!</v>
      </c>
      <c r="RTI40" s="2267" t="s">
        <v>2539</v>
      </c>
      <c r="RTJ40" s="2270"/>
      <c r="RTK40" s="2271"/>
      <c r="RTL40" s="2270"/>
      <c r="RTM40" s="2270"/>
      <c r="RTN40" s="2325" t="e">
        <v>#DIV/0!</v>
      </c>
      <c r="RTO40" s="2325"/>
      <c r="RTP40" s="2325" t="e">
        <v>#DIV/0!</v>
      </c>
      <c r="RTQ40" s="2267" t="s">
        <v>2539</v>
      </c>
      <c r="RTR40" s="2270"/>
      <c r="RTS40" s="2271"/>
      <c r="RTT40" s="2270"/>
      <c r="RTU40" s="2270"/>
      <c r="RTV40" s="2325" t="e">
        <v>#DIV/0!</v>
      </c>
      <c r="RTW40" s="2325"/>
      <c r="RTX40" s="2325" t="e">
        <v>#DIV/0!</v>
      </c>
      <c r="RTY40" s="2267" t="s">
        <v>2539</v>
      </c>
      <c r="RTZ40" s="2270"/>
      <c r="RUA40" s="2271"/>
      <c r="RUB40" s="2270"/>
      <c r="RUC40" s="2270"/>
      <c r="RUD40" s="2325" t="e">
        <v>#DIV/0!</v>
      </c>
      <c r="RUE40" s="2325"/>
      <c r="RUF40" s="2325" t="e">
        <v>#DIV/0!</v>
      </c>
      <c r="RUG40" s="2267" t="s">
        <v>2539</v>
      </c>
      <c r="RUH40" s="2270"/>
      <c r="RUI40" s="2271"/>
      <c r="RUJ40" s="2270"/>
      <c r="RUK40" s="2270"/>
      <c r="RUL40" s="2325" t="e">
        <v>#DIV/0!</v>
      </c>
      <c r="RUM40" s="2325"/>
      <c r="RUN40" s="2325" t="e">
        <v>#DIV/0!</v>
      </c>
      <c r="RUO40" s="2267" t="s">
        <v>2539</v>
      </c>
      <c r="RUP40" s="2270"/>
      <c r="RUQ40" s="2271"/>
      <c r="RUR40" s="2270"/>
      <c r="RUS40" s="2270"/>
      <c r="RUT40" s="2325" t="e">
        <v>#DIV/0!</v>
      </c>
      <c r="RUU40" s="2325"/>
      <c r="RUV40" s="2325" t="e">
        <v>#DIV/0!</v>
      </c>
      <c r="RUW40" s="2267" t="s">
        <v>2539</v>
      </c>
      <c r="RUX40" s="2270"/>
      <c r="RUY40" s="2271"/>
      <c r="RUZ40" s="2270"/>
      <c r="RVA40" s="2270"/>
      <c r="RVB40" s="2325" t="e">
        <v>#DIV/0!</v>
      </c>
      <c r="RVC40" s="2325"/>
      <c r="RVD40" s="2325" t="e">
        <v>#DIV/0!</v>
      </c>
      <c r="RVE40" s="2267" t="s">
        <v>2539</v>
      </c>
      <c r="RVF40" s="2270"/>
      <c r="RVG40" s="2271"/>
      <c r="RVH40" s="2270"/>
      <c r="RVI40" s="2270"/>
      <c r="RVJ40" s="2325" t="e">
        <v>#DIV/0!</v>
      </c>
      <c r="RVK40" s="2325"/>
      <c r="RVL40" s="2325" t="e">
        <v>#DIV/0!</v>
      </c>
      <c r="RVM40" s="2267" t="s">
        <v>2539</v>
      </c>
      <c r="RVN40" s="2270"/>
      <c r="RVO40" s="2271"/>
      <c r="RVP40" s="2270"/>
      <c r="RVQ40" s="2270"/>
      <c r="RVR40" s="2325" t="e">
        <v>#DIV/0!</v>
      </c>
      <c r="RVS40" s="2325"/>
      <c r="RVT40" s="2325" t="e">
        <v>#DIV/0!</v>
      </c>
      <c r="RVU40" s="2267" t="s">
        <v>2539</v>
      </c>
      <c r="RVV40" s="2270"/>
      <c r="RVW40" s="2271"/>
      <c r="RVX40" s="2270"/>
      <c r="RVY40" s="2270"/>
      <c r="RVZ40" s="2325" t="e">
        <v>#DIV/0!</v>
      </c>
      <c r="RWA40" s="2325"/>
      <c r="RWB40" s="2325" t="e">
        <v>#DIV/0!</v>
      </c>
      <c r="RWC40" s="2267" t="s">
        <v>2539</v>
      </c>
      <c r="RWD40" s="2270"/>
      <c r="RWE40" s="2271"/>
      <c r="RWF40" s="2270"/>
      <c r="RWG40" s="2270"/>
      <c r="RWH40" s="2325" t="e">
        <v>#DIV/0!</v>
      </c>
      <c r="RWI40" s="2325"/>
      <c r="RWJ40" s="2325" t="e">
        <v>#DIV/0!</v>
      </c>
      <c r="RWK40" s="2267" t="s">
        <v>2539</v>
      </c>
      <c r="RWL40" s="2270"/>
      <c r="RWM40" s="2271"/>
      <c r="RWN40" s="2270"/>
      <c r="RWO40" s="2270"/>
      <c r="RWP40" s="2325" t="e">
        <v>#DIV/0!</v>
      </c>
      <c r="RWQ40" s="2325"/>
      <c r="RWR40" s="2325" t="e">
        <v>#DIV/0!</v>
      </c>
      <c r="RWS40" s="2267" t="s">
        <v>2539</v>
      </c>
      <c r="RWT40" s="2270"/>
      <c r="RWU40" s="2271"/>
      <c r="RWV40" s="2270"/>
      <c r="RWW40" s="2270"/>
      <c r="RWX40" s="2325" t="e">
        <v>#DIV/0!</v>
      </c>
      <c r="RWY40" s="2325"/>
      <c r="RWZ40" s="2325" t="e">
        <v>#DIV/0!</v>
      </c>
      <c r="RXA40" s="2267" t="s">
        <v>2539</v>
      </c>
      <c r="RXB40" s="2270"/>
      <c r="RXC40" s="2271"/>
      <c r="RXD40" s="2270"/>
      <c r="RXE40" s="2270"/>
      <c r="RXF40" s="2325" t="e">
        <v>#DIV/0!</v>
      </c>
      <c r="RXG40" s="2325"/>
      <c r="RXH40" s="2325" t="e">
        <v>#DIV/0!</v>
      </c>
      <c r="RXI40" s="2267" t="s">
        <v>2539</v>
      </c>
      <c r="RXJ40" s="2270"/>
      <c r="RXK40" s="2271"/>
      <c r="RXL40" s="2270"/>
      <c r="RXM40" s="2270"/>
      <c r="RXN40" s="2325" t="e">
        <v>#DIV/0!</v>
      </c>
      <c r="RXO40" s="2325"/>
      <c r="RXP40" s="2325" t="e">
        <v>#DIV/0!</v>
      </c>
      <c r="RXQ40" s="2267" t="s">
        <v>2539</v>
      </c>
      <c r="RXR40" s="2270"/>
      <c r="RXS40" s="2271"/>
      <c r="RXT40" s="2270"/>
      <c r="RXU40" s="2270"/>
      <c r="RXV40" s="2325" t="e">
        <v>#DIV/0!</v>
      </c>
      <c r="RXW40" s="2325"/>
      <c r="RXX40" s="2325" t="e">
        <v>#DIV/0!</v>
      </c>
      <c r="RXY40" s="2267" t="s">
        <v>2539</v>
      </c>
      <c r="RXZ40" s="2270"/>
      <c r="RYA40" s="2271"/>
      <c r="RYB40" s="2270"/>
      <c r="RYC40" s="2270"/>
      <c r="RYD40" s="2325" t="e">
        <v>#DIV/0!</v>
      </c>
      <c r="RYE40" s="2325"/>
      <c r="RYF40" s="2325" t="e">
        <v>#DIV/0!</v>
      </c>
      <c r="RYG40" s="2267" t="s">
        <v>2539</v>
      </c>
      <c r="RYH40" s="2270"/>
      <c r="RYI40" s="2271"/>
      <c r="RYJ40" s="2270"/>
      <c r="RYK40" s="2270"/>
      <c r="RYL40" s="2325" t="e">
        <v>#DIV/0!</v>
      </c>
      <c r="RYM40" s="2325"/>
      <c r="RYN40" s="2325" t="e">
        <v>#DIV/0!</v>
      </c>
      <c r="RYO40" s="2267" t="s">
        <v>2539</v>
      </c>
      <c r="RYP40" s="2270"/>
      <c r="RYQ40" s="2271"/>
      <c r="RYR40" s="2270"/>
      <c r="RYS40" s="2270"/>
      <c r="RYT40" s="2325" t="e">
        <v>#DIV/0!</v>
      </c>
      <c r="RYU40" s="2325"/>
      <c r="RYV40" s="2325" t="e">
        <v>#DIV/0!</v>
      </c>
      <c r="RYW40" s="2267" t="s">
        <v>2539</v>
      </c>
      <c r="RYX40" s="2270"/>
      <c r="RYY40" s="2271"/>
      <c r="RYZ40" s="2270"/>
      <c r="RZA40" s="2270"/>
      <c r="RZB40" s="2325" t="e">
        <v>#DIV/0!</v>
      </c>
      <c r="RZC40" s="2325"/>
      <c r="RZD40" s="2325" t="e">
        <v>#DIV/0!</v>
      </c>
      <c r="RZE40" s="2267" t="s">
        <v>2539</v>
      </c>
      <c r="RZF40" s="2270"/>
      <c r="RZG40" s="2271"/>
      <c r="RZH40" s="2270"/>
      <c r="RZI40" s="2270"/>
      <c r="RZJ40" s="2325" t="e">
        <v>#DIV/0!</v>
      </c>
      <c r="RZK40" s="2325"/>
      <c r="RZL40" s="2325" t="e">
        <v>#DIV/0!</v>
      </c>
      <c r="RZM40" s="2267" t="s">
        <v>2539</v>
      </c>
      <c r="RZN40" s="2270"/>
      <c r="RZO40" s="2271"/>
      <c r="RZP40" s="2270"/>
      <c r="RZQ40" s="2270"/>
      <c r="RZR40" s="2325" t="e">
        <v>#DIV/0!</v>
      </c>
      <c r="RZS40" s="2325"/>
      <c r="RZT40" s="2325" t="e">
        <v>#DIV/0!</v>
      </c>
      <c r="RZU40" s="2267" t="s">
        <v>2539</v>
      </c>
      <c r="RZV40" s="2270"/>
      <c r="RZW40" s="2271"/>
      <c r="RZX40" s="2270"/>
      <c r="RZY40" s="2270"/>
      <c r="RZZ40" s="2325" t="e">
        <v>#DIV/0!</v>
      </c>
      <c r="SAA40" s="2325"/>
      <c r="SAB40" s="2325" t="e">
        <v>#DIV/0!</v>
      </c>
      <c r="SAC40" s="2267" t="s">
        <v>2539</v>
      </c>
      <c r="SAD40" s="2270"/>
      <c r="SAE40" s="2271"/>
      <c r="SAF40" s="2270"/>
      <c r="SAG40" s="2270"/>
      <c r="SAH40" s="2325" t="e">
        <v>#DIV/0!</v>
      </c>
      <c r="SAI40" s="2325"/>
      <c r="SAJ40" s="2325" t="e">
        <v>#DIV/0!</v>
      </c>
      <c r="SAK40" s="2267" t="s">
        <v>2539</v>
      </c>
      <c r="SAL40" s="2270"/>
      <c r="SAM40" s="2271"/>
      <c r="SAN40" s="2270"/>
      <c r="SAO40" s="2270"/>
      <c r="SAP40" s="2325" t="e">
        <v>#DIV/0!</v>
      </c>
      <c r="SAQ40" s="2325"/>
      <c r="SAR40" s="2325" t="e">
        <v>#DIV/0!</v>
      </c>
      <c r="SAS40" s="2267" t="s">
        <v>2539</v>
      </c>
      <c r="SAT40" s="2270"/>
      <c r="SAU40" s="2271"/>
      <c r="SAV40" s="2270"/>
      <c r="SAW40" s="2270"/>
      <c r="SAX40" s="2325" t="e">
        <v>#DIV/0!</v>
      </c>
      <c r="SAY40" s="2325"/>
      <c r="SAZ40" s="2325" t="e">
        <v>#DIV/0!</v>
      </c>
      <c r="SBA40" s="2267" t="s">
        <v>2539</v>
      </c>
      <c r="SBB40" s="2270"/>
      <c r="SBC40" s="2271"/>
      <c r="SBD40" s="2270"/>
      <c r="SBE40" s="2270"/>
      <c r="SBF40" s="2325" t="e">
        <v>#DIV/0!</v>
      </c>
      <c r="SBG40" s="2325"/>
      <c r="SBH40" s="2325" t="e">
        <v>#DIV/0!</v>
      </c>
      <c r="SBI40" s="2267" t="s">
        <v>2539</v>
      </c>
      <c r="SBJ40" s="2270"/>
      <c r="SBK40" s="2271"/>
      <c r="SBL40" s="2270"/>
      <c r="SBM40" s="2270"/>
      <c r="SBN40" s="2325" t="e">
        <v>#DIV/0!</v>
      </c>
      <c r="SBO40" s="2325"/>
      <c r="SBP40" s="2325" t="e">
        <v>#DIV/0!</v>
      </c>
      <c r="SBQ40" s="2267" t="s">
        <v>2539</v>
      </c>
      <c r="SBR40" s="2270"/>
      <c r="SBS40" s="2271"/>
      <c r="SBT40" s="2270"/>
      <c r="SBU40" s="2270"/>
      <c r="SBV40" s="2325" t="e">
        <v>#DIV/0!</v>
      </c>
      <c r="SBW40" s="2325"/>
      <c r="SBX40" s="2325" t="e">
        <v>#DIV/0!</v>
      </c>
      <c r="SBY40" s="2267" t="s">
        <v>2539</v>
      </c>
      <c r="SBZ40" s="2270"/>
      <c r="SCA40" s="2271"/>
      <c r="SCB40" s="2270"/>
      <c r="SCC40" s="2270"/>
      <c r="SCD40" s="2325" t="e">
        <v>#DIV/0!</v>
      </c>
      <c r="SCE40" s="2325"/>
      <c r="SCF40" s="2325" t="e">
        <v>#DIV/0!</v>
      </c>
      <c r="SCG40" s="2267" t="s">
        <v>2539</v>
      </c>
      <c r="SCH40" s="2270"/>
      <c r="SCI40" s="2271"/>
      <c r="SCJ40" s="2270"/>
      <c r="SCK40" s="2270"/>
      <c r="SCL40" s="2325" t="e">
        <v>#DIV/0!</v>
      </c>
      <c r="SCM40" s="2325"/>
      <c r="SCN40" s="2325" t="e">
        <v>#DIV/0!</v>
      </c>
      <c r="SCO40" s="2267" t="s">
        <v>2539</v>
      </c>
      <c r="SCP40" s="2270"/>
      <c r="SCQ40" s="2271"/>
      <c r="SCR40" s="2270"/>
      <c r="SCS40" s="2270"/>
      <c r="SCT40" s="2325" t="e">
        <v>#DIV/0!</v>
      </c>
      <c r="SCU40" s="2325"/>
      <c r="SCV40" s="2325" t="e">
        <v>#DIV/0!</v>
      </c>
      <c r="SCW40" s="2267" t="s">
        <v>2539</v>
      </c>
      <c r="SCX40" s="2270"/>
      <c r="SCY40" s="2271"/>
      <c r="SCZ40" s="2270"/>
      <c r="SDA40" s="2270"/>
      <c r="SDB40" s="2325" t="e">
        <v>#DIV/0!</v>
      </c>
      <c r="SDC40" s="2325"/>
      <c r="SDD40" s="2325" t="e">
        <v>#DIV/0!</v>
      </c>
      <c r="SDE40" s="2267" t="s">
        <v>2539</v>
      </c>
      <c r="SDF40" s="2270"/>
      <c r="SDG40" s="2271"/>
      <c r="SDH40" s="2270"/>
      <c r="SDI40" s="2270"/>
      <c r="SDJ40" s="2325" t="e">
        <v>#DIV/0!</v>
      </c>
      <c r="SDK40" s="2325"/>
      <c r="SDL40" s="2325" t="e">
        <v>#DIV/0!</v>
      </c>
      <c r="SDM40" s="2267" t="s">
        <v>2539</v>
      </c>
      <c r="SDN40" s="2270"/>
      <c r="SDO40" s="2271"/>
      <c r="SDP40" s="2270"/>
      <c r="SDQ40" s="2270"/>
      <c r="SDR40" s="2325" t="e">
        <v>#DIV/0!</v>
      </c>
      <c r="SDS40" s="2325"/>
      <c r="SDT40" s="2325" t="e">
        <v>#DIV/0!</v>
      </c>
      <c r="SDU40" s="2267" t="s">
        <v>2539</v>
      </c>
      <c r="SDV40" s="2270"/>
      <c r="SDW40" s="2271"/>
      <c r="SDX40" s="2270"/>
      <c r="SDY40" s="2270"/>
      <c r="SDZ40" s="2325" t="e">
        <v>#DIV/0!</v>
      </c>
      <c r="SEA40" s="2325"/>
      <c r="SEB40" s="2325" t="e">
        <v>#DIV/0!</v>
      </c>
      <c r="SEC40" s="2267" t="s">
        <v>2539</v>
      </c>
      <c r="SED40" s="2270"/>
      <c r="SEE40" s="2271"/>
      <c r="SEF40" s="2270"/>
      <c r="SEG40" s="2270"/>
      <c r="SEH40" s="2325" t="e">
        <v>#DIV/0!</v>
      </c>
      <c r="SEI40" s="2325"/>
      <c r="SEJ40" s="2325" t="e">
        <v>#DIV/0!</v>
      </c>
      <c r="SEK40" s="2267" t="s">
        <v>2539</v>
      </c>
      <c r="SEL40" s="2270"/>
      <c r="SEM40" s="2271"/>
      <c r="SEN40" s="2270"/>
      <c r="SEO40" s="2270"/>
      <c r="SEP40" s="2325" t="e">
        <v>#DIV/0!</v>
      </c>
      <c r="SEQ40" s="2325"/>
      <c r="SER40" s="2325" t="e">
        <v>#DIV/0!</v>
      </c>
      <c r="SES40" s="2267" t="s">
        <v>2539</v>
      </c>
      <c r="SET40" s="2270"/>
      <c r="SEU40" s="2271"/>
      <c r="SEV40" s="2270"/>
      <c r="SEW40" s="2270"/>
      <c r="SEX40" s="2325" t="e">
        <v>#DIV/0!</v>
      </c>
      <c r="SEY40" s="2325"/>
      <c r="SEZ40" s="2325" t="e">
        <v>#DIV/0!</v>
      </c>
      <c r="SFA40" s="2267" t="s">
        <v>2539</v>
      </c>
      <c r="SFB40" s="2270"/>
      <c r="SFC40" s="2271"/>
      <c r="SFD40" s="2270"/>
      <c r="SFE40" s="2270"/>
      <c r="SFF40" s="2325" t="e">
        <v>#DIV/0!</v>
      </c>
      <c r="SFG40" s="2325"/>
      <c r="SFH40" s="2325" t="e">
        <v>#DIV/0!</v>
      </c>
      <c r="SFI40" s="2267" t="s">
        <v>2539</v>
      </c>
      <c r="SFJ40" s="2270"/>
      <c r="SFK40" s="2271"/>
      <c r="SFL40" s="2270"/>
      <c r="SFM40" s="2270"/>
      <c r="SFN40" s="2325" t="e">
        <v>#DIV/0!</v>
      </c>
      <c r="SFO40" s="2325"/>
      <c r="SFP40" s="2325" t="e">
        <v>#DIV/0!</v>
      </c>
      <c r="SFQ40" s="2267" t="s">
        <v>2539</v>
      </c>
      <c r="SFR40" s="2270"/>
      <c r="SFS40" s="2271"/>
      <c r="SFT40" s="2270"/>
      <c r="SFU40" s="2270"/>
      <c r="SFV40" s="2325" t="e">
        <v>#DIV/0!</v>
      </c>
      <c r="SFW40" s="2325"/>
      <c r="SFX40" s="2325" t="e">
        <v>#DIV/0!</v>
      </c>
      <c r="SFY40" s="2267" t="s">
        <v>2539</v>
      </c>
      <c r="SFZ40" s="2270"/>
      <c r="SGA40" s="2271"/>
      <c r="SGB40" s="2270"/>
      <c r="SGC40" s="2270"/>
      <c r="SGD40" s="2325" t="e">
        <v>#DIV/0!</v>
      </c>
      <c r="SGE40" s="2325"/>
      <c r="SGF40" s="2325" t="e">
        <v>#DIV/0!</v>
      </c>
      <c r="SGG40" s="2267" t="s">
        <v>2539</v>
      </c>
      <c r="SGH40" s="2270"/>
      <c r="SGI40" s="2271"/>
      <c r="SGJ40" s="2270"/>
      <c r="SGK40" s="2270"/>
      <c r="SGL40" s="2325" t="e">
        <v>#DIV/0!</v>
      </c>
      <c r="SGM40" s="2325"/>
      <c r="SGN40" s="2325" t="e">
        <v>#DIV/0!</v>
      </c>
      <c r="SGO40" s="2267" t="s">
        <v>2539</v>
      </c>
      <c r="SGP40" s="2270"/>
      <c r="SGQ40" s="2271"/>
      <c r="SGR40" s="2270"/>
      <c r="SGS40" s="2270"/>
      <c r="SGT40" s="2325" t="e">
        <v>#DIV/0!</v>
      </c>
      <c r="SGU40" s="2325"/>
      <c r="SGV40" s="2325" t="e">
        <v>#DIV/0!</v>
      </c>
      <c r="SGW40" s="2267" t="s">
        <v>2539</v>
      </c>
      <c r="SGX40" s="2270"/>
      <c r="SGY40" s="2271"/>
      <c r="SGZ40" s="2270"/>
      <c r="SHA40" s="2270"/>
      <c r="SHB40" s="2325" t="e">
        <v>#DIV/0!</v>
      </c>
      <c r="SHC40" s="2325"/>
      <c r="SHD40" s="2325" t="e">
        <v>#DIV/0!</v>
      </c>
      <c r="SHE40" s="2267" t="s">
        <v>2539</v>
      </c>
      <c r="SHF40" s="2270"/>
      <c r="SHG40" s="2271"/>
      <c r="SHH40" s="2270"/>
      <c r="SHI40" s="2270"/>
      <c r="SHJ40" s="2325" t="e">
        <v>#DIV/0!</v>
      </c>
      <c r="SHK40" s="2325"/>
      <c r="SHL40" s="2325" t="e">
        <v>#DIV/0!</v>
      </c>
      <c r="SHM40" s="2267" t="s">
        <v>2539</v>
      </c>
      <c r="SHN40" s="2270"/>
      <c r="SHO40" s="2271"/>
      <c r="SHP40" s="2270"/>
      <c r="SHQ40" s="2270"/>
      <c r="SHR40" s="2325" t="e">
        <v>#DIV/0!</v>
      </c>
      <c r="SHS40" s="2325"/>
      <c r="SHT40" s="2325" t="e">
        <v>#DIV/0!</v>
      </c>
      <c r="SHU40" s="2267" t="s">
        <v>2539</v>
      </c>
      <c r="SHV40" s="2270"/>
      <c r="SHW40" s="2271"/>
      <c r="SHX40" s="2270"/>
      <c r="SHY40" s="2270"/>
      <c r="SHZ40" s="2325" t="e">
        <v>#DIV/0!</v>
      </c>
      <c r="SIA40" s="2325"/>
      <c r="SIB40" s="2325" t="e">
        <v>#DIV/0!</v>
      </c>
      <c r="SIC40" s="2267" t="s">
        <v>2539</v>
      </c>
      <c r="SID40" s="2270"/>
      <c r="SIE40" s="2271"/>
      <c r="SIF40" s="2270"/>
      <c r="SIG40" s="2270"/>
      <c r="SIH40" s="2325" t="e">
        <v>#DIV/0!</v>
      </c>
      <c r="SII40" s="2325"/>
      <c r="SIJ40" s="2325" t="e">
        <v>#DIV/0!</v>
      </c>
      <c r="SIK40" s="2267" t="s">
        <v>2539</v>
      </c>
      <c r="SIL40" s="2270"/>
      <c r="SIM40" s="2271"/>
      <c r="SIN40" s="2270"/>
      <c r="SIO40" s="2270"/>
      <c r="SIP40" s="2325" t="e">
        <v>#DIV/0!</v>
      </c>
      <c r="SIQ40" s="2325"/>
      <c r="SIR40" s="2325" t="e">
        <v>#DIV/0!</v>
      </c>
      <c r="SIS40" s="2267" t="s">
        <v>2539</v>
      </c>
      <c r="SIT40" s="2270"/>
      <c r="SIU40" s="2271"/>
      <c r="SIV40" s="2270"/>
      <c r="SIW40" s="2270"/>
      <c r="SIX40" s="2325" t="e">
        <v>#DIV/0!</v>
      </c>
      <c r="SIY40" s="2325"/>
      <c r="SIZ40" s="2325" t="e">
        <v>#DIV/0!</v>
      </c>
      <c r="SJA40" s="2267" t="s">
        <v>2539</v>
      </c>
      <c r="SJB40" s="2270"/>
      <c r="SJC40" s="2271"/>
      <c r="SJD40" s="2270"/>
      <c r="SJE40" s="2270"/>
      <c r="SJF40" s="2325" t="e">
        <v>#DIV/0!</v>
      </c>
      <c r="SJG40" s="2325"/>
      <c r="SJH40" s="2325" t="e">
        <v>#DIV/0!</v>
      </c>
      <c r="SJI40" s="2267" t="s">
        <v>2539</v>
      </c>
      <c r="SJJ40" s="2270"/>
      <c r="SJK40" s="2271"/>
      <c r="SJL40" s="2270"/>
      <c r="SJM40" s="2270"/>
      <c r="SJN40" s="2325" t="e">
        <v>#DIV/0!</v>
      </c>
      <c r="SJO40" s="2325"/>
      <c r="SJP40" s="2325" t="e">
        <v>#DIV/0!</v>
      </c>
      <c r="SJQ40" s="2267" t="s">
        <v>2539</v>
      </c>
      <c r="SJR40" s="2270"/>
      <c r="SJS40" s="2271"/>
      <c r="SJT40" s="2270"/>
      <c r="SJU40" s="2270"/>
      <c r="SJV40" s="2325" t="e">
        <v>#DIV/0!</v>
      </c>
      <c r="SJW40" s="2325"/>
      <c r="SJX40" s="2325" t="e">
        <v>#DIV/0!</v>
      </c>
      <c r="SJY40" s="2267" t="s">
        <v>2539</v>
      </c>
      <c r="SJZ40" s="2270"/>
      <c r="SKA40" s="2271"/>
      <c r="SKB40" s="2270"/>
      <c r="SKC40" s="2270"/>
      <c r="SKD40" s="2325" t="e">
        <v>#DIV/0!</v>
      </c>
      <c r="SKE40" s="2325"/>
      <c r="SKF40" s="2325" t="e">
        <v>#DIV/0!</v>
      </c>
      <c r="SKG40" s="2267" t="s">
        <v>2539</v>
      </c>
      <c r="SKH40" s="2270"/>
      <c r="SKI40" s="2271"/>
      <c r="SKJ40" s="2270"/>
      <c r="SKK40" s="2270"/>
      <c r="SKL40" s="2325" t="e">
        <v>#DIV/0!</v>
      </c>
      <c r="SKM40" s="2325"/>
      <c r="SKN40" s="2325" t="e">
        <v>#DIV/0!</v>
      </c>
      <c r="SKO40" s="2267" t="s">
        <v>2539</v>
      </c>
      <c r="SKP40" s="2270"/>
      <c r="SKQ40" s="2271"/>
      <c r="SKR40" s="2270"/>
      <c r="SKS40" s="2270"/>
      <c r="SKT40" s="2325" t="e">
        <v>#DIV/0!</v>
      </c>
      <c r="SKU40" s="2325"/>
      <c r="SKV40" s="2325" t="e">
        <v>#DIV/0!</v>
      </c>
      <c r="SKW40" s="2267" t="s">
        <v>2539</v>
      </c>
      <c r="SKX40" s="2270"/>
      <c r="SKY40" s="2271"/>
      <c r="SKZ40" s="2270"/>
      <c r="SLA40" s="2270"/>
      <c r="SLB40" s="2325" t="e">
        <v>#DIV/0!</v>
      </c>
      <c r="SLC40" s="2325"/>
      <c r="SLD40" s="2325" t="e">
        <v>#DIV/0!</v>
      </c>
      <c r="SLE40" s="2267" t="s">
        <v>2539</v>
      </c>
      <c r="SLF40" s="2270"/>
      <c r="SLG40" s="2271"/>
      <c r="SLH40" s="2270"/>
      <c r="SLI40" s="2270"/>
      <c r="SLJ40" s="2325" t="e">
        <v>#DIV/0!</v>
      </c>
      <c r="SLK40" s="2325"/>
      <c r="SLL40" s="2325" t="e">
        <v>#DIV/0!</v>
      </c>
      <c r="SLM40" s="2267" t="s">
        <v>2539</v>
      </c>
      <c r="SLN40" s="2270"/>
      <c r="SLO40" s="2271"/>
      <c r="SLP40" s="2270"/>
      <c r="SLQ40" s="2270"/>
      <c r="SLR40" s="2325" t="e">
        <v>#DIV/0!</v>
      </c>
      <c r="SLS40" s="2325"/>
      <c r="SLT40" s="2325" t="e">
        <v>#DIV/0!</v>
      </c>
      <c r="SLU40" s="2267" t="s">
        <v>2539</v>
      </c>
      <c r="SLV40" s="2270"/>
      <c r="SLW40" s="2271"/>
      <c r="SLX40" s="2270"/>
      <c r="SLY40" s="2270"/>
      <c r="SLZ40" s="2325" t="e">
        <v>#DIV/0!</v>
      </c>
      <c r="SMA40" s="2325"/>
      <c r="SMB40" s="2325" t="e">
        <v>#DIV/0!</v>
      </c>
      <c r="SMC40" s="2267" t="s">
        <v>2539</v>
      </c>
      <c r="SMD40" s="2270"/>
      <c r="SME40" s="2271"/>
      <c r="SMF40" s="2270"/>
      <c r="SMG40" s="2270"/>
      <c r="SMH40" s="2325" t="e">
        <v>#DIV/0!</v>
      </c>
      <c r="SMI40" s="2325"/>
      <c r="SMJ40" s="2325" t="e">
        <v>#DIV/0!</v>
      </c>
      <c r="SMK40" s="2267" t="s">
        <v>2539</v>
      </c>
      <c r="SML40" s="2270"/>
      <c r="SMM40" s="2271"/>
      <c r="SMN40" s="2270"/>
      <c r="SMO40" s="2270"/>
      <c r="SMP40" s="2325" t="e">
        <v>#DIV/0!</v>
      </c>
      <c r="SMQ40" s="2325"/>
      <c r="SMR40" s="2325" t="e">
        <v>#DIV/0!</v>
      </c>
      <c r="SMS40" s="2267" t="s">
        <v>2539</v>
      </c>
      <c r="SMT40" s="2270"/>
      <c r="SMU40" s="2271"/>
      <c r="SMV40" s="2270"/>
      <c r="SMW40" s="2270"/>
      <c r="SMX40" s="2325" t="e">
        <v>#DIV/0!</v>
      </c>
      <c r="SMY40" s="2325"/>
      <c r="SMZ40" s="2325" t="e">
        <v>#DIV/0!</v>
      </c>
      <c r="SNA40" s="2267" t="s">
        <v>2539</v>
      </c>
      <c r="SNB40" s="2270"/>
      <c r="SNC40" s="2271"/>
      <c r="SND40" s="2270"/>
      <c r="SNE40" s="2270"/>
      <c r="SNF40" s="2325" t="e">
        <v>#DIV/0!</v>
      </c>
      <c r="SNG40" s="2325"/>
      <c r="SNH40" s="2325" t="e">
        <v>#DIV/0!</v>
      </c>
      <c r="SNI40" s="2267" t="s">
        <v>2539</v>
      </c>
      <c r="SNJ40" s="2270"/>
      <c r="SNK40" s="2271"/>
      <c r="SNL40" s="2270"/>
      <c r="SNM40" s="2270"/>
      <c r="SNN40" s="2325" t="e">
        <v>#DIV/0!</v>
      </c>
      <c r="SNO40" s="2325"/>
      <c r="SNP40" s="2325" t="e">
        <v>#DIV/0!</v>
      </c>
      <c r="SNQ40" s="2267" t="s">
        <v>2539</v>
      </c>
      <c r="SNR40" s="2270"/>
      <c r="SNS40" s="2271"/>
      <c r="SNT40" s="2270"/>
      <c r="SNU40" s="2270"/>
      <c r="SNV40" s="2325" t="e">
        <v>#DIV/0!</v>
      </c>
      <c r="SNW40" s="2325"/>
      <c r="SNX40" s="2325" t="e">
        <v>#DIV/0!</v>
      </c>
      <c r="SNY40" s="2267" t="s">
        <v>2539</v>
      </c>
      <c r="SNZ40" s="2270"/>
      <c r="SOA40" s="2271"/>
      <c r="SOB40" s="2270"/>
      <c r="SOC40" s="2270"/>
      <c r="SOD40" s="2325" t="e">
        <v>#DIV/0!</v>
      </c>
      <c r="SOE40" s="2325"/>
      <c r="SOF40" s="2325" t="e">
        <v>#DIV/0!</v>
      </c>
      <c r="SOG40" s="2267" t="s">
        <v>2539</v>
      </c>
      <c r="SOH40" s="2270"/>
      <c r="SOI40" s="2271"/>
      <c r="SOJ40" s="2270"/>
      <c r="SOK40" s="2270"/>
      <c r="SOL40" s="2325" t="e">
        <v>#DIV/0!</v>
      </c>
      <c r="SOM40" s="2325"/>
      <c r="SON40" s="2325" t="e">
        <v>#DIV/0!</v>
      </c>
      <c r="SOO40" s="2267" t="s">
        <v>2539</v>
      </c>
      <c r="SOP40" s="2270"/>
      <c r="SOQ40" s="2271"/>
      <c r="SOR40" s="2270"/>
      <c r="SOS40" s="2270"/>
      <c r="SOT40" s="2325" t="e">
        <v>#DIV/0!</v>
      </c>
      <c r="SOU40" s="2325"/>
      <c r="SOV40" s="2325" t="e">
        <v>#DIV/0!</v>
      </c>
      <c r="SOW40" s="2267" t="s">
        <v>2539</v>
      </c>
      <c r="SOX40" s="2270"/>
      <c r="SOY40" s="2271"/>
      <c r="SOZ40" s="2270"/>
      <c r="SPA40" s="2270"/>
      <c r="SPB40" s="2325" t="e">
        <v>#DIV/0!</v>
      </c>
      <c r="SPC40" s="2325"/>
      <c r="SPD40" s="2325" t="e">
        <v>#DIV/0!</v>
      </c>
      <c r="SPE40" s="2267" t="s">
        <v>2539</v>
      </c>
      <c r="SPF40" s="2270"/>
      <c r="SPG40" s="2271"/>
      <c r="SPH40" s="2270"/>
      <c r="SPI40" s="2270"/>
      <c r="SPJ40" s="2325" t="e">
        <v>#DIV/0!</v>
      </c>
      <c r="SPK40" s="2325"/>
      <c r="SPL40" s="2325" t="e">
        <v>#DIV/0!</v>
      </c>
      <c r="SPM40" s="2267" t="s">
        <v>2539</v>
      </c>
      <c r="SPN40" s="2270"/>
      <c r="SPO40" s="2271"/>
      <c r="SPP40" s="2270"/>
      <c r="SPQ40" s="2270"/>
      <c r="SPR40" s="2325" t="e">
        <v>#DIV/0!</v>
      </c>
      <c r="SPS40" s="2325"/>
      <c r="SPT40" s="2325" t="e">
        <v>#DIV/0!</v>
      </c>
      <c r="SPU40" s="2267" t="s">
        <v>2539</v>
      </c>
      <c r="SPV40" s="2270"/>
      <c r="SPW40" s="2271"/>
      <c r="SPX40" s="2270"/>
      <c r="SPY40" s="2270"/>
      <c r="SPZ40" s="2325" t="e">
        <v>#DIV/0!</v>
      </c>
      <c r="SQA40" s="2325"/>
      <c r="SQB40" s="2325" t="e">
        <v>#DIV/0!</v>
      </c>
      <c r="SQC40" s="2267" t="s">
        <v>2539</v>
      </c>
      <c r="SQD40" s="2270"/>
      <c r="SQE40" s="2271"/>
      <c r="SQF40" s="2270"/>
      <c r="SQG40" s="2270"/>
      <c r="SQH40" s="2325" t="e">
        <v>#DIV/0!</v>
      </c>
      <c r="SQI40" s="2325"/>
      <c r="SQJ40" s="2325" t="e">
        <v>#DIV/0!</v>
      </c>
      <c r="SQK40" s="2267" t="s">
        <v>2539</v>
      </c>
      <c r="SQL40" s="2270"/>
      <c r="SQM40" s="2271"/>
      <c r="SQN40" s="2270"/>
      <c r="SQO40" s="2270"/>
      <c r="SQP40" s="2325" t="e">
        <v>#DIV/0!</v>
      </c>
      <c r="SQQ40" s="2325"/>
      <c r="SQR40" s="2325" t="e">
        <v>#DIV/0!</v>
      </c>
      <c r="SQS40" s="2267" t="s">
        <v>2539</v>
      </c>
      <c r="SQT40" s="2270"/>
      <c r="SQU40" s="2271"/>
      <c r="SQV40" s="2270"/>
      <c r="SQW40" s="2270"/>
      <c r="SQX40" s="2325" t="e">
        <v>#DIV/0!</v>
      </c>
      <c r="SQY40" s="2325"/>
      <c r="SQZ40" s="2325" t="e">
        <v>#DIV/0!</v>
      </c>
      <c r="SRA40" s="2267" t="s">
        <v>2539</v>
      </c>
      <c r="SRB40" s="2270"/>
      <c r="SRC40" s="2271"/>
      <c r="SRD40" s="2270"/>
      <c r="SRE40" s="2270"/>
      <c r="SRF40" s="2325" t="e">
        <v>#DIV/0!</v>
      </c>
      <c r="SRG40" s="2325"/>
      <c r="SRH40" s="2325" t="e">
        <v>#DIV/0!</v>
      </c>
      <c r="SRI40" s="2267" t="s">
        <v>2539</v>
      </c>
      <c r="SRJ40" s="2270"/>
      <c r="SRK40" s="2271"/>
      <c r="SRL40" s="2270"/>
      <c r="SRM40" s="2270"/>
      <c r="SRN40" s="2325" t="e">
        <v>#DIV/0!</v>
      </c>
      <c r="SRO40" s="2325"/>
      <c r="SRP40" s="2325" t="e">
        <v>#DIV/0!</v>
      </c>
      <c r="SRQ40" s="2267" t="s">
        <v>2539</v>
      </c>
      <c r="SRR40" s="2270"/>
      <c r="SRS40" s="2271"/>
      <c r="SRT40" s="2270"/>
      <c r="SRU40" s="2270"/>
      <c r="SRV40" s="2325" t="e">
        <v>#DIV/0!</v>
      </c>
      <c r="SRW40" s="2325"/>
      <c r="SRX40" s="2325" t="e">
        <v>#DIV/0!</v>
      </c>
      <c r="SRY40" s="2267" t="s">
        <v>2539</v>
      </c>
      <c r="SRZ40" s="2270"/>
      <c r="SSA40" s="2271"/>
      <c r="SSB40" s="2270"/>
      <c r="SSC40" s="2270"/>
      <c r="SSD40" s="2325" t="e">
        <v>#DIV/0!</v>
      </c>
      <c r="SSE40" s="2325"/>
      <c r="SSF40" s="2325" t="e">
        <v>#DIV/0!</v>
      </c>
      <c r="SSG40" s="2267" t="s">
        <v>2539</v>
      </c>
      <c r="SSH40" s="2270"/>
      <c r="SSI40" s="2271"/>
      <c r="SSJ40" s="2270"/>
      <c r="SSK40" s="2270"/>
      <c r="SSL40" s="2325" t="e">
        <v>#DIV/0!</v>
      </c>
      <c r="SSM40" s="2325"/>
      <c r="SSN40" s="2325" t="e">
        <v>#DIV/0!</v>
      </c>
      <c r="SSO40" s="2267" t="s">
        <v>2539</v>
      </c>
      <c r="SSP40" s="2270"/>
      <c r="SSQ40" s="2271"/>
      <c r="SSR40" s="2270"/>
      <c r="SSS40" s="2270"/>
      <c r="SST40" s="2325" t="e">
        <v>#DIV/0!</v>
      </c>
      <c r="SSU40" s="2325"/>
      <c r="SSV40" s="2325" t="e">
        <v>#DIV/0!</v>
      </c>
      <c r="SSW40" s="2267" t="s">
        <v>2539</v>
      </c>
      <c r="SSX40" s="2270"/>
      <c r="SSY40" s="2271"/>
      <c r="SSZ40" s="2270"/>
      <c r="STA40" s="2270"/>
      <c r="STB40" s="2325" t="e">
        <v>#DIV/0!</v>
      </c>
      <c r="STC40" s="2325"/>
      <c r="STD40" s="2325" t="e">
        <v>#DIV/0!</v>
      </c>
      <c r="STE40" s="2267" t="s">
        <v>2539</v>
      </c>
      <c r="STF40" s="2270"/>
      <c r="STG40" s="2271"/>
      <c r="STH40" s="2270"/>
      <c r="STI40" s="2270"/>
      <c r="STJ40" s="2325" t="e">
        <v>#DIV/0!</v>
      </c>
      <c r="STK40" s="2325"/>
      <c r="STL40" s="2325" t="e">
        <v>#DIV/0!</v>
      </c>
      <c r="STM40" s="2267" t="s">
        <v>2539</v>
      </c>
      <c r="STN40" s="2270"/>
      <c r="STO40" s="2271"/>
      <c r="STP40" s="2270"/>
      <c r="STQ40" s="2270"/>
      <c r="STR40" s="2325" t="e">
        <v>#DIV/0!</v>
      </c>
      <c r="STS40" s="2325"/>
      <c r="STT40" s="2325" t="e">
        <v>#DIV/0!</v>
      </c>
      <c r="STU40" s="2267" t="s">
        <v>2539</v>
      </c>
      <c r="STV40" s="2270"/>
      <c r="STW40" s="2271"/>
      <c r="STX40" s="2270"/>
      <c r="STY40" s="2270"/>
      <c r="STZ40" s="2325" t="e">
        <v>#DIV/0!</v>
      </c>
      <c r="SUA40" s="2325"/>
      <c r="SUB40" s="2325" t="e">
        <v>#DIV/0!</v>
      </c>
      <c r="SUC40" s="2267" t="s">
        <v>2539</v>
      </c>
      <c r="SUD40" s="2270"/>
      <c r="SUE40" s="2271"/>
      <c r="SUF40" s="2270"/>
      <c r="SUG40" s="2270"/>
      <c r="SUH40" s="2325" t="e">
        <v>#DIV/0!</v>
      </c>
      <c r="SUI40" s="2325"/>
      <c r="SUJ40" s="2325" t="e">
        <v>#DIV/0!</v>
      </c>
      <c r="SUK40" s="2267" t="s">
        <v>2539</v>
      </c>
      <c r="SUL40" s="2270"/>
      <c r="SUM40" s="2271"/>
      <c r="SUN40" s="2270"/>
      <c r="SUO40" s="2270"/>
      <c r="SUP40" s="2325" t="e">
        <v>#DIV/0!</v>
      </c>
      <c r="SUQ40" s="2325"/>
      <c r="SUR40" s="2325" t="e">
        <v>#DIV/0!</v>
      </c>
      <c r="SUS40" s="2267" t="s">
        <v>2539</v>
      </c>
      <c r="SUT40" s="2270"/>
      <c r="SUU40" s="2271"/>
      <c r="SUV40" s="2270"/>
      <c r="SUW40" s="2270"/>
      <c r="SUX40" s="2325" t="e">
        <v>#DIV/0!</v>
      </c>
      <c r="SUY40" s="2325"/>
      <c r="SUZ40" s="2325" t="e">
        <v>#DIV/0!</v>
      </c>
      <c r="SVA40" s="2267" t="s">
        <v>2539</v>
      </c>
      <c r="SVB40" s="2270"/>
      <c r="SVC40" s="2271"/>
      <c r="SVD40" s="2270"/>
      <c r="SVE40" s="2270"/>
      <c r="SVF40" s="2325" t="e">
        <v>#DIV/0!</v>
      </c>
      <c r="SVG40" s="2325"/>
      <c r="SVH40" s="2325" t="e">
        <v>#DIV/0!</v>
      </c>
      <c r="SVI40" s="2267" t="s">
        <v>2539</v>
      </c>
      <c r="SVJ40" s="2270"/>
      <c r="SVK40" s="2271"/>
      <c r="SVL40" s="2270"/>
      <c r="SVM40" s="2270"/>
      <c r="SVN40" s="2325" t="e">
        <v>#DIV/0!</v>
      </c>
      <c r="SVO40" s="2325"/>
      <c r="SVP40" s="2325" t="e">
        <v>#DIV/0!</v>
      </c>
      <c r="SVQ40" s="2267" t="s">
        <v>2539</v>
      </c>
      <c r="SVR40" s="2270"/>
      <c r="SVS40" s="2271"/>
      <c r="SVT40" s="2270"/>
      <c r="SVU40" s="2270"/>
      <c r="SVV40" s="2325" t="e">
        <v>#DIV/0!</v>
      </c>
      <c r="SVW40" s="2325"/>
      <c r="SVX40" s="2325" t="e">
        <v>#DIV/0!</v>
      </c>
      <c r="SVY40" s="2267" t="s">
        <v>2539</v>
      </c>
      <c r="SVZ40" s="2270"/>
      <c r="SWA40" s="2271"/>
      <c r="SWB40" s="2270"/>
      <c r="SWC40" s="2270"/>
      <c r="SWD40" s="2325" t="e">
        <v>#DIV/0!</v>
      </c>
      <c r="SWE40" s="2325"/>
      <c r="SWF40" s="2325" t="e">
        <v>#DIV/0!</v>
      </c>
      <c r="SWG40" s="2267" t="s">
        <v>2539</v>
      </c>
      <c r="SWH40" s="2270"/>
      <c r="SWI40" s="2271"/>
      <c r="SWJ40" s="2270"/>
      <c r="SWK40" s="2270"/>
      <c r="SWL40" s="2325" t="e">
        <v>#DIV/0!</v>
      </c>
      <c r="SWM40" s="2325"/>
      <c r="SWN40" s="2325" t="e">
        <v>#DIV/0!</v>
      </c>
      <c r="SWO40" s="2267" t="s">
        <v>2539</v>
      </c>
      <c r="SWP40" s="2270"/>
      <c r="SWQ40" s="2271"/>
      <c r="SWR40" s="2270"/>
      <c r="SWS40" s="2270"/>
      <c r="SWT40" s="2325" t="e">
        <v>#DIV/0!</v>
      </c>
      <c r="SWU40" s="2325"/>
      <c r="SWV40" s="2325" t="e">
        <v>#DIV/0!</v>
      </c>
      <c r="SWW40" s="2267" t="s">
        <v>2539</v>
      </c>
      <c r="SWX40" s="2270"/>
      <c r="SWY40" s="2271"/>
      <c r="SWZ40" s="2270"/>
      <c r="SXA40" s="2270"/>
      <c r="SXB40" s="2325" t="e">
        <v>#DIV/0!</v>
      </c>
      <c r="SXC40" s="2325"/>
      <c r="SXD40" s="2325" t="e">
        <v>#DIV/0!</v>
      </c>
      <c r="SXE40" s="2267" t="s">
        <v>2539</v>
      </c>
      <c r="SXF40" s="2270"/>
      <c r="SXG40" s="2271"/>
      <c r="SXH40" s="2270"/>
      <c r="SXI40" s="2270"/>
      <c r="SXJ40" s="2325" t="e">
        <v>#DIV/0!</v>
      </c>
      <c r="SXK40" s="2325"/>
      <c r="SXL40" s="2325" t="e">
        <v>#DIV/0!</v>
      </c>
      <c r="SXM40" s="2267" t="s">
        <v>2539</v>
      </c>
      <c r="SXN40" s="2270"/>
      <c r="SXO40" s="2271"/>
      <c r="SXP40" s="2270"/>
      <c r="SXQ40" s="2270"/>
      <c r="SXR40" s="2325" t="e">
        <v>#DIV/0!</v>
      </c>
      <c r="SXS40" s="2325"/>
      <c r="SXT40" s="2325" t="e">
        <v>#DIV/0!</v>
      </c>
      <c r="SXU40" s="2267" t="s">
        <v>2539</v>
      </c>
      <c r="SXV40" s="2270"/>
      <c r="SXW40" s="2271"/>
      <c r="SXX40" s="2270"/>
      <c r="SXY40" s="2270"/>
      <c r="SXZ40" s="2325" t="e">
        <v>#DIV/0!</v>
      </c>
      <c r="SYA40" s="2325"/>
      <c r="SYB40" s="2325" t="e">
        <v>#DIV/0!</v>
      </c>
      <c r="SYC40" s="2267" t="s">
        <v>2539</v>
      </c>
      <c r="SYD40" s="2270"/>
      <c r="SYE40" s="2271"/>
      <c r="SYF40" s="2270"/>
      <c r="SYG40" s="2270"/>
      <c r="SYH40" s="2325" t="e">
        <v>#DIV/0!</v>
      </c>
      <c r="SYI40" s="2325"/>
      <c r="SYJ40" s="2325" t="e">
        <v>#DIV/0!</v>
      </c>
      <c r="SYK40" s="2267" t="s">
        <v>2539</v>
      </c>
      <c r="SYL40" s="2270"/>
      <c r="SYM40" s="2271"/>
      <c r="SYN40" s="2270"/>
      <c r="SYO40" s="2270"/>
      <c r="SYP40" s="2325" t="e">
        <v>#DIV/0!</v>
      </c>
      <c r="SYQ40" s="2325"/>
      <c r="SYR40" s="2325" t="e">
        <v>#DIV/0!</v>
      </c>
      <c r="SYS40" s="2267" t="s">
        <v>2539</v>
      </c>
      <c r="SYT40" s="2270"/>
      <c r="SYU40" s="2271"/>
      <c r="SYV40" s="2270"/>
      <c r="SYW40" s="2270"/>
      <c r="SYX40" s="2325" t="e">
        <v>#DIV/0!</v>
      </c>
      <c r="SYY40" s="2325"/>
      <c r="SYZ40" s="2325" t="e">
        <v>#DIV/0!</v>
      </c>
      <c r="SZA40" s="2267" t="s">
        <v>2539</v>
      </c>
      <c r="SZB40" s="2270"/>
      <c r="SZC40" s="2271"/>
      <c r="SZD40" s="2270"/>
      <c r="SZE40" s="2270"/>
      <c r="SZF40" s="2325" t="e">
        <v>#DIV/0!</v>
      </c>
      <c r="SZG40" s="2325"/>
      <c r="SZH40" s="2325" t="e">
        <v>#DIV/0!</v>
      </c>
      <c r="SZI40" s="2267" t="s">
        <v>2539</v>
      </c>
      <c r="SZJ40" s="2270"/>
      <c r="SZK40" s="2271"/>
      <c r="SZL40" s="2270"/>
      <c r="SZM40" s="2270"/>
      <c r="SZN40" s="2325" t="e">
        <v>#DIV/0!</v>
      </c>
      <c r="SZO40" s="2325"/>
      <c r="SZP40" s="2325" t="e">
        <v>#DIV/0!</v>
      </c>
      <c r="SZQ40" s="2267" t="s">
        <v>2539</v>
      </c>
      <c r="SZR40" s="2270"/>
      <c r="SZS40" s="2271"/>
      <c r="SZT40" s="2270"/>
      <c r="SZU40" s="2270"/>
      <c r="SZV40" s="2325" t="e">
        <v>#DIV/0!</v>
      </c>
      <c r="SZW40" s="2325"/>
      <c r="SZX40" s="2325" t="e">
        <v>#DIV/0!</v>
      </c>
      <c r="SZY40" s="2267" t="s">
        <v>2539</v>
      </c>
      <c r="SZZ40" s="2270"/>
      <c r="TAA40" s="2271"/>
      <c r="TAB40" s="2270"/>
      <c r="TAC40" s="2270"/>
      <c r="TAD40" s="2325" t="e">
        <v>#DIV/0!</v>
      </c>
      <c r="TAE40" s="2325"/>
      <c r="TAF40" s="2325" t="e">
        <v>#DIV/0!</v>
      </c>
      <c r="TAG40" s="2267" t="s">
        <v>2539</v>
      </c>
      <c r="TAH40" s="2270"/>
      <c r="TAI40" s="2271"/>
      <c r="TAJ40" s="2270"/>
      <c r="TAK40" s="2270"/>
      <c r="TAL40" s="2325" t="e">
        <v>#DIV/0!</v>
      </c>
      <c r="TAM40" s="2325"/>
      <c r="TAN40" s="2325" t="e">
        <v>#DIV/0!</v>
      </c>
      <c r="TAO40" s="2267" t="s">
        <v>2539</v>
      </c>
      <c r="TAP40" s="2270"/>
      <c r="TAQ40" s="2271"/>
      <c r="TAR40" s="2270"/>
      <c r="TAS40" s="2270"/>
      <c r="TAT40" s="2325" t="e">
        <v>#DIV/0!</v>
      </c>
      <c r="TAU40" s="2325"/>
      <c r="TAV40" s="2325" t="e">
        <v>#DIV/0!</v>
      </c>
      <c r="TAW40" s="2267" t="s">
        <v>2539</v>
      </c>
      <c r="TAX40" s="2270"/>
      <c r="TAY40" s="2271"/>
      <c r="TAZ40" s="2270"/>
      <c r="TBA40" s="2270"/>
      <c r="TBB40" s="2325" t="e">
        <v>#DIV/0!</v>
      </c>
      <c r="TBC40" s="2325"/>
      <c r="TBD40" s="2325" t="e">
        <v>#DIV/0!</v>
      </c>
      <c r="TBE40" s="2267" t="s">
        <v>2539</v>
      </c>
      <c r="TBF40" s="2270"/>
      <c r="TBG40" s="2271"/>
      <c r="TBH40" s="2270"/>
      <c r="TBI40" s="2270"/>
      <c r="TBJ40" s="2325" t="e">
        <v>#DIV/0!</v>
      </c>
      <c r="TBK40" s="2325"/>
      <c r="TBL40" s="2325" t="e">
        <v>#DIV/0!</v>
      </c>
      <c r="TBM40" s="2267" t="s">
        <v>2539</v>
      </c>
      <c r="TBN40" s="2270"/>
      <c r="TBO40" s="2271"/>
      <c r="TBP40" s="2270"/>
      <c r="TBQ40" s="2270"/>
      <c r="TBR40" s="2325" t="e">
        <v>#DIV/0!</v>
      </c>
      <c r="TBS40" s="2325"/>
      <c r="TBT40" s="2325" t="e">
        <v>#DIV/0!</v>
      </c>
      <c r="TBU40" s="2267" t="s">
        <v>2539</v>
      </c>
      <c r="TBV40" s="2270"/>
      <c r="TBW40" s="2271"/>
      <c r="TBX40" s="2270"/>
      <c r="TBY40" s="2270"/>
      <c r="TBZ40" s="2325" t="e">
        <v>#DIV/0!</v>
      </c>
      <c r="TCA40" s="2325"/>
      <c r="TCB40" s="2325" t="e">
        <v>#DIV/0!</v>
      </c>
      <c r="TCC40" s="2267" t="s">
        <v>2539</v>
      </c>
      <c r="TCD40" s="2270"/>
      <c r="TCE40" s="2271"/>
      <c r="TCF40" s="2270"/>
      <c r="TCG40" s="2270"/>
      <c r="TCH40" s="2325" t="e">
        <v>#DIV/0!</v>
      </c>
      <c r="TCI40" s="2325"/>
      <c r="TCJ40" s="2325" t="e">
        <v>#DIV/0!</v>
      </c>
      <c r="TCK40" s="2267" t="s">
        <v>2539</v>
      </c>
      <c r="TCL40" s="2270"/>
      <c r="TCM40" s="2271"/>
      <c r="TCN40" s="2270"/>
      <c r="TCO40" s="2270"/>
      <c r="TCP40" s="2325" t="e">
        <v>#DIV/0!</v>
      </c>
      <c r="TCQ40" s="2325"/>
      <c r="TCR40" s="2325" t="e">
        <v>#DIV/0!</v>
      </c>
      <c r="TCS40" s="2267" t="s">
        <v>2539</v>
      </c>
      <c r="TCT40" s="2270"/>
      <c r="TCU40" s="2271"/>
      <c r="TCV40" s="2270"/>
      <c r="TCW40" s="2270"/>
      <c r="TCX40" s="2325" t="e">
        <v>#DIV/0!</v>
      </c>
      <c r="TCY40" s="2325"/>
      <c r="TCZ40" s="2325" t="e">
        <v>#DIV/0!</v>
      </c>
      <c r="TDA40" s="2267" t="s">
        <v>2539</v>
      </c>
      <c r="TDB40" s="2270"/>
      <c r="TDC40" s="2271"/>
      <c r="TDD40" s="2270"/>
      <c r="TDE40" s="2270"/>
      <c r="TDF40" s="2325" t="e">
        <v>#DIV/0!</v>
      </c>
      <c r="TDG40" s="2325"/>
      <c r="TDH40" s="2325" t="e">
        <v>#DIV/0!</v>
      </c>
      <c r="TDI40" s="2267" t="s">
        <v>2539</v>
      </c>
      <c r="TDJ40" s="2270"/>
      <c r="TDK40" s="2271"/>
      <c r="TDL40" s="2270"/>
      <c r="TDM40" s="2270"/>
      <c r="TDN40" s="2325" t="e">
        <v>#DIV/0!</v>
      </c>
      <c r="TDO40" s="2325"/>
      <c r="TDP40" s="2325" t="e">
        <v>#DIV/0!</v>
      </c>
      <c r="TDQ40" s="2267" t="s">
        <v>2539</v>
      </c>
      <c r="TDR40" s="2270"/>
      <c r="TDS40" s="2271"/>
      <c r="TDT40" s="2270"/>
      <c r="TDU40" s="2270"/>
      <c r="TDV40" s="2325" t="e">
        <v>#DIV/0!</v>
      </c>
      <c r="TDW40" s="2325"/>
      <c r="TDX40" s="2325" t="e">
        <v>#DIV/0!</v>
      </c>
      <c r="TDY40" s="2267" t="s">
        <v>2539</v>
      </c>
      <c r="TDZ40" s="2270"/>
      <c r="TEA40" s="2271"/>
      <c r="TEB40" s="2270"/>
      <c r="TEC40" s="2270"/>
      <c r="TED40" s="2325" t="e">
        <v>#DIV/0!</v>
      </c>
      <c r="TEE40" s="2325"/>
      <c r="TEF40" s="2325" t="e">
        <v>#DIV/0!</v>
      </c>
      <c r="TEG40" s="2267" t="s">
        <v>2539</v>
      </c>
      <c r="TEH40" s="2270"/>
      <c r="TEI40" s="2271"/>
      <c r="TEJ40" s="2270"/>
      <c r="TEK40" s="2270"/>
      <c r="TEL40" s="2325" t="e">
        <v>#DIV/0!</v>
      </c>
      <c r="TEM40" s="2325"/>
      <c r="TEN40" s="2325" t="e">
        <v>#DIV/0!</v>
      </c>
      <c r="TEO40" s="2267" t="s">
        <v>2539</v>
      </c>
      <c r="TEP40" s="2270"/>
      <c r="TEQ40" s="2271"/>
      <c r="TER40" s="2270"/>
      <c r="TES40" s="2270"/>
      <c r="TET40" s="2325" t="e">
        <v>#DIV/0!</v>
      </c>
      <c r="TEU40" s="2325"/>
      <c r="TEV40" s="2325" t="e">
        <v>#DIV/0!</v>
      </c>
      <c r="TEW40" s="2267" t="s">
        <v>2539</v>
      </c>
      <c r="TEX40" s="2270"/>
      <c r="TEY40" s="2271"/>
      <c r="TEZ40" s="2270"/>
      <c r="TFA40" s="2270"/>
      <c r="TFB40" s="2325" t="e">
        <v>#DIV/0!</v>
      </c>
      <c r="TFC40" s="2325"/>
      <c r="TFD40" s="2325" t="e">
        <v>#DIV/0!</v>
      </c>
      <c r="TFE40" s="2267" t="s">
        <v>2539</v>
      </c>
      <c r="TFF40" s="2270"/>
      <c r="TFG40" s="2271"/>
      <c r="TFH40" s="2270"/>
      <c r="TFI40" s="2270"/>
      <c r="TFJ40" s="2325" t="e">
        <v>#DIV/0!</v>
      </c>
      <c r="TFK40" s="2325"/>
      <c r="TFL40" s="2325" t="e">
        <v>#DIV/0!</v>
      </c>
      <c r="TFM40" s="2267" t="s">
        <v>2539</v>
      </c>
      <c r="TFN40" s="2270"/>
      <c r="TFO40" s="2271"/>
      <c r="TFP40" s="2270"/>
      <c r="TFQ40" s="2270"/>
      <c r="TFR40" s="2325" t="e">
        <v>#DIV/0!</v>
      </c>
      <c r="TFS40" s="2325"/>
      <c r="TFT40" s="2325" t="e">
        <v>#DIV/0!</v>
      </c>
      <c r="TFU40" s="2267" t="s">
        <v>2539</v>
      </c>
      <c r="TFV40" s="2270"/>
      <c r="TFW40" s="2271"/>
      <c r="TFX40" s="2270"/>
      <c r="TFY40" s="2270"/>
      <c r="TFZ40" s="2325" t="e">
        <v>#DIV/0!</v>
      </c>
      <c r="TGA40" s="2325"/>
      <c r="TGB40" s="2325" t="e">
        <v>#DIV/0!</v>
      </c>
      <c r="TGC40" s="2267" t="s">
        <v>2539</v>
      </c>
      <c r="TGD40" s="2270"/>
      <c r="TGE40" s="2271"/>
      <c r="TGF40" s="2270"/>
      <c r="TGG40" s="2270"/>
      <c r="TGH40" s="2325" t="e">
        <v>#DIV/0!</v>
      </c>
      <c r="TGI40" s="2325"/>
      <c r="TGJ40" s="2325" t="e">
        <v>#DIV/0!</v>
      </c>
      <c r="TGK40" s="2267" t="s">
        <v>2539</v>
      </c>
      <c r="TGL40" s="2270"/>
      <c r="TGM40" s="2271"/>
      <c r="TGN40" s="2270"/>
      <c r="TGO40" s="2270"/>
      <c r="TGP40" s="2325" t="e">
        <v>#DIV/0!</v>
      </c>
      <c r="TGQ40" s="2325"/>
      <c r="TGR40" s="2325" t="e">
        <v>#DIV/0!</v>
      </c>
      <c r="TGS40" s="2267" t="s">
        <v>2539</v>
      </c>
      <c r="TGT40" s="2270"/>
      <c r="TGU40" s="2271"/>
      <c r="TGV40" s="2270"/>
      <c r="TGW40" s="2270"/>
      <c r="TGX40" s="2325" t="e">
        <v>#DIV/0!</v>
      </c>
      <c r="TGY40" s="2325"/>
      <c r="TGZ40" s="2325" t="e">
        <v>#DIV/0!</v>
      </c>
      <c r="THA40" s="2267" t="s">
        <v>2539</v>
      </c>
      <c r="THB40" s="2270"/>
      <c r="THC40" s="2271"/>
      <c r="THD40" s="2270"/>
      <c r="THE40" s="2270"/>
      <c r="THF40" s="2325" t="e">
        <v>#DIV/0!</v>
      </c>
      <c r="THG40" s="2325"/>
      <c r="THH40" s="2325" t="e">
        <v>#DIV/0!</v>
      </c>
      <c r="THI40" s="2267" t="s">
        <v>2539</v>
      </c>
      <c r="THJ40" s="2270"/>
      <c r="THK40" s="2271"/>
      <c r="THL40" s="2270"/>
      <c r="THM40" s="2270"/>
      <c r="THN40" s="2325" t="e">
        <v>#DIV/0!</v>
      </c>
      <c r="THO40" s="2325"/>
      <c r="THP40" s="2325" t="e">
        <v>#DIV/0!</v>
      </c>
      <c r="THQ40" s="2267" t="s">
        <v>2539</v>
      </c>
      <c r="THR40" s="2270"/>
      <c r="THS40" s="2271"/>
      <c r="THT40" s="2270"/>
      <c r="THU40" s="2270"/>
      <c r="THV40" s="2325" t="e">
        <v>#DIV/0!</v>
      </c>
      <c r="THW40" s="2325"/>
      <c r="THX40" s="2325" t="e">
        <v>#DIV/0!</v>
      </c>
      <c r="THY40" s="2267" t="s">
        <v>2539</v>
      </c>
      <c r="THZ40" s="2270"/>
      <c r="TIA40" s="2271"/>
      <c r="TIB40" s="2270"/>
      <c r="TIC40" s="2270"/>
      <c r="TID40" s="2325" t="e">
        <v>#DIV/0!</v>
      </c>
      <c r="TIE40" s="2325"/>
      <c r="TIF40" s="2325" t="e">
        <v>#DIV/0!</v>
      </c>
      <c r="TIG40" s="2267" t="s">
        <v>2539</v>
      </c>
      <c r="TIH40" s="2270"/>
      <c r="TII40" s="2271"/>
      <c r="TIJ40" s="2270"/>
      <c r="TIK40" s="2270"/>
      <c r="TIL40" s="2325" t="e">
        <v>#DIV/0!</v>
      </c>
      <c r="TIM40" s="2325"/>
      <c r="TIN40" s="2325" t="e">
        <v>#DIV/0!</v>
      </c>
      <c r="TIO40" s="2267" t="s">
        <v>2539</v>
      </c>
      <c r="TIP40" s="2270"/>
      <c r="TIQ40" s="2271"/>
      <c r="TIR40" s="2270"/>
      <c r="TIS40" s="2270"/>
      <c r="TIT40" s="2325" t="e">
        <v>#DIV/0!</v>
      </c>
      <c r="TIU40" s="2325"/>
      <c r="TIV40" s="2325" t="e">
        <v>#DIV/0!</v>
      </c>
      <c r="TIW40" s="2267" t="s">
        <v>2539</v>
      </c>
      <c r="TIX40" s="2270"/>
      <c r="TIY40" s="2271"/>
      <c r="TIZ40" s="2270"/>
      <c r="TJA40" s="2270"/>
      <c r="TJB40" s="2325" t="e">
        <v>#DIV/0!</v>
      </c>
      <c r="TJC40" s="2325"/>
      <c r="TJD40" s="2325" t="e">
        <v>#DIV/0!</v>
      </c>
      <c r="TJE40" s="2267" t="s">
        <v>2539</v>
      </c>
      <c r="TJF40" s="2270"/>
      <c r="TJG40" s="2271"/>
      <c r="TJH40" s="2270"/>
      <c r="TJI40" s="2270"/>
      <c r="TJJ40" s="2325" t="e">
        <v>#DIV/0!</v>
      </c>
      <c r="TJK40" s="2325"/>
      <c r="TJL40" s="2325" t="e">
        <v>#DIV/0!</v>
      </c>
      <c r="TJM40" s="2267" t="s">
        <v>2539</v>
      </c>
      <c r="TJN40" s="2270"/>
      <c r="TJO40" s="2271"/>
      <c r="TJP40" s="2270"/>
      <c r="TJQ40" s="2270"/>
      <c r="TJR40" s="2325" t="e">
        <v>#DIV/0!</v>
      </c>
      <c r="TJS40" s="2325"/>
      <c r="TJT40" s="2325" t="e">
        <v>#DIV/0!</v>
      </c>
      <c r="TJU40" s="2267" t="s">
        <v>2539</v>
      </c>
      <c r="TJV40" s="2270"/>
      <c r="TJW40" s="2271"/>
      <c r="TJX40" s="2270"/>
      <c r="TJY40" s="2270"/>
      <c r="TJZ40" s="2325" t="e">
        <v>#DIV/0!</v>
      </c>
      <c r="TKA40" s="2325"/>
      <c r="TKB40" s="2325" t="e">
        <v>#DIV/0!</v>
      </c>
      <c r="TKC40" s="2267" t="s">
        <v>2539</v>
      </c>
      <c r="TKD40" s="2270"/>
      <c r="TKE40" s="2271"/>
      <c r="TKF40" s="2270"/>
      <c r="TKG40" s="2270"/>
      <c r="TKH40" s="2325" t="e">
        <v>#DIV/0!</v>
      </c>
      <c r="TKI40" s="2325"/>
      <c r="TKJ40" s="2325" t="e">
        <v>#DIV/0!</v>
      </c>
      <c r="TKK40" s="2267" t="s">
        <v>2539</v>
      </c>
      <c r="TKL40" s="2270"/>
      <c r="TKM40" s="2271"/>
      <c r="TKN40" s="2270"/>
      <c r="TKO40" s="2270"/>
      <c r="TKP40" s="2325" t="e">
        <v>#DIV/0!</v>
      </c>
      <c r="TKQ40" s="2325"/>
      <c r="TKR40" s="2325" t="e">
        <v>#DIV/0!</v>
      </c>
      <c r="TKS40" s="2267" t="s">
        <v>2539</v>
      </c>
      <c r="TKT40" s="2270"/>
      <c r="TKU40" s="2271"/>
      <c r="TKV40" s="2270"/>
      <c r="TKW40" s="2270"/>
      <c r="TKX40" s="2325" t="e">
        <v>#DIV/0!</v>
      </c>
      <c r="TKY40" s="2325"/>
      <c r="TKZ40" s="2325" t="e">
        <v>#DIV/0!</v>
      </c>
      <c r="TLA40" s="2267" t="s">
        <v>2539</v>
      </c>
      <c r="TLB40" s="2270"/>
      <c r="TLC40" s="2271"/>
      <c r="TLD40" s="2270"/>
      <c r="TLE40" s="2270"/>
      <c r="TLF40" s="2325" t="e">
        <v>#DIV/0!</v>
      </c>
      <c r="TLG40" s="2325"/>
      <c r="TLH40" s="2325" t="e">
        <v>#DIV/0!</v>
      </c>
      <c r="TLI40" s="2267" t="s">
        <v>2539</v>
      </c>
      <c r="TLJ40" s="2270"/>
      <c r="TLK40" s="2271"/>
      <c r="TLL40" s="2270"/>
      <c r="TLM40" s="2270"/>
      <c r="TLN40" s="2325" t="e">
        <v>#DIV/0!</v>
      </c>
      <c r="TLO40" s="2325"/>
      <c r="TLP40" s="2325" t="e">
        <v>#DIV/0!</v>
      </c>
      <c r="TLQ40" s="2267" t="s">
        <v>2539</v>
      </c>
      <c r="TLR40" s="2270"/>
      <c r="TLS40" s="2271"/>
      <c r="TLT40" s="2270"/>
      <c r="TLU40" s="2270"/>
      <c r="TLV40" s="2325" t="e">
        <v>#DIV/0!</v>
      </c>
      <c r="TLW40" s="2325"/>
      <c r="TLX40" s="2325" t="e">
        <v>#DIV/0!</v>
      </c>
      <c r="TLY40" s="2267" t="s">
        <v>2539</v>
      </c>
      <c r="TLZ40" s="2270"/>
      <c r="TMA40" s="2271"/>
      <c r="TMB40" s="2270"/>
      <c r="TMC40" s="2270"/>
      <c r="TMD40" s="2325" t="e">
        <v>#DIV/0!</v>
      </c>
      <c r="TME40" s="2325"/>
      <c r="TMF40" s="2325" t="e">
        <v>#DIV/0!</v>
      </c>
      <c r="TMG40" s="2267" t="s">
        <v>2539</v>
      </c>
      <c r="TMH40" s="2270"/>
      <c r="TMI40" s="2271"/>
      <c r="TMJ40" s="2270"/>
      <c r="TMK40" s="2270"/>
      <c r="TML40" s="2325" t="e">
        <v>#DIV/0!</v>
      </c>
      <c r="TMM40" s="2325"/>
      <c r="TMN40" s="2325" t="e">
        <v>#DIV/0!</v>
      </c>
      <c r="TMO40" s="2267" t="s">
        <v>2539</v>
      </c>
      <c r="TMP40" s="2270"/>
      <c r="TMQ40" s="2271"/>
      <c r="TMR40" s="2270"/>
      <c r="TMS40" s="2270"/>
      <c r="TMT40" s="2325" t="e">
        <v>#DIV/0!</v>
      </c>
      <c r="TMU40" s="2325"/>
      <c r="TMV40" s="2325" t="e">
        <v>#DIV/0!</v>
      </c>
      <c r="TMW40" s="2267" t="s">
        <v>2539</v>
      </c>
      <c r="TMX40" s="2270"/>
      <c r="TMY40" s="2271"/>
      <c r="TMZ40" s="2270"/>
      <c r="TNA40" s="2270"/>
      <c r="TNB40" s="2325" t="e">
        <v>#DIV/0!</v>
      </c>
      <c r="TNC40" s="2325"/>
      <c r="TND40" s="2325" t="e">
        <v>#DIV/0!</v>
      </c>
      <c r="TNE40" s="2267" t="s">
        <v>2539</v>
      </c>
      <c r="TNF40" s="2270"/>
      <c r="TNG40" s="2271"/>
      <c r="TNH40" s="2270"/>
      <c r="TNI40" s="2270"/>
      <c r="TNJ40" s="2325" t="e">
        <v>#DIV/0!</v>
      </c>
      <c r="TNK40" s="2325"/>
      <c r="TNL40" s="2325" t="e">
        <v>#DIV/0!</v>
      </c>
      <c r="TNM40" s="2267" t="s">
        <v>2539</v>
      </c>
      <c r="TNN40" s="2270"/>
      <c r="TNO40" s="2271"/>
      <c r="TNP40" s="2270"/>
      <c r="TNQ40" s="2270"/>
      <c r="TNR40" s="2325" t="e">
        <v>#DIV/0!</v>
      </c>
      <c r="TNS40" s="2325"/>
      <c r="TNT40" s="2325" t="e">
        <v>#DIV/0!</v>
      </c>
      <c r="TNU40" s="2267" t="s">
        <v>2539</v>
      </c>
      <c r="TNV40" s="2270"/>
      <c r="TNW40" s="2271"/>
      <c r="TNX40" s="2270"/>
      <c r="TNY40" s="2270"/>
      <c r="TNZ40" s="2325" t="e">
        <v>#DIV/0!</v>
      </c>
      <c r="TOA40" s="2325"/>
      <c r="TOB40" s="2325" t="e">
        <v>#DIV/0!</v>
      </c>
      <c r="TOC40" s="2267" t="s">
        <v>2539</v>
      </c>
      <c r="TOD40" s="2270"/>
      <c r="TOE40" s="2271"/>
      <c r="TOF40" s="2270"/>
      <c r="TOG40" s="2270"/>
      <c r="TOH40" s="2325" t="e">
        <v>#DIV/0!</v>
      </c>
      <c r="TOI40" s="2325"/>
      <c r="TOJ40" s="2325" t="e">
        <v>#DIV/0!</v>
      </c>
      <c r="TOK40" s="2267" t="s">
        <v>2539</v>
      </c>
      <c r="TOL40" s="2270"/>
      <c r="TOM40" s="2271"/>
      <c r="TON40" s="2270"/>
      <c r="TOO40" s="2270"/>
      <c r="TOP40" s="2325" t="e">
        <v>#DIV/0!</v>
      </c>
      <c r="TOQ40" s="2325"/>
      <c r="TOR40" s="2325" t="e">
        <v>#DIV/0!</v>
      </c>
      <c r="TOS40" s="2267" t="s">
        <v>2539</v>
      </c>
      <c r="TOT40" s="2270"/>
      <c r="TOU40" s="2271"/>
      <c r="TOV40" s="2270"/>
      <c r="TOW40" s="2270"/>
      <c r="TOX40" s="2325" t="e">
        <v>#DIV/0!</v>
      </c>
      <c r="TOY40" s="2325"/>
      <c r="TOZ40" s="2325" t="e">
        <v>#DIV/0!</v>
      </c>
      <c r="TPA40" s="2267" t="s">
        <v>2539</v>
      </c>
      <c r="TPB40" s="2270"/>
      <c r="TPC40" s="2271"/>
      <c r="TPD40" s="2270"/>
      <c r="TPE40" s="2270"/>
      <c r="TPF40" s="2325" t="e">
        <v>#DIV/0!</v>
      </c>
      <c r="TPG40" s="2325"/>
      <c r="TPH40" s="2325" t="e">
        <v>#DIV/0!</v>
      </c>
      <c r="TPI40" s="2267" t="s">
        <v>2539</v>
      </c>
      <c r="TPJ40" s="2270"/>
      <c r="TPK40" s="2271"/>
      <c r="TPL40" s="2270"/>
      <c r="TPM40" s="2270"/>
      <c r="TPN40" s="2325" t="e">
        <v>#DIV/0!</v>
      </c>
      <c r="TPO40" s="2325"/>
      <c r="TPP40" s="2325" t="e">
        <v>#DIV/0!</v>
      </c>
      <c r="TPQ40" s="2267" t="s">
        <v>2539</v>
      </c>
      <c r="TPR40" s="2270"/>
      <c r="TPS40" s="2271"/>
      <c r="TPT40" s="2270"/>
      <c r="TPU40" s="2270"/>
      <c r="TPV40" s="2325" t="e">
        <v>#DIV/0!</v>
      </c>
      <c r="TPW40" s="2325"/>
      <c r="TPX40" s="2325" t="e">
        <v>#DIV/0!</v>
      </c>
      <c r="TPY40" s="2267" t="s">
        <v>2539</v>
      </c>
      <c r="TPZ40" s="2270"/>
      <c r="TQA40" s="2271"/>
      <c r="TQB40" s="2270"/>
      <c r="TQC40" s="2270"/>
      <c r="TQD40" s="2325" t="e">
        <v>#DIV/0!</v>
      </c>
      <c r="TQE40" s="2325"/>
      <c r="TQF40" s="2325" t="e">
        <v>#DIV/0!</v>
      </c>
      <c r="TQG40" s="2267" t="s">
        <v>2539</v>
      </c>
      <c r="TQH40" s="2270"/>
      <c r="TQI40" s="2271"/>
      <c r="TQJ40" s="2270"/>
      <c r="TQK40" s="2270"/>
      <c r="TQL40" s="2325" t="e">
        <v>#DIV/0!</v>
      </c>
      <c r="TQM40" s="2325"/>
      <c r="TQN40" s="2325" t="e">
        <v>#DIV/0!</v>
      </c>
      <c r="TQO40" s="2267" t="s">
        <v>2539</v>
      </c>
      <c r="TQP40" s="2270"/>
      <c r="TQQ40" s="2271"/>
      <c r="TQR40" s="2270"/>
      <c r="TQS40" s="2270"/>
      <c r="TQT40" s="2325" t="e">
        <v>#DIV/0!</v>
      </c>
      <c r="TQU40" s="2325"/>
      <c r="TQV40" s="2325" t="e">
        <v>#DIV/0!</v>
      </c>
      <c r="TQW40" s="2267" t="s">
        <v>2539</v>
      </c>
      <c r="TQX40" s="2270"/>
      <c r="TQY40" s="2271"/>
      <c r="TQZ40" s="2270"/>
      <c r="TRA40" s="2270"/>
      <c r="TRB40" s="2325" t="e">
        <v>#DIV/0!</v>
      </c>
      <c r="TRC40" s="2325"/>
      <c r="TRD40" s="2325" t="e">
        <v>#DIV/0!</v>
      </c>
      <c r="TRE40" s="2267" t="s">
        <v>2539</v>
      </c>
      <c r="TRF40" s="2270"/>
      <c r="TRG40" s="2271"/>
      <c r="TRH40" s="2270"/>
      <c r="TRI40" s="2270"/>
      <c r="TRJ40" s="2325" t="e">
        <v>#DIV/0!</v>
      </c>
      <c r="TRK40" s="2325"/>
      <c r="TRL40" s="2325" t="e">
        <v>#DIV/0!</v>
      </c>
      <c r="TRM40" s="2267" t="s">
        <v>2539</v>
      </c>
      <c r="TRN40" s="2270"/>
      <c r="TRO40" s="2271"/>
      <c r="TRP40" s="2270"/>
      <c r="TRQ40" s="2270"/>
      <c r="TRR40" s="2325" t="e">
        <v>#DIV/0!</v>
      </c>
      <c r="TRS40" s="2325"/>
      <c r="TRT40" s="2325" t="e">
        <v>#DIV/0!</v>
      </c>
      <c r="TRU40" s="2267" t="s">
        <v>2539</v>
      </c>
      <c r="TRV40" s="2270"/>
      <c r="TRW40" s="2271"/>
      <c r="TRX40" s="2270"/>
      <c r="TRY40" s="2270"/>
      <c r="TRZ40" s="2325" t="e">
        <v>#DIV/0!</v>
      </c>
      <c r="TSA40" s="2325"/>
      <c r="TSB40" s="2325" t="e">
        <v>#DIV/0!</v>
      </c>
      <c r="TSC40" s="2267" t="s">
        <v>2539</v>
      </c>
      <c r="TSD40" s="2270"/>
      <c r="TSE40" s="2271"/>
      <c r="TSF40" s="2270"/>
      <c r="TSG40" s="2270"/>
      <c r="TSH40" s="2325" t="e">
        <v>#DIV/0!</v>
      </c>
      <c r="TSI40" s="2325"/>
      <c r="TSJ40" s="2325" t="e">
        <v>#DIV/0!</v>
      </c>
      <c r="TSK40" s="2267" t="s">
        <v>2539</v>
      </c>
      <c r="TSL40" s="2270"/>
      <c r="TSM40" s="2271"/>
      <c r="TSN40" s="2270"/>
      <c r="TSO40" s="2270"/>
      <c r="TSP40" s="2325" t="e">
        <v>#DIV/0!</v>
      </c>
      <c r="TSQ40" s="2325"/>
      <c r="TSR40" s="2325" t="e">
        <v>#DIV/0!</v>
      </c>
      <c r="TSS40" s="2267" t="s">
        <v>2539</v>
      </c>
      <c r="TST40" s="2270"/>
      <c r="TSU40" s="2271"/>
      <c r="TSV40" s="2270"/>
      <c r="TSW40" s="2270"/>
      <c r="TSX40" s="2325" t="e">
        <v>#DIV/0!</v>
      </c>
      <c r="TSY40" s="2325"/>
      <c r="TSZ40" s="2325" t="e">
        <v>#DIV/0!</v>
      </c>
      <c r="TTA40" s="2267" t="s">
        <v>2539</v>
      </c>
      <c r="TTB40" s="2270"/>
      <c r="TTC40" s="2271"/>
      <c r="TTD40" s="2270"/>
      <c r="TTE40" s="2270"/>
      <c r="TTF40" s="2325" t="e">
        <v>#DIV/0!</v>
      </c>
      <c r="TTG40" s="2325"/>
      <c r="TTH40" s="2325" t="e">
        <v>#DIV/0!</v>
      </c>
      <c r="TTI40" s="2267" t="s">
        <v>2539</v>
      </c>
      <c r="TTJ40" s="2270"/>
      <c r="TTK40" s="2271"/>
      <c r="TTL40" s="2270"/>
      <c r="TTM40" s="2270"/>
      <c r="TTN40" s="2325" t="e">
        <v>#DIV/0!</v>
      </c>
      <c r="TTO40" s="2325"/>
      <c r="TTP40" s="2325" t="e">
        <v>#DIV/0!</v>
      </c>
      <c r="TTQ40" s="2267" t="s">
        <v>2539</v>
      </c>
      <c r="TTR40" s="2270"/>
      <c r="TTS40" s="2271"/>
      <c r="TTT40" s="2270"/>
      <c r="TTU40" s="2270"/>
      <c r="TTV40" s="2325" t="e">
        <v>#DIV/0!</v>
      </c>
      <c r="TTW40" s="2325"/>
      <c r="TTX40" s="2325" t="e">
        <v>#DIV/0!</v>
      </c>
      <c r="TTY40" s="2267" t="s">
        <v>2539</v>
      </c>
      <c r="TTZ40" s="2270"/>
      <c r="TUA40" s="2271"/>
      <c r="TUB40" s="2270"/>
      <c r="TUC40" s="2270"/>
      <c r="TUD40" s="2325" t="e">
        <v>#DIV/0!</v>
      </c>
      <c r="TUE40" s="2325"/>
      <c r="TUF40" s="2325" t="e">
        <v>#DIV/0!</v>
      </c>
      <c r="TUG40" s="2267" t="s">
        <v>2539</v>
      </c>
      <c r="TUH40" s="2270"/>
      <c r="TUI40" s="2271"/>
      <c r="TUJ40" s="2270"/>
      <c r="TUK40" s="2270"/>
      <c r="TUL40" s="2325" t="e">
        <v>#DIV/0!</v>
      </c>
      <c r="TUM40" s="2325"/>
      <c r="TUN40" s="2325" t="e">
        <v>#DIV/0!</v>
      </c>
      <c r="TUO40" s="2267" t="s">
        <v>2539</v>
      </c>
      <c r="TUP40" s="2270"/>
      <c r="TUQ40" s="2271"/>
      <c r="TUR40" s="2270"/>
      <c r="TUS40" s="2270"/>
      <c r="TUT40" s="2325" t="e">
        <v>#DIV/0!</v>
      </c>
      <c r="TUU40" s="2325"/>
      <c r="TUV40" s="2325" t="e">
        <v>#DIV/0!</v>
      </c>
      <c r="TUW40" s="2267" t="s">
        <v>2539</v>
      </c>
      <c r="TUX40" s="2270"/>
      <c r="TUY40" s="2271"/>
      <c r="TUZ40" s="2270"/>
      <c r="TVA40" s="2270"/>
      <c r="TVB40" s="2325" t="e">
        <v>#DIV/0!</v>
      </c>
      <c r="TVC40" s="2325"/>
      <c r="TVD40" s="2325" t="e">
        <v>#DIV/0!</v>
      </c>
      <c r="TVE40" s="2267" t="s">
        <v>2539</v>
      </c>
      <c r="TVF40" s="2270"/>
      <c r="TVG40" s="2271"/>
      <c r="TVH40" s="2270"/>
      <c r="TVI40" s="2270"/>
      <c r="TVJ40" s="2325" t="e">
        <v>#DIV/0!</v>
      </c>
      <c r="TVK40" s="2325"/>
      <c r="TVL40" s="2325" t="e">
        <v>#DIV/0!</v>
      </c>
      <c r="TVM40" s="2267" t="s">
        <v>2539</v>
      </c>
      <c r="TVN40" s="2270"/>
      <c r="TVO40" s="2271"/>
      <c r="TVP40" s="2270"/>
      <c r="TVQ40" s="2270"/>
      <c r="TVR40" s="2325" t="e">
        <v>#DIV/0!</v>
      </c>
      <c r="TVS40" s="2325"/>
      <c r="TVT40" s="2325" t="e">
        <v>#DIV/0!</v>
      </c>
      <c r="TVU40" s="2267" t="s">
        <v>2539</v>
      </c>
      <c r="TVV40" s="2270"/>
      <c r="TVW40" s="2271"/>
      <c r="TVX40" s="2270"/>
      <c r="TVY40" s="2270"/>
      <c r="TVZ40" s="2325" t="e">
        <v>#DIV/0!</v>
      </c>
      <c r="TWA40" s="2325"/>
      <c r="TWB40" s="2325" t="e">
        <v>#DIV/0!</v>
      </c>
      <c r="TWC40" s="2267" t="s">
        <v>2539</v>
      </c>
      <c r="TWD40" s="2270"/>
      <c r="TWE40" s="2271"/>
      <c r="TWF40" s="2270"/>
      <c r="TWG40" s="2270"/>
      <c r="TWH40" s="2325" t="e">
        <v>#DIV/0!</v>
      </c>
      <c r="TWI40" s="2325"/>
      <c r="TWJ40" s="2325" t="e">
        <v>#DIV/0!</v>
      </c>
      <c r="TWK40" s="2267" t="s">
        <v>2539</v>
      </c>
      <c r="TWL40" s="2270"/>
      <c r="TWM40" s="2271"/>
      <c r="TWN40" s="2270"/>
      <c r="TWO40" s="2270"/>
      <c r="TWP40" s="2325" t="e">
        <v>#DIV/0!</v>
      </c>
      <c r="TWQ40" s="2325"/>
      <c r="TWR40" s="2325" t="e">
        <v>#DIV/0!</v>
      </c>
      <c r="TWS40" s="2267" t="s">
        <v>2539</v>
      </c>
      <c r="TWT40" s="2270"/>
      <c r="TWU40" s="2271"/>
      <c r="TWV40" s="2270"/>
      <c r="TWW40" s="2270"/>
      <c r="TWX40" s="2325" t="e">
        <v>#DIV/0!</v>
      </c>
      <c r="TWY40" s="2325"/>
      <c r="TWZ40" s="2325" t="e">
        <v>#DIV/0!</v>
      </c>
      <c r="TXA40" s="2267" t="s">
        <v>2539</v>
      </c>
      <c r="TXB40" s="2270"/>
      <c r="TXC40" s="2271"/>
      <c r="TXD40" s="2270"/>
      <c r="TXE40" s="2270"/>
      <c r="TXF40" s="2325" t="e">
        <v>#DIV/0!</v>
      </c>
      <c r="TXG40" s="2325"/>
      <c r="TXH40" s="2325" t="e">
        <v>#DIV/0!</v>
      </c>
      <c r="TXI40" s="2267" t="s">
        <v>2539</v>
      </c>
      <c r="TXJ40" s="2270"/>
      <c r="TXK40" s="2271"/>
      <c r="TXL40" s="2270"/>
      <c r="TXM40" s="2270"/>
      <c r="TXN40" s="2325" t="e">
        <v>#DIV/0!</v>
      </c>
      <c r="TXO40" s="2325"/>
      <c r="TXP40" s="2325" t="e">
        <v>#DIV/0!</v>
      </c>
      <c r="TXQ40" s="2267" t="s">
        <v>2539</v>
      </c>
      <c r="TXR40" s="2270"/>
      <c r="TXS40" s="2271"/>
      <c r="TXT40" s="2270"/>
      <c r="TXU40" s="2270"/>
      <c r="TXV40" s="2325" t="e">
        <v>#DIV/0!</v>
      </c>
      <c r="TXW40" s="2325"/>
      <c r="TXX40" s="2325" t="e">
        <v>#DIV/0!</v>
      </c>
      <c r="TXY40" s="2267" t="s">
        <v>2539</v>
      </c>
      <c r="TXZ40" s="2270"/>
      <c r="TYA40" s="2271"/>
      <c r="TYB40" s="2270"/>
      <c r="TYC40" s="2270"/>
      <c r="TYD40" s="2325" t="e">
        <v>#DIV/0!</v>
      </c>
      <c r="TYE40" s="2325"/>
      <c r="TYF40" s="2325" t="e">
        <v>#DIV/0!</v>
      </c>
      <c r="TYG40" s="2267" t="s">
        <v>2539</v>
      </c>
      <c r="TYH40" s="2270"/>
      <c r="TYI40" s="2271"/>
      <c r="TYJ40" s="2270"/>
      <c r="TYK40" s="2270"/>
      <c r="TYL40" s="2325" t="e">
        <v>#DIV/0!</v>
      </c>
      <c r="TYM40" s="2325"/>
      <c r="TYN40" s="2325" t="e">
        <v>#DIV/0!</v>
      </c>
      <c r="TYO40" s="2267" t="s">
        <v>2539</v>
      </c>
      <c r="TYP40" s="2270"/>
      <c r="TYQ40" s="2271"/>
      <c r="TYR40" s="2270"/>
      <c r="TYS40" s="2270"/>
      <c r="TYT40" s="2325" t="e">
        <v>#DIV/0!</v>
      </c>
      <c r="TYU40" s="2325"/>
      <c r="TYV40" s="2325" t="e">
        <v>#DIV/0!</v>
      </c>
      <c r="TYW40" s="2267" t="s">
        <v>2539</v>
      </c>
      <c r="TYX40" s="2270"/>
      <c r="TYY40" s="2271"/>
      <c r="TYZ40" s="2270"/>
      <c r="TZA40" s="2270"/>
      <c r="TZB40" s="2325" t="e">
        <v>#DIV/0!</v>
      </c>
      <c r="TZC40" s="2325"/>
      <c r="TZD40" s="2325" t="e">
        <v>#DIV/0!</v>
      </c>
      <c r="TZE40" s="2267" t="s">
        <v>2539</v>
      </c>
      <c r="TZF40" s="2270"/>
      <c r="TZG40" s="2271"/>
      <c r="TZH40" s="2270"/>
      <c r="TZI40" s="2270"/>
      <c r="TZJ40" s="2325" t="e">
        <v>#DIV/0!</v>
      </c>
      <c r="TZK40" s="2325"/>
      <c r="TZL40" s="2325" t="e">
        <v>#DIV/0!</v>
      </c>
      <c r="TZM40" s="2267" t="s">
        <v>2539</v>
      </c>
      <c r="TZN40" s="2270"/>
      <c r="TZO40" s="2271"/>
      <c r="TZP40" s="2270"/>
      <c r="TZQ40" s="2270"/>
      <c r="TZR40" s="2325" t="e">
        <v>#DIV/0!</v>
      </c>
      <c r="TZS40" s="2325"/>
      <c r="TZT40" s="2325" t="e">
        <v>#DIV/0!</v>
      </c>
      <c r="TZU40" s="2267" t="s">
        <v>2539</v>
      </c>
      <c r="TZV40" s="2270"/>
      <c r="TZW40" s="2271"/>
      <c r="TZX40" s="2270"/>
      <c r="TZY40" s="2270"/>
      <c r="TZZ40" s="2325" t="e">
        <v>#DIV/0!</v>
      </c>
      <c r="UAA40" s="2325"/>
      <c r="UAB40" s="2325" t="e">
        <v>#DIV/0!</v>
      </c>
      <c r="UAC40" s="2267" t="s">
        <v>2539</v>
      </c>
      <c r="UAD40" s="2270"/>
      <c r="UAE40" s="2271"/>
      <c r="UAF40" s="2270"/>
      <c r="UAG40" s="2270"/>
      <c r="UAH40" s="2325" t="e">
        <v>#DIV/0!</v>
      </c>
      <c r="UAI40" s="2325"/>
      <c r="UAJ40" s="2325" t="e">
        <v>#DIV/0!</v>
      </c>
      <c r="UAK40" s="2267" t="s">
        <v>2539</v>
      </c>
      <c r="UAL40" s="2270"/>
      <c r="UAM40" s="2271"/>
      <c r="UAN40" s="2270"/>
      <c r="UAO40" s="2270"/>
      <c r="UAP40" s="2325" t="e">
        <v>#DIV/0!</v>
      </c>
      <c r="UAQ40" s="2325"/>
      <c r="UAR40" s="2325" t="e">
        <v>#DIV/0!</v>
      </c>
      <c r="UAS40" s="2267" t="s">
        <v>2539</v>
      </c>
      <c r="UAT40" s="2270"/>
      <c r="UAU40" s="2271"/>
      <c r="UAV40" s="2270"/>
      <c r="UAW40" s="2270"/>
      <c r="UAX40" s="2325" t="e">
        <v>#DIV/0!</v>
      </c>
      <c r="UAY40" s="2325"/>
      <c r="UAZ40" s="2325" t="e">
        <v>#DIV/0!</v>
      </c>
      <c r="UBA40" s="2267" t="s">
        <v>2539</v>
      </c>
      <c r="UBB40" s="2270"/>
      <c r="UBC40" s="2271"/>
      <c r="UBD40" s="2270"/>
      <c r="UBE40" s="2270"/>
      <c r="UBF40" s="2325" t="e">
        <v>#DIV/0!</v>
      </c>
      <c r="UBG40" s="2325"/>
      <c r="UBH40" s="2325" t="e">
        <v>#DIV/0!</v>
      </c>
      <c r="UBI40" s="2267" t="s">
        <v>2539</v>
      </c>
      <c r="UBJ40" s="2270"/>
      <c r="UBK40" s="2271"/>
      <c r="UBL40" s="2270"/>
      <c r="UBM40" s="2270"/>
      <c r="UBN40" s="2325" t="e">
        <v>#DIV/0!</v>
      </c>
      <c r="UBO40" s="2325"/>
      <c r="UBP40" s="2325" t="e">
        <v>#DIV/0!</v>
      </c>
      <c r="UBQ40" s="2267" t="s">
        <v>2539</v>
      </c>
      <c r="UBR40" s="2270"/>
      <c r="UBS40" s="2271"/>
      <c r="UBT40" s="2270"/>
      <c r="UBU40" s="2270"/>
      <c r="UBV40" s="2325" t="e">
        <v>#DIV/0!</v>
      </c>
      <c r="UBW40" s="2325"/>
      <c r="UBX40" s="2325" t="e">
        <v>#DIV/0!</v>
      </c>
      <c r="UBY40" s="2267" t="s">
        <v>2539</v>
      </c>
      <c r="UBZ40" s="2270"/>
      <c r="UCA40" s="2271"/>
      <c r="UCB40" s="2270"/>
      <c r="UCC40" s="2270"/>
      <c r="UCD40" s="2325" t="e">
        <v>#DIV/0!</v>
      </c>
      <c r="UCE40" s="2325"/>
      <c r="UCF40" s="2325" t="e">
        <v>#DIV/0!</v>
      </c>
      <c r="UCG40" s="2267" t="s">
        <v>2539</v>
      </c>
      <c r="UCH40" s="2270"/>
      <c r="UCI40" s="2271"/>
      <c r="UCJ40" s="2270"/>
      <c r="UCK40" s="2270"/>
      <c r="UCL40" s="2325" t="e">
        <v>#DIV/0!</v>
      </c>
      <c r="UCM40" s="2325"/>
      <c r="UCN40" s="2325" t="e">
        <v>#DIV/0!</v>
      </c>
      <c r="UCO40" s="2267" t="s">
        <v>2539</v>
      </c>
      <c r="UCP40" s="2270"/>
      <c r="UCQ40" s="2271"/>
      <c r="UCR40" s="2270"/>
      <c r="UCS40" s="2270"/>
      <c r="UCT40" s="2325" t="e">
        <v>#DIV/0!</v>
      </c>
      <c r="UCU40" s="2325"/>
      <c r="UCV40" s="2325" t="e">
        <v>#DIV/0!</v>
      </c>
      <c r="UCW40" s="2267" t="s">
        <v>2539</v>
      </c>
      <c r="UCX40" s="2270"/>
      <c r="UCY40" s="2271"/>
      <c r="UCZ40" s="2270"/>
      <c r="UDA40" s="2270"/>
      <c r="UDB40" s="2325" t="e">
        <v>#DIV/0!</v>
      </c>
      <c r="UDC40" s="2325"/>
      <c r="UDD40" s="2325" t="e">
        <v>#DIV/0!</v>
      </c>
      <c r="UDE40" s="2267" t="s">
        <v>2539</v>
      </c>
      <c r="UDF40" s="2270"/>
      <c r="UDG40" s="2271"/>
      <c r="UDH40" s="2270"/>
      <c r="UDI40" s="2270"/>
      <c r="UDJ40" s="2325" t="e">
        <v>#DIV/0!</v>
      </c>
      <c r="UDK40" s="2325"/>
      <c r="UDL40" s="2325" t="e">
        <v>#DIV/0!</v>
      </c>
      <c r="UDM40" s="2267" t="s">
        <v>2539</v>
      </c>
      <c r="UDN40" s="2270"/>
      <c r="UDO40" s="2271"/>
      <c r="UDP40" s="2270"/>
      <c r="UDQ40" s="2270"/>
      <c r="UDR40" s="2325" t="e">
        <v>#DIV/0!</v>
      </c>
      <c r="UDS40" s="2325"/>
      <c r="UDT40" s="2325" t="e">
        <v>#DIV/0!</v>
      </c>
      <c r="UDU40" s="2267" t="s">
        <v>2539</v>
      </c>
      <c r="UDV40" s="2270"/>
      <c r="UDW40" s="2271"/>
      <c r="UDX40" s="2270"/>
      <c r="UDY40" s="2270"/>
      <c r="UDZ40" s="2325" t="e">
        <v>#DIV/0!</v>
      </c>
      <c r="UEA40" s="2325"/>
      <c r="UEB40" s="2325" t="e">
        <v>#DIV/0!</v>
      </c>
      <c r="UEC40" s="2267" t="s">
        <v>2539</v>
      </c>
      <c r="UED40" s="2270"/>
      <c r="UEE40" s="2271"/>
      <c r="UEF40" s="2270"/>
      <c r="UEG40" s="2270"/>
      <c r="UEH40" s="2325" t="e">
        <v>#DIV/0!</v>
      </c>
      <c r="UEI40" s="2325"/>
      <c r="UEJ40" s="2325" t="e">
        <v>#DIV/0!</v>
      </c>
      <c r="UEK40" s="2267" t="s">
        <v>2539</v>
      </c>
      <c r="UEL40" s="2270"/>
      <c r="UEM40" s="2271"/>
      <c r="UEN40" s="2270"/>
      <c r="UEO40" s="2270"/>
      <c r="UEP40" s="2325" t="e">
        <v>#DIV/0!</v>
      </c>
      <c r="UEQ40" s="2325"/>
      <c r="UER40" s="2325" t="e">
        <v>#DIV/0!</v>
      </c>
      <c r="UES40" s="2267" t="s">
        <v>2539</v>
      </c>
      <c r="UET40" s="2270"/>
      <c r="UEU40" s="2271"/>
      <c r="UEV40" s="2270"/>
      <c r="UEW40" s="2270"/>
      <c r="UEX40" s="2325" t="e">
        <v>#DIV/0!</v>
      </c>
      <c r="UEY40" s="2325"/>
      <c r="UEZ40" s="2325" t="e">
        <v>#DIV/0!</v>
      </c>
      <c r="UFA40" s="2267" t="s">
        <v>2539</v>
      </c>
      <c r="UFB40" s="2270"/>
      <c r="UFC40" s="2271"/>
      <c r="UFD40" s="2270"/>
      <c r="UFE40" s="2270"/>
      <c r="UFF40" s="2325" t="e">
        <v>#DIV/0!</v>
      </c>
      <c r="UFG40" s="2325"/>
      <c r="UFH40" s="2325" t="e">
        <v>#DIV/0!</v>
      </c>
      <c r="UFI40" s="2267" t="s">
        <v>2539</v>
      </c>
      <c r="UFJ40" s="2270"/>
      <c r="UFK40" s="2271"/>
      <c r="UFL40" s="2270"/>
      <c r="UFM40" s="2270"/>
      <c r="UFN40" s="2325" t="e">
        <v>#DIV/0!</v>
      </c>
      <c r="UFO40" s="2325"/>
      <c r="UFP40" s="2325" t="e">
        <v>#DIV/0!</v>
      </c>
      <c r="UFQ40" s="2267" t="s">
        <v>2539</v>
      </c>
      <c r="UFR40" s="2270"/>
      <c r="UFS40" s="2271"/>
      <c r="UFT40" s="2270"/>
      <c r="UFU40" s="2270"/>
      <c r="UFV40" s="2325" t="e">
        <v>#DIV/0!</v>
      </c>
      <c r="UFW40" s="2325"/>
      <c r="UFX40" s="2325" t="e">
        <v>#DIV/0!</v>
      </c>
      <c r="UFY40" s="2267" t="s">
        <v>2539</v>
      </c>
      <c r="UFZ40" s="2270"/>
      <c r="UGA40" s="2271"/>
      <c r="UGB40" s="2270"/>
      <c r="UGC40" s="2270"/>
      <c r="UGD40" s="2325" t="e">
        <v>#DIV/0!</v>
      </c>
      <c r="UGE40" s="2325"/>
      <c r="UGF40" s="2325" t="e">
        <v>#DIV/0!</v>
      </c>
      <c r="UGG40" s="2267" t="s">
        <v>2539</v>
      </c>
      <c r="UGH40" s="2270"/>
      <c r="UGI40" s="2271"/>
      <c r="UGJ40" s="2270"/>
      <c r="UGK40" s="2270"/>
      <c r="UGL40" s="2325" t="e">
        <v>#DIV/0!</v>
      </c>
      <c r="UGM40" s="2325"/>
      <c r="UGN40" s="2325" t="e">
        <v>#DIV/0!</v>
      </c>
      <c r="UGO40" s="2267" t="s">
        <v>2539</v>
      </c>
      <c r="UGP40" s="2270"/>
      <c r="UGQ40" s="2271"/>
      <c r="UGR40" s="2270"/>
      <c r="UGS40" s="2270"/>
      <c r="UGT40" s="2325" t="e">
        <v>#DIV/0!</v>
      </c>
      <c r="UGU40" s="2325"/>
      <c r="UGV40" s="2325" t="e">
        <v>#DIV/0!</v>
      </c>
      <c r="UGW40" s="2267" t="s">
        <v>2539</v>
      </c>
      <c r="UGX40" s="2270"/>
      <c r="UGY40" s="2271"/>
      <c r="UGZ40" s="2270"/>
      <c r="UHA40" s="2270"/>
      <c r="UHB40" s="2325" t="e">
        <v>#DIV/0!</v>
      </c>
      <c r="UHC40" s="2325"/>
      <c r="UHD40" s="2325" t="e">
        <v>#DIV/0!</v>
      </c>
      <c r="UHE40" s="2267" t="s">
        <v>2539</v>
      </c>
      <c r="UHF40" s="2270"/>
      <c r="UHG40" s="2271"/>
      <c r="UHH40" s="2270"/>
      <c r="UHI40" s="2270"/>
      <c r="UHJ40" s="2325" t="e">
        <v>#DIV/0!</v>
      </c>
      <c r="UHK40" s="2325"/>
      <c r="UHL40" s="2325" t="e">
        <v>#DIV/0!</v>
      </c>
      <c r="UHM40" s="2267" t="s">
        <v>2539</v>
      </c>
      <c r="UHN40" s="2270"/>
      <c r="UHO40" s="2271"/>
      <c r="UHP40" s="2270"/>
      <c r="UHQ40" s="2270"/>
      <c r="UHR40" s="2325" t="e">
        <v>#DIV/0!</v>
      </c>
      <c r="UHS40" s="2325"/>
      <c r="UHT40" s="2325" t="e">
        <v>#DIV/0!</v>
      </c>
      <c r="UHU40" s="2267" t="s">
        <v>2539</v>
      </c>
      <c r="UHV40" s="2270"/>
      <c r="UHW40" s="2271"/>
      <c r="UHX40" s="2270"/>
      <c r="UHY40" s="2270"/>
      <c r="UHZ40" s="2325" t="e">
        <v>#DIV/0!</v>
      </c>
      <c r="UIA40" s="2325"/>
      <c r="UIB40" s="2325" t="e">
        <v>#DIV/0!</v>
      </c>
      <c r="UIC40" s="2267" t="s">
        <v>2539</v>
      </c>
      <c r="UID40" s="2270"/>
      <c r="UIE40" s="2271"/>
      <c r="UIF40" s="2270"/>
      <c r="UIG40" s="2270"/>
      <c r="UIH40" s="2325" t="e">
        <v>#DIV/0!</v>
      </c>
      <c r="UII40" s="2325"/>
      <c r="UIJ40" s="2325" t="e">
        <v>#DIV/0!</v>
      </c>
      <c r="UIK40" s="2267" t="s">
        <v>2539</v>
      </c>
      <c r="UIL40" s="2270"/>
      <c r="UIM40" s="2271"/>
      <c r="UIN40" s="2270"/>
      <c r="UIO40" s="2270"/>
      <c r="UIP40" s="2325" t="e">
        <v>#DIV/0!</v>
      </c>
      <c r="UIQ40" s="2325"/>
      <c r="UIR40" s="2325" t="e">
        <v>#DIV/0!</v>
      </c>
      <c r="UIS40" s="2267" t="s">
        <v>2539</v>
      </c>
      <c r="UIT40" s="2270"/>
      <c r="UIU40" s="2271"/>
      <c r="UIV40" s="2270"/>
      <c r="UIW40" s="2270"/>
      <c r="UIX40" s="2325" t="e">
        <v>#DIV/0!</v>
      </c>
      <c r="UIY40" s="2325"/>
      <c r="UIZ40" s="2325" t="e">
        <v>#DIV/0!</v>
      </c>
      <c r="UJA40" s="2267" t="s">
        <v>2539</v>
      </c>
      <c r="UJB40" s="2270"/>
      <c r="UJC40" s="2271"/>
      <c r="UJD40" s="2270"/>
      <c r="UJE40" s="2270"/>
      <c r="UJF40" s="2325" t="e">
        <v>#DIV/0!</v>
      </c>
      <c r="UJG40" s="2325"/>
      <c r="UJH40" s="2325" t="e">
        <v>#DIV/0!</v>
      </c>
      <c r="UJI40" s="2267" t="s">
        <v>2539</v>
      </c>
      <c r="UJJ40" s="2270"/>
      <c r="UJK40" s="2271"/>
      <c r="UJL40" s="2270"/>
      <c r="UJM40" s="2270"/>
      <c r="UJN40" s="2325" t="e">
        <v>#DIV/0!</v>
      </c>
      <c r="UJO40" s="2325"/>
      <c r="UJP40" s="2325" t="e">
        <v>#DIV/0!</v>
      </c>
      <c r="UJQ40" s="2267" t="s">
        <v>2539</v>
      </c>
      <c r="UJR40" s="2270"/>
      <c r="UJS40" s="2271"/>
      <c r="UJT40" s="2270"/>
      <c r="UJU40" s="2270"/>
      <c r="UJV40" s="2325" t="e">
        <v>#DIV/0!</v>
      </c>
      <c r="UJW40" s="2325"/>
      <c r="UJX40" s="2325" t="e">
        <v>#DIV/0!</v>
      </c>
      <c r="UJY40" s="2267" t="s">
        <v>2539</v>
      </c>
      <c r="UJZ40" s="2270"/>
      <c r="UKA40" s="2271"/>
      <c r="UKB40" s="2270"/>
      <c r="UKC40" s="2270"/>
      <c r="UKD40" s="2325" t="e">
        <v>#DIV/0!</v>
      </c>
      <c r="UKE40" s="2325"/>
      <c r="UKF40" s="2325" t="e">
        <v>#DIV/0!</v>
      </c>
      <c r="UKG40" s="2267" t="s">
        <v>2539</v>
      </c>
      <c r="UKH40" s="2270"/>
      <c r="UKI40" s="2271"/>
      <c r="UKJ40" s="2270"/>
      <c r="UKK40" s="2270"/>
      <c r="UKL40" s="2325" t="e">
        <v>#DIV/0!</v>
      </c>
      <c r="UKM40" s="2325"/>
      <c r="UKN40" s="2325" t="e">
        <v>#DIV/0!</v>
      </c>
      <c r="UKO40" s="2267" t="s">
        <v>2539</v>
      </c>
      <c r="UKP40" s="2270"/>
      <c r="UKQ40" s="2271"/>
      <c r="UKR40" s="2270"/>
      <c r="UKS40" s="2270"/>
      <c r="UKT40" s="2325" t="e">
        <v>#DIV/0!</v>
      </c>
      <c r="UKU40" s="2325"/>
      <c r="UKV40" s="2325" t="e">
        <v>#DIV/0!</v>
      </c>
      <c r="UKW40" s="2267" t="s">
        <v>2539</v>
      </c>
      <c r="UKX40" s="2270"/>
      <c r="UKY40" s="2271"/>
      <c r="UKZ40" s="2270"/>
      <c r="ULA40" s="2270"/>
      <c r="ULB40" s="2325" t="e">
        <v>#DIV/0!</v>
      </c>
      <c r="ULC40" s="2325"/>
      <c r="ULD40" s="2325" t="e">
        <v>#DIV/0!</v>
      </c>
      <c r="ULE40" s="2267" t="s">
        <v>2539</v>
      </c>
      <c r="ULF40" s="2270"/>
      <c r="ULG40" s="2271"/>
      <c r="ULH40" s="2270"/>
      <c r="ULI40" s="2270"/>
      <c r="ULJ40" s="2325" t="e">
        <v>#DIV/0!</v>
      </c>
      <c r="ULK40" s="2325"/>
      <c r="ULL40" s="2325" t="e">
        <v>#DIV/0!</v>
      </c>
      <c r="ULM40" s="2267" t="s">
        <v>2539</v>
      </c>
      <c r="ULN40" s="2270"/>
      <c r="ULO40" s="2271"/>
      <c r="ULP40" s="2270"/>
      <c r="ULQ40" s="2270"/>
      <c r="ULR40" s="2325" t="e">
        <v>#DIV/0!</v>
      </c>
      <c r="ULS40" s="2325"/>
      <c r="ULT40" s="2325" t="e">
        <v>#DIV/0!</v>
      </c>
      <c r="ULU40" s="2267" t="s">
        <v>2539</v>
      </c>
      <c r="ULV40" s="2270"/>
      <c r="ULW40" s="2271"/>
      <c r="ULX40" s="2270"/>
      <c r="ULY40" s="2270"/>
      <c r="ULZ40" s="2325" t="e">
        <v>#DIV/0!</v>
      </c>
      <c r="UMA40" s="2325"/>
      <c r="UMB40" s="2325" t="e">
        <v>#DIV/0!</v>
      </c>
      <c r="UMC40" s="2267" t="s">
        <v>2539</v>
      </c>
      <c r="UMD40" s="2270"/>
      <c r="UME40" s="2271"/>
      <c r="UMF40" s="2270"/>
      <c r="UMG40" s="2270"/>
      <c r="UMH40" s="2325" t="e">
        <v>#DIV/0!</v>
      </c>
      <c r="UMI40" s="2325"/>
      <c r="UMJ40" s="2325" t="e">
        <v>#DIV/0!</v>
      </c>
      <c r="UMK40" s="2267" t="s">
        <v>2539</v>
      </c>
      <c r="UML40" s="2270"/>
      <c r="UMM40" s="2271"/>
      <c r="UMN40" s="2270"/>
      <c r="UMO40" s="2270"/>
      <c r="UMP40" s="2325" t="e">
        <v>#DIV/0!</v>
      </c>
      <c r="UMQ40" s="2325"/>
      <c r="UMR40" s="2325" t="e">
        <v>#DIV/0!</v>
      </c>
      <c r="UMS40" s="2267" t="s">
        <v>2539</v>
      </c>
      <c r="UMT40" s="2270"/>
      <c r="UMU40" s="2271"/>
      <c r="UMV40" s="2270"/>
      <c r="UMW40" s="2270"/>
      <c r="UMX40" s="2325" t="e">
        <v>#DIV/0!</v>
      </c>
      <c r="UMY40" s="2325"/>
      <c r="UMZ40" s="2325" t="e">
        <v>#DIV/0!</v>
      </c>
      <c r="UNA40" s="2267" t="s">
        <v>2539</v>
      </c>
      <c r="UNB40" s="2270"/>
      <c r="UNC40" s="2271"/>
      <c r="UND40" s="2270"/>
      <c r="UNE40" s="2270"/>
      <c r="UNF40" s="2325" t="e">
        <v>#DIV/0!</v>
      </c>
      <c r="UNG40" s="2325"/>
      <c r="UNH40" s="2325" t="e">
        <v>#DIV/0!</v>
      </c>
      <c r="UNI40" s="2267" t="s">
        <v>2539</v>
      </c>
      <c r="UNJ40" s="2270"/>
      <c r="UNK40" s="2271"/>
      <c r="UNL40" s="2270"/>
      <c r="UNM40" s="2270"/>
      <c r="UNN40" s="2325" t="e">
        <v>#DIV/0!</v>
      </c>
      <c r="UNO40" s="2325"/>
      <c r="UNP40" s="2325" t="e">
        <v>#DIV/0!</v>
      </c>
      <c r="UNQ40" s="2267" t="s">
        <v>2539</v>
      </c>
      <c r="UNR40" s="2270"/>
      <c r="UNS40" s="2271"/>
      <c r="UNT40" s="2270"/>
      <c r="UNU40" s="2270"/>
      <c r="UNV40" s="2325" t="e">
        <v>#DIV/0!</v>
      </c>
      <c r="UNW40" s="2325"/>
      <c r="UNX40" s="2325" t="e">
        <v>#DIV/0!</v>
      </c>
      <c r="UNY40" s="2267" t="s">
        <v>2539</v>
      </c>
      <c r="UNZ40" s="2270"/>
      <c r="UOA40" s="2271"/>
      <c r="UOB40" s="2270"/>
      <c r="UOC40" s="2270"/>
      <c r="UOD40" s="2325" t="e">
        <v>#DIV/0!</v>
      </c>
      <c r="UOE40" s="2325"/>
      <c r="UOF40" s="2325" t="e">
        <v>#DIV/0!</v>
      </c>
      <c r="UOG40" s="2267" t="s">
        <v>2539</v>
      </c>
      <c r="UOH40" s="2270"/>
      <c r="UOI40" s="2271"/>
      <c r="UOJ40" s="2270"/>
      <c r="UOK40" s="2270"/>
      <c r="UOL40" s="2325" t="e">
        <v>#DIV/0!</v>
      </c>
      <c r="UOM40" s="2325"/>
      <c r="UON40" s="2325" t="e">
        <v>#DIV/0!</v>
      </c>
      <c r="UOO40" s="2267" t="s">
        <v>2539</v>
      </c>
      <c r="UOP40" s="2270"/>
      <c r="UOQ40" s="2271"/>
      <c r="UOR40" s="2270"/>
      <c r="UOS40" s="2270"/>
      <c r="UOT40" s="2325" t="e">
        <v>#DIV/0!</v>
      </c>
      <c r="UOU40" s="2325"/>
      <c r="UOV40" s="2325" t="e">
        <v>#DIV/0!</v>
      </c>
      <c r="UOW40" s="2267" t="s">
        <v>2539</v>
      </c>
      <c r="UOX40" s="2270"/>
      <c r="UOY40" s="2271"/>
      <c r="UOZ40" s="2270"/>
      <c r="UPA40" s="2270"/>
      <c r="UPB40" s="2325" t="e">
        <v>#DIV/0!</v>
      </c>
      <c r="UPC40" s="2325"/>
      <c r="UPD40" s="2325" t="e">
        <v>#DIV/0!</v>
      </c>
      <c r="UPE40" s="2267" t="s">
        <v>2539</v>
      </c>
      <c r="UPF40" s="2270"/>
      <c r="UPG40" s="2271"/>
      <c r="UPH40" s="2270"/>
      <c r="UPI40" s="2270"/>
      <c r="UPJ40" s="2325" t="e">
        <v>#DIV/0!</v>
      </c>
      <c r="UPK40" s="2325"/>
      <c r="UPL40" s="2325" t="e">
        <v>#DIV/0!</v>
      </c>
      <c r="UPM40" s="2267" t="s">
        <v>2539</v>
      </c>
      <c r="UPN40" s="2270"/>
      <c r="UPO40" s="2271"/>
      <c r="UPP40" s="2270"/>
      <c r="UPQ40" s="2270"/>
      <c r="UPR40" s="2325" t="e">
        <v>#DIV/0!</v>
      </c>
      <c r="UPS40" s="2325"/>
      <c r="UPT40" s="2325" t="e">
        <v>#DIV/0!</v>
      </c>
      <c r="UPU40" s="2267" t="s">
        <v>2539</v>
      </c>
      <c r="UPV40" s="2270"/>
      <c r="UPW40" s="2271"/>
      <c r="UPX40" s="2270"/>
      <c r="UPY40" s="2270"/>
      <c r="UPZ40" s="2325" t="e">
        <v>#DIV/0!</v>
      </c>
      <c r="UQA40" s="2325"/>
      <c r="UQB40" s="2325" t="e">
        <v>#DIV/0!</v>
      </c>
      <c r="UQC40" s="2267" t="s">
        <v>2539</v>
      </c>
      <c r="UQD40" s="2270"/>
      <c r="UQE40" s="2271"/>
      <c r="UQF40" s="2270"/>
      <c r="UQG40" s="2270"/>
      <c r="UQH40" s="2325" t="e">
        <v>#DIV/0!</v>
      </c>
      <c r="UQI40" s="2325"/>
      <c r="UQJ40" s="2325" t="e">
        <v>#DIV/0!</v>
      </c>
      <c r="UQK40" s="2267" t="s">
        <v>2539</v>
      </c>
      <c r="UQL40" s="2270"/>
      <c r="UQM40" s="2271"/>
      <c r="UQN40" s="2270"/>
      <c r="UQO40" s="2270"/>
      <c r="UQP40" s="2325" t="e">
        <v>#DIV/0!</v>
      </c>
      <c r="UQQ40" s="2325"/>
      <c r="UQR40" s="2325" t="e">
        <v>#DIV/0!</v>
      </c>
      <c r="UQS40" s="2267" t="s">
        <v>2539</v>
      </c>
      <c r="UQT40" s="2270"/>
      <c r="UQU40" s="2271"/>
      <c r="UQV40" s="2270"/>
      <c r="UQW40" s="2270"/>
      <c r="UQX40" s="2325" t="e">
        <v>#DIV/0!</v>
      </c>
      <c r="UQY40" s="2325"/>
      <c r="UQZ40" s="2325" t="e">
        <v>#DIV/0!</v>
      </c>
      <c r="URA40" s="2267" t="s">
        <v>2539</v>
      </c>
      <c r="URB40" s="2270"/>
      <c r="URC40" s="2271"/>
      <c r="URD40" s="2270"/>
      <c r="URE40" s="2270"/>
      <c r="URF40" s="2325" t="e">
        <v>#DIV/0!</v>
      </c>
      <c r="URG40" s="2325"/>
      <c r="URH40" s="2325" t="e">
        <v>#DIV/0!</v>
      </c>
      <c r="URI40" s="2267" t="s">
        <v>2539</v>
      </c>
      <c r="URJ40" s="2270"/>
      <c r="URK40" s="2271"/>
      <c r="URL40" s="2270"/>
      <c r="URM40" s="2270"/>
      <c r="URN40" s="2325" t="e">
        <v>#DIV/0!</v>
      </c>
      <c r="URO40" s="2325"/>
      <c r="URP40" s="2325" t="e">
        <v>#DIV/0!</v>
      </c>
      <c r="URQ40" s="2267" t="s">
        <v>2539</v>
      </c>
      <c r="URR40" s="2270"/>
      <c r="URS40" s="2271"/>
      <c r="URT40" s="2270"/>
      <c r="URU40" s="2270"/>
      <c r="URV40" s="2325" t="e">
        <v>#DIV/0!</v>
      </c>
      <c r="URW40" s="2325"/>
      <c r="URX40" s="2325" t="e">
        <v>#DIV/0!</v>
      </c>
      <c r="URY40" s="2267" t="s">
        <v>2539</v>
      </c>
      <c r="URZ40" s="2270"/>
      <c r="USA40" s="2271"/>
      <c r="USB40" s="2270"/>
      <c r="USC40" s="2270"/>
      <c r="USD40" s="2325" t="e">
        <v>#DIV/0!</v>
      </c>
      <c r="USE40" s="2325"/>
      <c r="USF40" s="2325" t="e">
        <v>#DIV/0!</v>
      </c>
      <c r="USG40" s="2267" t="s">
        <v>2539</v>
      </c>
      <c r="USH40" s="2270"/>
      <c r="USI40" s="2271"/>
      <c r="USJ40" s="2270"/>
      <c r="USK40" s="2270"/>
      <c r="USL40" s="2325" t="e">
        <v>#DIV/0!</v>
      </c>
      <c r="USM40" s="2325"/>
      <c r="USN40" s="2325" t="e">
        <v>#DIV/0!</v>
      </c>
      <c r="USO40" s="2267" t="s">
        <v>2539</v>
      </c>
      <c r="USP40" s="2270"/>
      <c r="USQ40" s="2271"/>
      <c r="USR40" s="2270"/>
      <c r="USS40" s="2270"/>
      <c r="UST40" s="2325" t="e">
        <v>#DIV/0!</v>
      </c>
      <c r="USU40" s="2325"/>
      <c r="USV40" s="2325" t="e">
        <v>#DIV/0!</v>
      </c>
      <c r="USW40" s="2267" t="s">
        <v>2539</v>
      </c>
      <c r="USX40" s="2270"/>
      <c r="USY40" s="2271"/>
      <c r="USZ40" s="2270"/>
      <c r="UTA40" s="2270"/>
      <c r="UTB40" s="2325" t="e">
        <v>#DIV/0!</v>
      </c>
      <c r="UTC40" s="2325"/>
      <c r="UTD40" s="2325" t="e">
        <v>#DIV/0!</v>
      </c>
      <c r="UTE40" s="2267" t="s">
        <v>2539</v>
      </c>
      <c r="UTF40" s="2270"/>
      <c r="UTG40" s="2271"/>
      <c r="UTH40" s="2270"/>
      <c r="UTI40" s="2270"/>
      <c r="UTJ40" s="2325" t="e">
        <v>#DIV/0!</v>
      </c>
      <c r="UTK40" s="2325"/>
      <c r="UTL40" s="2325" t="e">
        <v>#DIV/0!</v>
      </c>
      <c r="UTM40" s="2267" t="s">
        <v>2539</v>
      </c>
      <c r="UTN40" s="2270"/>
      <c r="UTO40" s="2271"/>
      <c r="UTP40" s="2270"/>
      <c r="UTQ40" s="2270"/>
      <c r="UTR40" s="2325" t="e">
        <v>#DIV/0!</v>
      </c>
      <c r="UTS40" s="2325"/>
      <c r="UTT40" s="2325" t="e">
        <v>#DIV/0!</v>
      </c>
      <c r="UTU40" s="2267" t="s">
        <v>2539</v>
      </c>
      <c r="UTV40" s="2270"/>
      <c r="UTW40" s="2271"/>
      <c r="UTX40" s="2270"/>
      <c r="UTY40" s="2270"/>
      <c r="UTZ40" s="2325" t="e">
        <v>#DIV/0!</v>
      </c>
      <c r="UUA40" s="2325"/>
      <c r="UUB40" s="2325" t="e">
        <v>#DIV/0!</v>
      </c>
      <c r="UUC40" s="2267" t="s">
        <v>2539</v>
      </c>
      <c r="UUD40" s="2270"/>
      <c r="UUE40" s="2271"/>
      <c r="UUF40" s="2270"/>
      <c r="UUG40" s="2270"/>
      <c r="UUH40" s="2325" t="e">
        <v>#DIV/0!</v>
      </c>
      <c r="UUI40" s="2325"/>
      <c r="UUJ40" s="2325" t="e">
        <v>#DIV/0!</v>
      </c>
      <c r="UUK40" s="2267" t="s">
        <v>2539</v>
      </c>
      <c r="UUL40" s="2270"/>
      <c r="UUM40" s="2271"/>
      <c r="UUN40" s="2270"/>
      <c r="UUO40" s="2270"/>
      <c r="UUP40" s="2325" t="e">
        <v>#DIV/0!</v>
      </c>
      <c r="UUQ40" s="2325"/>
      <c r="UUR40" s="2325" t="e">
        <v>#DIV/0!</v>
      </c>
      <c r="UUS40" s="2267" t="s">
        <v>2539</v>
      </c>
      <c r="UUT40" s="2270"/>
      <c r="UUU40" s="2271"/>
      <c r="UUV40" s="2270"/>
      <c r="UUW40" s="2270"/>
      <c r="UUX40" s="2325" t="e">
        <v>#DIV/0!</v>
      </c>
      <c r="UUY40" s="2325"/>
      <c r="UUZ40" s="2325" t="e">
        <v>#DIV/0!</v>
      </c>
      <c r="UVA40" s="2267" t="s">
        <v>2539</v>
      </c>
      <c r="UVB40" s="2270"/>
      <c r="UVC40" s="2271"/>
      <c r="UVD40" s="2270"/>
      <c r="UVE40" s="2270"/>
      <c r="UVF40" s="2325" t="e">
        <v>#DIV/0!</v>
      </c>
      <c r="UVG40" s="2325"/>
      <c r="UVH40" s="2325" t="e">
        <v>#DIV/0!</v>
      </c>
      <c r="UVI40" s="2267" t="s">
        <v>2539</v>
      </c>
      <c r="UVJ40" s="2270"/>
      <c r="UVK40" s="2271"/>
      <c r="UVL40" s="2270"/>
      <c r="UVM40" s="2270"/>
      <c r="UVN40" s="2325" t="e">
        <v>#DIV/0!</v>
      </c>
      <c r="UVO40" s="2325"/>
      <c r="UVP40" s="2325" t="e">
        <v>#DIV/0!</v>
      </c>
      <c r="UVQ40" s="2267" t="s">
        <v>2539</v>
      </c>
      <c r="UVR40" s="2270"/>
      <c r="UVS40" s="2271"/>
      <c r="UVT40" s="2270"/>
      <c r="UVU40" s="2270"/>
      <c r="UVV40" s="2325" t="e">
        <v>#DIV/0!</v>
      </c>
      <c r="UVW40" s="2325"/>
      <c r="UVX40" s="2325" t="e">
        <v>#DIV/0!</v>
      </c>
      <c r="UVY40" s="2267" t="s">
        <v>2539</v>
      </c>
      <c r="UVZ40" s="2270"/>
      <c r="UWA40" s="2271"/>
      <c r="UWB40" s="2270"/>
      <c r="UWC40" s="2270"/>
      <c r="UWD40" s="2325" t="e">
        <v>#DIV/0!</v>
      </c>
      <c r="UWE40" s="2325"/>
      <c r="UWF40" s="2325" t="e">
        <v>#DIV/0!</v>
      </c>
      <c r="UWG40" s="2267" t="s">
        <v>2539</v>
      </c>
      <c r="UWH40" s="2270"/>
      <c r="UWI40" s="2271"/>
      <c r="UWJ40" s="2270"/>
      <c r="UWK40" s="2270"/>
      <c r="UWL40" s="2325" t="e">
        <v>#DIV/0!</v>
      </c>
      <c r="UWM40" s="2325"/>
      <c r="UWN40" s="2325" t="e">
        <v>#DIV/0!</v>
      </c>
      <c r="UWO40" s="2267" t="s">
        <v>2539</v>
      </c>
      <c r="UWP40" s="2270"/>
      <c r="UWQ40" s="2271"/>
      <c r="UWR40" s="2270"/>
      <c r="UWS40" s="2270"/>
      <c r="UWT40" s="2325" t="e">
        <v>#DIV/0!</v>
      </c>
      <c r="UWU40" s="2325"/>
      <c r="UWV40" s="2325" t="e">
        <v>#DIV/0!</v>
      </c>
      <c r="UWW40" s="2267" t="s">
        <v>2539</v>
      </c>
      <c r="UWX40" s="2270"/>
      <c r="UWY40" s="2271"/>
      <c r="UWZ40" s="2270"/>
      <c r="UXA40" s="2270"/>
      <c r="UXB40" s="2325" t="e">
        <v>#DIV/0!</v>
      </c>
      <c r="UXC40" s="2325"/>
      <c r="UXD40" s="2325" t="e">
        <v>#DIV/0!</v>
      </c>
      <c r="UXE40" s="2267" t="s">
        <v>2539</v>
      </c>
      <c r="UXF40" s="2270"/>
      <c r="UXG40" s="2271"/>
      <c r="UXH40" s="2270"/>
      <c r="UXI40" s="2270"/>
      <c r="UXJ40" s="2325" t="e">
        <v>#DIV/0!</v>
      </c>
      <c r="UXK40" s="2325"/>
      <c r="UXL40" s="2325" t="e">
        <v>#DIV/0!</v>
      </c>
      <c r="UXM40" s="2267" t="s">
        <v>2539</v>
      </c>
      <c r="UXN40" s="2270"/>
      <c r="UXO40" s="2271"/>
      <c r="UXP40" s="2270"/>
      <c r="UXQ40" s="2270"/>
      <c r="UXR40" s="2325" t="e">
        <v>#DIV/0!</v>
      </c>
      <c r="UXS40" s="2325"/>
      <c r="UXT40" s="2325" t="e">
        <v>#DIV/0!</v>
      </c>
      <c r="UXU40" s="2267" t="s">
        <v>2539</v>
      </c>
      <c r="UXV40" s="2270"/>
      <c r="UXW40" s="2271"/>
      <c r="UXX40" s="2270"/>
      <c r="UXY40" s="2270"/>
      <c r="UXZ40" s="2325" t="e">
        <v>#DIV/0!</v>
      </c>
      <c r="UYA40" s="2325"/>
      <c r="UYB40" s="2325" t="e">
        <v>#DIV/0!</v>
      </c>
      <c r="UYC40" s="2267" t="s">
        <v>2539</v>
      </c>
      <c r="UYD40" s="2270"/>
      <c r="UYE40" s="2271"/>
      <c r="UYF40" s="2270"/>
      <c r="UYG40" s="2270"/>
      <c r="UYH40" s="2325" t="e">
        <v>#DIV/0!</v>
      </c>
      <c r="UYI40" s="2325"/>
      <c r="UYJ40" s="2325" t="e">
        <v>#DIV/0!</v>
      </c>
      <c r="UYK40" s="2267" t="s">
        <v>2539</v>
      </c>
      <c r="UYL40" s="2270"/>
      <c r="UYM40" s="2271"/>
      <c r="UYN40" s="2270"/>
      <c r="UYO40" s="2270"/>
      <c r="UYP40" s="2325" t="e">
        <v>#DIV/0!</v>
      </c>
      <c r="UYQ40" s="2325"/>
      <c r="UYR40" s="2325" t="e">
        <v>#DIV/0!</v>
      </c>
      <c r="UYS40" s="2267" t="s">
        <v>2539</v>
      </c>
      <c r="UYT40" s="2270"/>
      <c r="UYU40" s="2271"/>
      <c r="UYV40" s="2270"/>
      <c r="UYW40" s="2270"/>
      <c r="UYX40" s="2325" t="e">
        <v>#DIV/0!</v>
      </c>
      <c r="UYY40" s="2325"/>
      <c r="UYZ40" s="2325" t="e">
        <v>#DIV/0!</v>
      </c>
      <c r="UZA40" s="2267" t="s">
        <v>2539</v>
      </c>
      <c r="UZB40" s="2270"/>
      <c r="UZC40" s="2271"/>
      <c r="UZD40" s="2270"/>
      <c r="UZE40" s="2270"/>
      <c r="UZF40" s="2325" t="e">
        <v>#DIV/0!</v>
      </c>
      <c r="UZG40" s="2325"/>
      <c r="UZH40" s="2325" t="e">
        <v>#DIV/0!</v>
      </c>
      <c r="UZI40" s="2267" t="s">
        <v>2539</v>
      </c>
      <c r="UZJ40" s="2270"/>
      <c r="UZK40" s="2271"/>
      <c r="UZL40" s="2270"/>
      <c r="UZM40" s="2270"/>
      <c r="UZN40" s="2325" t="e">
        <v>#DIV/0!</v>
      </c>
      <c r="UZO40" s="2325"/>
      <c r="UZP40" s="2325" t="e">
        <v>#DIV/0!</v>
      </c>
      <c r="UZQ40" s="2267" t="s">
        <v>2539</v>
      </c>
      <c r="UZR40" s="2270"/>
      <c r="UZS40" s="2271"/>
      <c r="UZT40" s="2270"/>
      <c r="UZU40" s="2270"/>
      <c r="UZV40" s="2325" t="e">
        <v>#DIV/0!</v>
      </c>
      <c r="UZW40" s="2325"/>
      <c r="UZX40" s="2325" t="e">
        <v>#DIV/0!</v>
      </c>
      <c r="UZY40" s="2267" t="s">
        <v>2539</v>
      </c>
      <c r="UZZ40" s="2270"/>
      <c r="VAA40" s="2271"/>
      <c r="VAB40" s="2270"/>
      <c r="VAC40" s="2270"/>
      <c r="VAD40" s="2325" t="e">
        <v>#DIV/0!</v>
      </c>
      <c r="VAE40" s="2325"/>
      <c r="VAF40" s="2325" t="e">
        <v>#DIV/0!</v>
      </c>
      <c r="VAG40" s="2267" t="s">
        <v>2539</v>
      </c>
      <c r="VAH40" s="2270"/>
      <c r="VAI40" s="2271"/>
      <c r="VAJ40" s="2270"/>
      <c r="VAK40" s="2270"/>
      <c r="VAL40" s="2325" t="e">
        <v>#DIV/0!</v>
      </c>
      <c r="VAM40" s="2325"/>
      <c r="VAN40" s="2325" t="e">
        <v>#DIV/0!</v>
      </c>
      <c r="VAO40" s="2267" t="s">
        <v>2539</v>
      </c>
      <c r="VAP40" s="2270"/>
      <c r="VAQ40" s="2271"/>
      <c r="VAR40" s="2270"/>
      <c r="VAS40" s="2270"/>
      <c r="VAT40" s="2325" t="e">
        <v>#DIV/0!</v>
      </c>
      <c r="VAU40" s="2325"/>
      <c r="VAV40" s="2325" t="e">
        <v>#DIV/0!</v>
      </c>
      <c r="VAW40" s="2267" t="s">
        <v>2539</v>
      </c>
      <c r="VAX40" s="2270"/>
      <c r="VAY40" s="2271"/>
      <c r="VAZ40" s="2270"/>
      <c r="VBA40" s="2270"/>
      <c r="VBB40" s="2325" t="e">
        <v>#DIV/0!</v>
      </c>
      <c r="VBC40" s="2325"/>
      <c r="VBD40" s="2325" t="e">
        <v>#DIV/0!</v>
      </c>
      <c r="VBE40" s="2267" t="s">
        <v>2539</v>
      </c>
      <c r="VBF40" s="2270"/>
      <c r="VBG40" s="2271"/>
      <c r="VBH40" s="2270"/>
      <c r="VBI40" s="2270"/>
      <c r="VBJ40" s="2325" t="e">
        <v>#DIV/0!</v>
      </c>
      <c r="VBK40" s="2325"/>
      <c r="VBL40" s="2325" t="e">
        <v>#DIV/0!</v>
      </c>
      <c r="VBM40" s="2267" t="s">
        <v>2539</v>
      </c>
      <c r="VBN40" s="2270"/>
      <c r="VBO40" s="2271"/>
      <c r="VBP40" s="2270"/>
      <c r="VBQ40" s="2270"/>
      <c r="VBR40" s="2325" t="e">
        <v>#DIV/0!</v>
      </c>
      <c r="VBS40" s="2325"/>
      <c r="VBT40" s="2325" t="e">
        <v>#DIV/0!</v>
      </c>
      <c r="VBU40" s="2267" t="s">
        <v>2539</v>
      </c>
      <c r="VBV40" s="2270"/>
      <c r="VBW40" s="2271"/>
      <c r="VBX40" s="2270"/>
      <c r="VBY40" s="2270"/>
      <c r="VBZ40" s="2325" t="e">
        <v>#DIV/0!</v>
      </c>
      <c r="VCA40" s="2325"/>
      <c r="VCB40" s="2325" t="e">
        <v>#DIV/0!</v>
      </c>
      <c r="VCC40" s="2267" t="s">
        <v>2539</v>
      </c>
      <c r="VCD40" s="2270"/>
      <c r="VCE40" s="2271"/>
      <c r="VCF40" s="2270"/>
      <c r="VCG40" s="2270"/>
      <c r="VCH40" s="2325" t="e">
        <v>#DIV/0!</v>
      </c>
      <c r="VCI40" s="2325"/>
      <c r="VCJ40" s="2325" t="e">
        <v>#DIV/0!</v>
      </c>
      <c r="VCK40" s="2267" t="s">
        <v>2539</v>
      </c>
      <c r="VCL40" s="2270"/>
      <c r="VCM40" s="2271"/>
      <c r="VCN40" s="2270"/>
      <c r="VCO40" s="2270"/>
      <c r="VCP40" s="2325" t="e">
        <v>#DIV/0!</v>
      </c>
      <c r="VCQ40" s="2325"/>
      <c r="VCR40" s="2325" t="e">
        <v>#DIV/0!</v>
      </c>
      <c r="VCS40" s="2267" t="s">
        <v>2539</v>
      </c>
      <c r="VCT40" s="2270"/>
      <c r="VCU40" s="2271"/>
      <c r="VCV40" s="2270"/>
      <c r="VCW40" s="2270"/>
      <c r="VCX40" s="2325" t="e">
        <v>#DIV/0!</v>
      </c>
      <c r="VCY40" s="2325"/>
      <c r="VCZ40" s="2325" t="e">
        <v>#DIV/0!</v>
      </c>
      <c r="VDA40" s="2267" t="s">
        <v>2539</v>
      </c>
      <c r="VDB40" s="2270"/>
      <c r="VDC40" s="2271"/>
      <c r="VDD40" s="2270"/>
      <c r="VDE40" s="2270"/>
      <c r="VDF40" s="2325" t="e">
        <v>#DIV/0!</v>
      </c>
      <c r="VDG40" s="2325"/>
      <c r="VDH40" s="2325" t="e">
        <v>#DIV/0!</v>
      </c>
      <c r="VDI40" s="2267" t="s">
        <v>2539</v>
      </c>
      <c r="VDJ40" s="2270"/>
      <c r="VDK40" s="2271"/>
      <c r="VDL40" s="2270"/>
      <c r="VDM40" s="2270"/>
      <c r="VDN40" s="2325" t="e">
        <v>#DIV/0!</v>
      </c>
      <c r="VDO40" s="2325"/>
      <c r="VDP40" s="2325" t="e">
        <v>#DIV/0!</v>
      </c>
      <c r="VDQ40" s="2267" t="s">
        <v>2539</v>
      </c>
      <c r="VDR40" s="2270"/>
      <c r="VDS40" s="2271"/>
      <c r="VDT40" s="2270"/>
      <c r="VDU40" s="2270"/>
      <c r="VDV40" s="2325" t="e">
        <v>#DIV/0!</v>
      </c>
      <c r="VDW40" s="2325"/>
      <c r="VDX40" s="2325" t="e">
        <v>#DIV/0!</v>
      </c>
      <c r="VDY40" s="2267" t="s">
        <v>2539</v>
      </c>
      <c r="VDZ40" s="2270"/>
      <c r="VEA40" s="2271"/>
      <c r="VEB40" s="2270"/>
      <c r="VEC40" s="2270"/>
      <c r="VED40" s="2325" t="e">
        <v>#DIV/0!</v>
      </c>
      <c r="VEE40" s="2325"/>
      <c r="VEF40" s="2325" t="e">
        <v>#DIV/0!</v>
      </c>
      <c r="VEG40" s="2267" t="s">
        <v>2539</v>
      </c>
      <c r="VEH40" s="2270"/>
      <c r="VEI40" s="2271"/>
      <c r="VEJ40" s="2270"/>
      <c r="VEK40" s="2270"/>
      <c r="VEL40" s="2325" t="e">
        <v>#DIV/0!</v>
      </c>
      <c r="VEM40" s="2325"/>
      <c r="VEN40" s="2325" t="e">
        <v>#DIV/0!</v>
      </c>
      <c r="VEO40" s="2267" t="s">
        <v>2539</v>
      </c>
      <c r="VEP40" s="2270"/>
      <c r="VEQ40" s="2271"/>
      <c r="VER40" s="2270"/>
      <c r="VES40" s="2270"/>
      <c r="VET40" s="2325" t="e">
        <v>#DIV/0!</v>
      </c>
      <c r="VEU40" s="2325"/>
      <c r="VEV40" s="2325" t="e">
        <v>#DIV/0!</v>
      </c>
      <c r="VEW40" s="2267" t="s">
        <v>2539</v>
      </c>
      <c r="VEX40" s="2270"/>
      <c r="VEY40" s="2271"/>
      <c r="VEZ40" s="2270"/>
      <c r="VFA40" s="2270"/>
      <c r="VFB40" s="2325" t="e">
        <v>#DIV/0!</v>
      </c>
      <c r="VFC40" s="2325"/>
      <c r="VFD40" s="2325" t="e">
        <v>#DIV/0!</v>
      </c>
      <c r="VFE40" s="2267" t="s">
        <v>2539</v>
      </c>
      <c r="VFF40" s="2270"/>
      <c r="VFG40" s="2271"/>
      <c r="VFH40" s="2270"/>
      <c r="VFI40" s="2270"/>
      <c r="VFJ40" s="2325" t="e">
        <v>#DIV/0!</v>
      </c>
      <c r="VFK40" s="2325"/>
      <c r="VFL40" s="2325" t="e">
        <v>#DIV/0!</v>
      </c>
      <c r="VFM40" s="2267" t="s">
        <v>2539</v>
      </c>
      <c r="VFN40" s="2270"/>
      <c r="VFO40" s="2271"/>
      <c r="VFP40" s="2270"/>
      <c r="VFQ40" s="2270"/>
      <c r="VFR40" s="2325" t="e">
        <v>#DIV/0!</v>
      </c>
      <c r="VFS40" s="2325"/>
      <c r="VFT40" s="2325" t="e">
        <v>#DIV/0!</v>
      </c>
      <c r="VFU40" s="2267" t="s">
        <v>2539</v>
      </c>
      <c r="VFV40" s="2270"/>
      <c r="VFW40" s="2271"/>
      <c r="VFX40" s="2270"/>
      <c r="VFY40" s="2270"/>
      <c r="VFZ40" s="2325" t="e">
        <v>#DIV/0!</v>
      </c>
      <c r="VGA40" s="2325"/>
      <c r="VGB40" s="2325" t="e">
        <v>#DIV/0!</v>
      </c>
      <c r="VGC40" s="2267" t="s">
        <v>2539</v>
      </c>
      <c r="VGD40" s="2270"/>
      <c r="VGE40" s="2271"/>
      <c r="VGF40" s="2270"/>
      <c r="VGG40" s="2270"/>
      <c r="VGH40" s="2325" t="e">
        <v>#DIV/0!</v>
      </c>
      <c r="VGI40" s="2325"/>
      <c r="VGJ40" s="2325" t="e">
        <v>#DIV/0!</v>
      </c>
      <c r="VGK40" s="2267" t="s">
        <v>2539</v>
      </c>
      <c r="VGL40" s="2270"/>
      <c r="VGM40" s="2271"/>
      <c r="VGN40" s="2270"/>
      <c r="VGO40" s="2270"/>
      <c r="VGP40" s="2325" t="e">
        <v>#DIV/0!</v>
      </c>
      <c r="VGQ40" s="2325"/>
      <c r="VGR40" s="2325" t="e">
        <v>#DIV/0!</v>
      </c>
      <c r="VGS40" s="2267" t="s">
        <v>2539</v>
      </c>
      <c r="VGT40" s="2270"/>
      <c r="VGU40" s="2271"/>
      <c r="VGV40" s="2270"/>
      <c r="VGW40" s="2270"/>
      <c r="VGX40" s="2325" t="e">
        <v>#DIV/0!</v>
      </c>
      <c r="VGY40" s="2325"/>
      <c r="VGZ40" s="2325" t="e">
        <v>#DIV/0!</v>
      </c>
      <c r="VHA40" s="2267" t="s">
        <v>2539</v>
      </c>
      <c r="VHB40" s="2270"/>
      <c r="VHC40" s="2271"/>
      <c r="VHD40" s="2270"/>
      <c r="VHE40" s="2270"/>
      <c r="VHF40" s="2325" t="e">
        <v>#DIV/0!</v>
      </c>
      <c r="VHG40" s="2325"/>
      <c r="VHH40" s="2325" t="e">
        <v>#DIV/0!</v>
      </c>
      <c r="VHI40" s="2267" t="s">
        <v>2539</v>
      </c>
      <c r="VHJ40" s="2270"/>
      <c r="VHK40" s="2271"/>
      <c r="VHL40" s="2270"/>
      <c r="VHM40" s="2270"/>
      <c r="VHN40" s="2325" t="e">
        <v>#DIV/0!</v>
      </c>
      <c r="VHO40" s="2325"/>
      <c r="VHP40" s="2325" t="e">
        <v>#DIV/0!</v>
      </c>
      <c r="VHQ40" s="2267" t="s">
        <v>2539</v>
      </c>
      <c r="VHR40" s="2270"/>
      <c r="VHS40" s="2271"/>
      <c r="VHT40" s="2270"/>
      <c r="VHU40" s="2270"/>
      <c r="VHV40" s="2325" t="e">
        <v>#DIV/0!</v>
      </c>
      <c r="VHW40" s="2325"/>
      <c r="VHX40" s="2325" t="e">
        <v>#DIV/0!</v>
      </c>
      <c r="VHY40" s="2267" t="s">
        <v>2539</v>
      </c>
      <c r="VHZ40" s="2270"/>
      <c r="VIA40" s="2271"/>
      <c r="VIB40" s="2270"/>
      <c r="VIC40" s="2270"/>
      <c r="VID40" s="2325" t="e">
        <v>#DIV/0!</v>
      </c>
      <c r="VIE40" s="2325"/>
      <c r="VIF40" s="2325" t="e">
        <v>#DIV/0!</v>
      </c>
      <c r="VIG40" s="2267" t="s">
        <v>2539</v>
      </c>
      <c r="VIH40" s="2270"/>
      <c r="VII40" s="2271"/>
      <c r="VIJ40" s="2270"/>
      <c r="VIK40" s="2270"/>
      <c r="VIL40" s="2325" t="e">
        <v>#DIV/0!</v>
      </c>
      <c r="VIM40" s="2325"/>
      <c r="VIN40" s="2325" t="e">
        <v>#DIV/0!</v>
      </c>
      <c r="VIO40" s="2267" t="s">
        <v>2539</v>
      </c>
      <c r="VIP40" s="2270"/>
      <c r="VIQ40" s="2271"/>
      <c r="VIR40" s="2270"/>
      <c r="VIS40" s="2270"/>
      <c r="VIT40" s="2325" t="e">
        <v>#DIV/0!</v>
      </c>
      <c r="VIU40" s="2325"/>
      <c r="VIV40" s="2325" t="e">
        <v>#DIV/0!</v>
      </c>
      <c r="VIW40" s="2267" t="s">
        <v>2539</v>
      </c>
      <c r="VIX40" s="2270"/>
      <c r="VIY40" s="2271"/>
      <c r="VIZ40" s="2270"/>
      <c r="VJA40" s="2270"/>
      <c r="VJB40" s="2325" t="e">
        <v>#DIV/0!</v>
      </c>
      <c r="VJC40" s="2325"/>
      <c r="VJD40" s="2325" t="e">
        <v>#DIV/0!</v>
      </c>
      <c r="VJE40" s="2267" t="s">
        <v>2539</v>
      </c>
      <c r="VJF40" s="2270"/>
      <c r="VJG40" s="2271"/>
      <c r="VJH40" s="2270"/>
      <c r="VJI40" s="2270"/>
      <c r="VJJ40" s="2325" t="e">
        <v>#DIV/0!</v>
      </c>
      <c r="VJK40" s="2325"/>
      <c r="VJL40" s="2325" t="e">
        <v>#DIV/0!</v>
      </c>
      <c r="VJM40" s="2267" t="s">
        <v>2539</v>
      </c>
      <c r="VJN40" s="2270"/>
      <c r="VJO40" s="2271"/>
      <c r="VJP40" s="2270"/>
      <c r="VJQ40" s="2270"/>
      <c r="VJR40" s="2325" t="e">
        <v>#DIV/0!</v>
      </c>
      <c r="VJS40" s="2325"/>
      <c r="VJT40" s="2325" t="e">
        <v>#DIV/0!</v>
      </c>
      <c r="VJU40" s="2267" t="s">
        <v>2539</v>
      </c>
      <c r="VJV40" s="2270"/>
      <c r="VJW40" s="2271"/>
      <c r="VJX40" s="2270"/>
      <c r="VJY40" s="2270"/>
      <c r="VJZ40" s="2325" t="e">
        <v>#DIV/0!</v>
      </c>
      <c r="VKA40" s="2325"/>
      <c r="VKB40" s="2325" t="e">
        <v>#DIV/0!</v>
      </c>
      <c r="VKC40" s="2267" t="s">
        <v>2539</v>
      </c>
      <c r="VKD40" s="2270"/>
      <c r="VKE40" s="2271"/>
      <c r="VKF40" s="2270"/>
      <c r="VKG40" s="2270"/>
      <c r="VKH40" s="2325" t="e">
        <v>#DIV/0!</v>
      </c>
      <c r="VKI40" s="2325"/>
      <c r="VKJ40" s="2325" t="e">
        <v>#DIV/0!</v>
      </c>
      <c r="VKK40" s="2267" t="s">
        <v>2539</v>
      </c>
      <c r="VKL40" s="2270"/>
      <c r="VKM40" s="2271"/>
      <c r="VKN40" s="2270"/>
      <c r="VKO40" s="2270"/>
      <c r="VKP40" s="2325" t="e">
        <v>#DIV/0!</v>
      </c>
      <c r="VKQ40" s="2325"/>
      <c r="VKR40" s="2325" t="e">
        <v>#DIV/0!</v>
      </c>
      <c r="VKS40" s="2267" t="s">
        <v>2539</v>
      </c>
      <c r="VKT40" s="2270"/>
      <c r="VKU40" s="2271"/>
      <c r="VKV40" s="2270"/>
      <c r="VKW40" s="2270"/>
      <c r="VKX40" s="2325" t="e">
        <v>#DIV/0!</v>
      </c>
      <c r="VKY40" s="2325"/>
      <c r="VKZ40" s="2325" t="e">
        <v>#DIV/0!</v>
      </c>
      <c r="VLA40" s="2267" t="s">
        <v>2539</v>
      </c>
      <c r="VLB40" s="2270"/>
      <c r="VLC40" s="2271"/>
      <c r="VLD40" s="2270"/>
      <c r="VLE40" s="2270"/>
      <c r="VLF40" s="2325" t="e">
        <v>#DIV/0!</v>
      </c>
      <c r="VLG40" s="2325"/>
      <c r="VLH40" s="2325" t="e">
        <v>#DIV/0!</v>
      </c>
      <c r="VLI40" s="2267" t="s">
        <v>2539</v>
      </c>
      <c r="VLJ40" s="2270"/>
      <c r="VLK40" s="2271"/>
      <c r="VLL40" s="2270"/>
      <c r="VLM40" s="2270"/>
      <c r="VLN40" s="2325" t="e">
        <v>#DIV/0!</v>
      </c>
      <c r="VLO40" s="2325"/>
      <c r="VLP40" s="2325" t="e">
        <v>#DIV/0!</v>
      </c>
      <c r="VLQ40" s="2267" t="s">
        <v>2539</v>
      </c>
      <c r="VLR40" s="2270"/>
      <c r="VLS40" s="2271"/>
      <c r="VLT40" s="2270"/>
      <c r="VLU40" s="2270"/>
      <c r="VLV40" s="2325" t="e">
        <v>#DIV/0!</v>
      </c>
      <c r="VLW40" s="2325"/>
      <c r="VLX40" s="2325" t="e">
        <v>#DIV/0!</v>
      </c>
      <c r="VLY40" s="2267" t="s">
        <v>2539</v>
      </c>
      <c r="VLZ40" s="2270"/>
      <c r="VMA40" s="2271"/>
      <c r="VMB40" s="2270"/>
      <c r="VMC40" s="2270"/>
      <c r="VMD40" s="2325" t="e">
        <v>#DIV/0!</v>
      </c>
      <c r="VME40" s="2325"/>
      <c r="VMF40" s="2325" t="e">
        <v>#DIV/0!</v>
      </c>
      <c r="VMG40" s="2267" t="s">
        <v>2539</v>
      </c>
      <c r="VMH40" s="2270"/>
      <c r="VMI40" s="2271"/>
      <c r="VMJ40" s="2270"/>
      <c r="VMK40" s="2270"/>
      <c r="VML40" s="2325" t="e">
        <v>#DIV/0!</v>
      </c>
      <c r="VMM40" s="2325"/>
      <c r="VMN40" s="2325" t="e">
        <v>#DIV/0!</v>
      </c>
      <c r="VMO40" s="2267" t="s">
        <v>2539</v>
      </c>
      <c r="VMP40" s="2270"/>
      <c r="VMQ40" s="2271"/>
      <c r="VMR40" s="2270"/>
      <c r="VMS40" s="2270"/>
      <c r="VMT40" s="2325" t="e">
        <v>#DIV/0!</v>
      </c>
      <c r="VMU40" s="2325"/>
      <c r="VMV40" s="2325" t="e">
        <v>#DIV/0!</v>
      </c>
      <c r="VMW40" s="2267" t="s">
        <v>2539</v>
      </c>
      <c r="VMX40" s="2270"/>
      <c r="VMY40" s="2271"/>
      <c r="VMZ40" s="2270"/>
      <c r="VNA40" s="2270"/>
      <c r="VNB40" s="2325" t="e">
        <v>#DIV/0!</v>
      </c>
      <c r="VNC40" s="2325"/>
      <c r="VND40" s="2325" t="e">
        <v>#DIV/0!</v>
      </c>
      <c r="VNE40" s="2267" t="s">
        <v>2539</v>
      </c>
      <c r="VNF40" s="2270"/>
      <c r="VNG40" s="2271"/>
      <c r="VNH40" s="2270"/>
      <c r="VNI40" s="2270"/>
      <c r="VNJ40" s="2325" t="e">
        <v>#DIV/0!</v>
      </c>
      <c r="VNK40" s="2325"/>
      <c r="VNL40" s="2325" t="e">
        <v>#DIV/0!</v>
      </c>
      <c r="VNM40" s="2267" t="s">
        <v>2539</v>
      </c>
      <c r="VNN40" s="2270"/>
      <c r="VNO40" s="2271"/>
      <c r="VNP40" s="2270"/>
      <c r="VNQ40" s="2270"/>
      <c r="VNR40" s="2325" t="e">
        <v>#DIV/0!</v>
      </c>
      <c r="VNS40" s="2325"/>
      <c r="VNT40" s="2325" t="e">
        <v>#DIV/0!</v>
      </c>
      <c r="VNU40" s="2267" t="s">
        <v>2539</v>
      </c>
      <c r="VNV40" s="2270"/>
      <c r="VNW40" s="2271"/>
      <c r="VNX40" s="2270"/>
      <c r="VNY40" s="2270"/>
      <c r="VNZ40" s="2325" t="e">
        <v>#DIV/0!</v>
      </c>
      <c r="VOA40" s="2325"/>
      <c r="VOB40" s="2325" t="e">
        <v>#DIV/0!</v>
      </c>
      <c r="VOC40" s="2267" t="s">
        <v>2539</v>
      </c>
      <c r="VOD40" s="2270"/>
      <c r="VOE40" s="2271"/>
      <c r="VOF40" s="2270"/>
      <c r="VOG40" s="2270"/>
      <c r="VOH40" s="2325" t="e">
        <v>#DIV/0!</v>
      </c>
      <c r="VOI40" s="2325"/>
      <c r="VOJ40" s="2325" t="e">
        <v>#DIV/0!</v>
      </c>
      <c r="VOK40" s="2267" t="s">
        <v>2539</v>
      </c>
      <c r="VOL40" s="2270"/>
      <c r="VOM40" s="2271"/>
      <c r="VON40" s="2270"/>
      <c r="VOO40" s="2270"/>
      <c r="VOP40" s="2325" t="e">
        <v>#DIV/0!</v>
      </c>
      <c r="VOQ40" s="2325"/>
      <c r="VOR40" s="2325" t="e">
        <v>#DIV/0!</v>
      </c>
      <c r="VOS40" s="2267" t="s">
        <v>2539</v>
      </c>
      <c r="VOT40" s="2270"/>
      <c r="VOU40" s="2271"/>
      <c r="VOV40" s="2270"/>
      <c r="VOW40" s="2270"/>
      <c r="VOX40" s="2325" t="e">
        <v>#DIV/0!</v>
      </c>
      <c r="VOY40" s="2325"/>
      <c r="VOZ40" s="2325" t="e">
        <v>#DIV/0!</v>
      </c>
      <c r="VPA40" s="2267" t="s">
        <v>2539</v>
      </c>
      <c r="VPB40" s="2270"/>
      <c r="VPC40" s="2271"/>
      <c r="VPD40" s="2270"/>
      <c r="VPE40" s="2270"/>
      <c r="VPF40" s="2325" t="e">
        <v>#DIV/0!</v>
      </c>
      <c r="VPG40" s="2325"/>
      <c r="VPH40" s="2325" t="e">
        <v>#DIV/0!</v>
      </c>
      <c r="VPI40" s="2267" t="s">
        <v>2539</v>
      </c>
      <c r="VPJ40" s="2270"/>
      <c r="VPK40" s="2271"/>
      <c r="VPL40" s="2270"/>
      <c r="VPM40" s="2270"/>
      <c r="VPN40" s="2325" t="e">
        <v>#DIV/0!</v>
      </c>
      <c r="VPO40" s="2325"/>
      <c r="VPP40" s="2325" t="e">
        <v>#DIV/0!</v>
      </c>
      <c r="VPQ40" s="2267" t="s">
        <v>2539</v>
      </c>
      <c r="VPR40" s="2270"/>
      <c r="VPS40" s="2271"/>
      <c r="VPT40" s="2270"/>
      <c r="VPU40" s="2270"/>
      <c r="VPV40" s="2325" t="e">
        <v>#DIV/0!</v>
      </c>
      <c r="VPW40" s="2325"/>
      <c r="VPX40" s="2325" t="e">
        <v>#DIV/0!</v>
      </c>
      <c r="VPY40" s="2267" t="s">
        <v>2539</v>
      </c>
      <c r="VPZ40" s="2270"/>
      <c r="VQA40" s="2271"/>
      <c r="VQB40" s="2270"/>
      <c r="VQC40" s="2270"/>
      <c r="VQD40" s="2325" t="e">
        <v>#DIV/0!</v>
      </c>
      <c r="VQE40" s="2325"/>
      <c r="VQF40" s="2325" t="e">
        <v>#DIV/0!</v>
      </c>
      <c r="VQG40" s="2267" t="s">
        <v>2539</v>
      </c>
      <c r="VQH40" s="2270"/>
      <c r="VQI40" s="2271"/>
      <c r="VQJ40" s="2270"/>
      <c r="VQK40" s="2270"/>
      <c r="VQL40" s="2325" t="e">
        <v>#DIV/0!</v>
      </c>
      <c r="VQM40" s="2325"/>
      <c r="VQN40" s="2325" t="e">
        <v>#DIV/0!</v>
      </c>
      <c r="VQO40" s="2267" t="s">
        <v>2539</v>
      </c>
      <c r="VQP40" s="2270"/>
      <c r="VQQ40" s="2271"/>
      <c r="VQR40" s="2270"/>
      <c r="VQS40" s="2270"/>
      <c r="VQT40" s="2325" t="e">
        <v>#DIV/0!</v>
      </c>
      <c r="VQU40" s="2325"/>
      <c r="VQV40" s="2325" t="e">
        <v>#DIV/0!</v>
      </c>
      <c r="VQW40" s="2267" t="s">
        <v>2539</v>
      </c>
      <c r="VQX40" s="2270"/>
      <c r="VQY40" s="2271"/>
      <c r="VQZ40" s="2270"/>
      <c r="VRA40" s="2270"/>
      <c r="VRB40" s="2325" t="e">
        <v>#DIV/0!</v>
      </c>
      <c r="VRC40" s="2325"/>
      <c r="VRD40" s="2325" t="e">
        <v>#DIV/0!</v>
      </c>
      <c r="VRE40" s="2267" t="s">
        <v>2539</v>
      </c>
      <c r="VRF40" s="2270"/>
      <c r="VRG40" s="2271"/>
      <c r="VRH40" s="2270"/>
      <c r="VRI40" s="2270"/>
      <c r="VRJ40" s="2325" t="e">
        <v>#DIV/0!</v>
      </c>
      <c r="VRK40" s="2325"/>
      <c r="VRL40" s="2325" t="e">
        <v>#DIV/0!</v>
      </c>
      <c r="VRM40" s="2267" t="s">
        <v>2539</v>
      </c>
      <c r="VRN40" s="2270"/>
      <c r="VRO40" s="2271"/>
      <c r="VRP40" s="2270"/>
      <c r="VRQ40" s="2270"/>
      <c r="VRR40" s="2325" t="e">
        <v>#DIV/0!</v>
      </c>
      <c r="VRS40" s="2325"/>
      <c r="VRT40" s="2325" t="e">
        <v>#DIV/0!</v>
      </c>
      <c r="VRU40" s="2267" t="s">
        <v>2539</v>
      </c>
      <c r="VRV40" s="2270"/>
      <c r="VRW40" s="2271"/>
      <c r="VRX40" s="2270"/>
      <c r="VRY40" s="2270"/>
      <c r="VRZ40" s="2325" t="e">
        <v>#DIV/0!</v>
      </c>
      <c r="VSA40" s="2325"/>
      <c r="VSB40" s="2325" t="e">
        <v>#DIV/0!</v>
      </c>
      <c r="VSC40" s="2267" t="s">
        <v>2539</v>
      </c>
      <c r="VSD40" s="2270"/>
      <c r="VSE40" s="2271"/>
      <c r="VSF40" s="2270"/>
      <c r="VSG40" s="2270"/>
      <c r="VSH40" s="2325" t="e">
        <v>#DIV/0!</v>
      </c>
      <c r="VSI40" s="2325"/>
      <c r="VSJ40" s="2325" t="e">
        <v>#DIV/0!</v>
      </c>
      <c r="VSK40" s="2267" t="s">
        <v>2539</v>
      </c>
      <c r="VSL40" s="2270"/>
      <c r="VSM40" s="2271"/>
      <c r="VSN40" s="2270"/>
      <c r="VSO40" s="2270"/>
      <c r="VSP40" s="2325" t="e">
        <v>#DIV/0!</v>
      </c>
      <c r="VSQ40" s="2325"/>
      <c r="VSR40" s="2325" t="e">
        <v>#DIV/0!</v>
      </c>
      <c r="VSS40" s="2267" t="s">
        <v>2539</v>
      </c>
      <c r="VST40" s="2270"/>
      <c r="VSU40" s="2271"/>
      <c r="VSV40" s="2270"/>
      <c r="VSW40" s="2270"/>
      <c r="VSX40" s="2325" t="e">
        <v>#DIV/0!</v>
      </c>
      <c r="VSY40" s="2325"/>
      <c r="VSZ40" s="2325" t="e">
        <v>#DIV/0!</v>
      </c>
      <c r="VTA40" s="2267" t="s">
        <v>2539</v>
      </c>
      <c r="VTB40" s="2270"/>
      <c r="VTC40" s="2271"/>
      <c r="VTD40" s="2270"/>
      <c r="VTE40" s="2270"/>
      <c r="VTF40" s="2325" t="e">
        <v>#DIV/0!</v>
      </c>
      <c r="VTG40" s="2325"/>
      <c r="VTH40" s="2325" t="e">
        <v>#DIV/0!</v>
      </c>
      <c r="VTI40" s="2267" t="s">
        <v>2539</v>
      </c>
      <c r="VTJ40" s="2270"/>
      <c r="VTK40" s="2271"/>
      <c r="VTL40" s="2270"/>
      <c r="VTM40" s="2270"/>
      <c r="VTN40" s="2325" t="e">
        <v>#DIV/0!</v>
      </c>
      <c r="VTO40" s="2325"/>
      <c r="VTP40" s="2325" t="e">
        <v>#DIV/0!</v>
      </c>
      <c r="VTQ40" s="2267" t="s">
        <v>2539</v>
      </c>
      <c r="VTR40" s="2270"/>
      <c r="VTS40" s="2271"/>
      <c r="VTT40" s="2270"/>
      <c r="VTU40" s="2270"/>
      <c r="VTV40" s="2325" t="e">
        <v>#DIV/0!</v>
      </c>
      <c r="VTW40" s="2325"/>
      <c r="VTX40" s="2325" t="e">
        <v>#DIV/0!</v>
      </c>
      <c r="VTY40" s="2267" t="s">
        <v>2539</v>
      </c>
      <c r="VTZ40" s="2270"/>
      <c r="VUA40" s="2271"/>
      <c r="VUB40" s="2270"/>
      <c r="VUC40" s="2270"/>
      <c r="VUD40" s="2325" t="e">
        <v>#DIV/0!</v>
      </c>
      <c r="VUE40" s="2325"/>
      <c r="VUF40" s="2325" t="e">
        <v>#DIV/0!</v>
      </c>
      <c r="VUG40" s="2267" t="s">
        <v>2539</v>
      </c>
      <c r="VUH40" s="2270"/>
      <c r="VUI40" s="2271"/>
      <c r="VUJ40" s="2270"/>
      <c r="VUK40" s="2270"/>
      <c r="VUL40" s="2325" t="e">
        <v>#DIV/0!</v>
      </c>
      <c r="VUM40" s="2325"/>
      <c r="VUN40" s="2325" t="e">
        <v>#DIV/0!</v>
      </c>
      <c r="VUO40" s="2267" t="s">
        <v>2539</v>
      </c>
      <c r="VUP40" s="2270"/>
      <c r="VUQ40" s="2271"/>
      <c r="VUR40" s="2270"/>
      <c r="VUS40" s="2270"/>
      <c r="VUT40" s="2325" t="e">
        <v>#DIV/0!</v>
      </c>
      <c r="VUU40" s="2325"/>
      <c r="VUV40" s="2325" t="e">
        <v>#DIV/0!</v>
      </c>
      <c r="VUW40" s="2267" t="s">
        <v>2539</v>
      </c>
      <c r="VUX40" s="2270"/>
      <c r="VUY40" s="2271"/>
      <c r="VUZ40" s="2270"/>
      <c r="VVA40" s="2270"/>
      <c r="VVB40" s="2325" t="e">
        <v>#DIV/0!</v>
      </c>
      <c r="VVC40" s="2325"/>
      <c r="VVD40" s="2325" t="e">
        <v>#DIV/0!</v>
      </c>
      <c r="VVE40" s="2267" t="s">
        <v>2539</v>
      </c>
      <c r="VVF40" s="2270"/>
      <c r="VVG40" s="2271"/>
      <c r="VVH40" s="2270"/>
      <c r="VVI40" s="2270"/>
      <c r="VVJ40" s="2325" t="e">
        <v>#DIV/0!</v>
      </c>
      <c r="VVK40" s="2325"/>
      <c r="VVL40" s="2325" t="e">
        <v>#DIV/0!</v>
      </c>
      <c r="VVM40" s="2267" t="s">
        <v>2539</v>
      </c>
      <c r="VVN40" s="2270"/>
      <c r="VVO40" s="2271"/>
      <c r="VVP40" s="2270"/>
      <c r="VVQ40" s="2270"/>
      <c r="VVR40" s="2325" t="e">
        <v>#DIV/0!</v>
      </c>
      <c r="VVS40" s="2325"/>
      <c r="VVT40" s="2325" t="e">
        <v>#DIV/0!</v>
      </c>
      <c r="VVU40" s="2267" t="s">
        <v>2539</v>
      </c>
      <c r="VVV40" s="2270"/>
      <c r="VVW40" s="2271"/>
      <c r="VVX40" s="2270"/>
      <c r="VVY40" s="2270"/>
      <c r="VVZ40" s="2325" t="e">
        <v>#DIV/0!</v>
      </c>
      <c r="VWA40" s="2325"/>
      <c r="VWB40" s="2325" t="e">
        <v>#DIV/0!</v>
      </c>
      <c r="VWC40" s="2267" t="s">
        <v>2539</v>
      </c>
      <c r="VWD40" s="2270"/>
      <c r="VWE40" s="2271"/>
      <c r="VWF40" s="2270"/>
      <c r="VWG40" s="2270"/>
      <c r="VWH40" s="2325" t="e">
        <v>#DIV/0!</v>
      </c>
      <c r="VWI40" s="2325"/>
      <c r="VWJ40" s="2325" t="e">
        <v>#DIV/0!</v>
      </c>
      <c r="VWK40" s="2267" t="s">
        <v>2539</v>
      </c>
      <c r="VWL40" s="2270"/>
      <c r="VWM40" s="2271"/>
      <c r="VWN40" s="2270"/>
      <c r="VWO40" s="2270"/>
      <c r="VWP40" s="2325" t="e">
        <v>#DIV/0!</v>
      </c>
      <c r="VWQ40" s="2325"/>
      <c r="VWR40" s="2325" t="e">
        <v>#DIV/0!</v>
      </c>
      <c r="VWS40" s="2267" t="s">
        <v>2539</v>
      </c>
      <c r="VWT40" s="2270"/>
      <c r="VWU40" s="2271"/>
      <c r="VWV40" s="2270"/>
      <c r="VWW40" s="2270"/>
      <c r="VWX40" s="2325" t="e">
        <v>#DIV/0!</v>
      </c>
      <c r="VWY40" s="2325"/>
      <c r="VWZ40" s="2325" t="e">
        <v>#DIV/0!</v>
      </c>
      <c r="VXA40" s="2267" t="s">
        <v>2539</v>
      </c>
      <c r="VXB40" s="2270"/>
      <c r="VXC40" s="2271"/>
      <c r="VXD40" s="2270"/>
      <c r="VXE40" s="2270"/>
      <c r="VXF40" s="2325" t="e">
        <v>#DIV/0!</v>
      </c>
      <c r="VXG40" s="2325"/>
      <c r="VXH40" s="2325" t="e">
        <v>#DIV/0!</v>
      </c>
      <c r="VXI40" s="2267" t="s">
        <v>2539</v>
      </c>
      <c r="VXJ40" s="2270"/>
      <c r="VXK40" s="2271"/>
      <c r="VXL40" s="2270"/>
      <c r="VXM40" s="2270"/>
      <c r="VXN40" s="2325" t="e">
        <v>#DIV/0!</v>
      </c>
      <c r="VXO40" s="2325"/>
      <c r="VXP40" s="2325" t="e">
        <v>#DIV/0!</v>
      </c>
      <c r="VXQ40" s="2267" t="s">
        <v>2539</v>
      </c>
      <c r="VXR40" s="2270"/>
      <c r="VXS40" s="2271"/>
      <c r="VXT40" s="2270"/>
      <c r="VXU40" s="2270"/>
      <c r="VXV40" s="2325" t="e">
        <v>#DIV/0!</v>
      </c>
      <c r="VXW40" s="2325"/>
      <c r="VXX40" s="2325" t="e">
        <v>#DIV/0!</v>
      </c>
      <c r="VXY40" s="2267" t="s">
        <v>2539</v>
      </c>
      <c r="VXZ40" s="2270"/>
      <c r="VYA40" s="2271"/>
      <c r="VYB40" s="2270"/>
      <c r="VYC40" s="2270"/>
      <c r="VYD40" s="2325" t="e">
        <v>#DIV/0!</v>
      </c>
      <c r="VYE40" s="2325"/>
      <c r="VYF40" s="2325" t="e">
        <v>#DIV/0!</v>
      </c>
      <c r="VYG40" s="2267" t="s">
        <v>2539</v>
      </c>
      <c r="VYH40" s="2270"/>
      <c r="VYI40" s="2271"/>
      <c r="VYJ40" s="2270"/>
      <c r="VYK40" s="2270"/>
      <c r="VYL40" s="2325" t="e">
        <v>#DIV/0!</v>
      </c>
      <c r="VYM40" s="2325"/>
      <c r="VYN40" s="2325" t="e">
        <v>#DIV/0!</v>
      </c>
      <c r="VYO40" s="2267" t="s">
        <v>2539</v>
      </c>
      <c r="VYP40" s="2270"/>
      <c r="VYQ40" s="2271"/>
      <c r="VYR40" s="2270"/>
      <c r="VYS40" s="2270"/>
      <c r="VYT40" s="2325" t="e">
        <v>#DIV/0!</v>
      </c>
      <c r="VYU40" s="2325"/>
      <c r="VYV40" s="2325" t="e">
        <v>#DIV/0!</v>
      </c>
      <c r="VYW40" s="2267" t="s">
        <v>2539</v>
      </c>
      <c r="VYX40" s="2270"/>
      <c r="VYY40" s="2271"/>
      <c r="VYZ40" s="2270"/>
      <c r="VZA40" s="2270"/>
      <c r="VZB40" s="2325" t="e">
        <v>#DIV/0!</v>
      </c>
      <c r="VZC40" s="2325"/>
      <c r="VZD40" s="2325" t="e">
        <v>#DIV/0!</v>
      </c>
      <c r="VZE40" s="2267" t="s">
        <v>2539</v>
      </c>
      <c r="VZF40" s="2270"/>
      <c r="VZG40" s="2271"/>
      <c r="VZH40" s="2270"/>
      <c r="VZI40" s="2270"/>
      <c r="VZJ40" s="2325" t="e">
        <v>#DIV/0!</v>
      </c>
      <c r="VZK40" s="2325"/>
      <c r="VZL40" s="2325" t="e">
        <v>#DIV/0!</v>
      </c>
      <c r="VZM40" s="2267" t="s">
        <v>2539</v>
      </c>
      <c r="VZN40" s="2270"/>
      <c r="VZO40" s="2271"/>
      <c r="VZP40" s="2270"/>
      <c r="VZQ40" s="2270"/>
      <c r="VZR40" s="2325" t="e">
        <v>#DIV/0!</v>
      </c>
      <c r="VZS40" s="2325"/>
      <c r="VZT40" s="2325" t="e">
        <v>#DIV/0!</v>
      </c>
      <c r="VZU40" s="2267" t="s">
        <v>2539</v>
      </c>
      <c r="VZV40" s="2270"/>
      <c r="VZW40" s="2271"/>
      <c r="VZX40" s="2270"/>
      <c r="VZY40" s="2270"/>
      <c r="VZZ40" s="2325" t="e">
        <v>#DIV/0!</v>
      </c>
      <c r="WAA40" s="2325"/>
      <c r="WAB40" s="2325" t="e">
        <v>#DIV/0!</v>
      </c>
      <c r="WAC40" s="2267" t="s">
        <v>2539</v>
      </c>
      <c r="WAD40" s="2270"/>
      <c r="WAE40" s="2271"/>
      <c r="WAF40" s="2270"/>
      <c r="WAG40" s="2270"/>
      <c r="WAH40" s="2325" t="e">
        <v>#DIV/0!</v>
      </c>
      <c r="WAI40" s="2325"/>
      <c r="WAJ40" s="2325" t="e">
        <v>#DIV/0!</v>
      </c>
      <c r="WAK40" s="2267" t="s">
        <v>2539</v>
      </c>
      <c r="WAL40" s="2270"/>
      <c r="WAM40" s="2271"/>
      <c r="WAN40" s="2270"/>
      <c r="WAO40" s="2270"/>
      <c r="WAP40" s="2325" t="e">
        <v>#DIV/0!</v>
      </c>
      <c r="WAQ40" s="2325"/>
      <c r="WAR40" s="2325" t="e">
        <v>#DIV/0!</v>
      </c>
      <c r="WAS40" s="2267" t="s">
        <v>2539</v>
      </c>
      <c r="WAT40" s="2270"/>
      <c r="WAU40" s="2271"/>
      <c r="WAV40" s="2270"/>
      <c r="WAW40" s="2270"/>
      <c r="WAX40" s="2325" t="e">
        <v>#DIV/0!</v>
      </c>
      <c r="WAY40" s="2325"/>
      <c r="WAZ40" s="2325" t="e">
        <v>#DIV/0!</v>
      </c>
      <c r="WBA40" s="2267" t="s">
        <v>2539</v>
      </c>
      <c r="WBB40" s="2270"/>
      <c r="WBC40" s="2271"/>
      <c r="WBD40" s="2270"/>
      <c r="WBE40" s="2270"/>
      <c r="WBF40" s="2325" t="e">
        <v>#DIV/0!</v>
      </c>
      <c r="WBG40" s="2325"/>
      <c r="WBH40" s="2325" t="e">
        <v>#DIV/0!</v>
      </c>
      <c r="WBI40" s="2267" t="s">
        <v>2539</v>
      </c>
      <c r="WBJ40" s="2270"/>
      <c r="WBK40" s="2271"/>
      <c r="WBL40" s="2270"/>
      <c r="WBM40" s="2270"/>
      <c r="WBN40" s="2325" t="e">
        <v>#DIV/0!</v>
      </c>
      <c r="WBO40" s="2325"/>
      <c r="WBP40" s="2325" t="e">
        <v>#DIV/0!</v>
      </c>
      <c r="WBQ40" s="2267" t="s">
        <v>2539</v>
      </c>
      <c r="WBR40" s="2270"/>
      <c r="WBS40" s="2271"/>
      <c r="WBT40" s="2270"/>
      <c r="WBU40" s="2270"/>
      <c r="WBV40" s="2325" t="e">
        <v>#DIV/0!</v>
      </c>
      <c r="WBW40" s="2325"/>
      <c r="WBX40" s="2325" t="e">
        <v>#DIV/0!</v>
      </c>
      <c r="WBY40" s="2267" t="s">
        <v>2539</v>
      </c>
      <c r="WBZ40" s="2270"/>
      <c r="WCA40" s="2271"/>
      <c r="WCB40" s="2270"/>
      <c r="WCC40" s="2270"/>
      <c r="WCD40" s="2325" t="e">
        <v>#DIV/0!</v>
      </c>
      <c r="WCE40" s="2325"/>
      <c r="WCF40" s="2325" t="e">
        <v>#DIV/0!</v>
      </c>
      <c r="WCG40" s="2267" t="s">
        <v>2539</v>
      </c>
      <c r="WCH40" s="2270"/>
      <c r="WCI40" s="2271"/>
      <c r="WCJ40" s="2270"/>
      <c r="WCK40" s="2270"/>
      <c r="WCL40" s="2325" t="e">
        <v>#DIV/0!</v>
      </c>
      <c r="WCM40" s="2325"/>
      <c r="WCN40" s="2325" t="e">
        <v>#DIV/0!</v>
      </c>
      <c r="WCO40" s="2267" t="s">
        <v>2539</v>
      </c>
      <c r="WCP40" s="2270"/>
      <c r="WCQ40" s="2271"/>
      <c r="WCR40" s="2270"/>
      <c r="WCS40" s="2270"/>
      <c r="WCT40" s="2325" t="e">
        <v>#DIV/0!</v>
      </c>
      <c r="WCU40" s="2325"/>
      <c r="WCV40" s="2325" t="e">
        <v>#DIV/0!</v>
      </c>
      <c r="WCW40" s="2267" t="s">
        <v>2539</v>
      </c>
      <c r="WCX40" s="2270"/>
      <c r="WCY40" s="2271"/>
      <c r="WCZ40" s="2270"/>
      <c r="WDA40" s="2270"/>
      <c r="WDB40" s="2325" t="e">
        <v>#DIV/0!</v>
      </c>
      <c r="WDC40" s="2325"/>
      <c r="WDD40" s="2325" t="e">
        <v>#DIV/0!</v>
      </c>
      <c r="WDE40" s="2267" t="s">
        <v>2539</v>
      </c>
      <c r="WDF40" s="2270"/>
      <c r="WDG40" s="2271"/>
      <c r="WDH40" s="2270"/>
      <c r="WDI40" s="2270"/>
      <c r="WDJ40" s="2325" t="e">
        <v>#DIV/0!</v>
      </c>
      <c r="WDK40" s="2325"/>
      <c r="WDL40" s="2325" t="e">
        <v>#DIV/0!</v>
      </c>
      <c r="WDM40" s="2267" t="s">
        <v>2539</v>
      </c>
      <c r="WDN40" s="2270"/>
      <c r="WDO40" s="2271"/>
      <c r="WDP40" s="2270"/>
      <c r="WDQ40" s="2270"/>
      <c r="WDR40" s="2325" t="e">
        <v>#DIV/0!</v>
      </c>
      <c r="WDS40" s="2325"/>
      <c r="WDT40" s="2325" t="e">
        <v>#DIV/0!</v>
      </c>
      <c r="WDU40" s="2267" t="s">
        <v>2539</v>
      </c>
      <c r="WDV40" s="2270"/>
      <c r="WDW40" s="2271"/>
      <c r="WDX40" s="2270"/>
      <c r="WDY40" s="2270"/>
      <c r="WDZ40" s="2325" t="e">
        <v>#DIV/0!</v>
      </c>
      <c r="WEA40" s="2325"/>
      <c r="WEB40" s="2325" t="e">
        <v>#DIV/0!</v>
      </c>
      <c r="WEC40" s="2267" t="s">
        <v>2539</v>
      </c>
      <c r="WED40" s="2270"/>
      <c r="WEE40" s="2271"/>
      <c r="WEF40" s="2270"/>
      <c r="WEG40" s="2270"/>
      <c r="WEH40" s="2325" t="e">
        <v>#DIV/0!</v>
      </c>
      <c r="WEI40" s="2325"/>
      <c r="WEJ40" s="2325" t="e">
        <v>#DIV/0!</v>
      </c>
      <c r="WEK40" s="2267" t="s">
        <v>2539</v>
      </c>
      <c r="WEL40" s="2270"/>
      <c r="WEM40" s="2271"/>
      <c r="WEN40" s="2270"/>
      <c r="WEO40" s="2270"/>
      <c r="WEP40" s="2325" t="e">
        <v>#DIV/0!</v>
      </c>
      <c r="WEQ40" s="2325"/>
      <c r="WER40" s="2325" t="e">
        <v>#DIV/0!</v>
      </c>
      <c r="WES40" s="2267" t="s">
        <v>2539</v>
      </c>
      <c r="WET40" s="2270"/>
      <c r="WEU40" s="2271"/>
      <c r="WEV40" s="2270"/>
      <c r="WEW40" s="2270"/>
      <c r="WEX40" s="2325" t="e">
        <v>#DIV/0!</v>
      </c>
      <c r="WEY40" s="2325"/>
      <c r="WEZ40" s="2325" t="e">
        <v>#DIV/0!</v>
      </c>
      <c r="WFA40" s="2267" t="s">
        <v>2539</v>
      </c>
      <c r="WFB40" s="2270"/>
      <c r="WFC40" s="2271"/>
      <c r="WFD40" s="2270"/>
      <c r="WFE40" s="2270"/>
      <c r="WFF40" s="2325" t="e">
        <v>#DIV/0!</v>
      </c>
      <c r="WFG40" s="2325"/>
      <c r="WFH40" s="2325" t="e">
        <v>#DIV/0!</v>
      </c>
      <c r="WFI40" s="2267" t="s">
        <v>2539</v>
      </c>
      <c r="WFJ40" s="2270"/>
      <c r="WFK40" s="2271"/>
      <c r="WFL40" s="2270"/>
      <c r="WFM40" s="2270"/>
      <c r="WFN40" s="2325" t="e">
        <v>#DIV/0!</v>
      </c>
      <c r="WFO40" s="2325"/>
      <c r="WFP40" s="2325" t="e">
        <v>#DIV/0!</v>
      </c>
      <c r="WFQ40" s="2267" t="s">
        <v>2539</v>
      </c>
      <c r="WFR40" s="2270"/>
      <c r="WFS40" s="2271"/>
      <c r="WFT40" s="2270"/>
      <c r="WFU40" s="2270"/>
      <c r="WFV40" s="2325" t="e">
        <v>#DIV/0!</v>
      </c>
      <c r="WFW40" s="2325"/>
      <c r="WFX40" s="2325" t="e">
        <v>#DIV/0!</v>
      </c>
      <c r="WFY40" s="2267" t="s">
        <v>2539</v>
      </c>
      <c r="WFZ40" s="2270"/>
      <c r="WGA40" s="2271"/>
      <c r="WGB40" s="2270"/>
      <c r="WGC40" s="2270"/>
      <c r="WGD40" s="2325" t="e">
        <v>#DIV/0!</v>
      </c>
      <c r="WGE40" s="2325"/>
      <c r="WGF40" s="2325" t="e">
        <v>#DIV/0!</v>
      </c>
      <c r="WGG40" s="2267" t="s">
        <v>2539</v>
      </c>
      <c r="WGH40" s="2270"/>
      <c r="WGI40" s="2271"/>
      <c r="WGJ40" s="2270"/>
      <c r="WGK40" s="2270"/>
      <c r="WGL40" s="2325" t="e">
        <v>#DIV/0!</v>
      </c>
      <c r="WGM40" s="2325"/>
      <c r="WGN40" s="2325" t="e">
        <v>#DIV/0!</v>
      </c>
      <c r="WGO40" s="2267" t="s">
        <v>2539</v>
      </c>
      <c r="WGP40" s="2270"/>
      <c r="WGQ40" s="2271"/>
      <c r="WGR40" s="2270"/>
      <c r="WGS40" s="2270"/>
      <c r="WGT40" s="2325" t="e">
        <v>#DIV/0!</v>
      </c>
      <c r="WGU40" s="2325"/>
      <c r="WGV40" s="2325" t="e">
        <v>#DIV/0!</v>
      </c>
      <c r="WGW40" s="2267" t="s">
        <v>2539</v>
      </c>
      <c r="WGX40" s="2270"/>
      <c r="WGY40" s="2271"/>
      <c r="WGZ40" s="2270"/>
      <c r="WHA40" s="2270"/>
      <c r="WHB40" s="2325" t="e">
        <v>#DIV/0!</v>
      </c>
      <c r="WHC40" s="2325"/>
      <c r="WHD40" s="2325" t="e">
        <v>#DIV/0!</v>
      </c>
      <c r="WHE40" s="2267" t="s">
        <v>2539</v>
      </c>
      <c r="WHF40" s="2270"/>
      <c r="WHG40" s="2271"/>
      <c r="WHH40" s="2270"/>
      <c r="WHI40" s="2270"/>
      <c r="WHJ40" s="2325" t="e">
        <v>#DIV/0!</v>
      </c>
      <c r="WHK40" s="2325"/>
      <c r="WHL40" s="2325" t="e">
        <v>#DIV/0!</v>
      </c>
      <c r="WHM40" s="2267" t="s">
        <v>2539</v>
      </c>
      <c r="WHN40" s="2270"/>
      <c r="WHO40" s="2271"/>
      <c r="WHP40" s="2270"/>
      <c r="WHQ40" s="2270"/>
      <c r="WHR40" s="2325" t="e">
        <v>#DIV/0!</v>
      </c>
      <c r="WHS40" s="2325"/>
      <c r="WHT40" s="2325" t="e">
        <v>#DIV/0!</v>
      </c>
      <c r="WHU40" s="2267" t="s">
        <v>2539</v>
      </c>
      <c r="WHV40" s="2270"/>
      <c r="WHW40" s="2271"/>
      <c r="WHX40" s="2270"/>
      <c r="WHY40" s="2270"/>
      <c r="WHZ40" s="2325" t="e">
        <v>#DIV/0!</v>
      </c>
      <c r="WIA40" s="2325"/>
      <c r="WIB40" s="2325" t="e">
        <v>#DIV/0!</v>
      </c>
      <c r="WIC40" s="2267" t="s">
        <v>2539</v>
      </c>
      <c r="WID40" s="2270"/>
      <c r="WIE40" s="2271"/>
      <c r="WIF40" s="2270"/>
      <c r="WIG40" s="2270"/>
      <c r="WIH40" s="2325" t="e">
        <v>#DIV/0!</v>
      </c>
      <c r="WII40" s="2325"/>
      <c r="WIJ40" s="2325" t="e">
        <v>#DIV/0!</v>
      </c>
      <c r="WIK40" s="2267" t="s">
        <v>2539</v>
      </c>
      <c r="WIL40" s="2270"/>
      <c r="WIM40" s="2271"/>
      <c r="WIN40" s="2270"/>
      <c r="WIO40" s="2270"/>
      <c r="WIP40" s="2325" t="e">
        <v>#DIV/0!</v>
      </c>
      <c r="WIQ40" s="2325"/>
      <c r="WIR40" s="2325" t="e">
        <v>#DIV/0!</v>
      </c>
      <c r="WIS40" s="2267" t="s">
        <v>2539</v>
      </c>
      <c r="WIT40" s="2270"/>
      <c r="WIU40" s="2271"/>
      <c r="WIV40" s="2270"/>
      <c r="WIW40" s="2270"/>
      <c r="WIX40" s="2325" t="e">
        <v>#DIV/0!</v>
      </c>
      <c r="WIY40" s="2325"/>
      <c r="WIZ40" s="2325" t="e">
        <v>#DIV/0!</v>
      </c>
      <c r="WJA40" s="2267" t="s">
        <v>2539</v>
      </c>
      <c r="WJB40" s="2270"/>
      <c r="WJC40" s="2271"/>
      <c r="WJD40" s="2270"/>
      <c r="WJE40" s="2270"/>
      <c r="WJF40" s="2325" t="e">
        <v>#DIV/0!</v>
      </c>
      <c r="WJG40" s="2325"/>
      <c r="WJH40" s="2325" t="e">
        <v>#DIV/0!</v>
      </c>
      <c r="WJI40" s="2267" t="s">
        <v>2539</v>
      </c>
      <c r="WJJ40" s="2270"/>
      <c r="WJK40" s="2271"/>
      <c r="WJL40" s="2270"/>
      <c r="WJM40" s="2270"/>
      <c r="WJN40" s="2325" t="e">
        <v>#DIV/0!</v>
      </c>
      <c r="WJO40" s="2325"/>
      <c r="WJP40" s="2325" t="e">
        <v>#DIV/0!</v>
      </c>
      <c r="WJQ40" s="2267" t="s">
        <v>2539</v>
      </c>
      <c r="WJR40" s="2270"/>
      <c r="WJS40" s="2271"/>
      <c r="WJT40" s="2270"/>
      <c r="WJU40" s="2270"/>
      <c r="WJV40" s="2325" t="e">
        <v>#DIV/0!</v>
      </c>
      <c r="WJW40" s="2325"/>
      <c r="WJX40" s="2325" t="e">
        <v>#DIV/0!</v>
      </c>
      <c r="WJY40" s="2267" t="s">
        <v>2539</v>
      </c>
      <c r="WJZ40" s="2270"/>
      <c r="WKA40" s="2271"/>
      <c r="WKB40" s="2270"/>
      <c r="WKC40" s="2270"/>
      <c r="WKD40" s="2325" t="e">
        <v>#DIV/0!</v>
      </c>
      <c r="WKE40" s="2325"/>
      <c r="WKF40" s="2325" t="e">
        <v>#DIV/0!</v>
      </c>
      <c r="WKG40" s="2267" t="s">
        <v>2539</v>
      </c>
      <c r="WKH40" s="2270"/>
      <c r="WKI40" s="2271"/>
      <c r="WKJ40" s="2270"/>
      <c r="WKK40" s="2270"/>
      <c r="WKL40" s="2325" t="e">
        <v>#DIV/0!</v>
      </c>
      <c r="WKM40" s="2325"/>
      <c r="WKN40" s="2325" t="e">
        <v>#DIV/0!</v>
      </c>
      <c r="WKO40" s="2267" t="s">
        <v>2539</v>
      </c>
      <c r="WKP40" s="2270"/>
      <c r="WKQ40" s="2271"/>
      <c r="WKR40" s="2270"/>
      <c r="WKS40" s="2270"/>
      <c r="WKT40" s="2325" t="e">
        <v>#DIV/0!</v>
      </c>
      <c r="WKU40" s="2325"/>
      <c r="WKV40" s="2325" t="e">
        <v>#DIV/0!</v>
      </c>
      <c r="WKW40" s="2267" t="s">
        <v>2539</v>
      </c>
      <c r="WKX40" s="2270"/>
      <c r="WKY40" s="2271"/>
      <c r="WKZ40" s="2270"/>
      <c r="WLA40" s="2270"/>
      <c r="WLB40" s="2325" t="e">
        <v>#DIV/0!</v>
      </c>
      <c r="WLC40" s="2325"/>
      <c r="WLD40" s="2325" t="e">
        <v>#DIV/0!</v>
      </c>
      <c r="WLE40" s="2267" t="s">
        <v>2539</v>
      </c>
      <c r="WLF40" s="2270"/>
      <c r="WLG40" s="2271"/>
      <c r="WLH40" s="2270"/>
      <c r="WLI40" s="2270"/>
      <c r="WLJ40" s="2325" t="e">
        <v>#DIV/0!</v>
      </c>
      <c r="WLK40" s="2325"/>
      <c r="WLL40" s="2325" t="e">
        <v>#DIV/0!</v>
      </c>
      <c r="WLM40" s="2267" t="s">
        <v>2539</v>
      </c>
      <c r="WLN40" s="2270"/>
      <c r="WLO40" s="2271"/>
      <c r="WLP40" s="2270"/>
      <c r="WLQ40" s="2270"/>
      <c r="WLR40" s="2325" t="e">
        <v>#DIV/0!</v>
      </c>
      <c r="WLS40" s="2325"/>
      <c r="WLT40" s="2325" t="e">
        <v>#DIV/0!</v>
      </c>
      <c r="WLU40" s="2267" t="s">
        <v>2539</v>
      </c>
      <c r="WLV40" s="2270"/>
      <c r="WLW40" s="2271"/>
      <c r="WLX40" s="2270"/>
      <c r="WLY40" s="2270"/>
      <c r="WLZ40" s="2325" t="e">
        <v>#DIV/0!</v>
      </c>
      <c r="WMA40" s="2325"/>
      <c r="WMB40" s="2325" t="e">
        <v>#DIV/0!</v>
      </c>
      <c r="WMC40" s="2267" t="s">
        <v>2539</v>
      </c>
      <c r="WMD40" s="2270"/>
      <c r="WME40" s="2271"/>
      <c r="WMF40" s="2270"/>
      <c r="WMG40" s="2270"/>
      <c r="WMH40" s="2325" t="e">
        <v>#DIV/0!</v>
      </c>
      <c r="WMI40" s="2325"/>
      <c r="WMJ40" s="2325" t="e">
        <v>#DIV/0!</v>
      </c>
      <c r="WMK40" s="2267" t="s">
        <v>2539</v>
      </c>
      <c r="WML40" s="2270"/>
      <c r="WMM40" s="2271"/>
      <c r="WMN40" s="2270"/>
      <c r="WMO40" s="2270"/>
      <c r="WMP40" s="2325" t="e">
        <v>#DIV/0!</v>
      </c>
      <c r="WMQ40" s="2325"/>
      <c r="WMR40" s="2325" t="e">
        <v>#DIV/0!</v>
      </c>
      <c r="WMS40" s="2267" t="s">
        <v>2539</v>
      </c>
      <c r="WMT40" s="2270"/>
      <c r="WMU40" s="2271"/>
      <c r="WMV40" s="2270"/>
      <c r="WMW40" s="2270"/>
      <c r="WMX40" s="2325" t="e">
        <v>#DIV/0!</v>
      </c>
      <c r="WMY40" s="2325"/>
      <c r="WMZ40" s="2325" t="e">
        <v>#DIV/0!</v>
      </c>
      <c r="WNA40" s="2267" t="s">
        <v>2539</v>
      </c>
      <c r="WNB40" s="2270"/>
      <c r="WNC40" s="2271"/>
      <c r="WND40" s="2270"/>
      <c r="WNE40" s="2270"/>
      <c r="WNF40" s="2325" t="e">
        <v>#DIV/0!</v>
      </c>
      <c r="WNG40" s="2325"/>
      <c r="WNH40" s="2325" t="e">
        <v>#DIV/0!</v>
      </c>
      <c r="WNI40" s="2267" t="s">
        <v>2539</v>
      </c>
      <c r="WNJ40" s="2270"/>
      <c r="WNK40" s="2271"/>
      <c r="WNL40" s="2270"/>
      <c r="WNM40" s="2270"/>
      <c r="WNN40" s="2325" t="e">
        <v>#DIV/0!</v>
      </c>
      <c r="WNO40" s="2325"/>
      <c r="WNP40" s="2325" t="e">
        <v>#DIV/0!</v>
      </c>
      <c r="WNQ40" s="2267" t="s">
        <v>2539</v>
      </c>
      <c r="WNR40" s="2270"/>
      <c r="WNS40" s="2271"/>
      <c r="WNT40" s="2270"/>
      <c r="WNU40" s="2270"/>
      <c r="WNV40" s="2325" t="e">
        <v>#DIV/0!</v>
      </c>
      <c r="WNW40" s="2325"/>
      <c r="WNX40" s="2325" t="e">
        <v>#DIV/0!</v>
      </c>
      <c r="WNY40" s="2267" t="s">
        <v>2539</v>
      </c>
      <c r="WNZ40" s="2270"/>
      <c r="WOA40" s="2271"/>
      <c r="WOB40" s="2270"/>
      <c r="WOC40" s="2270"/>
      <c r="WOD40" s="2325" t="e">
        <v>#DIV/0!</v>
      </c>
      <c r="WOE40" s="2325"/>
      <c r="WOF40" s="2325" t="e">
        <v>#DIV/0!</v>
      </c>
      <c r="WOG40" s="2267" t="s">
        <v>2539</v>
      </c>
      <c r="WOH40" s="2270"/>
      <c r="WOI40" s="2271"/>
      <c r="WOJ40" s="2270"/>
      <c r="WOK40" s="2270"/>
      <c r="WOL40" s="2325" t="e">
        <v>#DIV/0!</v>
      </c>
      <c r="WOM40" s="2325"/>
      <c r="WON40" s="2325" t="e">
        <v>#DIV/0!</v>
      </c>
      <c r="WOO40" s="2267" t="s">
        <v>2539</v>
      </c>
      <c r="WOP40" s="2270"/>
      <c r="WOQ40" s="2271"/>
      <c r="WOR40" s="2270"/>
      <c r="WOS40" s="2270"/>
      <c r="WOT40" s="2325" t="e">
        <v>#DIV/0!</v>
      </c>
      <c r="WOU40" s="2325"/>
      <c r="WOV40" s="2325" t="e">
        <v>#DIV/0!</v>
      </c>
      <c r="WOW40" s="2267" t="s">
        <v>2539</v>
      </c>
      <c r="WOX40" s="2270"/>
      <c r="WOY40" s="2271"/>
      <c r="WOZ40" s="2270"/>
      <c r="WPA40" s="2270"/>
      <c r="WPB40" s="2325" t="e">
        <v>#DIV/0!</v>
      </c>
      <c r="WPC40" s="2325"/>
      <c r="WPD40" s="2325" t="e">
        <v>#DIV/0!</v>
      </c>
      <c r="WPE40" s="2267" t="s">
        <v>2539</v>
      </c>
      <c r="WPF40" s="2270"/>
      <c r="WPG40" s="2271"/>
      <c r="WPH40" s="2270"/>
      <c r="WPI40" s="2270"/>
      <c r="WPJ40" s="2325" t="e">
        <v>#DIV/0!</v>
      </c>
      <c r="WPK40" s="2325"/>
      <c r="WPL40" s="2325" t="e">
        <v>#DIV/0!</v>
      </c>
      <c r="WPM40" s="2267" t="s">
        <v>2539</v>
      </c>
      <c r="WPN40" s="2270"/>
      <c r="WPO40" s="2271"/>
      <c r="WPP40" s="2270"/>
      <c r="WPQ40" s="2270"/>
      <c r="WPR40" s="2325" t="e">
        <v>#DIV/0!</v>
      </c>
      <c r="WPS40" s="2325"/>
      <c r="WPT40" s="2325" t="e">
        <v>#DIV/0!</v>
      </c>
      <c r="WPU40" s="2267" t="s">
        <v>2539</v>
      </c>
      <c r="WPV40" s="2270"/>
      <c r="WPW40" s="2271"/>
      <c r="WPX40" s="2270"/>
      <c r="WPY40" s="2270"/>
      <c r="WPZ40" s="2325" t="e">
        <v>#DIV/0!</v>
      </c>
      <c r="WQA40" s="2325"/>
      <c r="WQB40" s="2325" t="e">
        <v>#DIV/0!</v>
      </c>
      <c r="WQC40" s="2267" t="s">
        <v>2539</v>
      </c>
      <c r="WQD40" s="2270"/>
      <c r="WQE40" s="2271"/>
      <c r="WQF40" s="2270"/>
      <c r="WQG40" s="2270"/>
      <c r="WQH40" s="2325" t="e">
        <v>#DIV/0!</v>
      </c>
      <c r="WQI40" s="2325"/>
      <c r="WQJ40" s="2325" t="e">
        <v>#DIV/0!</v>
      </c>
      <c r="WQK40" s="2267" t="s">
        <v>2539</v>
      </c>
      <c r="WQL40" s="2270"/>
      <c r="WQM40" s="2271"/>
      <c r="WQN40" s="2270"/>
      <c r="WQO40" s="2270"/>
      <c r="WQP40" s="2325" t="e">
        <v>#DIV/0!</v>
      </c>
      <c r="WQQ40" s="2325"/>
      <c r="WQR40" s="2325" t="e">
        <v>#DIV/0!</v>
      </c>
      <c r="WQS40" s="2267" t="s">
        <v>2539</v>
      </c>
      <c r="WQT40" s="2270"/>
      <c r="WQU40" s="2271"/>
      <c r="WQV40" s="2270"/>
      <c r="WQW40" s="2270"/>
      <c r="WQX40" s="2325" t="e">
        <v>#DIV/0!</v>
      </c>
      <c r="WQY40" s="2325"/>
      <c r="WQZ40" s="2325" t="e">
        <v>#DIV/0!</v>
      </c>
      <c r="WRA40" s="2267" t="s">
        <v>2539</v>
      </c>
      <c r="WRB40" s="2270"/>
      <c r="WRC40" s="2271"/>
      <c r="WRD40" s="2270"/>
      <c r="WRE40" s="2270"/>
      <c r="WRF40" s="2325" t="e">
        <v>#DIV/0!</v>
      </c>
      <c r="WRG40" s="2325"/>
      <c r="WRH40" s="2325" t="e">
        <v>#DIV/0!</v>
      </c>
      <c r="WRI40" s="2267" t="s">
        <v>2539</v>
      </c>
      <c r="WRJ40" s="2270"/>
      <c r="WRK40" s="2271"/>
      <c r="WRL40" s="2270"/>
      <c r="WRM40" s="2270"/>
      <c r="WRN40" s="2325" t="e">
        <v>#DIV/0!</v>
      </c>
      <c r="WRO40" s="2325"/>
      <c r="WRP40" s="2325" t="e">
        <v>#DIV/0!</v>
      </c>
      <c r="WRQ40" s="2267" t="s">
        <v>2539</v>
      </c>
      <c r="WRR40" s="2270"/>
      <c r="WRS40" s="2271"/>
      <c r="WRT40" s="2270"/>
      <c r="WRU40" s="2270"/>
      <c r="WRV40" s="2325" t="e">
        <v>#DIV/0!</v>
      </c>
      <c r="WRW40" s="2325"/>
      <c r="WRX40" s="2325" t="e">
        <v>#DIV/0!</v>
      </c>
      <c r="WRY40" s="2267" t="s">
        <v>2539</v>
      </c>
      <c r="WRZ40" s="2270"/>
      <c r="WSA40" s="2271"/>
      <c r="WSB40" s="2270"/>
      <c r="WSC40" s="2270"/>
      <c r="WSD40" s="2325" t="e">
        <v>#DIV/0!</v>
      </c>
      <c r="WSE40" s="2325"/>
      <c r="WSF40" s="2325" t="e">
        <v>#DIV/0!</v>
      </c>
      <c r="WSG40" s="2267" t="s">
        <v>2539</v>
      </c>
      <c r="WSH40" s="2270"/>
      <c r="WSI40" s="2271"/>
      <c r="WSJ40" s="2270"/>
      <c r="WSK40" s="2270"/>
      <c r="WSL40" s="2325" t="e">
        <v>#DIV/0!</v>
      </c>
      <c r="WSM40" s="2325"/>
      <c r="WSN40" s="2325" t="e">
        <v>#DIV/0!</v>
      </c>
      <c r="WSO40" s="2267" t="s">
        <v>2539</v>
      </c>
      <c r="WSP40" s="2270"/>
      <c r="WSQ40" s="2271"/>
      <c r="WSR40" s="2270"/>
      <c r="WSS40" s="2270"/>
      <c r="WST40" s="2325" t="e">
        <v>#DIV/0!</v>
      </c>
      <c r="WSU40" s="2325"/>
      <c r="WSV40" s="2325" t="e">
        <v>#DIV/0!</v>
      </c>
      <c r="WSW40" s="2267" t="s">
        <v>2539</v>
      </c>
      <c r="WSX40" s="2270"/>
      <c r="WSY40" s="2271"/>
      <c r="WSZ40" s="2270"/>
      <c r="WTA40" s="2270"/>
      <c r="WTB40" s="2325" t="e">
        <v>#DIV/0!</v>
      </c>
      <c r="WTC40" s="2325"/>
      <c r="WTD40" s="2325" t="e">
        <v>#DIV/0!</v>
      </c>
      <c r="WTE40" s="2267" t="s">
        <v>2539</v>
      </c>
      <c r="WTF40" s="2270"/>
      <c r="WTG40" s="2271"/>
      <c r="WTH40" s="2270"/>
      <c r="WTI40" s="2270"/>
      <c r="WTJ40" s="2325" t="e">
        <v>#DIV/0!</v>
      </c>
      <c r="WTK40" s="2325"/>
      <c r="WTL40" s="2325" t="e">
        <v>#DIV/0!</v>
      </c>
      <c r="WTM40" s="2267" t="s">
        <v>2539</v>
      </c>
      <c r="WTN40" s="2270"/>
      <c r="WTO40" s="2271"/>
      <c r="WTP40" s="2270"/>
      <c r="WTQ40" s="2270"/>
      <c r="WTR40" s="2325" t="e">
        <v>#DIV/0!</v>
      </c>
      <c r="WTS40" s="2325"/>
      <c r="WTT40" s="2325" t="e">
        <v>#DIV/0!</v>
      </c>
      <c r="WTU40" s="2267" t="s">
        <v>2539</v>
      </c>
      <c r="WTV40" s="2270"/>
      <c r="WTW40" s="2271"/>
      <c r="WTX40" s="2270"/>
      <c r="WTY40" s="2270"/>
      <c r="WTZ40" s="2325" t="e">
        <v>#DIV/0!</v>
      </c>
      <c r="WUA40" s="2325"/>
      <c r="WUB40" s="2325" t="e">
        <v>#DIV/0!</v>
      </c>
      <c r="WUC40" s="2267" t="s">
        <v>2539</v>
      </c>
      <c r="WUD40" s="2270"/>
      <c r="WUE40" s="2271"/>
      <c r="WUF40" s="2270"/>
      <c r="WUG40" s="2270"/>
      <c r="WUH40" s="2325" t="e">
        <v>#DIV/0!</v>
      </c>
      <c r="WUI40" s="2325"/>
      <c r="WUJ40" s="2325" t="e">
        <v>#DIV/0!</v>
      </c>
      <c r="WUK40" s="2267" t="s">
        <v>2539</v>
      </c>
      <c r="WUL40" s="2270"/>
      <c r="WUM40" s="2271"/>
      <c r="WUN40" s="2270"/>
      <c r="WUO40" s="2270"/>
      <c r="WUP40" s="2325" t="e">
        <v>#DIV/0!</v>
      </c>
      <c r="WUQ40" s="2325"/>
      <c r="WUR40" s="2325" t="e">
        <v>#DIV/0!</v>
      </c>
      <c r="WUS40" s="2267" t="s">
        <v>2539</v>
      </c>
      <c r="WUT40" s="2270"/>
      <c r="WUU40" s="2271"/>
      <c r="WUV40" s="2270"/>
      <c r="WUW40" s="2270"/>
      <c r="WUX40" s="2325" t="e">
        <v>#DIV/0!</v>
      </c>
      <c r="WUY40" s="2325"/>
      <c r="WUZ40" s="2325" t="e">
        <v>#DIV/0!</v>
      </c>
      <c r="WVA40" s="2267" t="s">
        <v>2539</v>
      </c>
      <c r="WVB40" s="2270"/>
      <c r="WVC40" s="2271"/>
      <c r="WVD40" s="2270"/>
      <c r="WVE40" s="2270"/>
      <c r="WVF40" s="2325" t="e">
        <v>#DIV/0!</v>
      </c>
      <c r="WVG40" s="2325"/>
      <c r="WVH40" s="2325" t="e">
        <v>#DIV/0!</v>
      </c>
      <c r="WVI40" s="2267" t="s">
        <v>2539</v>
      </c>
      <c r="WVJ40" s="2270"/>
      <c r="WVK40" s="2271"/>
      <c r="WVL40" s="2270"/>
      <c r="WVM40" s="2270"/>
      <c r="WVN40" s="2325" t="e">
        <v>#DIV/0!</v>
      </c>
      <c r="WVO40" s="2325"/>
      <c r="WVP40" s="2325" t="e">
        <v>#DIV/0!</v>
      </c>
      <c r="WVQ40" s="2267" t="s">
        <v>2539</v>
      </c>
      <c r="WVR40" s="2270"/>
      <c r="WVS40" s="2271"/>
      <c r="WVT40" s="2270"/>
      <c r="WVU40" s="2270"/>
      <c r="WVV40" s="2325" t="e">
        <v>#DIV/0!</v>
      </c>
      <c r="WVW40" s="2325"/>
      <c r="WVX40" s="2325" t="e">
        <v>#DIV/0!</v>
      </c>
      <c r="WVY40" s="2267" t="s">
        <v>2539</v>
      </c>
      <c r="WVZ40" s="2270"/>
      <c r="WWA40" s="2271"/>
      <c r="WWB40" s="2270"/>
      <c r="WWC40" s="2270"/>
      <c r="WWD40" s="2325" t="e">
        <v>#DIV/0!</v>
      </c>
      <c r="WWE40" s="2325"/>
      <c r="WWF40" s="2325" t="e">
        <v>#DIV/0!</v>
      </c>
      <c r="WWG40" s="2267" t="s">
        <v>2539</v>
      </c>
      <c r="WWH40" s="2270"/>
      <c r="WWI40" s="2271"/>
      <c r="WWJ40" s="2270"/>
      <c r="WWK40" s="2270"/>
      <c r="WWL40" s="2325" t="e">
        <v>#DIV/0!</v>
      </c>
      <c r="WWM40" s="2325"/>
      <c r="WWN40" s="2325" t="e">
        <v>#DIV/0!</v>
      </c>
      <c r="WWO40" s="2267" t="s">
        <v>2539</v>
      </c>
      <c r="WWP40" s="2270"/>
      <c r="WWQ40" s="2271"/>
      <c r="WWR40" s="2270"/>
      <c r="WWS40" s="2270"/>
      <c r="WWT40" s="2325" t="e">
        <v>#DIV/0!</v>
      </c>
      <c r="WWU40" s="2325"/>
      <c r="WWV40" s="2325" t="e">
        <v>#DIV/0!</v>
      </c>
      <c r="WWW40" s="2267" t="s">
        <v>2539</v>
      </c>
      <c r="WWX40" s="2270"/>
      <c r="WWY40" s="2271"/>
      <c r="WWZ40" s="2270"/>
      <c r="WXA40" s="2270"/>
      <c r="WXB40" s="2325" t="e">
        <v>#DIV/0!</v>
      </c>
      <c r="WXC40" s="2325"/>
      <c r="WXD40" s="2325" t="e">
        <v>#DIV/0!</v>
      </c>
      <c r="WXE40" s="2267" t="s">
        <v>2539</v>
      </c>
      <c r="WXF40" s="2270"/>
      <c r="WXG40" s="2271"/>
      <c r="WXH40" s="2270"/>
      <c r="WXI40" s="2270"/>
      <c r="WXJ40" s="2325" t="e">
        <v>#DIV/0!</v>
      </c>
      <c r="WXK40" s="2325"/>
      <c r="WXL40" s="2325" t="e">
        <v>#DIV/0!</v>
      </c>
      <c r="WXM40" s="2267" t="s">
        <v>2539</v>
      </c>
      <c r="WXN40" s="2270"/>
      <c r="WXO40" s="2271"/>
      <c r="WXP40" s="2270"/>
      <c r="WXQ40" s="2270"/>
      <c r="WXR40" s="2325" t="e">
        <v>#DIV/0!</v>
      </c>
      <c r="WXS40" s="2325"/>
      <c r="WXT40" s="2325" t="e">
        <v>#DIV/0!</v>
      </c>
      <c r="WXU40" s="2267" t="s">
        <v>2539</v>
      </c>
      <c r="WXV40" s="2270"/>
      <c r="WXW40" s="2271"/>
      <c r="WXX40" s="2270"/>
      <c r="WXY40" s="2270"/>
      <c r="WXZ40" s="2325" t="e">
        <v>#DIV/0!</v>
      </c>
      <c r="WYA40" s="2325"/>
      <c r="WYB40" s="2325" t="e">
        <v>#DIV/0!</v>
      </c>
      <c r="WYC40" s="2267" t="s">
        <v>2539</v>
      </c>
      <c r="WYD40" s="2270"/>
      <c r="WYE40" s="2271"/>
      <c r="WYF40" s="2270"/>
      <c r="WYG40" s="2270"/>
      <c r="WYH40" s="2325" t="e">
        <v>#DIV/0!</v>
      </c>
      <c r="WYI40" s="2325"/>
      <c r="WYJ40" s="2325" t="e">
        <v>#DIV/0!</v>
      </c>
      <c r="WYK40" s="2267" t="s">
        <v>2539</v>
      </c>
      <c r="WYL40" s="2270"/>
      <c r="WYM40" s="2271"/>
      <c r="WYN40" s="2270"/>
      <c r="WYO40" s="2270"/>
      <c r="WYP40" s="2325" t="e">
        <v>#DIV/0!</v>
      </c>
      <c r="WYQ40" s="2325"/>
      <c r="WYR40" s="2325" t="e">
        <v>#DIV/0!</v>
      </c>
      <c r="WYS40" s="2267" t="s">
        <v>2539</v>
      </c>
      <c r="WYT40" s="2270"/>
      <c r="WYU40" s="2271"/>
      <c r="WYV40" s="2270"/>
      <c r="WYW40" s="2270"/>
      <c r="WYX40" s="2325" t="e">
        <v>#DIV/0!</v>
      </c>
      <c r="WYY40" s="2325"/>
      <c r="WYZ40" s="2325" t="e">
        <v>#DIV/0!</v>
      </c>
      <c r="WZA40" s="2267" t="s">
        <v>2539</v>
      </c>
      <c r="WZB40" s="2270"/>
      <c r="WZC40" s="2271"/>
      <c r="WZD40" s="2270"/>
      <c r="WZE40" s="2270"/>
      <c r="WZF40" s="2325" t="e">
        <v>#DIV/0!</v>
      </c>
      <c r="WZG40" s="2325"/>
      <c r="WZH40" s="2325" t="e">
        <v>#DIV/0!</v>
      </c>
      <c r="WZI40" s="2267" t="s">
        <v>2539</v>
      </c>
      <c r="WZJ40" s="2270"/>
      <c r="WZK40" s="2271"/>
      <c r="WZL40" s="2270"/>
      <c r="WZM40" s="2270"/>
      <c r="WZN40" s="2325" t="e">
        <v>#DIV/0!</v>
      </c>
      <c r="WZO40" s="2325"/>
      <c r="WZP40" s="2325" t="e">
        <v>#DIV/0!</v>
      </c>
      <c r="WZQ40" s="2267" t="s">
        <v>2539</v>
      </c>
      <c r="WZR40" s="2270"/>
      <c r="WZS40" s="2271"/>
      <c r="WZT40" s="2270"/>
      <c r="WZU40" s="2270"/>
      <c r="WZV40" s="2325" t="e">
        <v>#DIV/0!</v>
      </c>
      <c r="WZW40" s="2325"/>
      <c r="WZX40" s="2325" t="e">
        <v>#DIV/0!</v>
      </c>
      <c r="WZY40" s="2267" t="s">
        <v>2539</v>
      </c>
      <c r="WZZ40" s="2270"/>
      <c r="XAA40" s="2271"/>
      <c r="XAB40" s="2270"/>
      <c r="XAC40" s="2270"/>
      <c r="XAD40" s="2325" t="e">
        <v>#DIV/0!</v>
      </c>
      <c r="XAE40" s="2325"/>
      <c r="XAF40" s="2325" t="e">
        <v>#DIV/0!</v>
      </c>
      <c r="XAG40" s="2267" t="s">
        <v>2539</v>
      </c>
      <c r="XAH40" s="2270"/>
      <c r="XAI40" s="2271"/>
      <c r="XAJ40" s="2270"/>
      <c r="XAK40" s="2270"/>
      <c r="XAL40" s="2325" t="e">
        <v>#DIV/0!</v>
      </c>
      <c r="XAM40" s="2325"/>
      <c r="XAN40" s="2325" t="e">
        <v>#DIV/0!</v>
      </c>
      <c r="XAO40" s="2267" t="s">
        <v>2539</v>
      </c>
      <c r="XAP40" s="2270"/>
      <c r="XAQ40" s="2271"/>
      <c r="XAR40" s="2270"/>
      <c r="XAS40" s="2270"/>
      <c r="XAT40" s="2325" t="e">
        <v>#DIV/0!</v>
      </c>
      <c r="XAU40" s="2325"/>
      <c r="XAV40" s="2325" t="e">
        <v>#DIV/0!</v>
      </c>
      <c r="XAW40" s="2267" t="s">
        <v>2539</v>
      </c>
      <c r="XAX40" s="2270"/>
      <c r="XAY40" s="2271"/>
      <c r="XAZ40" s="2270"/>
      <c r="XBA40" s="2270"/>
      <c r="XBB40" s="2325" t="e">
        <v>#DIV/0!</v>
      </c>
      <c r="XBC40" s="2325"/>
      <c r="XBD40" s="2325" t="e">
        <v>#DIV/0!</v>
      </c>
      <c r="XBE40" s="2267" t="s">
        <v>2539</v>
      </c>
      <c r="XBF40" s="2270"/>
      <c r="XBG40" s="2271"/>
      <c r="XBH40" s="2270"/>
      <c r="XBI40" s="2270"/>
      <c r="XBJ40" s="2325" t="e">
        <v>#DIV/0!</v>
      </c>
      <c r="XBK40" s="2325"/>
      <c r="XBL40" s="2325" t="e">
        <v>#DIV/0!</v>
      </c>
      <c r="XBM40" s="2267" t="s">
        <v>2539</v>
      </c>
      <c r="XBN40" s="2270"/>
      <c r="XBO40" s="2271"/>
      <c r="XBP40" s="2270"/>
      <c r="XBQ40" s="2270"/>
      <c r="XBR40" s="2325" t="e">
        <v>#DIV/0!</v>
      </c>
      <c r="XBS40" s="2325"/>
      <c r="XBT40" s="2325" t="e">
        <v>#DIV/0!</v>
      </c>
      <c r="XBU40" s="2267" t="s">
        <v>2539</v>
      </c>
      <c r="XBV40" s="2270"/>
      <c r="XBW40" s="2271"/>
      <c r="XBX40" s="2270"/>
      <c r="XBY40" s="2270"/>
      <c r="XBZ40" s="2325" t="e">
        <v>#DIV/0!</v>
      </c>
      <c r="XCA40" s="2325"/>
      <c r="XCB40" s="2325" t="e">
        <v>#DIV/0!</v>
      </c>
      <c r="XCC40" s="2267" t="s">
        <v>2539</v>
      </c>
      <c r="XCD40" s="2270"/>
      <c r="XCE40" s="2271"/>
      <c r="XCF40" s="2270"/>
      <c r="XCG40" s="2270"/>
      <c r="XCH40" s="2325" t="e">
        <v>#DIV/0!</v>
      </c>
      <c r="XCI40" s="2325"/>
      <c r="XCJ40" s="2325" t="e">
        <v>#DIV/0!</v>
      </c>
      <c r="XCK40" s="2267" t="s">
        <v>2539</v>
      </c>
      <c r="XCL40" s="2270"/>
      <c r="XCM40" s="2271"/>
      <c r="XCN40" s="2270"/>
      <c r="XCO40" s="2270"/>
      <c r="XCP40" s="2325" t="e">
        <v>#DIV/0!</v>
      </c>
      <c r="XCQ40" s="2325"/>
      <c r="XCR40" s="2325" t="e">
        <v>#DIV/0!</v>
      </c>
      <c r="XCS40" s="2267" t="s">
        <v>2539</v>
      </c>
      <c r="XCT40" s="2270"/>
      <c r="XCU40" s="2271"/>
      <c r="XCV40" s="2270"/>
      <c r="XCW40" s="2270"/>
      <c r="XCX40" s="2325" t="e">
        <v>#DIV/0!</v>
      </c>
      <c r="XCY40" s="2325"/>
      <c r="XCZ40" s="2325" t="e">
        <v>#DIV/0!</v>
      </c>
      <c r="XDA40" s="2267" t="s">
        <v>2539</v>
      </c>
      <c r="XDB40" s="2270"/>
      <c r="XDC40" s="2271"/>
      <c r="XDD40" s="2270"/>
      <c r="XDE40" s="2270"/>
      <c r="XDF40" s="2325" t="e">
        <v>#DIV/0!</v>
      </c>
      <c r="XDG40" s="2325"/>
      <c r="XDH40" s="2325" t="e">
        <v>#DIV/0!</v>
      </c>
      <c r="XDI40" s="2267" t="s">
        <v>2539</v>
      </c>
      <c r="XDJ40" s="2270"/>
      <c r="XDK40" s="2271"/>
      <c r="XDL40" s="2270"/>
      <c r="XDM40" s="2270"/>
      <c r="XDN40" s="2325" t="e">
        <v>#DIV/0!</v>
      </c>
      <c r="XDO40" s="2325"/>
      <c r="XDP40" s="2325" t="e">
        <v>#DIV/0!</v>
      </c>
      <c r="XDQ40" s="2267" t="s">
        <v>2539</v>
      </c>
      <c r="XDR40" s="2270"/>
      <c r="XDS40" s="2271"/>
      <c r="XDT40" s="2270"/>
      <c r="XDU40" s="2270"/>
      <c r="XDV40" s="2325" t="e">
        <v>#DIV/0!</v>
      </c>
      <c r="XDW40" s="2325"/>
      <c r="XDX40" s="2325" t="e">
        <v>#DIV/0!</v>
      </c>
      <c r="XDY40" s="2267" t="s">
        <v>2539</v>
      </c>
      <c r="XDZ40" s="2270"/>
      <c r="XEA40" s="2271"/>
      <c r="XEB40" s="2270"/>
      <c r="XEC40" s="2270"/>
      <c r="XED40" s="2325" t="e">
        <v>#DIV/0!</v>
      </c>
      <c r="XEE40" s="2325"/>
      <c r="XEF40" s="2325" t="e">
        <v>#DIV/0!</v>
      </c>
      <c r="XEG40" s="2267" t="s">
        <v>2539</v>
      </c>
      <c r="XEH40" s="2270"/>
      <c r="XEI40" s="2271"/>
      <c r="XEJ40" s="2270"/>
      <c r="XEK40" s="2270"/>
      <c r="XEL40" s="2325" t="e">
        <v>#DIV/0!</v>
      </c>
      <c r="XEM40" s="2325"/>
      <c r="XEN40" s="2325" t="e">
        <v>#DIV/0!</v>
      </c>
      <c r="XEO40" s="2267" t="s">
        <v>2539</v>
      </c>
      <c r="XEP40" s="2270"/>
      <c r="XEQ40" s="2271"/>
      <c r="XER40" s="2270"/>
      <c r="XES40" s="2270"/>
      <c r="XET40" s="2325" t="e">
        <v>#DIV/0!</v>
      </c>
      <c r="XEU40" s="2325"/>
      <c r="XEV40" s="2325" t="e">
        <v>#DIV/0!</v>
      </c>
      <c r="XEW40" s="2267" t="s">
        <v>2539</v>
      </c>
      <c r="XEX40" s="2270"/>
      <c r="XEY40" s="2271"/>
      <c r="XEZ40" s="2270"/>
      <c r="XFA40" s="2270"/>
      <c r="XFB40" s="2325" t="e">
        <v>#DIV/0!</v>
      </c>
      <c r="XFC40" s="2325"/>
      <c r="XFD40" s="2325" t="e">
        <v>#DIV/0!</v>
      </c>
    </row>
    <row r="41" spans="1:16384" ht="6" customHeight="1">
      <c r="A41" s="2267"/>
      <c r="B41" s="2270"/>
      <c r="C41" s="2271"/>
      <c r="D41" s="2271"/>
      <c r="E41" s="2270"/>
      <c r="F41" s="2325"/>
      <c r="G41" s="2325"/>
      <c r="H41" s="2325"/>
      <c r="I41" s="2267"/>
      <c r="J41" s="2270"/>
      <c r="K41" s="2271"/>
      <c r="L41" s="2270"/>
      <c r="M41" s="2270"/>
      <c r="N41" s="2325"/>
      <c r="O41" s="2325"/>
      <c r="P41" s="2325"/>
      <c r="Q41" s="2267"/>
      <c r="R41" s="2270"/>
      <c r="S41" s="2271"/>
      <c r="T41" s="2270"/>
      <c r="U41" s="2270"/>
      <c r="V41" s="2325"/>
      <c r="W41" s="2325"/>
      <c r="X41" s="2325"/>
      <c r="Y41" s="2267"/>
      <c r="Z41" s="2270"/>
      <c r="AA41" s="2271"/>
      <c r="AB41" s="2270"/>
      <c r="AC41" s="2270"/>
      <c r="AD41" s="2325"/>
      <c r="AE41" s="2325"/>
      <c r="AF41" s="2325"/>
      <c r="AG41" s="2267"/>
      <c r="AH41" s="2270"/>
      <c r="AI41" s="2271"/>
      <c r="AJ41" s="2270"/>
      <c r="AK41" s="2270"/>
      <c r="AL41" s="2325"/>
      <c r="AM41" s="2325"/>
      <c r="AN41" s="2325"/>
      <c r="AO41" s="2267"/>
      <c r="AP41" s="2270"/>
      <c r="AQ41" s="2271"/>
      <c r="AR41" s="2270"/>
      <c r="AS41" s="2270"/>
      <c r="AT41" s="2325"/>
      <c r="AU41" s="2325"/>
      <c r="AV41" s="2325"/>
      <c r="AW41" s="2267"/>
      <c r="AX41" s="2270"/>
      <c r="AY41" s="2271"/>
      <c r="AZ41" s="2270"/>
      <c r="BA41" s="2270"/>
      <c r="BB41" s="2325"/>
      <c r="BC41" s="2325"/>
      <c r="BD41" s="2325"/>
      <c r="BE41" s="2267"/>
      <c r="BF41" s="2270"/>
      <c r="BG41" s="2271"/>
      <c r="BH41" s="2270"/>
      <c r="BI41" s="2270"/>
      <c r="BJ41" s="2325"/>
      <c r="BK41" s="2325"/>
      <c r="BL41" s="2325"/>
      <c r="BM41" s="2267"/>
      <c r="BN41" s="2270"/>
      <c r="BO41" s="2271"/>
      <c r="BP41" s="2270"/>
      <c r="BQ41" s="2270"/>
      <c r="BR41" s="2325"/>
      <c r="BS41" s="2325"/>
      <c r="BT41" s="2325"/>
      <c r="BU41" s="2267"/>
      <c r="BV41" s="2270"/>
      <c r="BW41" s="2271"/>
      <c r="BX41" s="2270"/>
      <c r="BY41" s="2270"/>
      <c r="BZ41" s="2325"/>
      <c r="CA41" s="2325"/>
      <c r="CB41" s="2325"/>
      <c r="CC41" s="2267"/>
      <c r="CD41" s="2270"/>
      <c r="CE41" s="2271"/>
      <c r="CF41" s="2270"/>
      <c r="CG41" s="2270"/>
      <c r="CH41" s="2325"/>
      <c r="CI41" s="2325"/>
      <c r="CJ41" s="2325"/>
      <c r="CK41" s="2267"/>
      <c r="CL41" s="2270"/>
      <c r="CM41" s="2271"/>
      <c r="CN41" s="2270"/>
      <c r="CO41" s="2270"/>
      <c r="CP41" s="2325"/>
      <c r="CQ41" s="2325"/>
      <c r="CR41" s="2325"/>
      <c r="CS41" s="2267"/>
      <c r="CT41" s="2270"/>
      <c r="CU41" s="2271"/>
      <c r="CV41" s="2270"/>
      <c r="CW41" s="2270"/>
      <c r="CX41" s="2325"/>
      <c r="CY41" s="2325"/>
      <c r="CZ41" s="2325"/>
      <c r="DA41" s="2267"/>
      <c r="DB41" s="2270"/>
      <c r="DC41" s="2271"/>
      <c r="DD41" s="2270"/>
      <c r="DE41" s="2270"/>
      <c r="DF41" s="2325"/>
      <c r="DG41" s="2325"/>
      <c r="DH41" s="2325"/>
      <c r="DI41" s="2267"/>
      <c r="DJ41" s="2270"/>
      <c r="DK41" s="2271"/>
      <c r="DL41" s="2270"/>
      <c r="DM41" s="2270"/>
      <c r="DN41" s="2325"/>
      <c r="DO41" s="2325"/>
      <c r="DP41" s="2325"/>
      <c r="DQ41" s="2267"/>
      <c r="DR41" s="2270"/>
      <c r="DS41" s="2271"/>
      <c r="DT41" s="2270"/>
      <c r="DU41" s="2270"/>
      <c r="DV41" s="2325"/>
      <c r="DW41" s="2325"/>
      <c r="DX41" s="2325"/>
      <c r="DY41" s="2267"/>
      <c r="DZ41" s="2270"/>
      <c r="EA41" s="2271"/>
      <c r="EB41" s="2270"/>
      <c r="EC41" s="2270"/>
      <c r="ED41" s="2325"/>
      <c r="EE41" s="2325"/>
      <c r="EF41" s="2325"/>
      <c r="EG41" s="2267"/>
      <c r="EH41" s="2270"/>
      <c r="EI41" s="2271"/>
      <c r="EJ41" s="2270"/>
      <c r="EK41" s="2270"/>
      <c r="EL41" s="2325"/>
      <c r="EM41" s="2325"/>
      <c r="EN41" s="2325"/>
      <c r="EO41" s="2267"/>
      <c r="EP41" s="2270"/>
      <c r="EQ41" s="2271"/>
      <c r="ER41" s="2270"/>
      <c r="ES41" s="2270"/>
      <c r="ET41" s="2325"/>
      <c r="EU41" s="2325"/>
      <c r="EV41" s="2325"/>
      <c r="EW41" s="2267"/>
      <c r="EX41" s="2270"/>
      <c r="EY41" s="2271"/>
      <c r="EZ41" s="2270"/>
      <c r="FA41" s="2270"/>
      <c r="FB41" s="2325"/>
      <c r="FC41" s="2325"/>
      <c r="FD41" s="2325"/>
      <c r="FE41" s="2267"/>
      <c r="FF41" s="2270"/>
      <c r="FG41" s="2271"/>
      <c r="FH41" s="2270"/>
      <c r="FI41" s="2270"/>
      <c r="FJ41" s="2325"/>
      <c r="FK41" s="2325"/>
      <c r="FL41" s="2325"/>
      <c r="FM41" s="2267"/>
      <c r="FN41" s="2270"/>
      <c r="FO41" s="2271"/>
      <c r="FP41" s="2270"/>
      <c r="FQ41" s="2270"/>
      <c r="FR41" s="2325"/>
      <c r="FS41" s="2325"/>
      <c r="FT41" s="2325"/>
      <c r="FU41" s="2267"/>
      <c r="FV41" s="2270"/>
      <c r="FW41" s="2271"/>
      <c r="FX41" s="2270"/>
      <c r="FY41" s="2270"/>
      <c r="FZ41" s="2325"/>
      <c r="GA41" s="2325"/>
      <c r="GB41" s="2325"/>
      <c r="GC41" s="2267"/>
      <c r="GD41" s="2270"/>
      <c r="GE41" s="2271"/>
      <c r="GF41" s="2270"/>
      <c r="GG41" s="2270"/>
      <c r="GH41" s="2325"/>
      <c r="GI41" s="2325"/>
      <c r="GJ41" s="2325"/>
      <c r="GK41" s="2267"/>
      <c r="GL41" s="2270"/>
      <c r="GM41" s="2271"/>
      <c r="GN41" s="2270"/>
      <c r="GO41" s="2270"/>
      <c r="GP41" s="2325"/>
      <c r="GQ41" s="2325"/>
      <c r="GR41" s="2325"/>
      <c r="GS41" s="2267"/>
      <c r="GT41" s="2270"/>
      <c r="GU41" s="2271"/>
      <c r="GV41" s="2270"/>
      <c r="GW41" s="2270"/>
      <c r="GX41" s="2325"/>
      <c r="GY41" s="2325"/>
      <c r="GZ41" s="2325"/>
      <c r="HA41" s="2267"/>
      <c r="HB41" s="2270"/>
      <c r="HC41" s="2271"/>
      <c r="HD41" s="2270"/>
      <c r="HE41" s="2270"/>
      <c r="HF41" s="2325"/>
      <c r="HG41" s="2325"/>
      <c r="HH41" s="2325"/>
      <c r="HI41" s="2267"/>
      <c r="HJ41" s="2270"/>
      <c r="HK41" s="2271"/>
      <c r="HL41" s="2270"/>
      <c r="HM41" s="2270"/>
      <c r="HN41" s="2325"/>
      <c r="HO41" s="2325"/>
      <c r="HP41" s="2325"/>
      <c r="HQ41" s="2267"/>
      <c r="HR41" s="2270"/>
      <c r="HS41" s="2271"/>
      <c r="HT41" s="2270"/>
      <c r="HU41" s="2270"/>
      <c r="HV41" s="2325"/>
      <c r="HW41" s="2325"/>
      <c r="HX41" s="2325"/>
      <c r="HY41" s="2267"/>
      <c r="HZ41" s="2270"/>
      <c r="IA41" s="2271"/>
      <c r="IB41" s="2270"/>
      <c r="IC41" s="2270"/>
      <c r="ID41" s="2325"/>
      <c r="IE41" s="2325"/>
      <c r="IF41" s="2325"/>
      <c r="IG41" s="2267"/>
      <c r="IH41" s="2270"/>
      <c r="II41" s="2271"/>
      <c r="IJ41" s="2270"/>
      <c r="IK41" s="2270"/>
      <c r="IL41" s="2325"/>
      <c r="IM41" s="2325"/>
      <c r="IN41" s="2325"/>
      <c r="IO41" s="2267"/>
      <c r="IP41" s="2270"/>
      <c r="IQ41" s="2271"/>
      <c r="IR41" s="2270"/>
      <c r="IS41" s="2270"/>
      <c r="IT41" s="2325"/>
      <c r="IU41" s="2325"/>
      <c r="IV41" s="2325"/>
      <c r="IW41" s="2267"/>
      <c r="IX41" s="2270"/>
      <c r="IY41" s="2271"/>
      <c r="IZ41" s="2270"/>
      <c r="JA41" s="2270"/>
      <c r="JB41" s="2325"/>
      <c r="JC41" s="2325"/>
      <c r="JD41" s="2325"/>
      <c r="JE41" s="2267"/>
      <c r="JF41" s="2270"/>
      <c r="JG41" s="2271"/>
      <c r="JH41" s="2270"/>
      <c r="JI41" s="2270"/>
      <c r="JJ41" s="2325"/>
      <c r="JK41" s="2325"/>
      <c r="JL41" s="2325"/>
      <c r="JM41" s="2267"/>
      <c r="JN41" s="2270"/>
      <c r="JO41" s="2271"/>
      <c r="JP41" s="2270"/>
      <c r="JQ41" s="2270"/>
      <c r="JR41" s="2325"/>
      <c r="JS41" s="2325"/>
      <c r="JT41" s="2325"/>
      <c r="JU41" s="2267"/>
      <c r="JV41" s="2270"/>
      <c r="JW41" s="2271"/>
      <c r="JX41" s="2270"/>
      <c r="JY41" s="2270"/>
      <c r="JZ41" s="2325"/>
      <c r="KA41" s="2325"/>
      <c r="KB41" s="2325"/>
      <c r="KC41" s="2267"/>
      <c r="KD41" s="2270"/>
      <c r="KE41" s="2271"/>
      <c r="KF41" s="2270"/>
      <c r="KG41" s="2270"/>
      <c r="KH41" s="2325"/>
      <c r="KI41" s="2325"/>
      <c r="KJ41" s="2325"/>
      <c r="KK41" s="2267"/>
      <c r="KL41" s="2270"/>
      <c r="KM41" s="2271"/>
      <c r="KN41" s="2270"/>
      <c r="KO41" s="2270"/>
      <c r="KP41" s="2325"/>
      <c r="KQ41" s="2325"/>
      <c r="KR41" s="2325"/>
      <c r="KS41" s="2267"/>
      <c r="KT41" s="2270"/>
      <c r="KU41" s="2271"/>
      <c r="KV41" s="2270"/>
      <c r="KW41" s="2270"/>
      <c r="KX41" s="2325"/>
      <c r="KY41" s="2325"/>
      <c r="KZ41" s="2325"/>
      <c r="LA41" s="2267"/>
      <c r="LB41" s="2270"/>
      <c r="LC41" s="2271"/>
      <c r="LD41" s="2270"/>
      <c r="LE41" s="2270"/>
      <c r="LF41" s="2325"/>
      <c r="LG41" s="2325"/>
      <c r="LH41" s="2325"/>
      <c r="LI41" s="2267"/>
      <c r="LJ41" s="2270"/>
      <c r="LK41" s="2271"/>
      <c r="LL41" s="2270"/>
      <c r="LM41" s="2270"/>
      <c r="LN41" s="2325"/>
      <c r="LO41" s="2325"/>
      <c r="LP41" s="2325"/>
      <c r="LQ41" s="2267"/>
      <c r="LR41" s="2270"/>
      <c r="LS41" s="2271"/>
      <c r="LT41" s="2270"/>
      <c r="LU41" s="2270"/>
      <c r="LV41" s="2325"/>
      <c r="LW41" s="2325"/>
      <c r="LX41" s="2325"/>
      <c r="LY41" s="2267"/>
      <c r="LZ41" s="2270"/>
      <c r="MA41" s="2271"/>
      <c r="MB41" s="2270"/>
      <c r="MC41" s="2270"/>
      <c r="MD41" s="2325"/>
      <c r="ME41" s="2325"/>
      <c r="MF41" s="2325"/>
      <c r="MG41" s="2267"/>
      <c r="MH41" s="2270"/>
      <c r="MI41" s="2271"/>
      <c r="MJ41" s="2270"/>
      <c r="MK41" s="2270"/>
      <c r="ML41" s="2325"/>
      <c r="MM41" s="2325"/>
      <c r="MN41" s="2325"/>
      <c r="MO41" s="2267"/>
      <c r="MP41" s="2270"/>
      <c r="MQ41" s="2271"/>
      <c r="MR41" s="2270"/>
      <c r="MS41" s="2270"/>
      <c r="MT41" s="2325"/>
      <c r="MU41" s="2325"/>
      <c r="MV41" s="2325"/>
      <c r="MW41" s="2267"/>
      <c r="MX41" s="2270"/>
      <c r="MY41" s="2271"/>
      <c r="MZ41" s="2270"/>
      <c r="NA41" s="2270"/>
      <c r="NB41" s="2325"/>
      <c r="NC41" s="2325"/>
      <c r="ND41" s="2325"/>
      <c r="NE41" s="2267"/>
      <c r="NF41" s="2270"/>
      <c r="NG41" s="2271"/>
      <c r="NH41" s="2270"/>
      <c r="NI41" s="2270"/>
      <c r="NJ41" s="2325"/>
      <c r="NK41" s="2325"/>
      <c r="NL41" s="2325"/>
      <c r="NM41" s="2267"/>
      <c r="NN41" s="2270"/>
      <c r="NO41" s="2271"/>
      <c r="NP41" s="2270"/>
      <c r="NQ41" s="2270"/>
      <c r="NR41" s="2325"/>
      <c r="NS41" s="2325"/>
      <c r="NT41" s="2325"/>
      <c r="NU41" s="2267"/>
      <c r="NV41" s="2270"/>
      <c r="NW41" s="2271"/>
      <c r="NX41" s="2270"/>
      <c r="NY41" s="2270"/>
      <c r="NZ41" s="2325"/>
      <c r="OA41" s="2325"/>
      <c r="OB41" s="2325"/>
      <c r="OC41" s="2267"/>
      <c r="OD41" s="2270"/>
      <c r="OE41" s="2271"/>
      <c r="OF41" s="2270"/>
      <c r="OG41" s="2270"/>
      <c r="OH41" s="2325"/>
      <c r="OI41" s="2325"/>
      <c r="OJ41" s="2325"/>
      <c r="OK41" s="2267"/>
      <c r="OL41" s="2270"/>
      <c r="OM41" s="2271"/>
      <c r="ON41" s="2270"/>
      <c r="OO41" s="2270"/>
      <c r="OP41" s="2325"/>
      <c r="OQ41" s="2325"/>
      <c r="OR41" s="2325"/>
      <c r="OS41" s="2267"/>
      <c r="OT41" s="2270"/>
      <c r="OU41" s="2271"/>
      <c r="OV41" s="2270"/>
      <c r="OW41" s="2270"/>
      <c r="OX41" s="2325"/>
      <c r="OY41" s="2325"/>
      <c r="OZ41" s="2325"/>
      <c r="PA41" s="2267"/>
      <c r="PB41" s="2270"/>
      <c r="PC41" s="2271"/>
      <c r="PD41" s="2270"/>
      <c r="PE41" s="2270"/>
      <c r="PF41" s="2325"/>
      <c r="PG41" s="2325"/>
      <c r="PH41" s="2325"/>
      <c r="PI41" s="2267"/>
      <c r="PJ41" s="2270"/>
      <c r="PK41" s="2271"/>
      <c r="PL41" s="2270"/>
      <c r="PM41" s="2270"/>
      <c r="PN41" s="2325"/>
      <c r="PO41" s="2325"/>
      <c r="PP41" s="2325"/>
      <c r="PQ41" s="2267"/>
      <c r="PR41" s="2270"/>
      <c r="PS41" s="2271"/>
      <c r="PT41" s="2270"/>
      <c r="PU41" s="2270"/>
      <c r="PV41" s="2325"/>
      <c r="PW41" s="2325"/>
      <c r="PX41" s="2325"/>
      <c r="PY41" s="2267"/>
      <c r="PZ41" s="2270"/>
      <c r="QA41" s="2271"/>
      <c r="QB41" s="2270"/>
      <c r="QC41" s="2270"/>
      <c r="QD41" s="2325"/>
      <c r="QE41" s="2325"/>
      <c r="QF41" s="2325"/>
      <c r="QG41" s="2267"/>
      <c r="QH41" s="2270"/>
      <c r="QI41" s="2271"/>
      <c r="QJ41" s="2270"/>
      <c r="QK41" s="2270"/>
      <c r="QL41" s="2325"/>
      <c r="QM41" s="2325"/>
      <c r="QN41" s="2325"/>
      <c r="QO41" s="2267"/>
      <c r="QP41" s="2270"/>
      <c r="QQ41" s="2271"/>
      <c r="QR41" s="2270"/>
      <c r="QS41" s="2270"/>
      <c r="QT41" s="2325"/>
      <c r="QU41" s="2325"/>
      <c r="QV41" s="2325"/>
      <c r="QW41" s="2267"/>
      <c r="QX41" s="2270"/>
      <c r="QY41" s="2271"/>
      <c r="QZ41" s="2270"/>
      <c r="RA41" s="2270"/>
      <c r="RB41" s="2325"/>
      <c r="RC41" s="2325"/>
      <c r="RD41" s="2325"/>
      <c r="RE41" s="2267"/>
      <c r="RF41" s="2270"/>
      <c r="RG41" s="2271"/>
      <c r="RH41" s="2270"/>
      <c r="RI41" s="2270"/>
      <c r="RJ41" s="2325"/>
      <c r="RK41" s="2325"/>
      <c r="RL41" s="2325"/>
      <c r="RM41" s="2267"/>
      <c r="RN41" s="2270"/>
      <c r="RO41" s="2271"/>
      <c r="RP41" s="2270"/>
      <c r="RQ41" s="2270"/>
      <c r="RR41" s="2325"/>
      <c r="RS41" s="2325"/>
      <c r="RT41" s="2325"/>
      <c r="RU41" s="2267"/>
      <c r="RV41" s="2270"/>
      <c r="RW41" s="2271"/>
      <c r="RX41" s="2270"/>
      <c r="RY41" s="2270"/>
      <c r="RZ41" s="2325"/>
      <c r="SA41" s="2325"/>
      <c r="SB41" s="2325"/>
      <c r="SC41" s="2267"/>
      <c r="SD41" s="2270"/>
      <c r="SE41" s="2271"/>
      <c r="SF41" s="2270"/>
      <c r="SG41" s="2270"/>
      <c r="SH41" s="2325"/>
      <c r="SI41" s="2325"/>
      <c r="SJ41" s="2325"/>
      <c r="SK41" s="2267"/>
      <c r="SL41" s="2270"/>
      <c r="SM41" s="2271"/>
      <c r="SN41" s="2270"/>
      <c r="SO41" s="2270"/>
      <c r="SP41" s="2325"/>
      <c r="SQ41" s="2325"/>
      <c r="SR41" s="2325"/>
      <c r="SS41" s="2267"/>
      <c r="ST41" s="2270"/>
      <c r="SU41" s="2271"/>
      <c r="SV41" s="2270"/>
      <c r="SW41" s="2270"/>
      <c r="SX41" s="2325"/>
      <c r="SY41" s="2325"/>
      <c r="SZ41" s="2325"/>
      <c r="TA41" s="2267"/>
      <c r="TB41" s="2270"/>
      <c r="TC41" s="2271"/>
      <c r="TD41" s="2270"/>
      <c r="TE41" s="2270"/>
      <c r="TF41" s="2325"/>
      <c r="TG41" s="2325"/>
      <c r="TH41" s="2325"/>
      <c r="TI41" s="2267"/>
      <c r="TJ41" s="2270"/>
      <c r="TK41" s="2271"/>
      <c r="TL41" s="2270"/>
      <c r="TM41" s="2270"/>
      <c r="TN41" s="2325"/>
      <c r="TO41" s="2325"/>
      <c r="TP41" s="2325"/>
      <c r="TQ41" s="2267"/>
      <c r="TR41" s="2270"/>
      <c r="TS41" s="2271"/>
      <c r="TT41" s="2270"/>
      <c r="TU41" s="2270"/>
      <c r="TV41" s="2325"/>
      <c r="TW41" s="2325"/>
      <c r="TX41" s="2325"/>
      <c r="TY41" s="2267"/>
      <c r="TZ41" s="2270"/>
      <c r="UA41" s="2271"/>
      <c r="UB41" s="2270"/>
      <c r="UC41" s="2270"/>
      <c r="UD41" s="2325"/>
      <c r="UE41" s="2325"/>
      <c r="UF41" s="2325"/>
      <c r="UG41" s="2267"/>
      <c r="UH41" s="2270"/>
      <c r="UI41" s="2271"/>
      <c r="UJ41" s="2270"/>
      <c r="UK41" s="2270"/>
      <c r="UL41" s="2325"/>
      <c r="UM41" s="2325"/>
      <c r="UN41" s="2325"/>
      <c r="UO41" s="2267"/>
      <c r="UP41" s="2270"/>
      <c r="UQ41" s="2271"/>
      <c r="UR41" s="2270"/>
      <c r="US41" s="2270"/>
      <c r="UT41" s="2325"/>
      <c r="UU41" s="2325"/>
      <c r="UV41" s="2325"/>
      <c r="UW41" s="2267"/>
      <c r="UX41" s="2270"/>
      <c r="UY41" s="2271"/>
      <c r="UZ41" s="2270"/>
      <c r="VA41" s="2270"/>
      <c r="VB41" s="2325"/>
      <c r="VC41" s="2325"/>
      <c r="VD41" s="2325"/>
      <c r="VE41" s="2267"/>
      <c r="VF41" s="2270"/>
      <c r="VG41" s="2271"/>
      <c r="VH41" s="2270"/>
      <c r="VI41" s="2270"/>
      <c r="VJ41" s="2325"/>
      <c r="VK41" s="2325"/>
      <c r="VL41" s="2325"/>
      <c r="VM41" s="2267"/>
      <c r="VN41" s="2270"/>
      <c r="VO41" s="2271"/>
      <c r="VP41" s="2270"/>
      <c r="VQ41" s="2270"/>
      <c r="VR41" s="2325"/>
      <c r="VS41" s="2325"/>
      <c r="VT41" s="2325"/>
      <c r="VU41" s="2267"/>
      <c r="VV41" s="2270"/>
      <c r="VW41" s="2271"/>
      <c r="VX41" s="2270"/>
      <c r="VY41" s="2270"/>
      <c r="VZ41" s="2325"/>
      <c r="WA41" s="2325"/>
      <c r="WB41" s="2325"/>
      <c r="WC41" s="2267"/>
      <c r="WD41" s="2270"/>
      <c r="WE41" s="2271"/>
      <c r="WF41" s="2270"/>
      <c r="WG41" s="2270"/>
      <c r="WH41" s="2325"/>
      <c r="WI41" s="2325"/>
      <c r="WJ41" s="2325"/>
      <c r="WK41" s="2267"/>
      <c r="WL41" s="2270"/>
      <c r="WM41" s="2271"/>
      <c r="WN41" s="2270"/>
      <c r="WO41" s="2270"/>
      <c r="WP41" s="2325"/>
      <c r="WQ41" s="2325"/>
      <c r="WR41" s="2325"/>
      <c r="WS41" s="2267"/>
      <c r="WT41" s="2270"/>
      <c r="WU41" s="2271"/>
      <c r="WV41" s="2270"/>
      <c r="WW41" s="2270"/>
      <c r="WX41" s="2325"/>
      <c r="WY41" s="2325"/>
      <c r="WZ41" s="2325"/>
      <c r="XA41" s="2267"/>
      <c r="XB41" s="2270"/>
      <c r="XC41" s="2271"/>
      <c r="XD41" s="2270"/>
      <c r="XE41" s="2270"/>
      <c r="XF41" s="2325"/>
      <c r="XG41" s="2325"/>
      <c r="XH41" s="2325"/>
      <c r="XI41" s="2267"/>
      <c r="XJ41" s="2270"/>
      <c r="XK41" s="2271"/>
      <c r="XL41" s="2270"/>
      <c r="XM41" s="2270"/>
      <c r="XN41" s="2325"/>
      <c r="XO41" s="2325"/>
      <c r="XP41" s="2325"/>
      <c r="XQ41" s="2267"/>
      <c r="XR41" s="2270"/>
      <c r="XS41" s="2271"/>
      <c r="XT41" s="2270"/>
      <c r="XU41" s="2270"/>
      <c r="XV41" s="2325"/>
      <c r="XW41" s="2325"/>
      <c r="XX41" s="2325"/>
      <c r="XY41" s="2267"/>
      <c r="XZ41" s="2270"/>
      <c r="YA41" s="2271"/>
      <c r="YB41" s="2270"/>
      <c r="YC41" s="2270"/>
      <c r="YD41" s="2325"/>
      <c r="YE41" s="2325"/>
      <c r="YF41" s="2325"/>
      <c r="YG41" s="2267"/>
      <c r="YH41" s="2270"/>
      <c r="YI41" s="2271"/>
      <c r="YJ41" s="2270"/>
      <c r="YK41" s="2270"/>
      <c r="YL41" s="2325"/>
      <c r="YM41" s="2325"/>
      <c r="YN41" s="2325"/>
      <c r="YO41" s="2267"/>
      <c r="YP41" s="2270"/>
      <c r="YQ41" s="2271"/>
      <c r="YR41" s="2270"/>
      <c r="YS41" s="2270"/>
      <c r="YT41" s="2325"/>
      <c r="YU41" s="2325"/>
      <c r="YV41" s="2325"/>
      <c r="YW41" s="2267"/>
      <c r="YX41" s="2270"/>
      <c r="YY41" s="2271"/>
      <c r="YZ41" s="2270"/>
      <c r="ZA41" s="2270"/>
      <c r="ZB41" s="2325"/>
      <c r="ZC41" s="2325"/>
      <c r="ZD41" s="2325"/>
      <c r="ZE41" s="2267"/>
      <c r="ZF41" s="2270"/>
      <c r="ZG41" s="2271"/>
      <c r="ZH41" s="2270"/>
      <c r="ZI41" s="2270"/>
      <c r="ZJ41" s="2325"/>
      <c r="ZK41" s="2325"/>
      <c r="ZL41" s="2325"/>
      <c r="ZM41" s="2267"/>
      <c r="ZN41" s="2270"/>
      <c r="ZO41" s="2271"/>
      <c r="ZP41" s="2270"/>
      <c r="ZQ41" s="2270"/>
      <c r="ZR41" s="2325"/>
      <c r="ZS41" s="2325"/>
      <c r="ZT41" s="2325"/>
      <c r="ZU41" s="2267"/>
      <c r="ZV41" s="2270"/>
      <c r="ZW41" s="2271"/>
      <c r="ZX41" s="2270"/>
      <c r="ZY41" s="2270"/>
      <c r="ZZ41" s="2325"/>
      <c r="AAA41" s="2325"/>
      <c r="AAB41" s="2325"/>
      <c r="AAC41" s="2267"/>
      <c r="AAD41" s="2270"/>
      <c r="AAE41" s="2271"/>
      <c r="AAF41" s="2270"/>
      <c r="AAG41" s="2270"/>
      <c r="AAH41" s="2325"/>
      <c r="AAI41" s="2325"/>
      <c r="AAJ41" s="2325"/>
      <c r="AAK41" s="2267"/>
      <c r="AAL41" s="2270"/>
      <c r="AAM41" s="2271"/>
      <c r="AAN41" s="2270"/>
      <c r="AAO41" s="2270"/>
      <c r="AAP41" s="2325"/>
      <c r="AAQ41" s="2325"/>
      <c r="AAR41" s="2325"/>
      <c r="AAS41" s="2267"/>
      <c r="AAT41" s="2270"/>
      <c r="AAU41" s="2271"/>
      <c r="AAV41" s="2270"/>
      <c r="AAW41" s="2270"/>
      <c r="AAX41" s="2325"/>
      <c r="AAY41" s="2325"/>
      <c r="AAZ41" s="2325"/>
      <c r="ABA41" s="2267"/>
      <c r="ABB41" s="2270"/>
      <c r="ABC41" s="2271"/>
      <c r="ABD41" s="2270"/>
      <c r="ABE41" s="2270"/>
      <c r="ABF41" s="2325"/>
      <c r="ABG41" s="2325"/>
      <c r="ABH41" s="2325"/>
      <c r="ABI41" s="2267"/>
      <c r="ABJ41" s="2270"/>
      <c r="ABK41" s="2271"/>
      <c r="ABL41" s="2270"/>
      <c r="ABM41" s="2270"/>
      <c r="ABN41" s="2325"/>
      <c r="ABO41" s="2325"/>
      <c r="ABP41" s="2325"/>
      <c r="ABQ41" s="2267"/>
      <c r="ABR41" s="2270"/>
      <c r="ABS41" s="2271"/>
      <c r="ABT41" s="2270"/>
      <c r="ABU41" s="2270"/>
      <c r="ABV41" s="2325"/>
      <c r="ABW41" s="2325"/>
      <c r="ABX41" s="2325"/>
      <c r="ABY41" s="2267"/>
      <c r="ABZ41" s="2270"/>
      <c r="ACA41" s="2271"/>
      <c r="ACB41" s="2270"/>
      <c r="ACC41" s="2270"/>
      <c r="ACD41" s="2325"/>
      <c r="ACE41" s="2325"/>
      <c r="ACF41" s="2325"/>
      <c r="ACG41" s="2267"/>
      <c r="ACH41" s="2270"/>
      <c r="ACI41" s="2271"/>
      <c r="ACJ41" s="2270"/>
      <c r="ACK41" s="2270"/>
      <c r="ACL41" s="2325"/>
      <c r="ACM41" s="2325"/>
      <c r="ACN41" s="2325"/>
      <c r="ACO41" s="2267"/>
      <c r="ACP41" s="2270"/>
      <c r="ACQ41" s="2271"/>
      <c r="ACR41" s="2270"/>
      <c r="ACS41" s="2270"/>
      <c r="ACT41" s="2325"/>
      <c r="ACU41" s="2325"/>
      <c r="ACV41" s="2325"/>
      <c r="ACW41" s="2267"/>
      <c r="ACX41" s="2270"/>
      <c r="ACY41" s="2271"/>
      <c r="ACZ41" s="2270"/>
      <c r="ADA41" s="2270"/>
      <c r="ADB41" s="2325"/>
      <c r="ADC41" s="2325"/>
      <c r="ADD41" s="2325"/>
      <c r="ADE41" s="2267"/>
      <c r="ADF41" s="2270"/>
      <c r="ADG41" s="2271"/>
      <c r="ADH41" s="2270"/>
      <c r="ADI41" s="2270"/>
      <c r="ADJ41" s="2325"/>
      <c r="ADK41" s="2325"/>
      <c r="ADL41" s="2325"/>
      <c r="ADM41" s="2267"/>
      <c r="ADN41" s="2270"/>
      <c r="ADO41" s="2271"/>
      <c r="ADP41" s="2270"/>
      <c r="ADQ41" s="2270"/>
      <c r="ADR41" s="2325"/>
      <c r="ADS41" s="2325"/>
      <c r="ADT41" s="2325"/>
      <c r="ADU41" s="2267"/>
      <c r="ADV41" s="2270"/>
      <c r="ADW41" s="2271"/>
      <c r="ADX41" s="2270"/>
      <c r="ADY41" s="2270"/>
      <c r="ADZ41" s="2325"/>
      <c r="AEA41" s="2325"/>
      <c r="AEB41" s="2325"/>
      <c r="AEC41" s="2267"/>
      <c r="AED41" s="2270"/>
      <c r="AEE41" s="2271"/>
      <c r="AEF41" s="2270"/>
      <c r="AEG41" s="2270"/>
      <c r="AEH41" s="2325"/>
      <c r="AEI41" s="2325"/>
      <c r="AEJ41" s="2325"/>
      <c r="AEK41" s="2267"/>
      <c r="AEL41" s="2270"/>
      <c r="AEM41" s="2271"/>
      <c r="AEN41" s="2270"/>
      <c r="AEO41" s="2270"/>
      <c r="AEP41" s="2325"/>
      <c r="AEQ41" s="2325"/>
      <c r="AER41" s="2325"/>
      <c r="AES41" s="2267"/>
      <c r="AET41" s="2270"/>
      <c r="AEU41" s="2271"/>
      <c r="AEV41" s="2270"/>
      <c r="AEW41" s="2270"/>
      <c r="AEX41" s="2325"/>
      <c r="AEY41" s="2325"/>
      <c r="AEZ41" s="2325"/>
      <c r="AFA41" s="2267"/>
      <c r="AFB41" s="2270"/>
      <c r="AFC41" s="2271"/>
      <c r="AFD41" s="2270"/>
      <c r="AFE41" s="2270"/>
      <c r="AFF41" s="2325"/>
      <c r="AFG41" s="2325"/>
      <c r="AFH41" s="2325"/>
      <c r="AFI41" s="2267"/>
      <c r="AFJ41" s="2270"/>
      <c r="AFK41" s="2271"/>
      <c r="AFL41" s="2270"/>
      <c r="AFM41" s="2270"/>
      <c r="AFN41" s="2325"/>
      <c r="AFO41" s="2325"/>
      <c r="AFP41" s="2325"/>
      <c r="AFQ41" s="2267"/>
      <c r="AFR41" s="2270"/>
      <c r="AFS41" s="2271"/>
      <c r="AFT41" s="2270"/>
      <c r="AFU41" s="2270"/>
      <c r="AFV41" s="2325"/>
      <c r="AFW41" s="2325"/>
      <c r="AFX41" s="2325"/>
      <c r="AFY41" s="2267"/>
      <c r="AFZ41" s="2270"/>
      <c r="AGA41" s="2271"/>
      <c r="AGB41" s="2270"/>
      <c r="AGC41" s="2270"/>
      <c r="AGD41" s="2325"/>
      <c r="AGE41" s="2325"/>
      <c r="AGF41" s="2325"/>
      <c r="AGG41" s="2267"/>
      <c r="AGH41" s="2270"/>
      <c r="AGI41" s="2271"/>
      <c r="AGJ41" s="2270"/>
      <c r="AGK41" s="2270"/>
      <c r="AGL41" s="2325"/>
      <c r="AGM41" s="2325"/>
      <c r="AGN41" s="2325"/>
      <c r="AGO41" s="2267"/>
      <c r="AGP41" s="2270"/>
      <c r="AGQ41" s="2271"/>
      <c r="AGR41" s="2270"/>
      <c r="AGS41" s="2270"/>
      <c r="AGT41" s="2325"/>
      <c r="AGU41" s="2325"/>
      <c r="AGV41" s="2325"/>
      <c r="AGW41" s="2267"/>
      <c r="AGX41" s="2270"/>
      <c r="AGY41" s="2271"/>
      <c r="AGZ41" s="2270"/>
      <c r="AHA41" s="2270"/>
      <c r="AHB41" s="2325"/>
      <c r="AHC41" s="2325"/>
      <c r="AHD41" s="2325"/>
      <c r="AHE41" s="2267"/>
      <c r="AHF41" s="2270"/>
      <c r="AHG41" s="2271"/>
      <c r="AHH41" s="2270"/>
      <c r="AHI41" s="2270"/>
      <c r="AHJ41" s="2325"/>
      <c r="AHK41" s="2325"/>
      <c r="AHL41" s="2325"/>
      <c r="AHM41" s="2267"/>
      <c r="AHN41" s="2270"/>
      <c r="AHO41" s="2271"/>
      <c r="AHP41" s="2270"/>
      <c r="AHQ41" s="2270"/>
      <c r="AHR41" s="2325"/>
      <c r="AHS41" s="2325"/>
      <c r="AHT41" s="2325"/>
      <c r="AHU41" s="2267"/>
      <c r="AHV41" s="2270"/>
      <c r="AHW41" s="2271"/>
      <c r="AHX41" s="2270"/>
      <c r="AHY41" s="2270"/>
      <c r="AHZ41" s="2325"/>
      <c r="AIA41" s="2325"/>
      <c r="AIB41" s="2325"/>
      <c r="AIC41" s="2267"/>
      <c r="AID41" s="2270"/>
      <c r="AIE41" s="2271"/>
      <c r="AIF41" s="2270"/>
      <c r="AIG41" s="2270"/>
      <c r="AIH41" s="2325"/>
      <c r="AII41" s="2325"/>
      <c r="AIJ41" s="2325"/>
      <c r="AIK41" s="2267"/>
      <c r="AIL41" s="2270"/>
      <c r="AIM41" s="2271"/>
      <c r="AIN41" s="2270"/>
      <c r="AIO41" s="2270"/>
      <c r="AIP41" s="2325"/>
      <c r="AIQ41" s="2325"/>
      <c r="AIR41" s="2325"/>
      <c r="AIS41" s="2267"/>
      <c r="AIT41" s="2270"/>
      <c r="AIU41" s="2271"/>
      <c r="AIV41" s="2270"/>
      <c r="AIW41" s="2270"/>
      <c r="AIX41" s="2325"/>
      <c r="AIY41" s="2325"/>
      <c r="AIZ41" s="2325"/>
      <c r="AJA41" s="2267"/>
      <c r="AJB41" s="2270"/>
      <c r="AJC41" s="2271"/>
      <c r="AJD41" s="2270"/>
      <c r="AJE41" s="2270"/>
      <c r="AJF41" s="2325"/>
      <c r="AJG41" s="2325"/>
      <c r="AJH41" s="2325"/>
      <c r="AJI41" s="2267"/>
      <c r="AJJ41" s="2270"/>
      <c r="AJK41" s="2271"/>
      <c r="AJL41" s="2270"/>
      <c r="AJM41" s="2270"/>
      <c r="AJN41" s="2325"/>
      <c r="AJO41" s="2325"/>
      <c r="AJP41" s="2325"/>
      <c r="AJQ41" s="2267"/>
      <c r="AJR41" s="2270"/>
      <c r="AJS41" s="2271"/>
      <c r="AJT41" s="2270"/>
      <c r="AJU41" s="2270"/>
      <c r="AJV41" s="2325"/>
      <c r="AJW41" s="2325"/>
      <c r="AJX41" s="2325"/>
      <c r="AJY41" s="2267"/>
      <c r="AJZ41" s="2270"/>
      <c r="AKA41" s="2271"/>
      <c r="AKB41" s="2270"/>
      <c r="AKC41" s="2270"/>
      <c r="AKD41" s="2325"/>
      <c r="AKE41" s="2325"/>
      <c r="AKF41" s="2325"/>
      <c r="AKG41" s="2267"/>
      <c r="AKH41" s="2270"/>
      <c r="AKI41" s="2271"/>
      <c r="AKJ41" s="2270"/>
      <c r="AKK41" s="2270"/>
      <c r="AKL41" s="2325"/>
      <c r="AKM41" s="2325"/>
      <c r="AKN41" s="2325"/>
      <c r="AKO41" s="2267"/>
      <c r="AKP41" s="2270"/>
      <c r="AKQ41" s="2271"/>
      <c r="AKR41" s="2270"/>
      <c r="AKS41" s="2270"/>
      <c r="AKT41" s="2325"/>
      <c r="AKU41" s="2325"/>
      <c r="AKV41" s="2325"/>
      <c r="AKW41" s="2267"/>
      <c r="AKX41" s="2270"/>
      <c r="AKY41" s="2271"/>
      <c r="AKZ41" s="2270"/>
      <c r="ALA41" s="2270"/>
      <c r="ALB41" s="2325"/>
      <c r="ALC41" s="2325"/>
      <c r="ALD41" s="2325"/>
      <c r="ALE41" s="2267"/>
      <c r="ALF41" s="2270"/>
      <c r="ALG41" s="2271"/>
      <c r="ALH41" s="2270"/>
      <c r="ALI41" s="2270"/>
      <c r="ALJ41" s="2325"/>
      <c r="ALK41" s="2325"/>
      <c r="ALL41" s="2325"/>
      <c r="ALM41" s="2267"/>
      <c r="ALN41" s="2270"/>
      <c r="ALO41" s="2271"/>
      <c r="ALP41" s="2270"/>
      <c r="ALQ41" s="2270"/>
      <c r="ALR41" s="2325"/>
      <c r="ALS41" s="2325"/>
      <c r="ALT41" s="2325"/>
      <c r="ALU41" s="2267"/>
      <c r="ALV41" s="2270"/>
      <c r="ALW41" s="2271"/>
      <c r="ALX41" s="2270"/>
      <c r="ALY41" s="2270"/>
      <c r="ALZ41" s="2325"/>
      <c r="AMA41" s="2325"/>
      <c r="AMB41" s="2325"/>
      <c r="AMC41" s="2267"/>
      <c r="AMD41" s="2270"/>
      <c r="AME41" s="2271"/>
      <c r="AMF41" s="2270"/>
      <c r="AMG41" s="2270"/>
      <c r="AMH41" s="2325"/>
      <c r="AMI41" s="2325"/>
      <c r="AMJ41" s="2325"/>
      <c r="AMK41" s="2267"/>
      <c r="AML41" s="2270"/>
      <c r="AMM41" s="2271"/>
      <c r="AMN41" s="2270"/>
      <c r="AMO41" s="2270"/>
      <c r="AMP41" s="2325"/>
      <c r="AMQ41" s="2325"/>
      <c r="AMR41" s="2325"/>
      <c r="AMS41" s="2267"/>
      <c r="AMT41" s="2270"/>
      <c r="AMU41" s="2271"/>
      <c r="AMV41" s="2270"/>
      <c r="AMW41" s="2270"/>
      <c r="AMX41" s="2325"/>
      <c r="AMY41" s="2325"/>
      <c r="AMZ41" s="2325"/>
      <c r="ANA41" s="2267"/>
      <c r="ANB41" s="2270"/>
      <c r="ANC41" s="2271"/>
      <c r="AND41" s="2270"/>
      <c r="ANE41" s="2270"/>
      <c r="ANF41" s="2325"/>
      <c r="ANG41" s="2325"/>
      <c r="ANH41" s="2325"/>
      <c r="ANI41" s="2267"/>
      <c r="ANJ41" s="2270"/>
      <c r="ANK41" s="2271"/>
      <c r="ANL41" s="2270"/>
      <c r="ANM41" s="2270"/>
      <c r="ANN41" s="2325"/>
      <c r="ANO41" s="2325"/>
      <c r="ANP41" s="2325"/>
      <c r="ANQ41" s="2267"/>
      <c r="ANR41" s="2270"/>
      <c r="ANS41" s="2271"/>
      <c r="ANT41" s="2270"/>
      <c r="ANU41" s="2270"/>
      <c r="ANV41" s="2325"/>
      <c r="ANW41" s="2325"/>
      <c r="ANX41" s="2325"/>
      <c r="ANY41" s="2267"/>
      <c r="ANZ41" s="2270"/>
      <c r="AOA41" s="2271"/>
      <c r="AOB41" s="2270"/>
      <c r="AOC41" s="2270"/>
      <c r="AOD41" s="2325"/>
      <c r="AOE41" s="2325"/>
      <c r="AOF41" s="2325"/>
      <c r="AOG41" s="2267"/>
      <c r="AOH41" s="2270"/>
      <c r="AOI41" s="2271"/>
      <c r="AOJ41" s="2270"/>
      <c r="AOK41" s="2270"/>
      <c r="AOL41" s="2325"/>
      <c r="AOM41" s="2325"/>
      <c r="AON41" s="2325"/>
      <c r="AOO41" s="2267"/>
      <c r="AOP41" s="2270"/>
      <c r="AOQ41" s="2271"/>
      <c r="AOR41" s="2270"/>
      <c r="AOS41" s="2270"/>
      <c r="AOT41" s="2325"/>
      <c r="AOU41" s="2325"/>
      <c r="AOV41" s="2325"/>
      <c r="AOW41" s="2267"/>
      <c r="AOX41" s="2270"/>
      <c r="AOY41" s="2271"/>
      <c r="AOZ41" s="2270"/>
      <c r="APA41" s="2270"/>
      <c r="APB41" s="2325"/>
      <c r="APC41" s="2325"/>
      <c r="APD41" s="2325"/>
      <c r="APE41" s="2267"/>
      <c r="APF41" s="2270"/>
      <c r="APG41" s="2271"/>
      <c r="APH41" s="2270"/>
      <c r="API41" s="2270"/>
      <c r="APJ41" s="2325"/>
      <c r="APK41" s="2325"/>
      <c r="APL41" s="2325"/>
      <c r="APM41" s="2267"/>
      <c r="APN41" s="2270"/>
      <c r="APO41" s="2271"/>
      <c r="APP41" s="2270"/>
      <c r="APQ41" s="2270"/>
      <c r="APR41" s="2325"/>
      <c r="APS41" s="2325"/>
      <c r="APT41" s="2325"/>
      <c r="APU41" s="2267"/>
      <c r="APV41" s="2270"/>
      <c r="APW41" s="2271"/>
      <c r="APX41" s="2270"/>
      <c r="APY41" s="2270"/>
      <c r="APZ41" s="2325"/>
      <c r="AQA41" s="2325"/>
      <c r="AQB41" s="2325"/>
      <c r="AQC41" s="2267"/>
      <c r="AQD41" s="2270"/>
      <c r="AQE41" s="2271"/>
      <c r="AQF41" s="2270"/>
      <c r="AQG41" s="2270"/>
      <c r="AQH41" s="2325"/>
      <c r="AQI41" s="2325"/>
      <c r="AQJ41" s="2325"/>
      <c r="AQK41" s="2267"/>
      <c r="AQL41" s="2270"/>
      <c r="AQM41" s="2271"/>
      <c r="AQN41" s="2270"/>
      <c r="AQO41" s="2270"/>
      <c r="AQP41" s="2325"/>
      <c r="AQQ41" s="2325"/>
      <c r="AQR41" s="2325"/>
      <c r="AQS41" s="2267"/>
      <c r="AQT41" s="2270"/>
      <c r="AQU41" s="2271"/>
      <c r="AQV41" s="2270"/>
      <c r="AQW41" s="2270"/>
      <c r="AQX41" s="2325"/>
      <c r="AQY41" s="2325"/>
      <c r="AQZ41" s="2325"/>
      <c r="ARA41" s="2267"/>
      <c r="ARB41" s="2270"/>
      <c r="ARC41" s="2271"/>
      <c r="ARD41" s="2270"/>
      <c r="ARE41" s="2270"/>
      <c r="ARF41" s="2325"/>
      <c r="ARG41" s="2325"/>
      <c r="ARH41" s="2325"/>
      <c r="ARI41" s="2267"/>
      <c r="ARJ41" s="2270"/>
      <c r="ARK41" s="2271"/>
      <c r="ARL41" s="2270"/>
      <c r="ARM41" s="2270"/>
      <c r="ARN41" s="2325"/>
      <c r="ARO41" s="2325"/>
      <c r="ARP41" s="2325"/>
      <c r="ARQ41" s="2267"/>
      <c r="ARR41" s="2270"/>
      <c r="ARS41" s="2271"/>
      <c r="ART41" s="2270"/>
      <c r="ARU41" s="2270"/>
      <c r="ARV41" s="2325"/>
      <c r="ARW41" s="2325"/>
      <c r="ARX41" s="2325"/>
      <c r="ARY41" s="2267"/>
      <c r="ARZ41" s="2270"/>
      <c r="ASA41" s="2271"/>
      <c r="ASB41" s="2270"/>
      <c r="ASC41" s="2270"/>
      <c r="ASD41" s="2325"/>
      <c r="ASE41" s="2325"/>
      <c r="ASF41" s="2325"/>
      <c r="ASG41" s="2267"/>
      <c r="ASH41" s="2270"/>
      <c r="ASI41" s="2271"/>
      <c r="ASJ41" s="2270"/>
      <c r="ASK41" s="2270"/>
      <c r="ASL41" s="2325"/>
      <c r="ASM41" s="2325"/>
      <c r="ASN41" s="2325"/>
      <c r="ASO41" s="2267"/>
      <c r="ASP41" s="2270"/>
      <c r="ASQ41" s="2271"/>
      <c r="ASR41" s="2270"/>
      <c r="ASS41" s="2270"/>
      <c r="AST41" s="2325"/>
      <c r="ASU41" s="2325"/>
      <c r="ASV41" s="2325"/>
      <c r="ASW41" s="2267"/>
      <c r="ASX41" s="2270"/>
      <c r="ASY41" s="2271"/>
      <c r="ASZ41" s="2270"/>
      <c r="ATA41" s="2270"/>
      <c r="ATB41" s="2325"/>
      <c r="ATC41" s="2325"/>
      <c r="ATD41" s="2325"/>
      <c r="ATE41" s="2267"/>
      <c r="ATF41" s="2270"/>
      <c r="ATG41" s="2271"/>
      <c r="ATH41" s="2270"/>
      <c r="ATI41" s="2270"/>
      <c r="ATJ41" s="2325"/>
      <c r="ATK41" s="2325"/>
      <c r="ATL41" s="2325"/>
      <c r="ATM41" s="2267"/>
      <c r="ATN41" s="2270"/>
      <c r="ATO41" s="2271"/>
      <c r="ATP41" s="2270"/>
      <c r="ATQ41" s="2270"/>
      <c r="ATR41" s="2325"/>
      <c r="ATS41" s="2325"/>
      <c r="ATT41" s="2325"/>
      <c r="ATU41" s="2267"/>
      <c r="ATV41" s="2270"/>
      <c r="ATW41" s="2271"/>
      <c r="ATX41" s="2270"/>
      <c r="ATY41" s="2270"/>
      <c r="ATZ41" s="2325"/>
      <c r="AUA41" s="2325"/>
      <c r="AUB41" s="2325"/>
      <c r="AUC41" s="2267"/>
      <c r="AUD41" s="2270"/>
      <c r="AUE41" s="2271"/>
      <c r="AUF41" s="2270"/>
      <c r="AUG41" s="2270"/>
      <c r="AUH41" s="2325"/>
      <c r="AUI41" s="2325"/>
      <c r="AUJ41" s="2325"/>
      <c r="AUK41" s="2267"/>
      <c r="AUL41" s="2270"/>
      <c r="AUM41" s="2271"/>
      <c r="AUN41" s="2270"/>
      <c r="AUO41" s="2270"/>
      <c r="AUP41" s="2325"/>
      <c r="AUQ41" s="2325"/>
      <c r="AUR41" s="2325"/>
      <c r="AUS41" s="2267"/>
      <c r="AUT41" s="2270"/>
      <c r="AUU41" s="2271"/>
      <c r="AUV41" s="2270"/>
      <c r="AUW41" s="2270"/>
      <c r="AUX41" s="2325"/>
      <c r="AUY41" s="2325"/>
      <c r="AUZ41" s="2325"/>
      <c r="AVA41" s="2267"/>
      <c r="AVB41" s="2270"/>
      <c r="AVC41" s="2271"/>
      <c r="AVD41" s="2270"/>
      <c r="AVE41" s="2270"/>
      <c r="AVF41" s="2325"/>
      <c r="AVG41" s="2325"/>
      <c r="AVH41" s="2325"/>
      <c r="AVI41" s="2267"/>
      <c r="AVJ41" s="2270"/>
      <c r="AVK41" s="2271"/>
      <c r="AVL41" s="2270"/>
      <c r="AVM41" s="2270"/>
      <c r="AVN41" s="2325"/>
      <c r="AVO41" s="2325"/>
      <c r="AVP41" s="2325"/>
      <c r="AVQ41" s="2267"/>
      <c r="AVR41" s="2270"/>
      <c r="AVS41" s="2271"/>
      <c r="AVT41" s="2270"/>
      <c r="AVU41" s="2270"/>
      <c r="AVV41" s="2325"/>
      <c r="AVW41" s="2325"/>
      <c r="AVX41" s="2325"/>
      <c r="AVY41" s="2267"/>
      <c r="AVZ41" s="2270"/>
      <c r="AWA41" s="2271"/>
      <c r="AWB41" s="2270"/>
      <c r="AWC41" s="2270"/>
      <c r="AWD41" s="2325"/>
      <c r="AWE41" s="2325"/>
      <c r="AWF41" s="2325"/>
      <c r="AWG41" s="2267"/>
      <c r="AWH41" s="2270"/>
      <c r="AWI41" s="2271"/>
      <c r="AWJ41" s="2270"/>
      <c r="AWK41" s="2270"/>
      <c r="AWL41" s="2325"/>
      <c r="AWM41" s="2325"/>
      <c r="AWN41" s="2325"/>
      <c r="AWO41" s="2267"/>
      <c r="AWP41" s="2270"/>
      <c r="AWQ41" s="2271"/>
      <c r="AWR41" s="2270"/>
      <c r="AWS41" s="2270"/>
      <c r="AWT41" s="2325"/>
      <c r="AWU41" s="2325"/>
      <c r="AWV41" s="2325"/>
      <c r="AWW41" s="2267"/>
      <c r="AWX41" s="2270"/>
      <c r="AWY41" s="2271"/>
      <c r="AWZ41" s="2270"/>
      <c r="AXA41" s="2270"/>
      <c r="AXB41" s="2325"/>
      <c r="AXC41" s="2325"/>
      <c r="AXD41" s="2325"/>
      <c r="AXE41" s="2267"/>
      <c r="AXF41" s="2270"/>
      <c r="AXG41" s="2271"/>
      <c r="AXH41" s="2270"/>
      <c r="AXI41" s="2270"/>
      <c r="AXJ41" s="2325"/>
      <c r="AXK41" s="2325"/>
      <c r="AXL41" s="2325"/>
      <c r="AXM41" s="2267"/>
      <c r="AXN41" s="2270"/>
      <c r="AXO41" s="2271"/>
      <c r="AXP41" s="2270"/>
      <c r="AXQ41" s="2270"/>
      <c r="AXR41" s="2325"/>
      <c r="AXS41" s="2325"/>
      <c r="AXT41" s="2325"/>
      <c r="AXU41" s="2267"/>
      <c r="AXV41" s="2270"/>
      <c r="AXW41" s="2271"/>
      <c r="AXX41" s="2270"/>
      <c r="AXY41" s="2270"/>
      <c r="AXZ41" s="2325"/>
      <c r="AYA41" s="2325"/>
      <c r="AYB41" s="2325"/>
      <c r="AYC41" s="2267"/>
      <c r="AYD41" s="2270"/>
      <c r="AYE41" s="2271"/>
      <c r="AYF41" s="2270"/>
      <c r="AYG41" s="2270"/>
      <c r="AYH41" s="2325"/>
      <c r="AYI41" s="2325"/>
      <c r="AYJ41" s="2325"/>
      <c r="AYK41" s="2267"/>
      <c r="AYL41" s="2270"/>
      <c r="AYM41" s="2271"/>
      <c r="AYN41" s="2270"/>
      <c r="AYO41" s="2270"/>
      <c r="AYP41" s="2325"/>
      <c r="AYQ41" s="2325"/>
      <c r="AYR41" s="2325"/>
      <c r="AYS41" s="2267"/>
      <c r="AYT41" s="2270"/>
      <c r="AYU41" s="2271"/>
      <c r="AYV41" s="2270"/>
      <c r="AYW41" s="2270"/>
      <c r="AYX41" s="2325"/>
      <c r="AYY41" s="2325"/>
      <c r="AYZ41" s="2325"/>
      <c r="AZA41" s="2267"/>
      <c r="AZB41" s="2270"/>
      <c r="AZC41" s="2271"/>
      <c r="AZD41" s="2270"/>
      <c r="AZE41" s="2270"/>
      <c r="AZF41" s="2325"/>
      <c r="AZG41" s="2325"/>
      <c r="AZH41" s="2325"/>
      <c r="AZI41" s="2267"/>
      <c r="AZJ41" s="2270"/>
      <c r="AZK41" s="2271"/>
      <c r="AZL41" s="2270"/>
      <c r="AZM41" s="2270"/>
      <c r="AZN41" s="2325"/>
      <c r="AZO41" s="2325"/>
      <c r="AZP41" s="2325"/>
      <c r="AZQ41" s="2267"/>
      <c r="AZR41" s="2270"/>
      <c r="AZS41" s="2271"/>
      <c r="AZT41" s="2270"/>
      <c r="AZU41" s="2270"/>
      <c r="AZV41" s="2325"/>
      <c r="AZW41" s="2325"/>
      <c r="AZX41" s="2325"/>
      <c r="AZY41" s="2267"/>
      <c r="AZZ41" s="2270"/>
      <c r="BAA41" s="2271"/>
      <c r="BAB41" s="2270"/>
      <c r="BAC41" s="2270"/>
      <c r="BAD41" s="2325"/>
      <c r="BAE41" s="2325"/>
      <c r="BAF41" s="2325"/>
      <c r="BAG41" s="2267"/>
      <c r="BAH41" s="2270"/>
      <c r="BAI41" s="2271"/>
      <c r="BAJ41" s="2270"/>
      <c r="BAK41" s="2270"/>
      <c r="BAL41" s="2325"/>
      <c r="BAM41" s="2325"/>
      <c r="BAN41" s="2325"/>
      <c r="BAO41" s="2267"/>
      <c r="BAP41" s="2270"/>
      <c r="BAQ41" s="2271"/>
      <c r="BAR41" s="2270"/>
      <c r="BAS41" s="2270"/>
      <c r="BAT41" s="2325"/>
      <c r="BAU41" s="2325"/>
      <c r="BAV41" s="2325"/>
      <c r="BAW41" s="2267"/>
      <c r="BAX41" s="2270"/>
      <c r="BAY41" s="2271"/>
      <c r="BAZ41" s="2270"/>
      <c r="BBA41" s="2270"/>
      <c r="BBB41" s="2325"/>
      <c r="BBC41" s="2325"/>
      <c r="BBD41" s="2325"/>
      <c r="BBE41" s="2267"/>
      <c r="BBF41" s="2270"/>
      <c r="BBG41" s="2271"/>
      <c r="BBH41" s="2270"/>
      <c r="BBI41" s="2270"/>
      <c r="BBJ41" s="2325"/>
      <c r="BBK41" s="2325"/>
      <c r="BBL41" s="2325"/>
      <c r="BBM41" s="2267"/>
      <c r="BBN41" s="2270"/>
      <c r="BBO41" s="2271"/>
      <c r="BBP41" s="2270"/>
      <c r="BBQ41" s="2270"/>
      <c r="BBR41" s="2325"/>
      <c r="BBS41" s="2325"/>
      <c r="BBT41" s="2325"/>
      <c r="BBU41" s="2267"/>
      <c r="BBV41" s="2270"/>
      <c r="BBW41" s="2271"/>
      <c r="BBX41" s="2270"/>
      <c r="BBY41" s="2270"/>
      <c r="BBZ41" s="2325"/>
      <c r="BCA41" s="2325"/>
      <c r="BCB41" s="2325"/>
      <c r="BCC41" s="2267"/>
      <c r="BCD41" s="2270"/>
      <c r="BCE41" s="2271"/>
      <c r="BCF41" s="2270"/>
      <c r="BCG41" s="2270"/>
      <c r="BCH41" s="2325"/>
      <c r="BCI41" s="2325"/>
      <c r="BCJ41" s="2325"/>
      <c r="BCK41" s="2267"/>
      <c r="BCL41" s="2270"/>
      <c r="BCM41" s="2271"/>
      <c r="BCN41" s="2270"/>
      <c r="BCO41" s="2270"/>
      <c r="BCP41" s="2325"/>
      <c r="BCQ41" s="2325"/>
      <c r="BCR41" s="2325"/>
      <c r="BCS41" s="2267"/>
      <c r="BCT41" s="2270"/>
      <c r="BCU41" s="2271"/>
      <c r="BCV41" s="2270"/>
      <c r="BCW41" s="2270"/>
      <c r="BCX41" s="2325"/>
      <c r="BCY41" s="2325"/>
      <c r="BCZ41" s="2325"/>
      <c r="BDA41" s="2267"/>
      <c r="BDB41" s="2270"/>
      <c r="BDC41" s="2271"/>
      <c r="BDD41" s="2270"/>
      <c r="BDE41" s="2270"/>
      <c r="BDF41" s="2325"/>
      <c r="BDG41" s="2325"/>
      <c r="BDH41" s="2325"/>
      <c r="BDI41" s="2267"/>
      <c r="BDJ41" s="2270"/>
      <c r="BDK41" s="2271"/>
      <c r="BDL41" s="2270"/>
      <c r="BDM41" s="2270"/>
      <c r="BDN41" s="2325"/>
      <c r="BDO41" s="2325"/>
      <c r="BDP41" s="2325"/>
      <c r="BDQ41" s="2267"/>
      <c r="BDR41" s="2270"/>
      <c r="BDS41" s="2271"/>
      <c r="BDT41" s="2270"/>
      <c r="BDU41" s="2270"/>
      <c r="BDV41" s="2325"/>
      <c r="BDW41" s="2325"/>
      <c r="BDX41" s="2325"/>
      <c r="BDY41" s="2267"/>
      <c r="BDZ41" s="2270"/>
      <c r="BEA41" s="2271"/>
      <c r="BEB41" s="2270"/>
      <c r="BEC41" s="2270"/>
      <c r="BED41" s="2325"/>
      <c r="BEE41" s="2325"/>
      <c r="BEF41" s="2325"/>
      <c r="BEG41" s="2267"/>
      <c r="BEH41" s="2270"/>
      <c r="BEI41" s="2271"/>
      <c r="BEJ41" s="2270"/>
      <c r="BEK41" s="2270"/>
      <c r="BEL41" s="2325"/>
      <c r="BEM41" s="2325"/>
      <c r="BEN41" s="2325"/>
      <c r="BEO41" s="2267"/>
      <c r="BEP41" s="2270"/>
      <c r="BEQ41" s="2271"/>
      <c r="BER41" s="2270"/>
      <c r="BES41" s="2270"/>
      <c r="BET41" s="2325"/>
      <c r="BEU41" s="2325"/>
      <c r="BEV41" s="2325"/>
      <c r="BEW41" s="2267"/>
      <c r="BEX41" s="2270"/>
      <c r="BEY41" s="2271"/>
      <c r="BEZ41" s="2270"/>
      <c r="BFA41" s="2270"/>
      <c r="BFB41" s="2325"/>
      <c r="BFC41" s="2325"/>
      <c r="BFD41" s="2325"/>
      <c r="BFE41" s="2267"/>
      <c r="BFF41" s="2270"/>
      <c r="BFG41" s="2271"/>
      <c r="BFH41" s="2270"/>
      <c r="BFI41" s="2270"/>
      <c r="BFJ41" s="2325"/>
      <c r="BFK41" s="2325"/>
      <c r="BFL41" s="2325"/>
      <c r="BFM41" s="2267"/>
      <c r="BFN41" s="2270"/>
      <c r="BFO41" s="2271"/>
      <c r="BFP41" s="2270"/>
      <c r="BFQ41" s="2270"/>
      <c r="BFR41" s="2325"/>
      <c r="BFS41" s="2325"/>
      <c r="BFT41" s="2325"/>
      <c r="BFU41" s="2267"/>
      <c r="BFV41" s="2270"/>
      <c r="BFW41" s="2271"/>
      <c r="BFX41" s="2270"/>
      <c r="BFY41" s="2270"/>
      <c r="BFZ41" s="2325"/>
      <c r="BGA41" s="2325"/>
      <c r="BGB41" s="2325"/>
      <c r="BGC41" s="2267"/>
      <c r="BGD41" s="2270"/>
      <c r="BGE41" s="2271"/>
      <c r="BGF41" s="2270"/>
      <c r="BGG41" s="2270"/>
      <c r="BGH41" s="2325"/>
      <c r="BGI41" s="2325"/>
      <c r="BGJ41" s="2325"/>
      <c r="BGK41" s="2267"/>
      <c r="BGL41" s="2270"/>
      <c r="BGM41" s="2271"/>
      <c r="BGN41" s="2270"/>
      <c r="BGO41" s="2270"/>
      <c r="BGP41" s="2325"/>
      <c r="BGQ41" s="2325"/>
      <c r="BGR41" s="2325"/>
      <c r="BGS41" s="2267"/>
      <c r="BGT41" s="2270"/>
      <c r="BGU41" s="2271"/>
      <c r="BGV41" s="2270"/>
      <c r="BGW41" s="2270"/>
      <c r="BGX41" s="2325"/>
      <c r="BGY41" s="2325"/>
      <c r="BGZ41" s="2325"/>
      <c r="BHA41" s="2267"/>
      <c r="BHB41" s="2270"/>
      <c r="BHC41" s="2271"/>
      <c r="BHD41" s="2270"/>
      <c r="BHE41" s="2270"/>
      <c r="BHF41" s="2325"/>
      <c r="BHG41" s="2325"/>
      <c r="BHH41" s="2325"/>
      <c r="BHI41" s="2267"/>
      <c r="BHJ41" s="2270"/>
      <c r="BHK41" s="2271"/>
      <c r="BHL41" s="2270"/>
      <c r="BHM41" s="2270"/>
      <c r="BHN41" s="2325"/>
      <c r="BHO41" s="2325"/>
      <c r="BHP41" s="2325"/>
      <c r="BHQ41" s="2267"/>
      <c r="BHR41" s="2270"/>
      <c r="BHS41" s="2271"/>
      <c r="BHT41" s="2270"/>
      <c r="BHU41" s="2270"/>
      <c r="BHV41" s="2325"/>
      <c r="BHW41" s="2325"/>
      <c r="BHX41" s="2325"/>
      <c r="BHY41" s="2267"/>
      <c r="BHZ41" s="2270"/>
      <c r="BIA41" s="2271"/>
      <c r="BIB41" s="2270"/>
      <c r="BIC41" s="2270"/>
      <c r="BID41" s="2325"/>
      <c r="BIE41" s="2325"/>
      <c r="BIF41" s="2325"/>
      <c r="BIG41" s="2267"/>
      <c r="BIH41" s="2270"/>
      <c r="BII41" s="2271"/>
      <c r="BIJ41" s="2270"/>
      <c r="BIK41" s="2270"/>
      <c r="BIL41" s="2325"/>
      <c r="BIM41" s="2325"/>
      <c r="BIN41" s="2325"/>
      <c r="BIO41" s="2267"/>
      <c r="BIP41" s="2270"/>
      <c r="BIQ41" s="2271"/>
      <c r="BIR41" s="2270"/>
      <c r="BIS41" s="2270"/>
      <c r="BIT41" s="2325"/>
      <c r="BIU41" s="2325"/>
      <c r="BIV41" s="2325"/>
      <c r="BIW41" s="2267"/>
      <c r="BIX41" s="2270"/>
      <c r="BIY41" s="2271"/>
      <c r="BIZ41" s="2270"/>
      <c r="BJA41" s="2270"/>
      <c r="BJB41" s="2325"/>
      <c r="BJC41" s="2325"/>
      <c r="BJD41" s="2325"/>
      <c r="BJE41" s="2267"/>
      <c r="BJF41" s="2270"/>
      <c r="BJG41" s="2271"/>
      <c r="BJH41" s="2270"/>
      <c r="BJI41" s="2270"/>
      <c r="BJJ41" s="2325"/>
      <c r="BJK41" s="2325"/>
      <c r="BJL41" s="2325"/>
      <c r="BJM41" s="2267"/>
      <c r="BJN41" s="2270"/>
      <c r="BJO41" s="2271"/>
      <c r="BJP41" s="2270"/>
      <c r="BJQ41" s="2270"/>
      <c r="BJR41" s="2325"/>
      <c r="BJS41" s="2325"/>
      <c r="BJT41" s="2325"/>
      <c r="BJU41" s="2267"/>
      <c r="BJV41" s="2270"/>
      <c r="BJW41" s="2271"/>
      <c r="BJX41" s="2270"/>
      <c r="BJY41" s="2270"/>
      <c r="BJZ41" s="2325"/>
      <c r="BKA41" s="2325"/>
      <c r="BKB41" s="2325"/>
      <c r="BKC41" s="2267"/>
      <c r="BKD41" s="2270"/>
      <c r="BKE41" s="2271"/>
      <c r="BKF41" s="2270"/>
      <c r="BKG41" s="2270"/>
      <c r="BKH41" s="2325"/>
      <c r="BKI41" s="2325"/>
      <c r="BKJ41" s="2325"/>
      <c r="BKK41" s="2267"/>
      <c r="BKL41" s="2270"/>
      <c r="BKM41" s="2271"/>
      <c r="BKN41" s="2270"/>
      <c r="BKO41" s="2270"/>
      <c r="BKP41" s="2325"/>
      <c r="BKQ41" s="2325"/>
      <c r="BKR41" s="2325"/>
      <c r="BKS41" s="2267"/>
      <c r="BKT41" s="2270"/>
      <c r="BKU41" s="2271"/>
      <c r="BKV41" s="2270"/>
      <c r="BKW41" s="2270"/>
      <c r="BKX41" s="2325"/>
      <c r="BKY41" s="2325"/>
      <c r="BKZ41" s="2325"/>
      <c r="BLA41" s="2267"/>
      <c r="BLB41" s="2270"/>
      <c r="BLC41" s="2271"/>
      <c r="BLD41" s="2270"/>
      <c r="BLE41" s="2270"/>
      <c r="BLF41" s="2325"/>
      <c r="BLG41" s="2325"/>
      <c r="BLH41" s="2325"/>
      <c r="BLI41" s="2267"/>
      <c r="BLJ41" s="2270"/>
      <c r="BLK41" s="2271"/>
      <c r="BLL41" s="2270"/>
      <c r="BLM41" s="2270"/>
      <c r="BLN41" s="2325"/>
      <c r="BLO41" s="2325"/>
      <c r="BLP41" s="2325"/>
      <c r="BLQ41" s="2267"/>
      <c r="BLR41" s="2270"/>
      <c r="BLS41" s="2271"/>
      <c r="BLT41" s="2270"/>
      <c r="BLU41" s="2270"/>
      <c r="BLV41" s="2325"/>
      <c r="BLW41" s="2325"/>
      <c r="BLX41" s="2325"/>
      <c r="BLY41" s="2267"/>
      <c r="BLZ41" s="2270"/>
      <c r="BMA41" s="2271"/>
      <c r="BMB41" s="2270"/>
      <c r="BMC41" s="2270"/>
      <c r="BMD41" s="2325"/>
      <c r="BME41" s="2325"/>
      <c r="BMF41" s="2325"/>
      <c r="BMG41" s="2267"/>
      <c r="BMH41" s="2270"/>
      <c r="BMI41" s="2271"/>
      <c r="BMJ41" s="2270"/>
      <c r="BMK41" s="2270"/>
      <c r="BML41" s="2325"/>
      <c r="BMM41" s="2325"/>
      <c r="BMN41" s="2325"/>
      <c r="BMO41" s="2267"/>
      <c r="BMP41" s="2270"/>
      <c r="BMQ41" s="2271"/>
      <c r="BMR41" s="2270"/>
      <c r="BMS41" s="2270"/>
      <c r="BMT41" s="2325"/>
      <c r="BMU41" s="2325"/>
      <c r="BMV41" s="2325"/>
      <c r="BMW41" s="2267"/>
      <c r="BMX41" s="2270"/>
      <c r="BMY41" s="2271"/>
      <c r="BMZ41" s="2270"/>
      <c r="BNA41" s="2270"/>
      <c r="BNB41" s="2325"/>
      <c r="BNC41" s="2325"/>
      <c r="BND41" s="2325"/>
      <c r="BNE41" s="2267"/>
      <c r="BNF41" s="2270"/>
      <c r="BNG41" s="2271"/>
      <c r="BNH41" s="2270"/>
      <c r="BNI41" s="2270"/>
      <c r="BNJ41" s="2325"/>
      <c r="BNK41" s="2325"/>
      <c r="BNL41" s="2325"/>
      <c r="BNM41" s="2267"/>
      <c r="BNN41" s="2270"/>
      <c r="BNO41" s="2271"/>
      <c r="BNP41" s="2270"/>
      <c r="BNQ41" s="2270"/>
      <c r="BNR41" s="2325"/>
      <c r="BNS41" s="2325"/>
      <c r="BNT41" s="2325"/>
      <c r="BNU41" s="2267"/>
      <c r="BNV41" s="2270"/>
      <c r="BNW41" s="2271"/>
      <c r="BNX41" s="2270"/>
      <c r="BNY41" s="2270"/>
      <c r="BNZ41" s="2325"/>
      <c r="BOA41" s="2325"/>
      <c r="BOB41" s="2325"/>
      <c r="BOC41" s="2267"/>
      <c r="BOD41" s="2270"/>
      <c r="BOE41" s="2271"/>
      <c r="BOF41" s="2270"/>
      <c r="BOG41" s="2270"/>
      <c r="BOH41" s="2325"/>
      <c r="BOI41" s="2325"/>
      <c r="BOJ41" s="2325"/>
      <c r="BOK41" s="2267"/>
      <c r="BOL41" s="2270"/>
      <c r="BOM41" s="2271"/>
      <c r="BON41" s="2270"/>
      <c r="BOO41" s="2270"/>
      <c r="BOP41" s="2325"/>
      <c r="BOQ41" s="2325"/>
      <c r="BOR41" s="2325"/>
      <c r="BOS41" s="2267"/>
      <c r="BOT41" s="2270"/>
      <c r="BOU41" s="2271"/>
      <c r="BOV41" s="2270"/>
      <c r="BOW41" s="2270"/>
      <c r="BOX41" s="2325"/>
      <c r="BOY41" s="2325"/>
      <c r="BOZ41" s="2325"/>
      <c r="BPA41" s="2267"/>
      <c r="BPB41" s="2270"/>
      <c r="BPC41" s="2271"/>
      <c r="BPD41" s="2270"/>
      <c r="BPE41" s="2270"/>
      <c r="BPF41" s="2325"/>
      <c r="BPG41" s="2325"/>
      <c r="BPH41" s="2325"/>
      <c r="BPI41" s="2267"/>
      <c r="BPJ41" s="2270"/>
      <c r="BPK41" s="2271"/>
      <c r="BPL41" s="2270"/>
      <c r="BPM41" s="2270"/>
      <c r="BPN41" s="2325"/>
      <c r="BPO41" s="2325"/>
      <c r="BPP41" s="2325"/>
      <c r="BPQ41" s="2267"/>
      <c r="BPR41" s="2270"/>
      <c r="BPS41" s="2271"/>
      <c r="BPT41" s="2270"/>
      <c r="BPU41" s="2270"/>
      <c r="BPV41" s="2325"/>
      <c r="BPW41" s="2325"/>
      <c r="BPX41" s="2325"/>
      <c r="BPY41" s="2267"/>
      <c r="BPZ41" s="2270"/>
      <c r="BQA41" s="2271"/>
      <c r="BQB41" s="2270"/>
      <c r="BQC41" s="2270"/>
      <c r="BQD41" s="2325"/>
      <c r="BQE41" s="2325"/>
      <c r="BQF41" s="2325"/>
      <c r="BQG41" s="2267"/>
      <c r="BQH41" s="2270"/>
      <c r="BQI41" s="2271"/>
      <c r="BQJ41" s="2270"/>
      <c r="BQK41" s="2270"/>
      <c r="BQL41" s="2325"/>
      <c r="BQM41" s="2325"/>
      <c r="BQN41" s="2325"/>
      <c r="BQO41" s="2267"/>
      <c r="BQP41" s="2270"/>
      <c r="BQQ41" s="2271"/>
      <c r="BQR41" s="2270"/>
      <c r="BQS41" s="2270"/>
      <c r="BQT41" s="2325"/>
      <c r="BQU41" s="2325"/>
      <c r="BQV41" s="2325"/>
      <c r="BQW41" s="2267"/>
      <c r="BQX41" s="2270"/>
      <c r="BQY41" s="2271"/>
      <c r="BQZ41" s="2270"/>
      <c r="BRA41" s="2270"/>
      <c r="BRB41" s="2325"/>
      <c r="BRC41" s="2325"/>
      <c r="BRD41" s="2325"/>
      <c r="BRE41" s="2267"/>
      <c r="BRF41" s="2270"/>
      <c r="BRG41" s="2271"/>
      <c r="BRH41" s="2270"/>
      <c r="BRI41" s="2270"/>
      <c r="BRJ41" s="2325"/>
      <c r="BRK41" s="2325"/>
      <c r="BRL41" s="2325"/>
      <c r="BRM41" s="2267"/>
      <c r="BRN41" s="2270"/>
      <c r="BRO41" s="2271"/>
      <c r="BRP41" s="2270"/>
      <c r="BRQ41" s="2270"/>
      <c r="BRR41" s="2325"/>
      <c r="BRS41" s="2325"/>
      <c r="BRT41" s="2325"/>
      <c r="BRU41" s="2267"/>
      <c r="BRV41" s="2270"/>
      <c r="BRW41" s="2271"/>
      <c r="BRX41" s="2270"/>
      <c r="BRY41" s="2270"/>
      <c r="BRZ41" s="2325"/>
      <c r="BSA41" s="2325"/>
      <c r="BSB41" s="2325"/>
      <c r="BSC41" s="2267"/>
      <c r="BSD41" s="2270"/>
      <c r="BSE41" s="2271"/>
      <c r="BSF41" s="2270"/>
      <c r="BSG41" s="2270"/>
      <c r="BSH41" s="2325"/>
      <c r="BSI41" s="2325"/>
      <c r="BSJ41" s="2325"/>
      <c r="BSK41" s="2267"/>
      <c r="BSL41" s="2270"/>
      <c r="BSM41" s="2271"/>
      <c r="BSN41" s="2270"/>
      <c r="BSO41" s="2270"/>
      <c r="BSP41" s="2325"/>
      <c r="BSQ41" s="2325"/>
      <c r="BSR41" s="2325"/>
      <c r="BSS41" s="2267"/>
      <c r="BST41" s="2270"/>
      <c r="BSU41" s="2271"/>
      <c r="BSV41" s="2270"/>
      <c r="BSW41" s="2270"/>
      <c r="BSX41" s="2325"/>
      <c r="BSY41" s="2325"/>
      <c r="BSZ41" s="2325"/>
      <c r="BTA41" s="2267"/>
      <c r="BTB41" s="2270"/>
      <c r="BTC41" s="2271"/>
      <c r="BTD41" s="2270"/>
      <c r="BTE41" s="2270"/>
      <c r="BTF41" s="2325"/>
      <c r="BTG41" s="2325"/>
      <c r="BTH41" s="2325"/>
      <c r="BTI41" s="2267"/>
      <c r="BTJ41" s="2270"/>
      <c r="BTK41" s="2271"/>
      <c r="BTL41" s="2270"/>
      <c r="BTM41" s="2270"/>
      <c r="BTN41" s="2325"/>
      <c r="BTO41" s="2325"/>
      <c r="BTP41" s="2325"/>
      <c r="BTQ41" s="2267"/>
      <c r="BTR41" s="2270"/>
      <c r="BTS41" s="2271"/>
      <c r="BTT41" s="2270"/>
      <c r="BTU41" s="2270"/>
      <c r="BTV41" s="2325"/>
      <c r="BTW41" s="2325"/>
      <c r="BTX41" s="2325"/>
      <c r="BTY41" s="2267"/>
      <c r="BTZ41" s="2270"/>
      <c r="BUA41" s="2271"/>
      <c r="BUB41" s="2270"/>
      <c r="BUC41" s="2270"/>
      <c r="BUD41" s="2325"/>
      <c r="BUE41" s="2325"/>
      <c r="BUF41" s="2325"/>
      <c r="BUG41" s="2267"/>
      <c r="BUH41" s="2270"/>
      <c r="BUI41" s="2271"/>
      <c r="BUJ41" s="2270"/>
      <c r="BUK41" s="2270"/>
      <c r="BUL41" s="2325"/>
      <c r="BUM41" s="2325"/>
      <c r="BUN41" s="2325"/>
      <c r="BUO41" s="2267"/>
      <c r="BUP41" s="2270"/>
      <c r="BUQ41" s="2271"/>
      <c r="BUR41" s="2270"/>
      <c r="BUS41" s="2270"/>
      <c r="BUT41" s="2325"/>
      <c r="BUU41" s="2325"/>
      <c r="BUV41" s="2325"/>
      <c r="BUW41" s="2267"/>
      <c r="BUX41" s="2270"/>
      <c r="BUY41" s="2271"/>
      <c r="BUZ41" s="2270"/>
      <c r="BVA41" s="2270"/>
      <c r="BVB41" s="2325"/>
      <c r="BVC41" s="2325"/>
      <c r="BVD41" s="2325"/>
      <c r="BVE41" s="2267"/>
      <c r="BVF41" s="2270"/>
      <c r="BVG41" s="2271"/>
      <c r="BVH41" s="2270"/>
      <c r="BVI41" s="2270"/>
      <c r="BVJ41" s="2325"/>
      <c r="BVK41" s="2325"/>
      <c r="BVL41" s="2325"/>
      <c r="BVM41" s="2267"/>
      <c r="BVN41" s="2270"/>
      <c r="BVO41" s="2271"/>
      <c r="BVP41" s="2270"/>
      <c r="BVQ41" s="2270"/>
      <c r="BVR41" s="2325"/>
      <c r="BVS41" s="2325"/>
      <c r="BVT41" s="2325"/>
      <c r="BVU41" s="2267"/>
      <c r="BVV41" s="2270"/>
      <c r="BVW41" s="2271"/>
      <c r="BVX41" s="2270"/>
      <c r="BVY41" s="2270"/>
      <c r="BVZ41" s="2325"/>
      <c r="BWA41" s="2325"/>
      <c r="BWB41" s="2325"/>
      <c r="BWC41" s="2267"/>
      <c r="BWD41" s="2270"/>
      <c r="BWE41" s="2271"/>
      <c r="BWF41" s="2270"/>
      <c r="BWG41" s="2270"/>
      <c r="BWH41" s="2325"/>
      <c r="BWI41" s="2325"/>
      <c r="BWJ41" s="2325"/>
      <c r="BWK41" s="2267"/>
      <c r="BWL41" s="2270"/>
      <c r="BWM41" s="2271"/>
      <c r="BWN41" s="2270"/>
      <c r="BWO41" s="2270"/>
      <c r="BWP41" s="2325"/>
      <c r="BWQ41" s="2325"/>
      <c r="BWR41" s="2325"/>
      <c r="BWS41" s="2267"/>
      <c r="BWT41" s="2270"/>
      <c r="BWU41" s="2271"/>
      <c r="BWV41" s="2270"/>
      <c r="BWW41" s="2270"/>
      <c r="BWX41" s="2325"/>
      <c r="BWY41" s="2325"/>
      <c r="BWZ41" s="2325"/>
      <c r="BXA41" s="2267"/>
      <c r="BXB41" s="2270"/>
      <c r="BXC41" s="2271"/>
      <c r="BXD41" s="2270"/>
      <c r="BXE41" s="2270"/>
      <c r="BXF41" s="2325"/>
      <c r="BXG41" s="2325"/>
      <c r="BXH41" s="2325"/>
      <c r="BXI41" s="2267"/>
      <c r="BXJ41" s="2270"/>
      <c r="BXK41" s="2271"/>
      <c r="BXL41" s="2270"/>
      <c r="BXM41" s="2270"/>
      <c r="BXN41" s="2325"/>
      <c r="BXO41" s="2325"/>
      <c r="BXP41" s="2325"/>
      <c r="BXQ41" s="2267"/>
      <c r="BXR41" s="2270"/>
      <c r="BXS41" s="2271"/>
      <c r="BXT41" s="2270"/>
      <c r="BXU41" s="2270"/>
      <c r="BXV41" s="2325"/>
      <c r="BXW41" s="2325"/>
      <c r="BXX41" s="2325"/>
      <c r="BXY41" s="2267"/>
      <c r="BXZ41" s="2270"/>
      <c r="BYA41" s="2271"/>
      <c r="BYB41" s="2270"/>
      <c r="BYC41" s="2270"/>
      <c r="BYD41" s="2325"/>
      <c r="BYE41" s="2325"/>
      <c r="BYF41" s="2325"/>
      <c r="BYG41" s="2267"/>
      <c r="BYH41" s="2270"/>
      <c r="BYI41" s="2271"/>
      <c r="BYJ41" s="2270"/>
      <c r="BYK41" s="2270"/>
      <c r="BYL41" s="2325"/>
      <c r="BYM41" s="2325"/>
      <c r="BYN41" s="2325"/>
      <c r="BYO41" s="2267"/>
      <c r="BYP41" s="2270"/>
      <c r="BYQ41" s="2271"/>
      <c r="BYR41" s="2270"/>
      <c r="BYS41" s="2270"/>
      <c r="BYT41" s="2325"/>
      <c r="BYU41" s="2325"/>
      <c r="BYV41" s="2325"/>
      <c r="BYW41" s="2267"/>
      <c r="BYX41" s="2270"/>
      <c r="BYY41" s="2271"/>
      <c r="BYZ41" s="2270"/>
      <c r="BZA41" s="2270"/>
      <c r="BZB41" s="2325"/>
      <c r="BZC41" s="2325"/>
      <c r="BZD41" s="2325"/>
      <c r="BZE41" s="2267"/>
      <c r="BZF41" s="2270"/>
      <c r="BZG41" s="2271"/>
      <c r="BZH41" s="2270"/>
      <c r="BZI41" s="2270"/>
      <c r="BZJ41" s="2325"/>
      <c r="BZK41" s="2325"/>
      <c r="BZL41" s="2325"/>
      <c r="BZM41" s="2267"/>
      <c r="BZN41" s="2270"/>
      <c r="BZO41" s="2271"/>
      <c r="BZP41" s="2270"/>
      <c r="BZQ41" s="2270"/>
      <c r="BZR41" s="2325"/>
      <c r="BZS41" s="2325"/>
      <c r="BZT41" s="2325"/>
      <c r="BZU41" s="2267"/>
      <c r="BZV41" s="2270"/>
      <c r="BZW41" s="2271"/>
      <c r="BZX41" s="2270"/>
      <c r="BZY41" s="2270"/>
      <c r="BZZ41" s="2325"/>
      <c r="CAA41" s="2325"/>
      <c r="CAB41" s="2325"/>
      <c r="CAC41" s="2267"/>
      <c r="CAD41" s="2270"/>
      <c r="CAE41" s="2271"/>
      <c r="CAF41" s="2270"/>
      <c r="CAG41" s="2270"/>
      <c r="CAH41" s="2325"/>
      <c r="CAI41" s="2325"/>
      <c r="CAJ41" s="2325"/>
      <c r="CAK41" s="2267"/>
      <c r="CAL41" s="2270"/>
      <c r="CAM41" s="2271"/>
      <c r="CAN41" s="2270"/>
      <c r="CAO41" s="2270"/>
      <c r="CAP41" s="2325"/>
      <c r="CAQ41" s="2325"/>
      <c r="CAR41" s="2325"/>
      <c r="CAS41" s="2267"/>
      <c r="CAT41" s="2270"/>
      <c r="CAU41" s="2271"/>
      <c r="CAV41" s="2270"/>
      <c r="CAW41" s="2270"/>
      <c r="CAX41" s="2325"/>
      <c r="CAY41" s="2325"/>
      <c r="CAZ41" s="2325"/>
      <c r="CBA41" s="2267"/>
      <c r="CBB41" s="2270"/>
      <c r="CBC41" s="2271"/>
      <c r="CBD41" s="2270"/>
      <c r="CBE41" s="2270"/>
      <c r="CBF41" s="2325"/>
      <c r="CBG41" s="2325"/>
      <c r="CBH41" s="2325"/>
      <c r="CBI41" s="2267"/>
      <c r="CBJ41" s="2270"/>
      <c r="CBK41" s="2271"/>
      <c r="CBL41" s="2270"/>
      <c r="CBM41" s="2270"/>
      <c r="CBN41" s="2325"/>
      <c r="CBO41" s="2325"/>
      <c r="CBP41" s="2325"/>
      <c r="CBQ41" s="2267"/>
      <c r="CBR41" s="2270"/>
      <c r="CBS41" s="2271"/>
      <c r="CBT41" s="2270"/>
      <c r="CBU41" s="2270"/>
      <c r="CBV41" s="2325"/>
      <c r="CBW41" s="2325"/>
      <c r="CBX41" s="2325"/>
      <c r="CBY41" s="2267"/>
      <c r="CBZ41" s="2270"/>
      <c r="CCA41" s="2271"/>
      <c r="CCB41" s="2270"/>
      <c r="CCC41" s="2270"/>
      <c r="CCD41" s="2325"/>
      <c r="CCE41" s="2325"/>
      <c r="CCF41" s="2325"/>
      <c r="CCG41" s="2267"/>
      <c r="CCH41" s="2270"/>
      <c r="CCI41" s="2271"/>
      <c r="CCJ41" s="2270"/>
      <c r="CCK41" s="2270"/>
      <c r="CCL41" s="2325"/>
      <c r="CCM41" s="2325"/>
      <c r="CCN41" s="2325"/>
      <c r="CCO41" s="2267"/>
      <c r="CCP41" s="2270"/>
      <c r="CCQ41" s="2271"/>
      <c r="CCR41" s="2270"/>
      <c r="CCS41" s="2270"/>
      <c r="CCT41" s="2325"/>
      <c r="CCU41" s="2325"/>
      <c r="CCV41" s="2325"/>
      <c r="CCW41" s="2267"/>
      <c r="CCX41" s="2270"/>
      <c r="CCY41" s="2271"/>
      <c r="CCZ41" s="2270"/>
      <c r="CDA41" s="2270"/>
      <c r="CDB41" s="2325"/>
      <c r="CDC41" s="2325"/>
      <c r="CDD41" s="2325"/>
      <c r="CDE41" s="2267"/>
      <c r="CDF41" s="2270"/>
      <c r="CDG41" s="2271"/>
      <c r="CDH41" s="2270"/>
      <c r="CDI41" s="2270"/>
      <c r="CDJ41" s="2325"/>
      <c r="CDK41" s="2325"/>
      <c r="CDL41" s="2325"/>
      <c r="CDM41" s="2267"/>
      <c r="CDN41" s="2270"/>
      <c r="CDO41" s="2271"/>
      <c r="CDP41" s="2270"/>
      <c r="CDQ41" s="2270"/>
      <c r="CDR41" s="2325"/>
      <c r="CDS41" s="2325"/>
      <c r="CDT41" s="2325"/>
      <c r="CDU41" s="2267"/>
      <c r="CDV41" s="2270"/>
      <c r="CDW41" s="2271"/>
      <c r="CDX41" s="2270"/>
      <c r="CDY41" s="2270"/>
      <c r="CDZ41" s="2325"/>
      <c r="CEA41" s="2325"/>
      <c r="CEB41" s="2325"/>
      <c r="CEC41" s="2267"/>
      <c r="CED41" s="2270"/>
      <c r="CEE41" s="2271"/>
      <c r="CEF41" s="2270"/>
      <c r="CEG41" s="2270"/>
      <c r="CEH41" s="2325"/>
      <c r="CEI41" s="2325"/>
      <c r="CEJ41" s="2325"/>
      <c r="CEK41" s="2267"/>
      <c r="CEL41" s="2270"/>
      <c r="CEM41" s="2271"/>
      <c r="CEN41" s="2270"/>
      <c r="CEO41" s="2270"/>
      <c r="CEP41" s="2325"/>
      <c r="CEQ41" s="2325"/>
      <c r="CER41" s="2325"/>
      <c r="CES41" s="2267"/>
      <c r="CET41" s="2270"/>
      <c r="CEU41" s="2271"/>
      <c r="CEV41" s="2270"/>
      <c r="CEW41" s="2270"/>
      <c r="CEX41" s="2325"/>
      <c r="CEY41" s="2325"/>
      <c r="CEZ41" s="2325"/>
      <c r="CFA41" s="2267"/>
      <c r="CFB41" s="2270"/>
      <c r="CFC41" s="2271"/>
      <c r="CFD41" s="2270"/>
      <c r="CFE41" s="2270"/>
      <c r="CFF41" s="2325"/>
      <c r="CFG41" s="2325"/>
      <c r="CFH41" s="2325"/>
      <c r="CFI41" s="2267"/>
      <c r="CFJ41" s="2270"/>
      <c r="CFK41" s="2271"/>
      <c r="CFL41" s="2270"/>
      <c r="CFM41" s="2270"/>
      <c r="CFN41" s="2325"/>
      <c r="CFO41" s="2325"/>
      <c r="CFP41" s="2325"/>
      <c r="CFQ41" s="2267"/>
      <c r="CFR41" s="2270"/>
      <c r="CFS41" s="2271"/>
      <c r="CFT41" s="2270"/>
      <c r="CFU41" s="2270"/>
      <c r="CFV41" s="2325"/>
      <c r="CFW41" s="2325"/>
      <c r="CFX41" s="2325"/>
      <c r="CFY41" s="2267"/>
      <c r="CFZ41" s="2270"/>
      <c r="CGA41" s="2271"/>
      <c r="CGB41" s="2270"/>
      <c r="CGC41" s="2270"/>
      <c r="CGD41" s="2325"/>
      <c r="CGE41" s="2325"/>
      <c r="CGF41" s="2325"/>
      <c r="CGG41" s="2267"/>
      <c r="CGH41" s="2270"/>
      <c r="CGI41" s="2271"/>
      <c r="CGJ41" s="2270"/>
      <c r="CGK41" s="2270"/>
      <c r="CGL41" s="2325"/>
      <c r="CGM41" s="2325"/>
      <c r="CGN41" s="2325"/>
      <c r="CGO41" s="2267"/>
      <c r="CGP41" s="2270"/>
      <c r="CGQ41" s="2271"/>
      <c r="CGR41" s="2270"/>
      <c r="CGS41" s="2270"/>
      <c r="CGT41" s="2325"/>
      <c r="CGU41" s="2325"/>
      <c r="CGV41" s="2325"/>
      <c r="CGW41" s="2267"/>
      <c r="CGX41" s="2270"/>
      <c r="CGY41" s="2271"/>
      <c r="CGZ41" s="2270"/>
      <c r="CHA41" s="2270"/>
      <c r="CHB41" s="2325"/>
      <c r="CHC41" s="2325"/>
      <c r="CHD41" s="2325"/>
      <c r="CHE41" s="2267"/>
      <c r="CHF41" s="2270"/>
      <c r="CHG41" s="2271"/>
      <c r="CHH41" s="2270"/>
      <c r="CHI41" s="2270"/>
      <c r="CHJ41" s="2325"/>
      <c r="CHK41" s="2325"/>
      <c r="CHL41" s="2325"/>
      <c r="CHM41" s="2267"/>
      <c r="CHN41" s="2270"/>
      <c r="CHO41" s="2271"/>
      <c r="CHP41" s="2270"/>
      <c r="CHQ41" s="2270"/>
      <c r="CHR41" s="2325"/>
      <c r="CHS41" s="2325"/>
      <c r="CHT41" s="2325"/>
      <c r="CHU41" s="2267"/>
      <c r="CHV41" s="2270"/>
      <c r="CHW41" s="2271"/>
      <c r="CHX41" s="2270"/>
      <c r="CHY41" s="2270"/>
      <c r="CHZ41" s="2325"/>
      <c r="CIA41" s="2325"/>
      <c r="CIB41" s="2325"/>
      <c r="CIC41" s="2267"/>
      <c r="CID41" s="2270"/>
      <c r="CIE41" s="2271"/>
      <c r="CIF41" s="2270"/>
      <c r="CIG41" s="2270"/>
      <c r="CIH41" s="2325"/>
      <c r="CII41" s="2325"/>
      <c r="CIJ41" s="2325"/>
      <c r="CIK41" s="2267"/>
      <c r="CIL41" s="2270"/>
      <c r="CIM41" s="2271"/>
      <c r="CIN41" s="2270"/>
      <c r="CIO41" s="2270"/>
      <c r="CIP41" s="2325"/>
      <c r="CIQ41" s="2325"/>
      <c r="CIR41" s="2325"/>
      <c r="CIS41" s="2267"/>
      <c r="CIT41" s="2270"/>
      <c r="CIU41" s="2271"/>
      <c r="CIV41" s="2270"/>
      <c r="CIW41" s="2270"/>
      <c r="CIX41" s="2325"/>
      <c r="CIY41" s="2325"/>
      <c r="CIZ41" s="2325"/>
      <c r="CJA41" s="2267"/>
      <c r="CJB41" s="2270"/>
      <c r="CJC41" s="2271"/>
      <c r="CJD41" s="2270"/>
      <c r="CJE41" s="2270"/>
      <c r="CJF41" s="2325"/>
      <c r="CJG41" s="2325"/>
      <c r="CJH41" s="2325"/>
      <c r="CJI41" s="2267"/>
      <c r="CJJ41" s="2270"/>
      <c r="CJK41" s="2271"/>
      <c r="CJL41" s="2270"/>
      <c r="CJM41" s="2270"/>
      <c r="CJN41" s="2325"/>
      <c r="CJO41" s="2325"/>
      <c r="CJP41" s="2325"/>
      <c r="CJQ41" s="2267"/>
      <c r="CJR41" s="2270"/>
      <c r="CJS41" s="2271"/>
      <c r="CJT41" s="2270"/>
      <c r="CJU41" s="2270"/>
      <c r="CJV41" s="2325"/>
      <c r="CJW41" s="2325"/>
      <c r="CJX41" s="2325"/>
      <c r="CJY41" s="2267"/>
      <c r="CJZ41" s="2270"/>
      <c r="CKA41" s="2271"/>
      <c r="CKB41" s="2270"/>
      <c r="CKC41" s="2270"/>
      <c r="CKD41" s="2325"/>
      <c r="CKE41" s="2325"/>
      <c r="CKF41" s="2325"/>
      <c r="CKG41" s="2267"/>
      <c r="CKH41" s="2270"/>
      <c r="CKI41" s="2271"/>
      <c r="CKJ41" s="2270"/>
      <c r="CKK41" s="2270"/>
      <c r="CKL41" s="2325"/>
      <c r="CKM41" s="2325"/>
      <c r="CKN41" s="2325"/>
      <c r="CKO41" s="2267"/>
      <c r="CKP41" s="2270"/>
      <c r="CKQ41" s="2271"/>
      <c r="CKR41" s="2270"/>
      <c r="CKS41" s="2270"/>
      <c r="CKT41" s="2325"/>
      <c r="CKU41" s="2325"/>
      <c r="CKV41" s="2325"/>
      <c r="CKW41" s="2267"/>
      <c r="CKX41" s="2270"/>
      <c r="CKY41" s="2271"/>
      <c r="CKZ41" s="2270"/>
      <c r="CLA41" s="2270"/>
      <c r="CLB41" s="2325"/>
      <c r="CLC41" s="2325"/>
      <c r="CLD41" s="2325"/>
      <c r="CLE41" s="2267"/>
      <c r="CLF41" s="2270"/>
      <c r="CLG41" s="2271"/>
      <c r="CLH41" s="2270"/>
      <c r="CLI41" s="2270"/>
      <c r="CLJ41" s="2325"/>
      <c r="CLK41" s="2325"/>
      <c r="CLL41" s="2325"/>
      <c r="CLM41" s="2267"/>
      <c r="CLN41" s="2270"/>
      <c r="CLO41" s="2271"/>
      <c r="CLP41" s="2270"/>
      <c r="CLQ41" s="2270"/>
      <c r="CLR41" s="2325"/>
      <c r="CLS41" s="2325"/>
      <c r="CLT41" s="2325"/>
      <c r="CLU41" s="2267"/>
      <c r="CLV41" s="2270"/>
      <c r="CLW41" s="2271"/>
      <c r="CLX41" s="2270"/>
      <c r="CLY41" s="2270"/>
      <c r="CLZ41" s="2325"/>
      <c r="CMA41" s="2325"/>
      <c r="CMB41" s="2325"/>
      <c r="CMC41" s="2267"/>
      <c r="CMD41" s="2270"/>
      <c r="CME41" s="2271"/>
      <c r="CMF41" s="2270"/>
      <c r="CMG41" s="2270"/>
      <c r="CMH41" s="2325"/>
      <c r="CMI41" s="2325"/>
      <c r="CMJ41" s="2325"/>
      <c r="CMK41" s="2267"/>
      <c r="CML41" s="2270"/>
      <c r="CMM41" s="2271"/>
      <c r="CMN41" s="2270"/>
      <c r="CMO41" s="2270"/>
      <c r="CMP41" s="2325"/>
      <c r="CMQ41" s="2325"/>
      <c r="CMR41" s="2325"/>
      <c r="CMS41" s="2267"/>
      <c r="CMT41" s="2270"/>
      <c r="CMU41" s="2271"/>
      <c r="CMV41" s="2270"/>
      <c r="CMW41" s="2270"/>
      <c r="CMX41" s="2325"/>
      <c r="CMY41" s="2325"/>
      <c r="CMZ41" s="2325"/>
      <c r="CNA41" s="2267"/>
      <c r="CNB41" s="2270"/>
      <c r="CNC41" s="2271"/>
      <c r="CND41" s="2270"/>
      <c r="CNE41" s="2270"/>
      <c r="CNF41" s="2325"/>
      <c r="CNG41" s="2325"/>
      <c r="CNH41" s="2325"/>
      <c r="CNI41" s="2267"/>
      <c r="CNJ41" s="2270"/>
      <c r="CNK41" s="2271"/>
      <c r="CNL41" s="2270"/>
      <c r="CNM41" s="2270"/>
      <c r="CNN41" s="2325"/>
      <c r="CNO41" s="2325"/>
      <c r="CNP41" s="2325"/>
      <c r="CNQ41" s="2267"/>
      <c r="CNR41" s="2270"/>
      <c r="CNS41" s="2271"/>
      <c r="CNT41" s="2270"/>
      <c r="CNU41" s="2270"/>
      <c r="CNV41" s="2325"/>
      <c r="CNW41" s="2325"/>
      <c r="CNX41" s="2325"/>
      <c r="CNY41" s="2267"/>
      <c r="CNZ41" s="2270"/>
      <c r="COA41" s="2271"/>
      <c r="COB41" s="2270"/>
      <c r="COC41" s="2270"/>
      <c r="COD41" s="2325"/>
      <c r="COE41" s="2325"/>
      <c r="COF41" s="2325"/>
      <c r="COG41" s="2267"/>
      <c r="COH41" s="2270"/>
      <c r="COI41" s="2271"/>
      <c r="COJ41" s="2270"/>
      <c r="COK41" s="2270"/>
      <c r="COL41" s="2325"/>
      <c r="COM41" s="2325"/>
      <c r="CON41" s="2325"/>
      <c r="COO41" s="2267"/>
      <c r="COP41" s="2270"/>
      <c r="COQ41" s="2271"/>
      <c r="COR41" s="2270"/>
      <c r="COS41" s="2270"/>
      <c r="COT41" s="2325"/>
      <c r="COU41" s="2325"/>
      <c r="COV41" s="2325"/>
      <c r="COW41" s="2267"/>
      <c r="COX41" s="2270"/>
      <c r="COY41" s="2271"/>
      <c r="COZ41" s="2270"/>
      <c r="CPA41" s="2270"/>
      <c r="CPB41" s="2325"/>
      <c r="CPC41" s="2325"/>
      <c r="CPD41" s="2325"/>
      <c r="CPE41" s="2267"/>
      <c r="CPF41" s="2270"/>
      <c r="CPG41" s="2271"/>
      <c r="CPH41" s="2270"/>
      <c r="CPI41" s="2270"/>
      <c r="CPJ41" s="2325"/>
      <c r="CPK41" s="2325"/>
      <c r="CPL41" s="2325"/>
      <c r="CPM41" s="2267"/>
      <c r="CPN41" s="2270"/>
      <c r="CPO41" s="2271"/>
      <c r="CPP41" s="2270"/>
      <c r="CPQ41" s="2270"/>
      <c r="CPR41" s="2325"/>
      <c r="CPS41" s="2325"/>
      <c r="CPT41" s="2325"/>
      <c r="CPU41" s="2267"/>
      <c r="CPV41" s="2270"/>
      <c r="CPW41" s="2271"/>
      <c r="CPX41" s="2270"/>
      <c r="CPY41" s="2270"/>
      <c r="CPZ41" s="2325"/>
      <c r="CQA41" s="2325"/>
      <c r="CQB41" s="2325"/>
      <c r="CQC41" s="2267"/>
      <c r="CQD41" s="2270"/>
      <c r="CQE41" s="2271"/>
      <c r="CQF41" s="2270"/>
      <c r="CQG41" s="2270"/>
      <c r="CQH41" s="2325"/>
      <c r="CQI41" s="2325"/>
      <c r="CQJ41" s="2325"/>
      <c r="CQK41" s="2267"/>
      <c r="CQL41" s="2270"/>
      <c r="CQM41" s="2271"/>
      <c r="CQN41" s="2270"/>
      <c r="CQO41" s="2270"/>
      <c r="CQP41" s="2325"/>
      <c r="CQQ41" s="2325"/>
      <c r="CQR41" s="2325"/>
      <c r="CQS41" s="2267"/>
      <c r="CQT41" s="2270"/>
      <c r="CQU41" s="2271"/>
      <c r="CQV41" s="2270"/>
      <c r="CQW41" s="2270"/>
      <c r="CQX41" s="2325"/>
      <c r="CQY41" s="2325"/>
      <c r="CQZ41" s="2325"/>
      <c r="CRA41" s="2267"/>
      <c r="CRB41" s="2270"/>
      <c r="CRC41" s="2271"/>
      <c r="CRD41" s="2270"/>
      <c r="CRE41" s="2270"/>
      <c r="CRF41" s="2325"/>
      <c r="CRG41" s="2325"/>
      <c r="CRH41" s="2325"/>
      <c r="CRI41" s="2267"/>
      <c r="CRJ41" s="2270"/>
      <c r="CRK41" s="2271"/>
      <c r="CRL41" s="2270"/>
      <c r="CRM41" s="2270"/>
      <c r="CRN41" s="2325"/>
      <c r="CRO41" s="2325"/>
      <c r="CRP41" s="2325"/>
      <c r="CRQ41" s="2267"/>
      <c r="CRR41" s="2270"/>
      <c r="CRS41" s="2271"/>
      <c r="CRT41" s="2270"/>
      <c r="CRU41" s="2270"/>
      <c r="CRV41" s="2325"/>
      <c r="CRW41" s="2325"/>
      <c r="CRX41" s="2325"/>
      <c r="CRY41" s="2267"/>
      <c r="CRZ41" s="2270"/>
      <c r="CSA41" s="2271"/>
      <c r="CSB41" s="2270"/>
      <c r="CSC41" s="2270"/>
      <c r="CSD41" s="2325"/>
      <c r="CSE41" s="2325"/>
      <c r="CSF41" s="2325"/>
      <c r="CSG41" s="2267"/>
      <c r="CSH41" s="2270"/>
      <c r="CSI41" s="2271"/>
      <c r="CSJ41" s="2270"/>
      <c r="CSK41" s="2270"/>
      <c r="CSL41" s="2325"/>
      <c r="CSM41" s="2325"/>
      <c r="CSN41" s="2325"/>
      <c r="CSO41" s="2267"/>
      <c r="CSP41" s="2270"/>
      <c r="CSQ41" s="2271"/>
      <c r="CSR41" s="2270"/>
      <c r="CSS41" s="2270"/>
      <c r="CST41" s="2325"/>
      <c r="CSU41" s="2325"/>
      <c r="CSV41" s="2325"/>
      <c r="CSW41" s="2267"/>
      <c r="CSX41" s="2270"/>
      <c r="CSY41" s="2271"/>
      <c r="CSZ41" s="2270"/>
      <c r="CTA41" s="2270"/>
      <c r="CTB41" s="2325"/>
      <c r="CTC41" s="2325"/>
      <c r="CTD41" s="2325"/>
      <c r="CTE41" s="2267"/>
      <c r="CTF41" s="2270"/>
      <c r="CTG41" s="2271"/>
      <c r="CTH41" s="2270"/>
      <c r="CTI41" s="2270"/>
      <c r="CTJ41" s="2325"/>
      <c r="CTK41" s="2325"/>
      <c r="CTL41" s="2325"/>
      <c r="CTM41" s="2267"/>
      <c r="CTN41" s="2270"/>
      <c r="CTO41" s="2271"/>
      <c r="CTP41" s="2270"/>
      <c r="CTQ41" s="2270"/>
      <c r="CTR41" s="2325"/>
      <c r="CTS41" s="2325"/>
      <c r="CTT41" s="2325"/>
      <c r="CTU41" s="2267"/>
      <c r="CTV41" s="2270"/>
      <c r="CTW41" s="2271"/>
      <c r="CTX41" s="2270"/>
      <c r="CTY41" s="2270"/>
      <c r="CTZ41" s="2325"/>
      <c r="CUA41" s="2325"/>
      <c r="CUB41" s="2325"/>
      <c r="CUC41" s="2267"/>
      <c r="CUD41" s="2270"/>
      <c r="CUE41" s="2271"/>
      <c r="CUF41" s="2270"/>
      <c r="CUG41" s="2270"/>
      <c r="CUH41" s="2325"/>
      <c r="CUI41" s="2325"/>
      <c r="CUJ41" s="2325"/>
      <c r="CUK41" s="2267"/>
      <c r="CUL41" s="2270"/>
      <c r="CUM41" s="2271"/>
      <c r="CUN41" s="2270"/>
      <c r="CUO41" s="2270"/>
      <c r="CUP41" s="2325"/>
      <c r="CUQ41" s="2325"/>
      <c r="CUR41" s="2325"/>
      <c r="CUS41" s="2267"/>
      <c r="CUT41" s="2270"/>
      <c r="CUU41" s="2271"/>
      <c r="CUV41" s="2270"/>
      <c r="CUW41" s="2270"/>
      <c r="CUX41" s="2325"/>
      <c r="CUY41" s="2325"/>
      <c r="CUZ41" s="2325"/>
      <c r="CVA41" s="2267"/>
      <c r="CVB41" s="2270"/>
      <c r="CVC41" s="2271"/>
      <c r="CVD41" s="2270"/>
      <c r="CVE41" s="2270"/>
      <c r="CVF41" s="2325"/>
      <c r="CVG41" s="2325"/>
      <c r="CVH41" s="2325"/>
      <c r="CVI41" s="2267"/>
      <c r="CVJ41" s="2270"/>
      <c r="CVK41" s="2271"/>
      <c r="CVL41" s="2270"/>
      <c r="CVM41" s="2270"/>
      <c r="CVN41" s="2325"/>
      <c r="CVO41" s="2325"/>
      <c r="CVP41" s="2325"/>
      <c r="CVQ41" s="2267"/>
      <c r="CVR41" s="2270"/>
      <c r="CVS41" s="2271"/>
      <c r="CVT41" s="2270"/>
      <c r="CVU41" s="2270"/>
      <c r="CVV41" s="2325"/>
      <c r="CVW41" s="2325"/>
      <c r="CVX41" s="2325"/>
      <c r="CVY41" s="2267"/>
      <c r="CVZ41" s="2270"/>
      <c r="CWA41" s="2271"/>
      <c r="CWB41" s="2270"/>
      <c r="CWC41" s="2270"/>
      <c r="CWD41" s="2325"/>
      <c r="CWE41" s="2325"/>
      <c r="CWF41" s="2325"/>
      <c r="CWG41" s="2267"/>
      <c r="CWH41" s="2270"/>
      <c r="CWI41" s="2271"/>
      <c r="CWJ41" s="2270"/>
      <c r="CWK41" s="2270"/>
      <c r="CWL41" s="2325"/>
      <c r="CWM41" s="2325"/>
      <c r="CWN41" s="2325"/>
      <c r="CWO41" s="2267"/>
      <c r="CWP41" s="2270"/>
      <c r="CWQ41" s="2271"/>
      <c r="CWR41" s="2270"/>
      <c r="CWS41" s="2270"/>
      <c r="CWT41" s="2325"/>
      <c r="CWU41" s="2325"/>
      <c r="CWV41" s="2325"/>
      <c r="CWW41" s="2267"/>
      <c r="CWX41" s="2270"/>
      <c r="CWY41" s="2271"/>
      <c r="CWZ41" s="2270"/>
      <c r="CXA41" s="2270"/>
      <c r="CXB41" s="2325"/>
      <c r="CXC41" s="2325"/>
      <c r="CXD41" s="2325"/>
      <c r="CXE41" s="2267"/>
      <c r="CXF41" s="2270"/>
      <c r="CXG41" s="2271"/>
      <c r="CXH41" s="2270"/>
      <c r="CXI41" s="2270"/>
      <c r="CXJ41" s="2325"/>
      <c r="CXK41" s="2325"/>
      <c r="CXL41" s="2325"/>
      <c r="CXM41" s="2267"/>
      <c r="CXN41" s="2270"/>
      <c r="CXO41" s="2271"/>
      <c r="CXP41" s="2270"/>
      <c r="CXQ41" s="2270"/>
      <c r="CXR41" s="2325"/>
      <c r="CXS41" s="2325"/>
      <c r="CXT41" s="2325"/>
      <c r="CXU41" s="2267"/>
      <c r="CXV41" s="2270"/>
      <c r="CXW41" s="2271"/>
      <c r="CXX41" s="2270"/>
      <c r="CXY41" s="2270"/>
      <c r="CXZ41" s="2325"/>
      <c r="CYA41" s="2325"/>
      <c r="CYB41" s="2325"/>
      <c r="CYC41" s="2267"/>
      <c r="CYD41" s="2270"/>
      <c r="CYE41" s="2271"/>
      <c r="CYF41" s="2270"/>
      <c r="CYG41" s="2270"/>
      <c r="CYH41" s="2325"/>
      <c r="CYI41" s="2325"/>
      <c r="CYJ41" s="2325"/>
      <c r="CYK41" s="2267"/>
      <c r="CYL41" s="2270"/>
      <c r="CYM41" s="2271"/>
      <c r="CYN41" s="2270"/>
      <c r="CYO41" s="2270"/>
      <c r="CYP41" s="2325"/>
      <c r="CYQ41" s="2325"/>
      <c r="CYR41" s="2325"/>
      <c r="CYS41" s="2267"/>
      <c r="CYT41" s="2270"/>
      <c r="CYU41" s="2271"/>
      <c r="CYV41" s="2270"/>
      <c r="CYW41" s="2270"/>
      <c r="CYX41" s="2325"/>
      <c r="CYY41" s="2325"/>
      <c r="CYZ41" s="2325"/>
      <c r="CZA41" s="2267"/>
      <c r="CZB41" s="2270"/>
      <c r="CZC41" s="2271"/>
      <c r="CZD41" s="2270"/>
      <c r="CZE41" s="2270"/>
      <c r="CZF41" s="2325"/>
      <c r="CZG41" s="2325"/>
      <c r="CZH41" s="2325"/>
      <c r="CZI41" s="2267"/>
      <c r="CZJ41" s="2270"/>
      <c r="CZK41" s="2271"/>
      <c r="CZL41" s="2270"/>
      <c r="CZM41" s="2270"/>
      <c r="CZN41" s="2325"/>
      <c r="CZO41" s="2325"/>
      <c r="CZP41" s="2325"/>
      <c r="CZQ41" s="2267"/>
      <c r="CZR41" s="2270"/>
      <c r="CZS41" s="2271"/>
      <c r="CZT41" s="2270"/>
      <c r="CZU41" s="2270"/>
      <c r="CZV41" s="2325"/>
      <c r="CZW41" s="2325"/>
      <c r="CZX41" s="2325"/>
      <c r="CZY41" s="2267"/>
      <c r="CZZ41" s="2270"/>
      <c r="DAA41" s="2271"/>
      <c r="DAB41" s="2270"/>
      <c r="DAC41" s="2270"/>
      <c r="DAD41" s="2325"/>
      <c r="DAE41" s="2325"/>
      <c r="DAF41" s="2325"/>
      <c r="DAG41" s="2267"/>
      <c r="DAH41" s="2270"/>
      <c r="DAI41" s="2271"/>
      <c r="DAJ41" s="2270"/>
      <c r="DAK41" s="2270"/>
      <c r="DAL41" s="2325"/>
      <c r="DAM41" s="2325"/>
      <c r="DAN41" s="2325"/>
      <c r="DAO41" s="2267"/>
      <c r="DAP41" s="2270"/>
      <c r="DAQ41" s="2271"/>
      <c r="DAR41" s="2270"/>
      <c r="DAS41" s="2270"/>
      <c r="DAT41" s="2325"/>
      <c r="DAU41" s="2325"/>
      <c r="DAV41" s="2325"/>
      <c r="DAW41" s="2267"/>
      <c r="DAX41" s="2270"/>
      <c r="DAY41" s="2271"/>
      <c r="DAZ41" s="2270"/>
      <c r="DBA41" s="2270"/>
      <c r="DBB41" s="2325"/>
      <c r="DBC41" s="2325"/>
      <c r="DBD41" s="2325"/>
      <c r="DBE41" s="2267"/>
      <c r="DBF41" s="2270"/>
      <c r="DBG41" s="2271"/>
      <c r="DBH41" s="2270"/>
      <c r="DBI41" s="2270"/>
      <c r="DBJ41" s="2325"/>
      <c r="DBK41" s="2325"/>
      <c r="DBL41" s="2325"/>
      <c r="DBM41" s="2267"/>
      <c r="DBN41" s="2270"/>
      <c r="DBO41" s="2271"/>
      <c r="DBP41" s="2270"/>
      <c r="DBQ41" s="2270"/>
      <c r="DBR41" s="2325"/>
      <c r="DBS41" s="2325"/>
      <c r="DBT41" s="2325"/>
      <c r="DBU41" s="2267"/>
      <c r="DBV41" s="2270"/>
      <c r="DBW41" s="2271"/>
      <c r="DBX41" s="2270"/>
      <c r="DBY41" s="2270"/>
      <c r="DBZ41" s="2325"/>
      <c r="DCA41" s="2325"/>
      <c r="DCB41" s="2325"/>
      <c r="DCC41" s="2267"/>
      <c r="DCD41" s="2270"/>
      <c r="DCE41" s="2271"/>
      <c r="DCF41" s="2270"/>
      <c r="DCG41" s="2270"/>
      <c r="DCH41" s="2325"/>
      <c r="DCI41" s="2325"/>
      <c r="DCJ41" s="2325"/>
      <c r="DCK41" s="2267"/>
      <c r="DCL41" s="2270"/>
      <c r="DCM41" s="2271"/>
      <c r="DCN41" s="2270"/>
      <c r="DCO41" s="2270"/>
      <c r="DCP41" s="2325"/>
      <c r="DCQ41" s="2325"/>
      <c r="DCR41" s="2325"/>
      <c r="DCS41" s="2267"/>
      <c r="DCT41" s="2270"/>
      <c r="DCU41" s="2271"/>
      <c r="DCV41" s="2270"/>
      <c r="DCW41" s="2270"/>
      <c r="DCX41" s="2325"/>
      <c r="DCY41" s="2325"/>
      <c r="DCZ41" s="2325"/>
      <c r="DDA41" s="2267"/>
      <c r="DDB41" s="2270"/>
      <c r="DDC41" s="2271"/>
      <c r="DDD41" s="2270"/>
      <c r="DDE41" s="2270"/>
      <c r="DDF41" s="2325"/>
      <c r="DDG41" s="2325"/>
      <c r="DDH41" s="2325"/>
      <c r="DDI41" s="2267"/>
      <c r="DDJ41" s="2270"/>
      <c r="DDK41" s="2271"/>
      <c r="DDL41" s="2270"/>
      <c r="DDM41" s="2270"/>
      <c r="DDN41" s="2325"/>
      <c r="DDO41" s="2325"/>
      <c r="DDP41" s="2325"/>
      <c r="DDQ41" s="2267"/>
      <c r="DDR41" s="2270"/>
      <c r="DDS41" s="2271"/>
      <c r="DDT41" s="2270"/>
      <c r="DDU41" s="2270"/>
      <c r="DDV41" s="2325"/>
      <c r="DDW41" s="2325"/>
      <c r="DDX41" s="2325"/>
      <c r="DDY41" s="2267"/>
      <c r="DDZ41" s="2270"/>
      <c r="DEA41" s="2271"/>
      <c r="DEB41" s="2270"/>
      <c r="DEC41" s="2270"/>
      <c r="DED41" s="2325"/>
      <c r="DEE41" s="2325"/>
      <c r="DEF41" s="2325"/>
      <c r="DEG41" s="2267"/>
      <c r="DEH41" s="2270"/>
      <c r="DEI41" s="2271"/>
      <c r="DEJ41" s="2270"/>
      <c r="DEK41" s="2270"/>
      <c r="DEL41" s="2325"/>
      <c r="DEM41" s="2325"/>
      <c r="DEN41" s="2325"/>
      <c r="DEO41" s="2267"/>
      <c r="DEP41" s="2270"/>
      <c r="DEQ41" s="2271"/>
      <c r="DER41" s="2270"/>
      <c r="DES41" s="2270"/>
      <c r="DET41" s="2325"/>
      <c r="DEU41" s="2325"/>
      <c r="DEV41" s="2325"/>
      <c r="DEW41" s="2267"/>
      <c r="DEX41" s="2270"/>
      <c r="DEY41" s="2271"/>
      <c r="DEZ41" s="2270"/>
      <c r="DFA41" s="2270"/>
      <c r="DFB41" s="2325"/>
      <c r="DFC41" s="2325"/>
      <c r="DFD41" s="2325"/>
      <c r="DFE41" s="2267"/>
      <c r="DFF41" s="2270"/>
      <c r="DFG41" s="2271"/>
      <c r="DFH41" s="2270"/>
      <c r="DFI41" s="2270"/>
      <c r="DFJ41" s="2325"/>
      <c r="DFK41" s="2325"/>
      <c r="DFL41" s="2325"/>
      <c r="DFM41" s="2267"/>
      <c r="DFN41" s="2270"/>
      <c r="DFO41" s="2271"/>
      <c r="DFP41" s="2270"/>
      <c r="DFQ41" s="2270"/>
      <c r="DFR41" s="2325"/>
      <c r="DFS41" s="2325"/>
      <c r="DFT41" s="2325"/>
      <c r="DFU41" s="2267"/>
      <c r="DFV41" s="2270"/>
      <c r="DFW41" s="2271"/>
      <c r="DFX41" s="2270"/>
      <c r="DFY41" s="2270"/>
      <c r="DFZ41" s="2325"/>
      <c r="DGA41" s="2325"/>
      <c r="DGB41" s="2325"/>
      <c r="DGC41" s="2267"/>
      <c r="DGD41" s="2270"/>
      <c r="DGE41" s="2271"/>
      <c r="DGF41" s="2270"/>
      <c r="DGG41" s="2270"/>
      <c r="DGH41" s="2325"/>
      <c r="DGI41" s="2325"/>
      <c r="DGJ41" s="2325"/>
      <c r="DGK41" s="2267"/>
      <c r="DGL41" s="2270"/>
      <c r="DGM41" s="2271"/>
      <c r="DGN41" s="2270"/>
      <c r="DGO41" s="2270"/>
      <c r="DGP41" s="2325"/>
      <c r="DGQ41" s="2325"/>
      <c r="DGR41" s="2325"/>
      <c r="DGS41" s="2267"/>
      <c r="DGT41" s="2270"/>
      <c r="DGU41" s="2271"/>
      <c r="DGV41" s="2270"/>
      <c r="DGW41" s="2270"/>
      <c r="DGX41" s="2325"/>
      <c r="DGY41" s="2325"/>
      <c r="DGZ41" s="2325"/>
      <c r="DHA41" s="2267"/>
      <c r="DHB41" s="2270"/>
      <c r="DHC41" s="2271"/>
      <c r="DHD41" s="2270"/>
      <c r="DHE41" s="2270"/>
      <c r="DHF41" s="2325"/>
      <c r="DHG41" s="2325"/>
      <c r="DHH41" s="2325"/>
      <c r="DHI41" s="2267"/>
      <c r="DHJ41" s="2270"/>
      <c r="DHK41" s="2271"/>
      <c r="DHL41" s="2270"/>
      <c r="DHM41" s="2270"/>
      <c r="DHN41" s="2325"/>
      <c r="DHO41" s="2325"/>
      <c r="DHP41" s="2325"/>
      <c r="DHQ41" s="2267"/>
      <c r="DHR41" s="2270"/>
      <c r="DHS41" s="2271"/>
      <c r="DHT41" s="2270"/>
      <c r="DHU41" s="2270"/>
      <c r="DHV41" s="2325"/>
      <c r="DHW41" s="2325"/>
      <c r="DHX41" s="2325"/>
      <c r="DHY41" s="2267"/>
      <c r="DHZ41" s="2270"/>
      <c r="DIA41" s="2271"/>
      <c r="DIB41" s="2270"/>
      <c r="DIC41" s="2270"/>
      <c r="DID41" s="2325"/>
      <c r="DIE41" s="2325"/>
      <c r="DIF41" s="2325"/>
      <c r="DIG41" s="2267"/>
      <c r="DIH41" s="2270"/>
      <c r="DII41" s="2271"/>
      <c r="DIJ41" s="2270"/>
      <c r="DIK41" s="2270"/>
      <c r="DIL41" s="2325"/>
      <c r="DIM41" s="2325"/>
      <c r="DIN41" s="2325"/>
      <c r="DIO41" s="2267"/>
      <c r="DIP41" s="2270"/>
      <c r="DIQ41" s="2271"/>
      <c r="DIR41" s="2270"/>
      <c r="DIS41" s="2270"/>
      <c r="DIT41" s="2325"/>
      <c r="DIU41" s="2325"/>
      <c r="DIV41" s="2325"/>
      <c r="DIW41" s="2267"/>
      <c r="DIX41" s="2270"/>
      <c r="DIY41" s="2271"/>
      <c r="DIZ41" s="2270"/>
      <c r="DJA41" s="2270"/>
      <c r="DJB41" s="2325"/>
      <c r="DJC41" s="2325"/>
      <c r="DJD41" s="2325"/>
      <c r="DJE41" s="2267"/>
      <c r="DJF41" s="2270"/>
      <c r="DJG41" s="2271"/>
      <c r="DJH41" s="2270"/>
      <c r="DJI41" s="2270"/>
      <c r="DJJ41" s="2325"/>
      <c r="DJK41" s="2325"/>
      <c r="DJL41" s="2325"/>
      <c r="DJM41" s="2267"/>
      <c r="DJN41" s="2270"/>
      <c r="DJO41" s="2271"/>
      <c r="DJP41" s="2270"/>
      <c r="DJQ41" s="2270"/>
      <c r="DJR41" s="2325"/>
      <c r="DJS41" s="2325"/>
      <c r="DJT41" s="2325"/>
      <c r="DJU41" s="2267"/>
      <c r="DJV41" s="2270"/>
      <c r="DJW41" s="2271"/>
      <c r="DJX41" s="2270"/>
      <c r="DJY41" s="2270"/>
      <c r="DJZ41" s="2325"/>
      <c r="DKA41" s="2325"/>
      <c r="DKB41" s="2325"/>
      <c r="DKC41" s="2267"/>
      <c r="DKD41" s="2270"/>
      <c r="DKE41" s="2271"/>
      <c r="DKF41" s="2270"/>
      <c r="DKG41" s="2270"/>
      <c r="DKH41" s="2325"/>
      <c r="DKI41" s="2325"/>
      <c r="DKJ41" s="2325"/>
      <c r="DKK41" s="2267"/>
      <c r="DKL41" s="2270"/>
      <c r="DKM41" s="2271"/>
      <c r="DKN41" s="2270"/>
      <c r="DKO41" s="2270"/>
      <c r="DKP41" s="2325"/>
      <c r="DKQ41" s="2325"/>
      <c r="DKR41" s="2325"/>
      <c r="DKS41" s="2267"/>
      <c r="DKT41" s="2270"/>
      <c r="DKU41" s="2271"/>
      <c r="DKV41" s="2270"/>
      <c r="DKW41" s="2270"/>
      <c r="DKX41" s="2325"/>
      <c r="DKY41" s="2325"/>
      <c r="DKZ41" s="2325"/>
      <c r="DLA41" s="2267"/>
      <c r="DLB41" s="2270"/>
      <c r="DLC41" s="2271"/>
      <c r="DLD41" s="2270"/>
      <c r="DLE41" s="2270"/>
      <c r="DLF41" s="2325"/>
      <c r="DLG41" s="2325"/>
      <c r="DLH41" s="2325"/>
      <c r="DLI41" s="2267"/>
      <c r="DLJ41" s="2270"/>
      <c r="DLK41" s="2271"/>
      <c r="DLL41" s="2270"/>
      <c r="DLM41" s="2270"/>
      <c r="DLN41" s="2325"/>
      <c r="DLO41" s="2325"/>
      <c r="DLP41" s="2325"/>
      <c r="DLQ41" s="2267"/>
      <c r="DLR41" s="2270"/>
      <c r="DLS41" s="2271"/>
      <c r="DLT41" s="2270"/>
      <c r="DLU41" s="2270"/>
      <c r="DLV41" s="2325"/>
      <c r="DLW41" s="2325"/>
      <c r="DLX41" s="2325"/>
      <c r="DLY41" s="2267"/>
      <c r="DLZ41" s="2270"/>
      <c r="DMA41" s="2271"/>
      <c r="DMB41" s="2270"/>
      <c r="DMC41" s="2270"/>
      <c r="DMD41" s="2325"/>
      <c r="DME41" s="2325"/>
      <c r="DMF41" s="2325"/>
      <c r="DMG41" s="2267"/>
      <c r="DMH41" s="2270"/>
      <c r="DMI41" s="2271"/>
      <c r="DMJ41" s="2270"/>
      <c r="DMK41" s="2270"/>
      <c r="DML41" s="2325"/>
      <c r="DMM41" s="2325"/>
      <c r="DMN41" s="2325"/>
      <c r="DMO41" s="2267"/>
      <c r="DMP41" s="2270"/>
      <c r="DMQ41" s="2271"/>
      <c r="DMR41" s="2270"/>
      <c r="DMS41" s="2270"/>
      <c r="DMT41" s="2325"/>
      <c r="DMU41" s="2325"/>
      <c r="DMV41" s="2325"/>
      <c r="DMW41" s="2267"/>
      <c r="DMX41" s="2270"/>
      <c r="DMY41" s="2271"/>
      <c r="DMZ41" s="2270"/>
      <c r="DNA41" s="2270"/>
      <c r="DNB41" s="2325"/>
      <c r="DNC41" s="2325"/>
      <c r="DND41" s="2325"/>
      <c r="DNE41" s="2267"/>
      <c r="DNF41" s="2270"/>
      <c r="DNG41" s="2271"/>
      <c r="DNH41" s="2270"/>
      <c r="DNI41" s="2270"/>
      <c r="DNJ41" s="2325"/>
      <c r="DNK41" s="2325"/>
      <c r="DNL41" s="2325"/>
      <c r="DNM41" s="2267"/>
      <c r="DNN41" s="2270"/>
      <c r="DNO41" s="2271"/>
      <c r="DNP41" s="2270"/>
      <c r="DNQ41" s="2270"/>
      <c r="DNR41" s="2325"/>
      <c r="DNS41" s="2325"/>
      <c r="DNT41" s="2325"/>
      <c r="DNU41" s="2267"/>
      <c r="DNV41" s="2270"/>
      <c r="DNW41" s="2271"/>
      <c r="DNX41" s="2270"/>
      <c r="DNY41" s="2270"/>
      <c r="DNZ41" s="2325"/>
      <c r="DOA41" s="2325"/>
      <c r="DOB41" s="2325"/>
      <c r="DOC41" s="2267"/>
      <c r="DOD41" s="2270"/>
      <c r="DOE41" s="2271"/>
      <c r="DOF41" s="2270"/>
      <c r="DOG41" s="2270"/>
      <c r="DOH41" s="2325"/>
      <c r="DOI41" s="2325"/>
      <c r="DOJ41" s="2325"/>
      <c r="DOK41" s="2267"/>
      <c r="DOL41" s="2270"/>
      <c r="DOM41" s="2271"/>
      <c r="DON41" s="2270"/>
      <c r="DOO41" s="2270"/>
      <c r="DOP41" s="2325"/>
      <c r="DOQ41" s="2325"/>
      <c r="DOR41" s="2325"/>
      <c r="DOS41" s="2267"/>
      <c r="DOT41" s="2270"/>
      <c r="DOU41" s="2271"/>
      <c r="DOV41" s="2270"/>
      <c r="DOW41" s="2270"/>
      <c r="DOX41" s="2325"/>
      <c r="DOY41" s="2325"/>
      <c r="DOZ41" s="2325"/>
      <c r="DPA41" s="2267"/>
      <c r="DPB41" s="2270"/>
      <c r="DPC41" s="2271"/>
      <c r="DPD41" s="2270"/>
      <c r="DPE41" s="2270"/>
      <c r="DPF41" s="2325"/>
      <c r="DPG41" s="2325"/>
      <c r="DPH41" s="2325"/>
      <c r="DPI41" s="2267"/>
      <c r="DPJ41" s="2270"/>
      <c r="DPK41" s="2271"/>
      <c r="DPL41" s="2270"/>
      <c r="DPM41" s="2270"/>
      <c r="DPN41" s="2325"/>
      <c r="DPO41" s="2325"/>
      <c r="DPP41" s="2325"/>
      <c r="DPQ41" s="2267"/>
      <c r="DPR41" s="2270"/>
      <c r="DPS41" s="2271"/>
      <c r="DPT41" s="2270"/>
      <c r="DPU41" s="2270"/>
      <c r="DPV41" s="2325"/>
      <c r="DPW41" s="2325"/>
      <c r="DPX41" s="2325"/>
      <c r="DPY41" s="2267"/>
      <c r="DPZ41" s="2270"/>
      <c r="DQA41" s="2271"/>
      <c r="DQB41" s="2270"/>
      <c r="DQC41" s="2270"/>
      <c r="DQD41" s="2325"/>
      <c r="DQE41" s="2325"/>
      <c r="DQF41" s="2325"/>
      <c r="DQG41" s="2267"/>
      <c r="DQH41" s="2270"/>
      <c r="DQI41" s="2271"/>
      <c r="DQJ41" s="2270"/>
      <c r="DQK41" s="2270"/>
      <c r="DQL41" s="2325"/>
      <c r="DQM41" s="2325"/>
      <c r="DQN41" s="2325"/>
      <c r="DQO41" s="2267"/>
      <c r="DQP41" s="2270"/>
      <c r="DQQ41" s="2271"/>
      <c r="DQR41" s="2270"/>
      <c r="DQS41" s="2270"/>
      <c r="DQT41" s="2325"/>
      <c r="DQU41" s="2325"/>
      <c r="DQV41" s="2325"/>
      <c r="DQW41" s="2267"/>
      <c r="DQX41" s="2270"/>
      <c r="DQY41" s="2271"/>
      <c r="DQZ41" s="2270"/>
      <c r="DRA41" s="2270"/>
      <c r="DRB41" s="2325"/>
      <c r="DRC41" s="2325"/>
      <c r="DRD41" s="2325"/>
      <c r="DRE41" s="2267"/>
      <c r="DRF41" s="2270"/>
      <c r="DRG41" s="2271"/>
      <c r="DRH41" s="2270"/>
      <c r="DRI41" s="2270"/>
      <c r="DRJ41" s="2325"/>
      <c r="DRK41" s="2325"/>
      <c r="DRL41" s="2325"/>
      <c r="DRM41" s="2267"/>
      <c r="DRN41" s="2270"/>
      <c r="DRO41" s="2271"/>
      <c r="DRP41" s="2270"/>
      <c r="DRQ41" s="2270"/>
      <c r="DRR41" s="2325"/>
      <c r="DRS41" s="2325"/>
      <c r="DRT41" s="2325"/>
      <c r="DRU41" s="2267"/>
      <c r="DRV41" s="2270"/>
      <c r="DRW41" s="2271"/>
      <c r="DRX41" s="2270"/>
      <c r="DRY41" s="2270"/>
      <c r="DRZ41" s="2325"/>
      <c r="DSA41" s="2325"/>
      <c r="DSB41" s="2325"/>
      <c r="DSC41" s="2267"/>
      <c r="DSD41" s="2270"/>
      <c r="DSE41" s="2271"/>
      <c r="DSF41" s="2270"/>
      <c r="DSG41" s="2270"/>
      <c r="DSH41" s="2325"/>
      <c r="DSI41" s="2325"/>
      <c r="DSJ41" s="2325"/>
      <c r="DSK41" s="2267"/>
      <c r="DSL41" s="2270"/>
      <c r="DSM41" s="2271"/>
      <c r="DSN41" s="2270"/>
      <c r="DSO41" s="2270"/>
      <c r="DSP41" s="2325"/>
      <c r="DSQ41" s="2325"/>
      <c r="DSR41" s="2325"/>
      <c r="DSS41" s="2267"/>
      <c r="DST41" s="2270"/>
      <c r="DSU41" s="2271"/>
      <c r="DSV41" s="2270"/>
      <c r="DSW41" s="2270"/>
      <c r="DSX41" s="2325"/>
      <c r="DSY41" s="2325"/>
      <c r="DSZ41" s="2325"/>
      <c r="DTA41" s="2267"/>
      <c r="DTB41" s="2270"/>
      <c r="DTC41" s="2271"/>
      <c r="DTD41" s="2270"/>
      <c r="DTE41" s="2270"/>
      <c r="DTF41" s="2325"/>
      <c r="DTG41" s="2325"/>
      <c r="DTH41" s="2325"/>
      <c r="DTI41" s="2267"/>
      <c r="DTJ41" s="2270"/>
      <c r="DTK41" s="2271"/>
      <c r="DTL41" s="2270"/>
      <c r="DTM41" s="2270"/>
      <c r="DTN41" s="2325"/>
      <c r="DTO41" s="2325"/>
      <c r="DTP41" s="2325"/>
      <c r="DTQ41" s="2267"/>
      <c r="DTR41" s="2270"/>
      <c r="DTS41" s="2271"/>
      <c r="DTT41" s="2270"/>
      <c r="DTU41" s="2270"/>
      <c r="DTV41" s="2325"/>
      <c r="DTW41" s="2325"/>
      <c r="DTX41" s="2325"/>
      <c r="DTY41" s="2267"/>
      <c r="DTZ41" s="2270"/>
      <c r="DUA41" s="2271"/>
      <c r="DUB41" s="2270"/>
      <c r="DUC41" s="2270"/>
      <c r="DUD41" s="2325"/>
      <c r="DUE41" s="2325"/>
      <c r="DUF41" s="2325"/>
      <c r="DUG41" s="2267"/>
      <c r="DUH41" s="2270"/>
      <c r="DUI41" s="2271"/>
      <c r="DUJ41" s="2270"/>
      <c r="DUK41" s="2270"/>
      <c r="DUL41" s="2325"/>
      <c r="DUM41" s="2325"/>
      <c r="DUN41" s="2325"/>
      <c r="DUO41" s="2267"/>
      <c r="DUP41" s="2270"/>
      <c r="DUQ41" s="2271"/>
      <c r="DUR41" s="2270"/>
      <c r="DUS41" s="2270"/>
      <c r="DUT41" s="2325"/>
      <c r="DUU41" s="2325"/>
      <c r="DUV41" s="2325"/>
      <c r="DUW41" s="2267"/>
      <c r="DUX41" s="2270"/>
      <c r="DUY41" s="2271"/>
      <c r="DUZ41" s="2270"/>
      <c r="DVA41" s="2270"/>
      <c r="DVB41" s="2325"/>
      <c r="DVC41" s="2325"/>
      <c r="DVD41" s="2325"/>
      <c r="DVE41" s="2267"/>
      <c r="DVF41" s="2270"/>
      <c r="DVG41" s="2271"/>
      <c r="DVH41" s="2270"/>
      <c r="DVI41" s="2270"/>
      <c r="DVJ41" s="2325"/>
      <c r="DVK41" s="2325"/>
      <c r="DVL41" s="2325"/>
      <c r="DVM41" s="2267"/>
      <c r="DVN41" s="2270"/>
      <c r="DVO41" s="2271"/>
      <c r="DVP41" s="2270"/>
      <c r="DVQ41" s="2270"/>
      <c r="DVR41" s="2325"/>
      <c r="DVS41" s="2325"/>
      <c r="DVT41" s="2325"/>
      <c r="DVU41" s="2267"/>
      <c r="DVV41" s="2270"/>
      <c r="DVW41" s="2271"/>
      <c r="DVX41" s="2270"/>
      <c r="DVY41" s="2270"/>
      <c r="DVZ41" s="2325"/>
      <c r="DWA41" s="2325"/>
      <c r="DWB41" s="2325"/>
      <c r="DWC41" s="2267"/>
      <c r="DWD41" s="2270"/>
      <c r="DWE41" s="2271"/>
      <c r="DWF41" s="2270"/>
      <c r="DWG41" s="2270"/>
      <c r="DWH41" s="2325"/>
      <c r="DWI41" s="2325"/>
      <c r="DWJ41" s="2325"/>
      <c r="DWK41" s="2267"/>
      <c r="DWL41" s="2270"/>
      <c r="DWM41" s="2271"/>
      <c r="DWN41" s="2270"/>
      <c r="DWO41" s="2270"/>
      <c r="DWP41" s="2325"/>
      <c r="DWQ41" s="2325"/>
      <c r="DWR41" s="2325"/>
      <c r="DWS41" s="2267"/>
      <c r="DWT41" s="2270"/>
      <c r="DWU41" s="2271"/>
      <c r="DWV41" s="2270"/>
      <c r="DWW41" s="2270"/>
      <c r="DWX41" s="2325"/>
      <c r="DWY41" s="2325"/>
      <c r="DWZ41" s="2325"/>
      <c r="DXA41" s="2267"/>
      <c r="DXB41" s="2270"/>
      <c r="DXC41" s="2271"/>
      <c r="DXD41" s="2270"/>
      <c r="DXE41" s="2270"/>
      <c r="DXF41" s="2325"/>
      <c r="DXG41" s="2325"/>
      <c r="DXH41" s="2325"/>
      <c r="DXI41" s="2267"/>
      <c r="DXJ41" s="2270"/>
      <c r="DXK41" s="2271"/>
      <c r="DXL41" s="2270"/>
      <c r="DXM41" s="2270"/>
      <c r="DXN41" s="2325"/>
      <c r="DXO41" s="2325"/>
      <c r="DXP41" s="2325"/>
      <c r="DXQ41" s="2267"/>
      <c r="DXR41" s="2270"/>
      <c r="DXS41" s="2271"/>
      <c r="DXT41" s="2270"/>
      <c r="DXU41" s="2270"/>
      <c r="DXV41" s="2325"/>
      <c r="DXW41" s="2325"/>
      <c r="DXX41" s="2325"/>
      <c r="DXY41" s="2267"/>
      <c r="DXZ41" s="2270"/>
      <c r="DYA41" s="2271"/>
      <c r="DYB41" s="2270"/>
      <c r="DYC41" s="2270"/>
      <c r="DYD41" s="2325"/>
      <c r="DYE41" s="2325"/>
      <c r="DYF41" s="2325"/>
      <c r="DYG41" s="2267"/>
      <c r="DYH41" s="2270"/>
      <c r="DYI41" s="2271"/>
      <c r="DYJ41" s="2270"/>
      <c r="DYK41" s="2270"/>
      <c r="DYL41" s="2325"/>
      <c r="DYM41" s="2325"/>
      <c r="DYN41" s="2325"/>
      <c r="DYO41" s="2267"/>
      <c r="DYP41" s="2270"/>
      <c r="DYQ41" s="2271"/>
      <c r="DYR41" s="2270"/>
      <c r="DYS41" s="2270"/>
      <c r="DYT41" s="2325"/>
      <c r="DYU41" s="2325"/>
      <c r="DYV41" s="2325"/>
      <c r="DYW41" s="2267"/>
      <c r="DYX41" s="2270"/>
      <c r="DYY41" s="2271"/>
      <c r="DYZ41" s="2270"/>
      <c r="DZA41" s="2270"/>
      <c r="DZB41" s="2325"/>
      <c r="DZC41" s="2325"/>
      <c r="DZD41" s="2325"/>
      <c r="DZE41" s="2267"/>
      <c r="DZF41" s="2270"/>
      <c r="DZG41" s="2271"/>
      <c r="DZH41" s="2270"/>
      <c r="DZI41" s="2270"/>
      <c r="DZJ41" s="2325"/>
      <c r="DZK41" s="2325"/>
      <c r="DZL41" s="2325"/>
      <c r="DZM41" s="2267"/>
      <c r="DZN41" s="2270"/>
      <c r="DZO41" s="2271"/>
      <c r="DZP41" s="2270"/>
      <c r="DZQ41" s="2270"/>
      <c r="DZR41" s="2325"/>
      <c r="DZS41" s="2325"/>
      <c r="DZT41" s="2325"/>
      <c r="DZU41" s="2267"/>
      <c r="DZV41" s="2270"/>
      <c r="DZW41" s="2271"/>
      <c r="DZX41" s="2270"/>
      <c r="DZY41" s="2270"/>
      <c r="DZZ41" s="2325"/>
      <c r="EAA41" s="2325"/>
      <c r="EAB41" s="2325"/>
      <c r="EAC41" s="2267"/>
      <c r="EAD41" s="2270"/>
      <c r="EAE41" s="2271"/>
      <c r="EAF41" s="2270"/>
      <c r="EAG41" s="2270"/>
      <c r="EAH41" s="2325"/>
      <c r="EAI41" s="2325"/>
      <c r="EAJ41" s="2325"/>
      <c r="EAK41" s="2267"/>
      <c r="EAL41" s="2270"/>
      <c r="EAM41" s="2271"/>
      <c r="EAN41" s="2270"/>
      <c r="EAO41" s="2270"/>
      <c r="EAP41" s="2325"/>
      <c r="EAQ41" s="2325"/>
      <c r="EAR41" s="2325"/>
      <c r="EAS41" s="2267"/>
      <c r="EAT41" s="2270"/>
      <c r="EAU41" s="2271"/>
      <c r="EAV41" s="2270"/>
      <c r="EAW41" s="2270"/>
      <c r="EAX41" s="2325"/>
      <c r="EAY41" s="2325"/>
      <c r="EAZ41" s="2325"/>
      <c r="EBA41" s="2267"/>
      <c r="EBB41" s="2270"/>
      <c r="EBC41" s="2271"/>
      <c r="EBD41" s="2270"/>
      <c r="EBE41" s="2270"/>
      <c r="EBF41" s="2325"/>
      <c r="EBG41" s="2325"/>
      <c r="EBH41" s="2325"/>
      <c r="EBI41" s="2267"/>
      <c r="EBJ41" s="2270"/>
      <c r="EBK41" s="2271"/>
      <c r="EBL41" s="2270"/>
      <c r="EBM41" s="2270"/>
      <c r="EBN41" s="2325"/>
      <c r="EBO41" s="2325"/>
      <c r="EBP41" s="2325"/>
      <c r="EBQ41" s="2267"/>
      <c r="EBR41" s="2270"/>
      <c r="EBS41" s="2271"/>
      <c r="EBT41" s="2270"/>
      <c r="EBU41" s="2270"/>
      <c r="EBV41" s="2325"/>
      <c r="EBW41" s="2325"/>
      <c r="EBX41" s="2325"/>
      <c r="EBY41" s="2267"/>
      <c r="EBZ41" s="2270"/>
      <c r="ECA41" s="2271"/>
      <c r="ECB41" s="2270"/>
      <c r="ECC41" s="2270"/>
      <c r="ECD41" s="2325"/>
      <c r="ECE41" s="2325"/>
      <c r="ECF41" s="2325"/>
      <c r="ECG41" s="2267"/>
      <c r="ECH41" s="2270"/>
      <c r="ECI41" s="2271"/>
      <c r="ECJ41" s="2270"/>
      <c r="ECK41" s="2270"/>
      <c r="ECL41" s="2325"/>
      <c r="ECM41" s="2325"/>
      <c r="ECN41" s="2325"/>
      <c r="ECO41" s="2267"/>
      <c r="ECP41" s="2270"/>
      <c r="ECQ41" s="2271"/>
      <c r="ECR41" s="2270"/>
      <c r="ECS41" s="2270"/>
      <c r="ECT41" s="2325"/>
      <c r="ECU41" s="2325"/>
      <c r="ECV41" s="2325"/>
      <c r="ECW41" s="2267"/>
      <c r="ECX41" s="2270"/>
      <c r="ECY41" s="2271"/>
      <c r="ECZ41" s="2270"/>
      <c r="EDA41" s="2270"/>
      <c r="EDB41" s="2325"/>
      <c r="EDC41" s="2325"/>
      <c r="EDD41" s="2325"/>
      <c r="EDE41" s="2267"/>
      <c r="EDF41" s="2270"/>
      <c r="EDG41" s="2271"/>
      <c r="EDH41" s="2270"/>
      <c r="EDI41" s="2270"/>
      <c r="EDJ41" s="2325"/>
      <c r="EDK41" s="2325"/>
      <c r="EDL41" s="2325"/>
      <c r="EDM41" s="2267"/>
      <c r="EDN41" s="2270"/>
      <c r="EDO41" s="2271"/>
      <c r="EDP41" s="2270"/>
      <c r="EDQ41" s="2270"/>
      <c r="EDR41" s="2325"/>
      <c r="EDS41" s="2325"/>
      <c r="EDT41" s="2325"/>
      <c r="EDU41" s="2267"/>
      <c r="EDV41" s="2270"/>
      <c r="EDW41" s="2271"/>
      <c r="EDX41" s="2270"/>
      <c r="EDY41" s="2270"/>
      <c r="EDZ41" s="2325"/>
      <c r="EEA41" s="2325"/>
      <c r="EEB41" s="2325"/>
      <c r="EEC41" s="2267"/>
      <c r="EED41" s="2270"/>
      <c r="EEE41" s="2271"/>
      <c r="EEF41" s="2270"/>
      <c r="EEG41" s="2270"/>
      <c r="EEH41" s="2325"/>
      <c r="EEI41" s="2325"/>
      <c r="EEJ41" s="2325"/>
      <c r="EEK41" s="2267"/>
      <c r="EEL41" s="2270"/>
      <c r="EEM41" s="2271"/>
      <c r="EEN41" s="2270"/>
      <c r="EEO41" s="2270"/>
      <c r="EEP41" s="2325"/>
      <c r="EEQ41" s="2325"/>
      <c r="EER41" s="2325"/>
      <c r="EES41" s="2267"/>
      <c r="EET41" s="2270"/>
      <c r="EEU41" s="2271"/>
      <c r="EEV41" s="2270"/>
      <c r="EEW41" s="2270"/>
      <c r="EEX41" s="2325"/>
      <c r="EEY41" s="2325"/>
      <c r="EEZ41" s="2325"/>
      <c r="EFA41" s="2267"/>
      <c r="EFB41" s="2270"/>
      <c r="EFC41" s="2271"/>
      <c r="EFD41" s="2270"/>
      <c r="EFE41" s="2270"/>
      <c r="EFF41" s="2325"/>
      <c r="EFG41" s="2325"/>
      <c r="EFH41" s="2325"/>
      <c r="EFI41" s="2267"/>
      <c r="EFJ41" s="2270"/>
      <c r="EFK41" s="2271"/>
      <c r="EFL41" s="2270"/>
      <c r="EFM41" s="2270"/>
      <c r="EFN41" s="2325"/>
      <c r="EFO41" s="2325"/>
      <c r="EFP41" s="2325"/>
      <c r="EFQ41" s="2267"/>
      <c r="EFR41" s="2270"/>
      <c r="EFS41" s="2271"/>
      <c r="EFT41" s="2270"/>
      <c r="EFU41" s="2270"/>
      <c r="EFV41" s="2325"/>
      <c r="EFW41" s="2325"/>
      <c r="EFX41" s="2325"/>
      <c r="EFY41" s="2267"/>
      <c r="EFZ41" s="2270"/>
      <c r="EGA41" s="2271"/>
      <c r="EGB41" s="2270"/>
      <c r="EGC41" s="2270"/>
      <c r="EGD41" s="2325"/>
      <c r="EGE41" s="2325"/>
      <c r="EGF41" s="2325"/>
      <c r="EGG41" s="2267"/>
      <c r="EGH41" s="2270"/>
      <c r="EGI41" s="2271"/>
      <c r="EGJ41" s="2270"/>
      <c r="EGK41" s="2270"/>
      <c r="EGL41" s="2325"/>
      <c r="EGM41" s="2325"/>
      <c r="EGN41" s="2325"/>
      <c r="EGO41" s="2267"/>
      <c r="EGP41" s="2270"/>
      <c r="EGQ41" s="2271"/>
      <c r="EGR41" s="2270"/>
      <c r="EGS41" s="2270"/>
      <c r="EGT41" s="2325"/>
      <c r="EGU41" s="2325"/>
      <c r="EGV41" s="2325"/>
      <c r="EGW41" s="2267"/>
      <c r="EGX41" s="2270"/>
      <c r="EGY41" s="2271"/>
      <c r="EGZ41" s="2270"/>
      <c r="EHA41" s="2270"/>
      <c r="EHB41" s="2325"/>
      <c r="EHC41" s="2325"/>
      <c r="EHD41" s="2325"/>
      <c r="EHE41" s="2267"/>
      <c r="EHF41" s="2270"/>
      <c r="EHG41" s="2271"/>
      <c r="EHH41" s="2270"/>
      <c r="EHI41" s="2270"/>
      <c r="EHJ41" s="2325"/>
      <c r="EHK41" s="2325"/>
      <c r="EHL41" s="2325"/>
      <c r="EHM41" s="2267"/>
      <c r="EHN41" s="2270"/>
      <c r="EHO41" s="2271"/>
      <c r="EHP41" s="2270"/>
      <c r="EHQ41" s="2270"/>
      <c r="EHR41" s="2325"/>
      <c r="EHS41" s="2325"/>
      <c r="EHT41" s="2325"/>
      <c r="EHU41" s="2267"/>
      <c r="EHV41" s="2270"/>
      <c r="EHW41" s="2271"/>
      <c r="EHX41" s="2270"/>
      <c r="EHY41" s="2270"/>
      <c r="EHZ41" s="2325"/>
      <c r="EIA41" s="2325"/>
      <c r="EIB41" s="2325"/>
      <c r="EIC41" s="2267"/>
      <c r="EID41" s="2270"/>
      <c r="EIE41" s="2271"/>
      <c r="EIF41" s="2270"/>
      <c r="EIG41" s="2270"/>
      <c r="EIH41" s="2325"/>
      <c r="EII41" s="2325"/>
      <c r="EIJ41" s="2325"/>
      <c r="EIK41" s="2267"/>
      <c r="EIL41" s="2270"/>
      <c r="EIM41" s="2271"/>
      <c r="EIN41" s="2270"/>
      <c r="EIO41" s="2270"/>
      <c r="EIP41" s="2325"/>
      <c r="EIQ41" s="2325"/>
      <c r="EIR41" s="2325"/>
      <c r="EIS41" s="2267"/>
      <c r="EIT41" s="2270"/>
      <c r="EIU41" s="2271"/>
      <c r="EIV41" s="2270"/>
      <c r="EIW41" s="2270"/>
      <c r="EIX41" s="2325"/>
      <c r="EIY41" s="2325"/>
      <c r="EIZ41" s="2325"/>
      <c r="EJA41" s="2267"/>
      <c r="EJB41" s="2270"/>
      <c r="EJC41" s="2271"/>
      <c r="EJD41" s="2270"/>
      <c r="EJE41" s="2270"/>
      <c r="EJF41" s="2325"/>
      <c r="EJG41" s="2325"/>
      <c r="EJH41" s="2325"/>
      <c r="EJI41" s="2267"/>
      <c r="EJJ41" s="2270"/>
      <c r="EJK41" s="2271"/>
      <c r="EJL41" s="2270"/>
      <c r="EJM41" s="2270"/>
      <c r="EJN41" s="2325"/>
      <c r="EJO41" s="2325"/>
      <c r="EJP41" s="2325"/>
      <c r="EJQ41" s="2267"/>
      <c r="EJR41" s="2270"/>
      <c r="EJS41" s="2271"/>
      <c r="EJT41" s="2270"/>
      <c r="EJU41" s="2270"/>
      <c r="EJV41" s="2325"/>
      <c r="EJW41" s="2325"/>
      <c r="EJX41" s="2325"/>
      <c r="EJY41" s="2267"/>
      <c r="EJZ41" s="2270"/>
      <c r="EKA41" s="2271"/>
      <c r="EKB41" s="2270"/>
      <c r="EKC41" s="2270"/>
      <c r="EKD41" s="2325"/>
      <c r="EKE41" s="2325"/>
      <c r="EKF41" s="2325"/>
      <c r="EKG41" s="2267"/>
      <c r="EKH41" s="2270"/>
      <c r="EKI41" s="2271"/>
      <c r="EKJ41" s="2270"/>
      <c r="EKK41" s="2270"/>
      <c r="EKL41" s="2325"/>
      <c r="EKM41" s="2325"/>
      <c r="EKN41" s="2325"/>
      <c r="EKO41" s="2267"/>
      <c r="EKP41" s="2270"/>
      <c r="EKQ41" s="2271"/>
      <c r="EKR41" s="2270"/>
      <c r="EKS41" s="2270"/>
      <c r="EKT41" s="2325"/>
      <c r="EKU41" s="2325"/>
      <c r="EKV41" s="2325"/>
      <c r="EKW41" s="2267"/>
      <c r="EKX41" s="2270"/>
      <c r="EKY41" s="2271"/>
      <c r="EKZ41" s="2270"/>
      <c r="ELA41" s="2270"/>
      <c r="ELB41" s="2325"/>
      <c r="ELC41" s="2325"/>
      <c r="ELD41" s="2325"/>
      <c r="ELE41" s="2267"/>
      <c r="ELF41" s="2270"/>
      <c r="ELG41" s="2271"/>
      <c r="ELH41" s="2270"/>
      <c r="ELI41" s="2270"/>
      <c r="ELJ41" s="2325"/>
      <c r="ELK41" s="2325"/>
      <c r="ELL41" s="2325"/>
      <c r="ELM41" s="2267"/>
      <c r="ELN41" s="2270"/>
      <c r="ELO41" s="2271"/>
      <c r="ELP41" s="2270"/>
      <c r="ELQ41" s="2270"/>
      <c r="ELR41" s="2325"/>
      <c r="ELS41" s="2325"/>
      <c r="ELT41" s="2325"/>
      <c r="ELU41" s="2267"/>
      <c r="ELV41" s="2270"/>
      <c r="ELW41" s="2271"/>
      <c r="ELX41" s="2270"/>
      <c r="ELY41" s="2270"/>
      <c r="ELZ41" s="2325"/>
      <c r="EMA41" s="2325"/>
      <c r="EMB41" s="2325"/>
      <c r="EMC41" s="2267"/>
      <c r="EMD41" s="2270"/>
      <c r="EME41" s="2271"/>
      <c r="EMF41" s="2270"/>
      <c r="EMG41" s="2270"/>
      <c r="EMH41" s="2325"/>
      <c r="EMI41" s="2325"/>
      <c r="EMJ41" s="2325"/>
      <c r="EMK41" s="2267"/>
      <c r="EML41" s="2270"/>
      <c r="EMM41" s="2271"/>
      <c r="EMN41" s="2270"/>
      <c r="EMO41" s="2270"/>
      <c r="EMP41" s="2325"/>
      <c r="EMQ41" s="2325"/>
      <c r="EMR41" s="2325"/>
      <c r="EMS41" s="2267"/>
      <c r="EMT41" s="2270"/>
      <c r="EMU41" s="2271"/>
      <c r="EMV41" s="2270"/>
      <c r="EMW41" s="2270"/>
      <c r="EMX41" s="2325"/>
      <c r="EMY41" s="2325"/>
      <c r="EMZ41" s="2325"/>
      <c r="ENA41" s="2267"/>
      <c r="ENB41" s="2270"/>
      <c r="ENC41" s="2271"/>
      <c r="END41" s="2270"/>
      <c r="ENE41" s="2270"/>
      <c r="ENF41" s="2325"/>
      <c r="ENG41" s="2325"/>
      <c r="ENH41" s="2325"/>
      <c r="ENI41" s="2267"/>
      <c r="ENJ41" s="2270"/>
      <c r="ENK41" s="2271"/>
      <c r="ENL41" s="2270"/>
      <c r="ENM41" s="2270"/>
      <c r="ENN41" s="2325"/>
      <c r="ENO41" s="2325"/>
      <c r="ENP41" s="2325"/>
      <c r="ENQ41" s="2267"/>
      <c r="ENR41" s="2270"/>
      <c r="ENS41" s="2271"/>
      <c r="ENT41" s="2270"/>
      <c r="ENU41" s="2270"/>
      <c r="ENV41" s="2325"/>
      <c r="ENW41" s="2325"/>
      <c r="ENX41" s="2325"/>
      <c r="ENY41" s="2267"/>
      <c r="ENZ41" s="2270"/>
      <c r="EOA41" s="2271"/>
      <c r="EOB41" s="2270"/>
      <c r="EOC41" s="2270"/>
      <c r="EOD41" s="2325"/>
      <c r="EOE41" s="2325"/>
      <c r="EOF41" s="2325"/>
      <c r="EOG41" s="2267"/>
      <c r="EOH41" s="2270"/>
      <c r="EOI41" s="2271"/>
      <c r="EOJ41" s="2270"/>
      <c r="EOK41" s="2270"/>
      <c r="EOL41" s="2325"/>
      <c r="EOM41" s="2325"/>
      <c r="EON41" s="2325"/>
      <c r="EOO41" s="2267"/>
      <c r="EOP41" s="2270"/>
      <c r="EOQ41" s="2271"/>
      <c r="EOR41" s="2270"/>
      <c r="EOS41" s="2270"/>
      <c r="EOT41" s="2325"/>
      <c r="EOU41" s="2325"/>
      <c r="EOV41" s="2325"/>
      <c r="EOW41" s="2267"/>
      <c r="EOX41" s="2270"/>
      <c r="EOY41" s="2271"/>
      <c r="EOZ41" s="2270"/>
      <c r="EPA41" s="2270"/>
      <c r="EPB41" s="2325"/>
      <c r="EPC41" s="2325"/>
      <c r="EPD41" s="2325"/>
      <c r="EPE41" s="2267"/>
      <c r="EPF41" s="2270"/>
      <c r="EPG41" s="2271"/>
      <c r="EPH41" s="2270"/>
      <c r="EPI41" s="2270"/>
      <c r="EPJ41" s="2325"/>
      <c r="EPK41" s="2325"/>
      <c r="EPL41" s="2325"/>
      <c r="EPM41" s="2267"/>
      <c r="EPN41" s="2270"/>
      <c r="EPO41" s="2271"/>
      <c r="EPP41" s="2270"/>
      <c r="EPQ41" s="2270"/>
      <c r="EPR41" s="2325"/>
      <c r="EPS41" s="2325"/>
      <c r="EPT41" s="2325"/>
      <c r="EPU41" s="2267"/>
      <c r="EPV41" s="2270"/>
      <c r="EPW41" s="2271"/>
      <c r="EPX41" s="2270"/>
      <c r="EPY41" s="2270"/>
      <c r="EPZ41" s="2325"/>
      <c r="EQA41" s="2325"/>
      <c r="EQB41" s="2325"/>
      <c r="EQC41" s="2267"/>
      <c r="EQD41" s="2270"/>
      <c r="EQE41" s="2271"/>
      <c r="EQF41" s="2270"/>
      <c r="EQG41" s="2270"/>
      <c r="EQH41" s="2325"/>
      <c r="EQI41" s="2325"/>
      <c r="EQJ41" s="2325"/>
      <c r="EQK41" s="2267"/>
      <c r="EQL41" s="2270"/>
      <c r="EQM41" s="2271"/>
      <c r="EQN41" s="2270"/>
      <c r="EQO41" s="2270"/>
      <c r="EQP41" s="2325"/>
      <c r="EQQ41" s="2325"/>
      <c r="EQR41" s="2325"/>
      <c r="EQS41" s="2267"/>
      <c r="EQT41" s="2270"/>
      <c r="EQU41" s="2271"/>
      <c r="EQV41" s="2270"/>
      <c r="EQW41" s="2270"/>
      <c r="EQX41" s="2325"/>
      <c r="EQY41" s="2325"/>
      <c r="EQZ41" s="2325"/>
      <c r="ERA41" s="2267"/>
      <c r="ERB41" s="2270"/>
      <c r="ERC41" s="2271"/>
      <c r="ERD41" s="2270"/>
      <c r="ERE41" s="2270"/>
      <c r="ERF41" s="2325"/>
      <c r="ERG41" s="2325"/>
      <c r="ERH41" s="2325"/>
      <c r="ERI41" s="2267"/>
      <c r="ERJ41" s="2270"/>
      <c r="ERK41" s="2271"/>
      <c r="ERL41" s="2270"/>
      <c r="ERM41" s="2270"/>
      <c r="ERN41" s="2325"/>
      <c r="ERO41" s="2325"/>
      <c r="ERP41" s="2325"/>
      <c r="ERQ41" s="2267"/>
      <c r="ERR41" s="2270"/>
      <c r="ERS41" s="2271"/>
      <c r="ERT41" s="2270"/>
      <c r="ERU41" s="2270"/>
      <c r="ERV41" s="2325"/>
      <c r="ERW41" s="2325"/>
      <c r="ERX41" s="2325"/>
      <c r="ERY41" s="2267"/>
      <c r="ERZ41" s="2270"/>
      <c r="ESA41" s="2271"/>
      <c r="ESB41" s="2270"/>
      <c r="ESC41" s="2270"/>
      <c r="ESD41" s="2325"/>
      <c r="ESE41" s="2325"/>
      <c r="ESF41" s="2325"/>
      <c r="ESG41" s="2267"/>
      <c r="ESH41" s="2270"/>
      <c r="ESI41" s="2271"/>
      <c r="ESJ41" s="2270"/>
      <c r="ESK41" s="2270"/>
      <c r="ESL41" s="2325"/>
      <c r="ESM41" s="2325"/>
      <c r="ESN41" s="2325"/>
      <c r="ESO41" s="2267"/>
      <c r="ESP41" s="2270"/>
      <c r="ESQ41" s="2271"/>
      <c r="ESR41" s="2270"/>
      <c r="ESS41" s="2270"/>
      <c r="EST41" s="2325"/>
      <c r="ESU41" s="2325"/>
      <c r="ESV41" s="2325"/>
      <c r="ESW41" s="2267"/>
      <c r="ESX41" s="2270"/>
      <c r="ESY41" s="2271"/>
      <c r="ESZ41" s="2270"/>
      <c r="ETA41" s="2270"/>
      <c r="ETB41" s="2325"/>
      <c r="ETC41" s="2325"/>
      <c r="ETD41" s="2325"/>
      <c r="ETE41" s="2267"/>
      <c r="ETF41" s="2270"/>
      <c r="ETG41" s="2271"/>
      <c r="ETH41" s="2270"/>
      <c r="ETI41" s="2270"/>
      <c r="ETJ41" s="2325"/>
      <c r="ETK41" s="2325"/>
      <c r="ETL41" s="2325"/>
      <c r="ETM41" s="2267"/>
      <c r="ETN41" s="2270"/>
      <c r="ETO41" s="2271"/>
      <c r="ETP41" s="2270"/>
      <c r="ETQ41" s="2270"/>
      <c r="ETR41" s="2325"/>
      <c r="ETS41" s="2325"/>
      <c r="ETT41" s="2325"/>
      <c r="ETU41" s="2267"/>
      <c r="ETV41" s="2270"/>
      <c r="ETW41" s="2271"/>
      <c r="ETX41" s="2270"/>
      <c r="ETY41" s="2270"/>
      <c r="ETZ41" s="2325"/>
      <c r="EUA41" s="2325"/>
      <c r="EUB41" s="2325"/>
      <c r="EUC41" s="2267"/>
      <c r="EUD41" s="2270"/>
      <c r="EUE41" s="2271"/>
      <c r="EUF41" s="2270"/>
      <c r="EUG41" s="2270"/>
      <c r="EUH41" s="2325"/>
      <c r="EUI41" s="2325"/>
      <c r="EUJ41" s="2325"/>
      <c r="EUK41" s="2267"/>
      <c r="EUL41" s="2270"/>
      <c r="EUM41" s="2271"/>
      <c r="EUN41" s="2270"/>
      <c r="EUO41" s="2270"/>
      <c r="EUP41" s="2325"/>
      <c r="EUQ41" s="2325"/>
      <c r="EUR41" s="2325"/>
      <c r="EUS41" s="2267"/>
      <c r="EUT41" s="2270"/>
      <c r="EUU41" s="2271"/>
      <c r="EUV41" s="2270"/>
      <c r="EUW41" s="2270"/>
      <c r="EUX41" s="2325"/>
      <c r="EUY41" s="2325"/>
      <c r="EUZ41" s="2325"/>
      <c r="EVA41" s="2267"/>
      <c r="EVB41" s="2270"/>
      <c r="EVC41" s="2271"/>
      <c r="EVD41" s="2270"/>
      <c r="EVE41" s="2270"/>
      <c r="EVF41" s="2325"/>
      <c r="EVG41" s="2325"/>
      <c r="EVH41" s="2325"/>
      <c r="EVI41" s="2267"/>
      <c r="EVJ41" s="2270"/>
      <c r="EVK41" s="2271"/>
      <c r="EVL41" s="2270"/>
      <c r="EVM41" s="2270"/>
      <c r="EVN41" s="2325"/>
      <c r="EVO41" s="2325"/>
      <c r="EVP41" s="2325"/>
      <c r="EVQ41" s="2267"/>
      <c r="EVR41" s="2270"/>
      <c r="EVS41" s="2271"/>
      <c r="EVT41" s="2270"/>
      <c r="EVU41" s="2270"/>
      <c r="EVV41" s="2325"/>
      <c r="EVW41" s="2325"/>
      <c r="EVX41" s="2325"/>
      <c r="EVY41" s="2267"/>
      <c r="EVZ41" s="2270"/>
      <c r="EWA41" s="2271"/>
      <c r="EWB41" s="2270"/>
      <c r="EWC41" s="2270"/>
      <c r="EWD41" s="2325"/>
      <c r="EWE41" s="2325"/>
      <c r="EWF41" s="2325"/>
      <c r="EWG41" s="2267"/>
      <c r="EWH41" s="2270"/>
      <c r="EWI41" s="2271"/>
      <c r="EWJ41" s="2270"/>
      <c r="EWK41" s="2270"/>
      <c r="EWL41" s="2325"/>
      <c r="EWM41" s="2325"/>
      <c r="EWN41" s="2325"/>
      <c r="EWO41" s="2267"/>
      <c r="EWP41" s="2270"/>
      <c r="EWQ41" s="2271"/>
      <c r="EWR41" s="2270"/>
      <c r="EWS41" s="2270"/>
      <c r="EWT41" s="2325"/>
      <c r="EWU41" s="2325"/>
      <c r="EWV41" s="2325"/>
      <c r="EWW41" s="2267"/>
      <c r="EWX41" s="2270"/>
      <c r="EWY41" s="2271"/>
      <c r="EWZ41" s="2270"/>
      <c r="EXA41" s="2270"/>
      <c r="EXB41" s="2325"/>
      <c r="EXC41" s="2325"/>
      <c r="EXD41" s="2325"/>
      <c r="EXE41" s="2267"/>
      <c r="EXF41" s="2270"/>
      <c r="EXG41" s="2271"/>
      <c r="EXH41" s="2270"/>
      <c r="EXI41" s="2270"/>
      <c r="EXJ41" s="2325"/>
      <c r="EXK41" s="2325"/>
      <c r="EXL41" s="2325"/>
      <c r="EXM41" s="2267"/>
      <c r="EXN41" s="2270"/>
      <c r="EXO41" s="2271"/>
      <c r="EXP41" s="2270"/>
      <c r="EXQ41" s="2270"/>
      <c r="EXR41" s="2325"/>
      <c r="EXS41" s="2325"/>
      <c r="EXT41" s="2325"/>
      <c r="EXU41" s="2267"/>
      <c r="EXV41" s="2270"/>
      <c r="EXW41" s="2271"/>
      <c r="EXX41" s="2270"/>
      <c r="EXY41" s="2270"/>
      <c r="EXZ41" s="2325"/>
      <c r="EYA41" s="2325"/>
      <c r="EYB41" s="2325"/>
      <c r="EYC41" s="2267"/>
      <c r="EYD41" s="2270"/>
      <c r="EYE41" s="2271"/>
      <c r="EYF41" s="2270"/>
      <c r="EYG41" s="2270"/>
      <c r="EYH41" s="2325"/>
      <c r="EYI41" s="2325"/>
      <c r="EYJ41" s="2325"/>
      <c r="EYK41" s="2267"/>
      <c r="EYL41" s="2270"/>
      <c r="EYM41" s="2271"/>
      <c r="EYN41" s="2270"/>
      <c r="EYO41" s="2270"/>
      <c r="EYP41" s="2325"/>
      <c r="EYQ41" s="2325"/>
      <c r="EYR41" s="2325"/>
      <c r="EYS41" s="2267"/>
      <c r="EYT41" s="2270"/>
      <c r="EYU41" s="2271"/>
      <c r="EYV41" s="2270"/>
      <c r="EYW41" s="2270"/>
      <c r="EYX41" s="2325"/>
      <c r="EYY41" s="2325"/>
      <c r="EYZ41" s="2325"/>
      <c r="EZA41" s="2267"/>
      <c r="EZB41" s="2270"/>
      <c r="EZC41" s="2271"/>
      <c r="EZD41" s="2270"/>
      <c r="EZE41" s="2270"/>
      <c r="EZF41" s="2325"/>
      <c r="EZG41" s="2325"/>
      <c r="EZH41" s="2325"/>
      <c r="EZI41" s="2267"/>
      <c r="EZJ41" s="2270"/>
      <c r="EZK41" s="2271"/>
      <c r="EZL41" s="2270"/>
      <c r="EZM41" s="2270"/>
      <c r="EZN41" s="2325"/>
      <c r="EZO41" s="2325"/>
      <c r="EZP41" s="2325"/>
      <c r="EZQ41" s="2267"/>
      <c r="EZR41" s="2270"/>
      <c r="EZS41" s="2271"/>
      <c r="EZT41" s="2270"/>
      <c r="EZU41" s="2270"/>
      <c r="EZV41" s="2325"/>
      <c r="EZW41" s="2325"/>
      <c r="EZX41" s="2325"/>
      <c r="EZY41" s="2267"/>
      <c r="EZZ41" s="2270"/>
      <c r="FAA41" s="2271"/>
      <c r="FAB41" s="2270"/>
      <c r="FAC41" s="2270"/>
      <c r="FAD41" s="2325"/>
      <c r="FAE41" s="2325"/>
      <c r="FAF41" s="2325"/>
      <c r="FAG41" s="2267"/>
      <c r="FAH41" s="2270"/>
      <c r="FAI41" s="2271"/>
      <c r="FAJ41" s="2270"/>
      <c r="FAK41" s="2270"/>
      <c r="FAL41" s="2325"/>
      <c r="FAM41" s="2325"/>
      <c r="FAN41" s="2325"/>
      <c r="FAO41" s="2267"/>
      <c r="FAP41" s="2270"/>
      <c r="FAQ41" s="2271"/>
      <c r="FAR41" s="2270"/>
      <c r="FAS41" s="2270"/>
      <c r="FAT41" s="2325"/>
      <c r="FAU41" s="2325"/>
      <c r="FAV41" s="2325"/>
      <c r="FAW41" s="2267"/>
      <c r="FAX41" s="2270"/>
      <c r="FAY41" s="2271"/>
      <c r="FAZ41" s="2270"/>
      <c r="FBA41" s="2270"/>
      <c r="FBB41" s="2325"/>
      <c r="FBC41" s="2325"/>
      <c r="FBD41" s="2325"/>
      <c r="FBE41" s="2267"/>
      <c r="FBF41" s="2270"/>
      <c r="FBG41" s="2271"/>
      <c r="FBH41" s="2270"/>
      <c r="FBI41" s="2270"/>
      <c r="FBJ41" s="2325"/>
      <c r="FBK41" s="2325"/>
      <c r="FBL41" s="2325"/>
      <c r="FBM41" s="2267"/>
      <c r="FBN41" s="2270"/>
      <c r="FBO41" s="2271"/>
      <c r="FBP41" s="2270"/>
      <c r="FBQ41" s="2270"/>
      <c r="FBR41" s="2325"/>
      <c r="FBS41" s="2325"/>
      <c r="FBT41" s="2325"/>
      <c r="FBU41" s="2267"/>
      <c r="FBV41" s="2270"/>
      <c r="FBW41" s="2271"/>
      <c r="FBX41" s="2270"/>
      <c r="FBY41" s="2270"/>
      <c r="FBZ41" s="2325"/>
      <c r="FCA41" s="2325"/>
      <c r="FCB41" s="2325"/>
      <c r="FCC41" s="2267"/>
      <c r="FCD41" s="2270"/>
      <c r="FCE41" s="2271"/>
      <c r="FCF41" s="2270"/>
      <c r="FCG41" s="2270"/>
      <c r="FCH41" s="2325"/>
      <c r="FCI41" s="2325"/>
      <c r="FCJ41" s="2325"/>
      <c r="FCK41" s="2267"/>
      <c r="FCL41" s="2270"/>
      <c r="FCM41" s="2271"/>
      <c r="FCN41" s="2270"/>
      <c r="FCO41" s="2270"/>
      <c r="FCP41" s="2325"/>
      <c r="FCQ41" s="2325"/>
      <c r="FCR41" s="2325"/>
      <c r="FCS41" s="2267"/>
      <c r="FCT41" s="2270"/>
      <c r="FCU41" s="2271"/>
      <c r="FCV41" s="2270"/>
      <c r="FCW41" s="2270"/>
      <c r="FCX41" s="2325"/>
      <c r="FCY41" s="2325"/>
      <c r="FCZ41" s="2325"/>
      <c r="FDA41" s="2267"/>
      <c r="FDB41" s="2270"/>
      <c r="FDC41" s="2271"/>
      <c r="FDD41" s="2270"/>
      <c r="FDE41" s="2270"/>
      <c r="FDF41" s="2325"/>
      <c r="FDG41" s="2325"/>
      <c r="FDH41" s="2325"/>
      <c r="FDI41" s="2267"/>
      <c r="FDJ41" s="2270"/>
      <c r="FDK41" s="2271"/>
      <c r="FDL41" s="2270"/>
      <c r="FDM41" s="2270"/>
      <c r="FDN41" s="2325"/>
      <c r="FDO41" s="2325"/>
      <c r="FDP41" s="2325"/>
      <c r="FDQ41" s="2267"/>
      <c r="FDR41" s="2270"/>
      <c r="FDS41" s="2271"/>
      <c r="FDT41" s="2270"/>
      <c r="FDU41" s="2270"/>
      <c r="FDV41" s="2325"/>
      <c r="FDW41" s="2325"/>
      <c r="FDX41" s="2325"/>
      <c r="FDY41" s="2267"/>
      <c r="FDZ41" s="2270"/>
      <c r="FEA41" s="2271"/>
      <c r="FEB41" s="2270"/>
      <c r="FEC41" s="2270"/>
      <c r="FED41" s="2325"/>
      <c r="FEE41" s="2325"/>
      <c r="FEF41" s="2325"/>
      <c r="FEG41" s="2267"/>
      <c r="FEH41" s="2270"/>
      <c r="FEI41" s="2271"/>
      <c r="FEJ41" s="2270"/>
      <c r="FEK41" s="2270"/>
      <c r="FEL41" s="2325"/>
      <c r="FEM41" s="2325"/>
      <c r="FEN41" s="2325"/>
      <c r="FEO41" s="2267"/>
      <c r="FEP41" s="2270"/>
      <c r="FEQ41" s="2271"/>
      <c r="FER41" s="2270"/>
      <c r="FES41" s="2270"/>
      <c r="FET41" s="2325"/>
      <c r="FEU41" s="2325"/>
      <c r="FEV41" s="2325"/>
      <c r="FEW41" s="2267"/>
      <c r="FEX41" s="2270"/>
      <c r="FEY41" s="2271"/>
      <c r="FEZ41" s="2270"/>
      <c r="FFA41" s="2270"/>
      <c r="FFB41" s="2325"/>
      <c r="FFC41" s="2325"/>
      <c r="FFD41" s="2325"/>
      <c r="FFE41" s="2267"/>
      <c r="FFF41" s="2270"/>
      <c r="FFG41" s="2271"/>
      <c r="FFH41" s="2270"/>
      <c r="FFI41" s="2270"/>
      <c r="FFJ41" s="2325"/>
      <c r="FFK41" s="2325"/>
      <c r="FFL41" s="2325"/>
      <c r="FFM41" s="2267"/>
      <c r="FFN41" s="2270"/>
      <c r="FFO41" s="2271"/>
      <c r="FFP41" s="2270"/>
      <c r="FFQ41" s="2270"/>
      <c r="FFR41" s="2325"/>
      <c r="FFS41" s="2325"/>
      <c r="FFT41" s="2325"/>
      <c r="FFU41" s="2267"/>
      <c r="FFV41" s="2270"/>
      <c r="FFW41" s="2271"/>
      <c r="FFX41" s="2270"/>
      <c r="FFY41" s="2270"/>
      <c r="FFZ41" s="2325"/>
      <c r="FGA41" s="2325"/>
      <c r="FGB41" s="2325"/>
      <c r="FGC41" s="2267"/>
      <c r="FGD41" s="2270"/>
      <c r="FGE41" s="2271"/>
      <c r="FGF41" s="2270"/>
      <c r="FGG41" s="2270"/>
      <c r="FGH41" s="2325"/>
      <c r="FGI41" s="2325"/>
      <c r="FGJ41" s="2325"/>
      <c r="FGK41" s="2267"/>
      <c r="FGL41" s="2270"/>
      <c r="FGM41" s="2271"/>
      <c r="FGN41" s="2270"/>
      <c r="FGO41" s="2270"/>
      <c r="FGP41" s="2325"/>
      <c r="FGQ41" s="2325"/>
      <c r="FGR41" s="2325"/>
      <c r="FGS41" s="2267"/>
      <c r="FGT41" s="2270"/>
      <c r="FGU41" s="2271"/>
      <c r="FGV41" s="2270"/>
      <c r="FGW41" s="2270"/>
      <c r="FGX41" s="2325"/>
      <c r="FGY41" s="2325"/>
      <c r="FGZ41" s="2325"/>
      <c r="FHA41" s="2267"/>
      <c r="FHB41" s="2270"/>
      <c r="FHC41" s="2271"/>
      <c r="FHD41" s="2270"/>
      <c r="FHE41" s="2270"/>
      <c r="FHF41" s="2325"/>
      <c r="FHG41" s="2325"/>
      <c r="FHH41" s="2325"/>
      <c r="FHI41" s="2267"/>
      <c r="FHJ41" s="2270"/>
      <c r="FHK41" s="2271"/>
      <c r="FHL41" s="2270"/>
      <c r="FHM41" s="2270"/>
      <c r="FHN41" s="2325"/>
      <c r="FHO41" s="2325"/>
      <c r="FHP41" s="2325"/>
      <c r="FHQ41" s="2267"/>
      <c r="FHR41" s="2270"/>
      <c r="FHS41" s="2271"/>
      <c r="FHT41" s="2270"/>
      <c r="FHU41" s="2270"/>
      <c r="FHV41" s="2325"/>
      <c r="FHW41" s="2325"/>
      <c r="FHX41" s="2325"/>
      <c r="FHY41" s="2267"/>
      <c r="FHZ41" s="2270"/>
      <c r="FIA41" s="2271"/>
      <c r="FIB41" s="2270"/>
      <c r="FIC41" s="2270"/>
      <c r="FID41" s="2325"/>
      <c r="FIE41" s="2325"/>
      <c r="FIF41" s="2325"/>
      <c r="FIG41" s="2267"/>
      <c r="FIH41" s="2270"/>
      <c r="FII41" s="2271"/>
      <c r="FIJ41" s="2270"/>
      <c r="FIK41" s="2270"/>
      <c r="FIL41" s="2325"/>
      <c r="FIM41" s="2325"/>
      <c r="FIN41" s="2325"/>
      <c r="FIO41" s="2267"/>
      <c r="FIP41" s="2270"/>
      <c r="FIQ41" s="2271"/>
      <c r="FIR41" s="2270"/>
      <c r="FIS41" s="2270"/>
      <c r="FIT41" s="2325"/>
      <c r="FIU41" s="2325"/>
      <c r="FIV41" s="2325"/>
      <c r="FIW41" s="2267"/>
      <c r="FIX41" s="2270"/>
      <c r="FIY41" s="2271"/>
      <c r="FIZ41" s="2270"/>
      <c r="FJA41" s="2270"/>
      <c r="FJB41" s="2325"/>
      <c r="FJC41" s="2325"/>
      <c r="FJD41" s="2325"/>
      <c r="FJE41" s="2267"/>
      <c r="FJF41" s="2270"/>
      <c r="FJG41" s="2271"/>
      <c r="FJH41" s="2270"/>
      <c r="FJI41" s="2270"/>
      <c r="FJJ41" s="2325"/>
      <c r="FJK41" s="2325"/>
      <c r="FJL41" s="2325"/>
      <c r="FJM41" s="2267"/>
      <c r="FJN41" s="2270"/>
      <c r="FJO41" s="2271"/>
      <c r="FJP41" s="2270"/>
      <c r="FJQ41" s="2270"/>
      <c r="FJR41" s="2325"/>
      <c r="FJS41" s="2325"/>
      <c r="FJT41" s="2325"/>
      <c r="FJU41" s="2267"/>
      <c r="FJV41" s="2270"/>
      <c r="FJW41" s="2271"/>
      <c r="FJX41" s="2270"/>
      <c r="FJY41" s="2270"/>
      <c r="FJZ41" s="2325"/>
      <c r="FKA41" s="2325"/>
      <c r="FKB41" s="2325"/>
      <c r="FKC41" s="2267"/>
      <c r="FKD41" s="2270"/>
      <c r="FKE41" s="2271"/>
      <c r="FKF41" s="2270"/>
      <c r="FKG41" s="2270"/>
      <c r="FKH41" s="2325"/>
      <c r="FKI41" s="2325"/>
      <c r="FKJ41" s="2325"/>
      <c r="FKK41" s="2267"/>
      <c r="FKL41" s="2270"/>
      <c r="FKM41" s="2271"/>
      <c r="FKN41" s="2270"/>
      <c r="FKO41" s="2270"/>
      <c r="FKP41" s="2325"/>
      <c r="FKQ41" s="2325"/>
      <c r="FKR41" s="2325"/>
      <c r="FKS41" s="2267"/>
      <c r="FKT41" s="2270"/>
      <c r="FKU41" s="2271"/>
      <c r="FKV41" s="2270"/>
      <c r="FKW41" s="2270"/>
      <c r="FKX41" s="2325"/>
      <c r="FKY41" s="2325"/>
      <c r="FKZ41" s="2325"/>
      <c r="FLA41" s="2267"/>
      <c r="FLB41" s="2270"/>
      <c r="FLC41" s="2271"/>
      <c r="FLD41" s="2270"/>
      <c r="FLE41" s="2270"/>
      <c r="FLF41" s="2325"/>
      <c r="FLG41" s="2325"/>
      <c r="FLH41" s="2325"/>
      <c r="FLI41" s="2267"/>
      <c r="FLJ41" s="2270"/>
      <c r="FLK41" s="2271"/>
      <c r="FLL41" s="2270"/>
      <c r="FLM41" s="2270"/>
      <c r="FLN41" s="2325"/>
      <c r="FLO41" s="2325"/>
      <c r="FLP41" s="2325"/>
      <c r="FLQ41" s="2267"/>
      <c r="FLR41" s="2270"/>
      <c r="FLS41" s="2271"/>
      <c r="FLT41" s="2270"/>
      <c r="FLU41" s="2270"/>
      <c r="FLV41" s="2325"/>
      <c r="FLW41" s="2325"/>
      <c r="FLX41" s="2325"/>
      <c r="FLY41" s="2267"/>
      <c r="FLZ41" s="2270"/>
      <c r="FMA41" s="2271"/>
      <c r="FMB41" s="2270"/>
      <c r="FMC41" s="2270"/>
      <c r="FMD41" s="2325"/>
      <c r="FME41" s="2325"/>
      <c r="FMF41" s="2325"/>
      <c r="FMG41" s="2267"/>
      <c r="FMH41" s="2270"/>
      <c r="FMI41" s="2271"/>
      <c r="FMJ41" s="2270"/>
      <c r="FMK41" s="2270"/>
      <c r="FML41" s="2325"/>
      <c r="FMM41" s="2325"/>
      <c r="FMN41" s="2325"/>
      <c r="FMO41" s="2267"/>
      <c r="FMP41" s="2270"/>
      <c r="FMQ41" s="2271"/>
      <c r="FMR41" s="2270"/>
      <c r="FMS41" s="2270"/>
      <c r="FMT41" s="2325"/>
      <c r="FMU41" s="2325"/>
      <c r="FMV41" s="2325"/>
      <c r="FMW41" s="2267"/>
      <c r="FMX41" s="2270"/>
      <c r="FMY41" s="2271"/>
      <c r="FMZ41" s="2270"/>
      <c r="FNA41" s="2270"/>
      <c r="FNB41" s="2325"/>
      <c r="FNC41" s="2325"/>
      <c r="FND41" s="2325"/>
      <c r="FNE41" s="2267"/>
      <c r="FNF41" s="2270"/>
      <c r="FNG41" s="2271"/>
      <c r="FNH41" s="2270"/>
      <c r="FNI41" s="2270"/>
      <c r="FNJ41" s="2325"/>
      <c r="FNK41" s="2325"/>
      <c r="FNL41" s="2325"/>
      <c r="FNM41" s="2267"/>
      <c r="FNN41" s="2270"/>
      <c r="FNO41" s="2271"/>
      <c r="FNP41" s="2270"/>
      <c r="FNQ41" s="2270"/>
      <c r="FNR41" s="2325"/>
      <c r="FNS41" s="2325"/>
      <c r="FNT41" s="2325"/>
      <c r="FNU41" s="2267"/>
      <c r="FNV41" s="2270"/>
      <c r="FNW41" s="2271"/>
      <c r="FNX41" s="2270"/>
      <c r="FNY41" s="2270"/>
      <c r="FNZ41" s="2325"/>
      <c r="FOA41" s="2325"/>
      <c r="FOB41" s="2325"/>
      <c r="FOC41" s="2267"/>
      <c r="FOD41" s="2270"/>
      <c r="FOE41" s="2271"/>
      <c r="FOF41" s="2270"/>
      <c r="FOG41" s="2270"/>
      <c r="FOH41" s="2325"/>
      <c r="FOI41" s="2325"/>
      <c r="FOJ41" s="2325"/>
      <c r="FOK41" s="2267"/>
      <c r="FOL41" s="2270"/>
      <c r="FOM41" s="2271"/>
      <c r="FON41" s="2270"/>
      <c r="FOO41" s="2270"/>
      <c r="FOP41" s="2325"/>
      <c r="FOQ41" s="2325"/>
      <c r="FOR41" s="2325"/>
      <c r="FOS41" s="2267"/>
      <c r="FOT41" s="2270"/>
      <c r="FOU41" s="2271"/>
      <c r="FOV41" s="2270"/>
      <c r="FOW41" s="2270"/>
      <c r="FOX41" s="2325"/>
      <c r="FOY41" s="2325"/>
      <c r="FOZ41" s="2325"/>
      <c r="FPA41" s="2267"/>
      <c r="FPB41" s="2270"/>
      <c r="FPC41" s="2271"/>
      <c r="FPD41" s="2270"/>
      <c r="FPE41" s="2270"/>
      <c r="FPF41" s="2325"/>
      <c r="FPG41" s="2325"/>
      <c r="FPH41" s="2325"/>
      <c r="FPI41" s="2267"/>
      <c r="FPJ41" s="2270"/>
      <c r="FPK41" s="2271"/>
      <c r="FPL41" s="2270"/>
      <c r="FPM41" s="2270"/>
      <c r="FPN41" s="2325"/>
      <c r="FPO41" s="2325"/>
      <c r="FPP41" s="2325"/>
      <c r="FPQ41" s="2267"/>
      <c r="FPR41" s="2270"/>
      <c r="FPS41" s="2271"/>
      <c r="FPT41" s="2270"/>
      <c r="FPU41" s="2270"/>
      <c r="FPV41" s="2325"/>
      <c r="FPW41" s="2325"/>
      <c r="FPX41" s="2325"/>
      <c r="FPY41" s="2267"/>
      <c r="FPZ41" s="2270"/>
      <c r="FQA41" s="2271"/>
      <c r="FQB41" s="2270"/>
      <c r="FQC41" s="2270"/>
      <c r="FQD41" s="2325"/>
      <c r="FQE41" s="2325"/>
      <c r="FQF41" s="2325"/>
      <c r="FQG41" s="2267"/>
      <c r="FQH41" s="2270"/>
      <c r="FQI41" s="2271"/>
      <c r="FQJ41" s="2270"/>
      <c r="FQK41" s="2270"/>
      <c r="FQL41" s="2325"/>
      <c r="FQM41" s="2325"/>
      <c r="FQN41" s="2325"/>
      <c r="FQO41" s="2267"/>
      <c r="FQP41" s="2270"/>
      <c r="FQQ41" s="2271"/>
      <c r="FQR41" s="2270"/>
      <c r="FQS41" s="2270"/>
      <c r="FQT41" s="2325"/>
      <c r="FQU41" s="2325"/>
      <c r="FQV41" s="2325"/>
      <c r="FQW41" s="2267"/>
      <c r="FQX41" s="2270"/>
      <c r="FQY41" s="2271"/>
      <c r="FQZ41" s="2270"/>
      <c r="FRA41" s="2270"/>
      <c r="FRB41" s="2325"/>
      <c r="FRC41" s="2325"/>
      <c r="FRD41" s="2325"/>
      <c r="FRE41" s="2267"/>
      <c r="FRF41" s="2270"/>
      <c r="FRG41" s="2271"/>
      <c r="FRH41" s="2270"/>
      <c r="FRI41" s="2270"/>
      <c r="FRJ41" s="2325"/>
      <c r="FRK41" s="2325"/>
      <c r="FRL41" s="2325"/>
      <c r="FRM41" s="2267"/>
      <c r="FRN41" s="2270"/>
      <c r="FRO41" s="2271"/>
      <c r="FRP41" s="2270"/>
      <c r="FRQ41" s="2270"/>
      <c r="FRR41" s="2325"/>
      <c r="FRS41" s="2325"/>
      <c r="FRT41" s="2325"/>
      <c r="FRU41" s="2267"/>
      <c r="FRV41" s="2270"/>
      <c r="FRW41" s="2271"/>
      <c r="FRX41" s="2270"/>
      <c r="FRY41" s="2270"/>
      <c r="FRZ41" s="2325"/>
      <c r="FSA41" s="2325"/>
      <c r="FSB41" s="2325"/>
      <c r="FSC41" s="2267"/>
      <c r="FSD41" s="2270"/>
      <c r="FSE41" s="2271"/>
      <c r="FSF41" s="2270"/>
      <c r="FSG41" s="2270"/>
      <c r="FSH41" s="2325"/>
      <c r="FSI41" s="2325"/>
      <c r="FSJ41" s="2325"/>
      <c r="FSK41" s="2267"/>
      <c r="FSL41" s="2270"/>
      <c r="FSM41" s="2271"/>
      <c r="FSN41" s="2270"/>
      <c r="FSO41" s="2270"/>
      <c r="FSP41" s="2325"/>
      <c r="FSQ41" s="2325"/>
      <c r="FSR41" s="2325"/>
      <c r="FSS41" s="2267"/>
      <c r="FST41" s="2270"/>
      <c r="FSU41" s="2271"/>
      <c r="FSV41" s="2270"/>
      <c r="FSW41" s="2270"/>
      <c r="FSX41" s="2325"/>
      <c r="FSY41" s="2325"/>
      <c r="FSZ41" s="2325"/>
      <c r="FTA41" s="2267"/>
      <c r="FTB41" s="2270"/>
      <c r="FTC41" s="2271"/>
      <c r="FTD41" s="2270"/>
      <c r="FTE41" s="2270"/>
      <c r="FTF41" s="2325"/>
      <c r="FTG41" s="2325"/>
      <c r="FTH41" s="2325"/>
      <c r="FTI41" s="2267"/>
      <c r="FTJ41" s="2270"/>
      <c r="FTK41" s="2271"/>
      <c r="FTL41" s="2270"/>
      <c r="FTM41" s="2270"/>
      <c r="FTN41" s="2325"/>
      <c r="FTO41" s="2325"/>
      <c r="FTP41" s="2325"/>
      <c r="FTQ41" s="2267"/>
      <c r="FTR41" s="2270"/>
      <c r="FTS41" s="2271"/>
      <c r="FTT41" s="2270"/>
      <c r="FTU41" s="2270"/>
      <c r="FTV41" s="2325"/>
      <c r="FTW41" s="2325"/>
      <c r="FTX41" s="2325"/>
      <c r="FTY41" s="2267"/>
      <c r="FTZ41" s="2270"/>
      <c r="FUA41" s="2271"/>
      <c r="FUB41" s="2270"/>
      <c r="FUC41" s="2270"/>
      <c r="FUD41" s="2325"/>
      <c r="FUE41" s="2325"/>
      <c r="FUF41" s="2325"/>
      <c r="FUG41" s="2267"/>
      <c r="FUH41" s="2270"/>
      <c r="FUI41" s="2271"/>
      <c r="FUJ41" s="2270"/>
      <c r="FUK41" s="2270"/>
      <c r="FUL41" s="2325"/>
      <c r="FUM41" s="2325"/>
      <c r="FUN41" s="2325"/>
      <c r="FUO41" s="2267"/>
      <c r="FUP41" s="2270"/>
      <c r="FUQ41" s="2271"/>
      <c r="FUR41" s="2270"/>
      <c r="FUS41" s="2270"/>
      <c r="FUT41" s="2325"/>
      <c r="FUU41" s="2325"/>
      <c r="FUV41" s="2325"/>
      <c r="FUW41" s="2267"/>
      <c r="FUX41" s="2270"/>
      <c r="FUY41" s="2271"/>
      <c r="FUZ41" s="2270"/>
      <c r="FVA41" s="2270"/>
      <c r="FVB41" s="2325"/>
      <c r="FVC41" s="2325"/>
      <c r="FVD41" s="2325"/>
      <c r="FVE41" s="2267"/>
      <c r="FVF41" s="2270"/>
      <c r="FVG41" s="2271"/>
      <c r="FVH41" s="2270"/>
      <c r="FVI41" s="2270"/>
      <c r="FVJ41" s="2325"/>
      <c r="FVK41" s="2325"/>
      <c r="FVL41" s="2325"/>
      <c r="FVM41" s="2267"/>
      <c r="FVN41" s="2270"/>
      <c r="FVO41" s="2271"/>
      <c r="FVP41" s="2270"/>
      <c r="FVQ41" s="2270"/>
      <c r="FVR41" s="2325"/>
      <c r="FVS41" s="2325"/>
      <c r="FVT41" s="2325"/>
      <c r="FVU41" s="2267"/>
      <c r="FVV41" s="2270"/>
      <c r="FVW41" s="2271"/>
      <c r="FVX41" s="2270"/>
      <c r="FVY41" s="2270"/>
      <c r="FVZ41" s="2325"/>
      <c r="FWA41" s="2325"/>
      <c r="FWB41" s="2325"/>
      <c r="FWC41" s="2267"/>
      <c r="FWD41" s="2270"/>
      <c r="FWE41" s="2271"/>
      <c r="FWF41" s="2270"/>
      <c r="FWG41" s="2270"/>
      <c r="FWH41" s="2325"/>
      <c r="FWI41" s="2325"/>
      <c r="FWJ41" s="2325"/>
      <c r="FWK41" s="2267"/>
      <c r="FWL41" s="2270"/>
      <c r="FWM41" s="2271"/>
      <c r="FWN41" s="2270"/>
      <c r="FWO41" s="2270"/>
      <c r="FWP41" s="2325"/>
      <c r="FWQ41" s="2325"/>
      <c r="FWR41" s="2325"/>
      <c r="FWS41" s="2267"/>
      <c r="FWT41" s="2270"/>
      <c r="FWU41" s="2271"/>
      <c r="FWV41" s="2270"/>
      <c r="FWW41" s="2270"/>
      <c r="FWX41" s="2325"/>
      <c r="FWY41" s="2325"/>
      <c r="FWZ41" s="2325"/>
      <c r="FXA41" s="2267"/>
      <c r="FXB41" s="2270"/>
      <c r="FXC41" s="2271"/>
      <c r="FXD41" s="2270"/>
      <c r="FXE41" s="2270"/>
      <c r="FXF41" s="2325"/>
      <c r="FXG41" s="2325"/>
      <c r="FXH41" s="2325"/>
      <c r="FXI41" s="2267"/>
      <c r="FXJ41" s="2270"/>
      <c r="FXK41" s="2271"/>
      <c r="FXL41" s="2270"/>
      <c r="FXM41" s="2270"/>
      <c r="FXN41" s="2325"/>
      <c r="FXO41" s="2325"/>
      <c r="FXP41" s="2325"/>
      <c r="FXQ41" s="2267"/>
      <c r="FXR41" s="2270"/>
      <c r="FXS41" s="2271"/>
      <c r="FXT41" s="2270"/>
      <c r="FXU41" s="2270"/>
      <c r="FXV41" s="2325"/>
      <c r="FXW41" s="2325"/>
      <c r="FXX41" s="2325"/>
      <c r="FXY41" s="2267"/>
      <c r="FXZ41" s="2270"/>
      <c r="FYA41" s="2271"/>
      <c r="FYB41" s="2270"/>
      <c r="FYC41" s="2270"/>
      <c r="FYD41" s="2325"/>
      <c r="FYE41" s="2325"/>
      <c r="FYF41" s="2325"/>
      <c r="FYG41" s="2267"/>
      <c r="FYH41" s="2270"/>
      <c r="FYI41" s="2271"/>
      <c r="FYJ41" s="2270"/>
      <c r="FYK41" s="2270"/>
      <c r="FYL41" s="2325"/>
      <c r="FYM41" s="2325"/>
      <c r="FYN41" s="2325"/>
      <c r="FYO41" s="2267"/>
      <c r="FYP41" s="2270"/>
      <c r="FYQ41" s="2271"/>
      <c r="FYR41" s="2270"/>
      <c r="FYS41" s="2270"/>
      <c r="FYT41" s="2325"/>
      <c r="FYU41" s="2325"/>
      <c r="FYV41" s="2325"/>
      <c r="FYW41" s="2267"/>
      <c r="FYX41" s="2270"/>
      <c r="FYY41" s="2271"/>
      <c r="FYZ41" s="2270"/>
      <c r="FZA41" s="2270"/>
      <c r="FZB41" s="2325"/>
      <c r="FZC41" s="2325"/>
      <c r="FZD41" s="2325"/>
      <c r="FZE41" s="2267"/>
      <c r="FZF41" s="2270"/>
      <c r="FZG41" s="2271"/>
      <c r="FZH41" s="2270"/>
      <c r="FZI41" s="2270"/>
      <c r="FZJ41" s="2325"/>
      <c r="FZK41" s="2325"/>
      <c r="FZL41" s="2325"/>
      <c r="FZM41" s="2267"/>
      <c r="FZN41" s="2270"/>
      <c r="FZO41" s="2271"/>
      <c r="FZP41" s="2270"/>
      <c r="FZQ41" s="2270"/>
      <c r="FZR41" s="2325"/>
      <c r="FZS41" s="2325"/>
      <c r="FZT41" s="2325"/>
      <c r="FZU41" s="2267"/>
      <c r="FZV41" s="2270"/>
      <c r="FZW41" s="2271"/>
      <c r="FZX41" s="2270"/>
      <c r="FZY41" s="2270"/>
      <c r="FZZ41" s="2325"/>
      <c r="GAA41" s="2325"/>
      <c r="GAB41" s="2325"/>
      <c r="GAC41" s="2267"/>
      <c r="GAD41" s="2270"/>
      <c r="GAE41" s="2271"/>
      <c r="GAF41" s="2270"/>
      <c r="GAG41" s="2270"/>
      <c r="GAH41" s="2325"/>
      <c r="GAI41" s="2325"/>
      <c r="GAJ41" s="2325"/>
      <c r="GAK41" s="2267"/>
      <c r="GAL41" s="2270"/>
      <c r="GAM41" s="2271"/>
      <c r="GAN41" s="2270"/>
      <c r="GAO41" s="2270"/>
      <c r="GAP41" s="2325"/>
      <c r="GAQ41" s="2325"/>
      <c r="GAR41" s="2325"/>
      <c r="GAS41" s="2267"/>
      <c r="GAT41" s="2270"/>
      <c r="GAU41" s="2271"/>
      <c r="GAV41" s="2270"/>
      <c r="GAW41" s="2270"/>
      <c r="GAX41" s="2325"/>
      <c r="GAY41" s="2325"/>
      <c r="GAZ41" s="2325"/>
      <c r="GBA41" s="2267"/>
      <c r="GBB41" s="2270"/>
      <c r="GBC41" s="2271"/>
      <c r="GBD41" s="2270"/>
      <c r="GBE41" s="2270"/>
      <c r="GBF41" s="2325"/>
      <c r="GBG41" s="2325"/>
      <c r="GBH41" s="2325"/>
      <c r="GBI41" s="2267"/>
      <c r="GBJ41" s="2270"/>
      <c r="GBK41" s="2271"/>
      <c r="GBL41" s="2270"/>
      <c r="GBM41" s="2270"/>
      <c r="GBN41" s="2325"/>
      <c r="GBO41" s="2325"/>
      <c r="GBP41" s="2325"/>
      <c r="GBQ41" s="2267"/>
      <c r="GBR41" s="2270"/>
      <c r="GBS41" s="2271"/>
      <c r="GBT41" s="2270"/>
      <c r="GBU41" s="2270"/>
      <c r="GBV41" s="2325"/>
      <c r="GBW41" s="2325"/>
      <c r="GBX41" s="2325"/>
      <c r="GBY41" s="2267"/>
      <c r="GBZ41" s="2270"/>
      <c r="GCA41" s="2271"/>
      <c r="GCB41" s="2270"/>
      <c r="GCC41" s="2270"/>
      <c r="GCD41" s="2325"/>
      <c r="GCE41" s="2325"/>
      <c r="GCF41" s="2325"/>
      <c r="GCG41" s="2267"/>
      <c r="GCH41" s="2270"/>
      <c r="GCI41" s="2271"/>
      <c r="GCJ41" s="2270"/>
      <c r="GCK41" s="2270"/>
      <c r="GCL41" s="2325"/>
      <c r="GCM41" s="2325"/>
      <c r="GCN41" s="2325"/>
      <c r="GCO41" s="2267"/>
      <c r="GCP41" s="2270"/>
      <c r="GCQ41" s="2271"/>
      <c r="GCR41" s="2270"/>
      <c r="GCS41" s="2270"/>
      <c r="GCT41" s="2325"/>
      <c r="GCU41" s="2325"/>
      <c r="GCV41" s="2325"/>
      <c r="GCW41" s="2267"/>
      <c r="GCX41" s="2270"/>
      <c r="GCY41" s="2271"/>
      <c r="GCZ41" s="2270"/>
      <c r="GDA41" s="2270"/>
      <c r="GDB41" s="2325"/>
      <c r="GDC41" s="2325"/>
      <c r="GDD41" s="2325"/>
      <c r="GDE41" s="2267"/>
      <c r="GDF41" s="2270"/>
      <c r="GDG41" s="2271"/>
      <c r="GDH41" s="2270"/>
      <c r="GDI41" s="2270"/>
      <c r="GDJ41" s="2325"/>
      <c r="GDK41" s="2325"/>
      <c r="GDL41" s="2325"/>
      <c r="GDM41" s="2267"/>
      <c r="GDN41" s="2270"/>
      <c r="GDO41" s="2271"/>
      <c r="GDP41" s="2270"/>
      <c r="GDQ41" s="2270"/>
      <c r="GDR41" s="2325"/>
      <c r="GDS41" s="2325"/>
      <c r="GDT41" s="2325"/>
      <c r="GDU41" s="2267"/>
      <c r="GDV41" s="2270"/>
      <c r="GDW41" s="2271"/>
      <c r="GDX41" s="2270"/>
      <c r="GDY41" s="2270"/>
      <c r="GDZ41" s="2325"/>
      <c r="GEA41" s="2325"/>
      <c r="GEB41" s="2325"/>
      <c r="GEC41" s="2267"/>
      <c r="GED41" s="2270"/>
      <c r="GEE41" s="2271"/>
      <c r="GEF41" s="2270"/>
      <c r="GEG41" s="2270"/>
      <c r="GEH41" s="2325"/>
      <c r="GEI41" s="2325"/>
      <c r="GEJ41" s="2325"/>
      <c r="GEK41" s="2267"/>
      <c r="GEL41" s="2270"/>
      <c r="GEM41" s="2271"/>
      <c r="GEN41" s="2270"/>
      <c r="GEO41" s="2270"/>
      <c r="GEP41" s="2325"/>
      <c r="GEQ41" s="2325"/>
      <c r="GER41" s="2325"/>
      <c r="GES41" s="2267"/>
      <c r="GET41" s="2270"/>
      <c r="GEU41" s="2271"/>
      <c r="GEV41" s="2270"/>
      <c r="GEW41" s="2270"/>
      <c r="GEX41" s="2325"/>
      <c r="GEY41" s="2325"/>
      <c r="GEZ41" s="2325"/>
      <c r="GFA41" s="2267"/>
      <c r="GFB41" s="2270"/>
      <c r="GFC41" s="2271"/>
      <c r="GFD41" s="2270"/>
      <c r="GFE41" s="2270"/>
      <c r="GFF41" s="2325"/>
      <c r="GFG41" s="2325"/>
      <c r="GFH41" s="2325"/>
      <c r="GFI41" s="2267"/>
      <c r="GFJ41" s="2270"/>
      <c r="GFK41" s="2271"/>
      <c r="GFL41" s="2270"/>
      <c r="GFM41" s="2270"/>
      <c r="GFN41" s="2325"/>
      <c r="GFO41" s="2325"/>
      <c r="GFP41" s="2325"/>
      <c r="GFQ41" s="2267"/>
      <c r="GFR41" s="2270"/>
      <c r="GFS41" s="2271"/>
      <c r="GFT41" s="2270"/>
      <c r="GFU41" s="2270"/>
      <c r="GFV41" s="2325"/>
      <c r="GFW41" s="2325"/>
      <c r="GFX41" s="2325"/>
      <c r="GFY41" s="2267"/>
      <c r="GFZ41" s="2270"/>
      <c r="GGA41" s="2271"/>
      <c r="GGB41" s="2270"/>
      <c r="GGC41" s="2270"/>
      <c r="GGD41" s="2325"/>
      <c r="GGE41" s="2325"/>
      <c r="GGF41" s="2325"/>
      <c r="GGG41" s="2267"/>
      <c r="GGH41" s="2270"/>
      <c r="GGI41" s="2271"/>
      <c r="GGJ41" s="2270"/>
      <c r="GGK41" s="2270"/>
      <c r="GGL41" s="2325"/>
      <c r="GGM41" s="2325"/>
      <c r="GGN41" s="2325"/>
      <c r="GGO41" s="2267"/>
      <c r="GGP41" s="2270"/>
      <c r="GGQ41" s="2271"/>
      <c r="GGR41" s="2270"/>
      <c r="GGS41" s="2270"/>
      <c r="GGT41" s="2325"/>
      <c r="GGU41" s="2325"/>
      <c r="GGV41" s="2325"/>
      <c r="GGW41" s="2267"/>
      <c r="GGX41" s="2270"/>
      <c r="GGY41" s="2271"/>
      <c r="GGZ41" s="2270"/>
      <c r="GHA41" s="2270"/>
      <c r="GHB41" s="2325"/>
      <c r="GHC41" s="2325"/>
      <c r="GHD41" s="2325"/>
      <c r="GHE41" s="2267"/>
      <c r="GHF41" s="2270"/>
      <c r="GHG41" s="2271"/>
      <c r="GHH41" s="2270"/>
      <c r="GHI41" s="2270"/>
      <c r="GHJ41" s="2325"/>
      <c r="GHK41" s="2325"/>
      <c r="GHL41" s="2325"/>
      <c r="GHM41" s="2267"/>
      <c r="GHN41" s="2270"/>
      <c r="GHO41" s="2271"/>
      <c r="GHP41" s="2270"/>
      <c r="GHQ41" s="2270"/>
      <c r="GHR41" s="2325"/>
      <c r="GHS41" s="2325"/>
      <c r="GHT41" s="2325"/>
      <c r="GHU41" s="2267"/>
      <c r="GHV41" s="2270"/>
      <c r="GHW41" s="2271"/>
      <c r="GHX41" s="2270"/>
      <c r="GHY41" s="2270"/>
      <c r="GHZ41" s="2325"/>
      <c r="GIA41" s="2325"/>
      <c r="GIB41" s="2325"/>
      <c r="GIC41" s="2267"/>
      <c r="GID41" s="2270"/>
      <c r="GIE41" s="2271"/>
      <c r="GIF41" s="2270"/>
      <c r="GIG41" s="2270"/>
      <c r="GIH41" s="2325"/>
      <c r="GII41" s="2325"/>
      <c r="GIJ41" s="2325"/>
      <c r="GIK41" s="2267"/>
      <c r="GIL41" s="2270"/>
      <c r="GIM41" s="2271"/>
      <c r="GIN41" s="2270"/>
      <c r="GIO41" s="2270"/>
      <c r="GIP41" s="2325"/>
      <c r="GIQ41" s="2325"/>
      <c r="GIR41" s="2325"/>
      <c r="GIS41" s="2267"/>
      <c r="GIT41" s="2270"/>
      <c r="GIU41" s="2271"/>
      <c r="GIV41" s="2270"/>
      <c r="GIW41" s="2270"/>
      <c r="GIX41" s="2325"/>
      <c r="GIY41" s="2325"/>
      <c r="GIZ41" s="2325"/>
      <c r="GJA41" s="2267"/>
      <c r="GJB41" s="2270"/>
      <c r="GJC41" s="2271"/>
      <c r="GJD41" s="2270"/>
      <c r="GJE41" s="2270"/>
      <c r="GJF41" s="2325"/>
      <c r="GJG41" s="2325"/>
      <c r="GJH41" s="2325"/>
      <c r="GJI41" s="2267"/>
      <c r="GJJ41" s="2270"/>
      <c r="GJK41" s="2271"/>
      <c r="GJL41" s="2270"/>
      <c r="GJM41" s="2270"/>
      <c r="GJN41" s="2325"/>
      <c r="GJO41" s="2325"/>
      <c r="GJP41" s="2325"/>
      <c r="GJQ41" s="2267"/>
      <c r="GJR41" s="2270"/>
      <c r="GJS41" s="2271"/>
      <c r="GJT41" s="2270"/>
      <c r="GJU41" s="2270"/>
      <c r="GJV41" s="2325"/>
      <c r="GJW41" s="2325"/>
      <c r="GJX41" s="2325"/>
      <c r="GJY41" s="2267"/>
      <c r="GJZ41" s="2270"/>
      <c r="GKA41" s="2271"/>
      <c r="GKB41" s="2270"/>
      <c r="GKC41" s="2270"/>
      <c r="GKD41" s="2325"/>
      <c r="GKE41" s="2325"/>
      <c r="GKF41" s="2325"/>
      <c r="GKG41" s="2267"/>
      <c r="GKH41" s="2270"/>
      <c r="GKI41" s="2271"/>
      <c r="GKJ41" s="2270"/>
      <c r="GKK41" s="2270"/>
      <c r="GKL41" s="2325"/>
      <c r="GKM41" s="2325"/>
      <c r="GKN41" s="2325"/>
      <c r="GKO41" s="2267"/>
      <c r="GKP41" s="2270"/>
      <c r="GKQ41" s="2271"/>
      <c r="GKR41" s="2270"/>
      <c r="GKS41" s="2270"/>
      <c r="GKT41" s="2325"/>
      <c r="GKU41" s="2325"/>
      <c r="GKV41" s="2325"/>
      <c r="GKW41" s="2267"/>
      <c r="GKX41" s="2270"/>
      <c r="GKY41" s="2271"/>
      <c r="GKZ41" s="2270"/>
      <c r="GLA41" s="2270"/>
      <c r="GLB41" s="2325"/>
      <c r="GLC41" s="2325"/>
      <c r="GLD41" s="2325"/>
      <c r="GLE41" s="2267"/>
      <c r="GLF41" s="2270"/>
      <c r="GLG41" s="2271"/>
      <c r="GLH41" s="2270"/>
      <c r="GLI41" s="2270"/>
      <c r="GLJ41" s="2325"/>
      <c r="GLK41" s="2325"/>
      <c r="GLL41" s="2325"/>
      <c r="GLM41" s="2267"/>
      <c r="GLN41" s="2270"/>
      <c r="GLO41" s="2271"/>
      <c r="GLP41" s="2270"/>
      <c r="GLQ41" s="2270"/>
      <c r="GLR41" s="2325"/>
      <c r="GLS41" s="2325"/>
      <c r="GLT41" s="2325"/>
      <c r="GLU41" s="2267"/>
      <c r="GLV41" s="2270"/>
      <c r="GLW41" s="2271"/>
      <c r="GLX41" s="2270"/>
      <c r="GLY41" s="2270"/>
      <c r="GLZ41" s="2325"/>
      <c r="GMA41" s="2325"/>
      <c r="GMB41" s="2325"/>
      <c r="GMC41" s="2267"/>
      <c r="GMD41" s="2270"/>
      <c r="GME41" s="2271"/>
      <c r="GMF41" s="2270"/>
      <c r="GMG41" s="2270"/>
      <c r="GMH41" s="2325"/>
      <c r="GMI41" s="2325"/>
      <c r="GMJ41" s="2325"/>
      <c r="GMK41" s="2267"/>
      <c r="GML41" s="2270"/>
      <c r="GMM41" s="2271"/>
      <c r="GMN41" s="2270"/>
      <c r="GMO41" s="2270"/>
      <c r="GMP41" s="2325"/>
      <c r="GMQ41" s="2325"/>
      <c r="GMR41" s="2325"/>
      <c r="GMS41" s="2267"/>
      <c r="GMT41" s="2270"/>
      <c r="GMU41" s="2271"/>
      <c r="GMV41" s="2270"/>
      <c r="GMW41" s="2270"/>
      <c r="GMX41" s="2325"/>
      <c r="GMY41" s="2325"/>
      <c r="GMZ41" s="2325"/>
      <c r="GNA41" s="2267"/>
      <c r="GNB41" s="2270"/>
      <c r="GNC41" s="2271"/>
      <c r="GND41" s="2270"/>
      <c r="GNE41" s="2270"/>
      <c r="GNF41" s="2325"/>
      <c r="GNG41" s="2325"/>
      <c r="GNH41" s="2325"/>
      <c r="GNI41" s="2267"/>
      <c r="GNJ41" s="2270"/>
      <c r="GNK41" s="2271"/>
      <c r="GNL41" s="2270"/>
      <c r="GNM41" s="2270"/>
      <c r="GNN41" s="2325"/>
      <c r="GNO41" s="2325"/>
      <c r="GNP41" s="2325"/>
      <c r="GNQ41" s="2267"/>
      <c r="GNR41" s="2270"/>
      <c r="GNS41" s="2271"/>
      <c r="GNT41" s="2270"/>
      <c r="GNU41" s="2270"/>
      <c r="GNV41" s="2325"/>
      <c r="GNW41" s="2325"/>
      <c r="GNX41" s="2325"/>
      <c r="GNY41" s="2267"/>
      <c r="GNZ41" s="2270"/>
      <c r="GOA41" s="2271"/>
      <c r="GOB41" s="2270"/>
      <c r="GOC41" s="2270"/>
      <c r="GOD41" s="2325"/>
      <c r="GOE41" s="2325"/>
      <c r="GOF41" s="2325"/>
      <c r="GOG41" s="2267"/>
      <c r="GOH41" s="2270"/>
      <c r="GOI41" s="2271"/>
      <c r="GOJ41" s="2270"/>
      <c r="GOK41" s="2270"/>
      <c r="GOL41" s="2325"/>
      <c r="GOM41" s="2325"/>
      <c r="GON41" s="2325"/>
      <c r="GOO41" s="2267"/>
      <c r="GOP41" s="2270"/>
      <c r="GOQ41" s="2271"/>
      <c r="GOR41" s="2270"/>
      <c r="GOS41" s="2270"/>
      <c r="GOT41" s="2325"/>
      <c r="GOU41" s="2325"/>
      <c r="GOV41" s="2325"/>
      <c r="GOW41" s="2267"/>
      <c r="GOX41" s="2270"/>
      <c r="GOY41" s="2271"/>
      <c r="GOZ41" s="2270"/>
      <c r="GPA41" s="2270"/>
      <c r="GPB41" s="2325"/>
      <c r="GPC41" s="2325"/>
      <c r="GPD41" s="2325"/>
      <c r="GPE41" s="2267"/>
      <c r="GPF41" s="2270"/>
      <c r="GPG41" s="2271"/>
      <c r="GPH41" s="2270"/>
      <c r="GPI41" s="2270"/>
      <c r="GPJ41" s="2325"/>
      <c r="GPK41" s="2325"/>
      <c r="GPL41" s="2325"/>
      <c r="GPM41" s="2267"/>
      <c r="GPN41" s="2270"/>
      <c r="GPO41" s="2271"/>
      <c r="GPP41" s="2270"/>
      <c r="GPQ41" s="2270"/>
      <c r="GPR41" s="2325"/>
      <c r="GPS41" s="2325"/>
      <c r="GPT41" s="2325"/>
      <c r="GPU41" s="2267"/>
      <c r="GPV41" s="2270"/>
      <c r="GPW41" s="2271"/>
      <c r="GPX41" s="2270"/>
      <c r="GPY41" s="2270"/>
      <c r="GPZ41" s="2325"/>
      <c r="GQA41" s="2325"/>
      <c r="GQB41" s="2325"/>
      <c r="GQC41" s="2267"/>
      <c r="GQD41" s="2270"/>
      <c r="GQE41" s="2271"/>
      <c r="GQF41" s="2270"/>
      <c r="GQG41" s="2270"/>
      <c r="GQH41" s="2325"/>
      <c r="GQI41" s="2325"/>
      <c r="GQJ41" s="2325"/>
      <c r="GQK41" s="2267"/>
      <c r="GQL41" s="2270"/>
      <c r="GQM41" s="2271"/>
      <c r="GQN41" s="2270"/>
      <c r="GQO41" s="2270"/>
      <c r="GQP41" s="2325"/>
      <c r="GQQ41" s="2325"/>
      <c r="GQR41" s="2325"/>
      <c r="GQS41" s="2267"/>
      <c r="GQT41" s="2270"/>
      <c r="GQU41" s="2271"/>
      <c r="GQV41" s="2270"/>
      <c r="GQW41" s="2270"/>
      <c r="GQX41" s="2325"/>
      <c r="GQY41" s="2325"/>
      <c r="GQZ41" s="2325"/>
      <c r="GRA41" s="2267"/>
      <c r="GRB41" s="2270"/>
      <c r="GRC41" s="2271"/>
      <c r="GRD41" s="2270"/>
      <c r="GRE41" s="2270"/>
      <c r="GRF41" s="2325"/>
      <c r="GRG41" s="2325"/>
      <c r="GRH41" s="2325"/>
      <c r="GRI41" s="2267"/>
      <c r="GRJ41" s="2270"/>
      <c r="GRK41" s="2271"/>
      <c r="GRL41" s="2270"/>
      <c r="GRM41" s="2270"/>
      <c r="GRN41" s="2325"/>
      <c r="GRO41" s="2325"/>
      <c r="GRP41" s="2325"/>
      <c r="GRQ41" s="2267"/>
      <c r="GRR41" s="2270"/>
      <c r="GRS41" s="2271"/>
      <c r="GRT41" s="2270"/>
      <c r="GRU41" s="2270"/>
      <c r="GRV41" s="2325"/>
      <c r="GRW41" s="2325"/>
      <c r="GRX41" s="2325"/>
      <c r="GRY41" s="2267"/>
      <c r="GRZ41" s="2270"/>
      <c r="GSA41" s="2271"/>
      <c r="GSB41" s="2270"/>
      <c r="GSC41" s="2270"/>
      <c r="GSD41" s="2325"/>
      <c r="GSE41" s="2325"/>
      <c r="GSF41" s="2325"/>
      <c r="GSG41" s="2267"/>
      <c r="GSH41" s="2270"/>
      <c r="GSI41" s="2271"/>
      <c r="GSJ41" s="2270"/>
      <c r="GSK41" s="2270"/>
      <c r="GSL41" s="2325"/>
      <c r="GSM41" s="2325"/>
      <c r="GSN41" s="2325"/>
      <c r="GSO41" s="2267"/>
      <c r="GSP41" s="2270"/>
      <c r="GSQ41" s="2271"/>
      <c r="GSR41" s="2270"/>
      <c r="GSS41" s="2270"/>
      <c r="GST41" s="2325"/>
      <c r="GSU41" s="2325"/>
      <c r="GSV41" s="2325"/>
      <c r="GSW41" s="2267"/>
      <c r="GSX41" s="2270"/>
      <c r="GSY41" s="2271"/>
      <c r="GSZ41" s="2270"/>
      <c r="GTA41" s="2270"/>
      <c r="GTB41" s="2325"/>
      <c r="GTC41" s="2325"/>
      <c r="GTD41" s="2325"/>
      <c r="GTE41" s="2267"/>
      <c r="GTF41" s="2270"/>
      <c r="GTG41" s="2271"/>
      <c r="GTH41" s="2270"/>
      <c r="GTI41" s="2270"/>
      <c r="GTJ41" s="2325"/>
      <c r="GTK41" s="2325"/>
      <c r="GTL41" s="2325"/>
      <c r="GTM41" s="2267"/>
      <c r="GTN41" s="2270"/>
      <c r="GTO41" s="2271"/>
      <c r="GTP41" s="2270"/>
      <c r="GTQ41" s="2270"/>
      <c r="GTR41" s="2325"/>
      <c r="GTS41" s="2325"/>
      <c r="GTT41" s="2325"/>
      <c r="GTU41" s="2267"/>
      <c r="GTV41" s="2270"/>
      <c r="GTW41" s="2271"/>
      <c r="GTX41" s="2270"/>
      <c r="GTY41" s="2270"/>
      <c r="GTZ41" s="2325"/>
      <c r="GUA41" s="2325"/>
      <c r="GUB41" s="2325"/>
      <c r="GUC41" s="2267"/>
      <c r="GUD41" s="2270"/>
      <c r="GUE41" s="2271"/>
      <c r="GUF41" s="2270"/>
      <c r="GUG41" s="2270"/>
      <c r="GUH41" s="2325"/>
      <c r="GUI41" s="2325"/>
      <c r="GUJ41" s="2325"/>
      <c r="GUK41" s="2267"/>
      <c r="GUL41" s="2270"/>
      <c r="GUM41" s="2271"/>
      <c r="GUN41" s="2270"/>
      <c r="GUO41" s="2270"/>
      <c r="GUP41" s="2325"/>
      <c r="GUQ41" s="2325"/>
      <c r="GUR41" s="2325"/>
      <c r="GUS41" s="2267"/>
      <c r="GUT41" s="2270"/>
      <c r="GUU41" s="2271"/>
      <c r="GUV41" s="2270"/>
      <c r="GUW41" s="2270"/>
      <c r="GUX41" s="2325"/>
      <c r="GUY41" s="2325"/>
      <c r="GUZ41" s="2325"/>
      <c r="GVA41" s="2267"/>
      <c r="GVB41" s="2270"/>
      <c r="GVC41" s="2271"/>
      <c r="GVD41" s="2270"/>
      <c r="GVE41" s="2270"/>
      <c r="GVF41" s="2325"/>
      <c r="GVG41" s="2325"/>
      <c r="GVH41" s="2325"/>
      <c r="GVI41" s="2267"/>
      <c r="GVJ41" s="2270"/>
      <c r="GVK41" s="2271"/>
      <c r="GVL41" s="2270"/>
      <c r="GVM41" s="2270"/>
      <c r="GVN41" s="2325"/>
      <c r="GVO41" s="2325"/>
      <c r="GVP41" s="2325"/>
      <c r="GVQ41" s="2267"/>
      <c r="GVR41" s="2270"/>
      <c r="GVS41" s="2271"/>
      <c r="GVT41" s="2270"/>
      <c r="GVU41" s="2270"/>
      <c r="GVV41" s="2325"/>
      <c r="GVW41" s="2325"/>
      <c r="GVX41" s="2325"/>
      <c r="GVY41" s="2267"/>
      <c r="GVZ41" s="2270"/>
      <c r="GWA41" s="2271"/>
      <c r="GWB41" s="2270"/>
      <c r="GWC41" s="2270"/>
      <c r="GWD41" s="2325"/>
      <c r="GWE41" s="2325"/>
      <c r="GWF41" s="2325"/>
      <c r="GWG41" s="2267"/>
      <c r="GWH41" s="2270"/>
      <c r="GWI41" s="2271"/>
      <c r="GWJ41" s="2270"/>
      <c r="GWK41" s="2270"/>
      <c r="GWL41" s="2325"/>
      <c r="GWM41" s="2325"/>
      <c r="GWN41" s="2325"/>
      <c r="GWO41" s="2267"/>
      <c r="GWP41" s="2270"/>
      <c r="GWQ41" s="2271"/>
      <c r="GWR41" s="2270"/>
      <c r="GWS41" s="2270"/>
      <c r="GWT41" s="2325"/>
      <c r="GWU41" s="2325"/>
      <c r="GWV41" s="2325"/>
      <c r="GWW41" s="2267"/>
      <c r="GWX41" s="2270"/>
      <c r="GWY41" s="2271"/>
      <c r="GWZ41" s="2270"/>
      <c r="GXA41" s="2270"/>
      <c r="GXB41" s="2325"/>
      <c r="GXC41" s="2325"/>
      <c r="GXD41" s="2325"/>
      <c r="GXE41" s="2267"/>
      <c r="GXF41" s="2270"/>
      <c r="GXG41" s="2271"/>
      <c r="GXH41" s="2270"/>
      <c r="GXI41" s="2270"/>
      <c r="GXJ41" s="2325"/>
      <c r="GXK41" s="2325"/>
      <c r="GXL41" s="2325"/>
      <c r="GXM41" s="2267"/>
      <c r="GXN41" s="2270"/>
      <c r="GXO41" s="2271"/>
      <c r="GXP41" s="2270"/>
      <c r="GXQ41" s="2270"/>
      <c r="GXR41" s="2325"/>
      <c r="GXS41" s="2325"/>
      <c r="GXT41" s="2325"/>
      <c r="GXU41" s="2267"/>
      <c r="GXV41" s="2270"/>
      <c r="GXW41" s="2271"/>
      <c r="GXX41" s="2270"/>
      <c r="GXY41" s="2270"/>
      <c r="GXZ41" s="2325"/>
      <c r="GYA41" s="2325"/>
      <c r="GYB41" s="2325"/>
      <c r="GYC41" s="2267"/>
      <c r="GYD41" s="2270"/>
      <c r="GYE41" s="2271"/>
      <c r="GYF41" s="2270"/>
      <c r="GYG41" s="2270"/>
      <c r="GYH41" s="2325"/>
      <c r="GYI41" s="2325"/>
      <c r="GYJ41" s="2325"/>
      <c r="GYK41" s="2267"/>
      <c r="GYL41" s="2270"/>
      <c r="GYM41" s="2271"/>
      <c r="GYN41" s="2270"/>
      <c r="GYO41" s="2270"/>
      <c r="GYP41" s="2325"/>
      <c r="GYQ41" s="2325"/>
      <c r="GYR41" s="2325"/>
      <c r="GYS41" s="2267"/>
      <c r="GYT41" s="2270"/>
      <c r="GYU41" s="2271"/>
      <c r="GYV41" s="2270"/>
      <c r="GYW41" s="2270"/>
      <c r="GYX41" s="2325"/>
      <c r="GYY41" s="2325"/>
      <c r="GYZ41" s="2325"/>
      <c r="GZA41" s="2267"/>
      <c r="GZB41" s="2270"/>
      <c r="GZC41" s="2271"/>
      <c r="GZD41" s="2270"/>
      <c r="GZE41" s="2270"/>
      <c r="GZF41" s="2325"/>
      <c r="GZG41" s="2325"/>
      <c r="GZH41" s="2325"/>
      <c r="GZI41" s="2267"/>
      <c r="GZJ41" s="2270"/>
      <c r="GZK41" s="2271"/>
      <c r="GZL41" s="2270"/>
      <c r="GZM41" s="2270"/>
      <c r="GZN41" s="2325"/>
      <c r="GZO41" s="2325"/>
      <c r="GZP41" s="2325"/>
      <c r="GZQ41" s="2267"/>
      <c r="GZR41" s="2270"/>
      <c r="GZS41" s="2271"/>
      <c r="GZT41" s="2270"/>
      <c r="GZU41" s="2270"/>
      <c r="GZV41" s="2325"/>
      <c r="GZW41" s="2325"/>
      <c r="GZX41" s="2325"/>
      <c r="GZY41" s="2267"/>
      <c r="GZZ41" s="2270"/>
      <c r="HAA41" s="2271"/>
      <c r="HAB41" s="2270"/>
      <c r="HAC41" s="2270"/>
      <c r="HAD41" s="2325"/>
      <c r="HAE41" s="2325"/>
      <c r="HAF41" s="2325"/>
      <c r="HAG41" s="2267"/>
      <c r="HAH41" s="2270"/>
      <c r="HAI41" s="2271"/>
      <c r="HAJ41" s="2270"/>
      <c r="HAK41" s="2270"/>
      <c r="HAL41" s="2325"/>
      <c r="HAM41" s="2325"/>
      <c r="HAN41" s="2325"/>
      <c r="HAO41" s="2267"/>
      <c r="HAP41" s="2270"/>
      <c r="HAQ41" s="2271"/>
      <c r="HAR41" s="2270"/>
      <c r="HAS41" s="2270"/>
      <c r="HAT41" s="2325"/>
      <c r="HAU41" s="2325"/>
      <c r="HAV41" s="2325"/>
      <c r="HAW41" s="2267"/>
      <c r="HAX41" s="2270"/>
      <c r="HAY41" s="2271"/>
      <c r="HAZ41" s="2270"/>
      <c r="HBA41" s="2270"/>
      <c r="HBB41" s="2325"/>
      <c r="HBC41" s="2325"/>
      <c r="HBD41" s="2325"/>
      <c r="HBE41" s="2267"/>
      <c r="HBF41" s="2270"/>
      <c r="HBG41" s="2271"/>
      <c r="HBH41" s="2270"/>
      <c r="HBI41" s="2270"/>
      <c r="HBJ41" s="2325"/>
      <c r="HBK41" s="2325"/>
      <c r="HBL41" s="2325"/>
      <c r="HBM41" s="2267"/>
      <c r="HBN41" s="2270"/>
      <c r="HBO41" s="2271"/>
      <c r="HBP41" s="2270"/>
      <c r="HBQ41" s="2270"/>
      <c r="HBR41" s="2325"/>
      <c r="HBS41" s="2325"/>
      <c r="HBT41" s="2325"/>
      <c r="HBU41" s="2267"/>
      <c r="HBV41" s="2270"/>
      <c r="HBW41" s="2271"/>
      <c r="HBX41" s="2270"/>
      <c r="HBY41" s="2270"/>
      <c r="HBZ41" s="2325"/>
      <c r="HCA41" s="2325"/>
      <c r="HCB41" s="2325"/>
      <c r="HCC41" s="2267"/>
      <c r="HCD41" s="2270"/>
      <c r="HCE41" s="2271"/>
      <c r="HCF41" s="2270"/>
      <c r="HCG41" s="2270"/>
      <c r="HCH41" s="2325"/>
      <c r="HCI41" s="2325"/>
      <c r="HCJ41" s="2325"/>
      <c r="HCK41" s="2267"/>
      <c r="HCL41" s="2270"/>
      <c r="HCM41" s="2271"/>
      <c r="HCN41" s="2270"/>
      <c r="HCO41" s="2270"/>
      <c r="HCP41" s="2325"/>
      <c r="HCQ41" s="2325"/>
      <c r="HCR41" s="2325"/>
      <c r="HCS41" s="2267"/>
      <c r="HCT41" s="2270"/>
      <c r="HCU41" s="2271"/>
      <c r="HCV41" s="2270"/>
      <c r="HCW41" s="2270"/>
      <c r="HCX41" s="2325"/>
      <c r="HCY41" s="2325"/>
      <c r="HCZ41" s="2325"/>
      <c r="HDA41" s="2267"/>
      <c r="HDB41" s="2270"/>
      <c r="HDC41" s="2271"/>
      <c r="HDD41" s="2270"/>
      <c r="HDE41" s="2270"/>
      <c r="HDF41" s="2325"/>
      <c r="HDG41" s="2325"/>
      <c r="HDH41" s="2325"/>
      <c r="HDI41" s="2267"/>
      <c r="HDJ41" s="2270"/>
      <c r="HDK41" s="2271"/>
      <c r="HDL41" s="2270"/>
      <c r="HDM41" s="2270"/>
      <c r="HDN41" s="2325"/>
      <c r="HDO41" s="2325"/>
      <c r="HDP41" s="2325"/>
      <c r="HDQ41" s="2267"/>
      <c r="HDR41" s="2270"/>
      <c r="HDS41" s="2271"/>
      <c r="HDT41" s="2270"/>
      <c r="HDU41" s="2270"/>
      <c r="HDV41" s="2325"/>
      <c r="HDW41" s="2325"/>
      <c r="HDX41" s="2325"/>
      <c r="HDY41" s="2267"/>
      <c r="HDZ41" s="2270"/>
      <c r="HEA41" s="2271"/>
      <c r="HEB41" s="2270"/>
      <c r="HEC41" s="2270"/>
      <c r="HED41" s="2325"/>
      <c r="HEE41" s="2325"/>
      <c r="HEF41" s="2325"/>
      <c r="HEG41" s="2267"/>
      <c r="HEH41" s="2270"/>
      <c r="HEI41" s="2271"/>
      <c r="HEJ41" s="2270"/>
      <c r="HEK41" s="2270"/>
      <c r="HEL41" s="2325"/>
      <c r="HEM41" s="2325"/>
      <c r="HEN41" s="2325"/>
      <c r="HEO41" s="2267"/>
      <c r="HEP41" s="2270"/>
      <c r="HEQ41" s="2271"/>
      <c r="HER41" s="2270"/>
      <c r="HES41" s="2270"/>
      <c r="HET41" s="2325"/>
      <c r="HEU41" s="2325"/>
      <c r="HEV41" s="2325"/>
      <c r="HEW41" s="2267"/>
      <c r="HEX41" s="2270"/>
      <c r="HEY41" s="2271"/>
      <c r="HEZ41" s="2270"/>
      <c r="HFA41" s="2270"/>
      <c r="HFB41" s="2325"/>
      <c r="HFC41" s="2325"/>
      <c r="HFD41" s="2325"/>
      <c r="HFE41" s="2267"/>
      <c r="HFF41" s="2270"/>
      <c r="HFG41" s="2271"/>
      <c r="HFH41" s="2270"/>
      <c r="HFI41" s="2270"/>
      <c r="HFJ41" s="2325"/>
      <c r="HFK41" s="2325"/>
      <c r="HFL41" s="2325"/>
      <c r="HFM41" s="2267"/>
      <c r="HFN41" s="2270"/>
      <c r="HFO41" s="2271"/>
      <c r="HFP41" s="2270"/>
      <c r="HFQ41" s="2270"/>
      <c r="HFR41" s="2325"/>
      <c r="HFS41" s="2325"/>
      <c r="HFT41" s="2325"/>
      <c r="HFU41" s="2267"/>
      <c r="HFV41" s="2270"/>
      <c r="HFW41" s="2271"/>
      <c r="HFX41" s="2270"/>
      <c r="HFY41" s="2270"/>
      <c r="HFZ41" s="2325"/>
      <c r="HGA41" s="2325"/>
      <c r="HGB41" s="2325"/>
      <c r="HGC41" s="2267"/>
      <c r="HGD41" s="2270"/>
      <c r="HGE41" s="2271"/>
      <c r="HGF41" s="2270"/>
      <c r="HGG41" s="2270"/>
      <c r="HGH41" s="2325"/>
      <c r="HGI41" s="2325"/>
      <c r="HGJ41" s="2325"/>
      <c r="HGK41" s="2267"/>
      <c r="HGL41" s="2270"/>
      <c r="HGM41" s="2271"/>
      <c r="HGN41" s="2270"/>
      <c r="HGO41" s="2270"/>
      <c r="HGP41" s="2325"/>
      <c r="HGQ41" s="2325"/>
      <c r="HGR41" s="2325"/>
      <c r="HGS41" s="2267"/>
      <c r="HGT41" s="2270"/>
      <c r="HGU41" s="2271"/>
      <c r="HGV41" s="2270"/>
      <c r="HGW41" s="2270"/>
      <c r="HGX41" s="2325"/>
      <c r="HGY41" s="2325"/>
      <c r="HGZ41" s="2325"/>
      <c r="HHA41" s="2267"/>
      <c r="HHB41" s="2270"/>
      <c r="HHC41" s="2271"/>
      <c r="HHD41" s="2270"/>
      <c r="HHE41" s="2270"/>
      <c r="HHF41" s="2325"/>
      <c r="HHG41" s="2325"/>
      <c r="HHH41" s="2325"/>
      <c r="HHI41" s="2267"/>
      <c r="HHJ41" s="2270"/>
      <c r="HHK41" s="2271"/>
      <c r="HHL41" s="2270"/>
      <c r="HHM41" s="2270"/>
      <c r="HHN41" s="2325"/>
      <c r="HHO41" s="2325"/>
      <c r="HHP41" s="2325"/>
      <c r="HHQ41" s="2267"/>
      <c r="HHR41" s="2270"/>
      <c r="HHS41" s="2271"/>
      <c r="HHT41" s="2270"/>
      <c r="HHU41" s="2270"/>
      <c r="HHV41" s="2325"/>
      <c r="HHW41" s="2325"/>
      <c r="HHX41" s="2325"/>
      <c r="HHY41" s="2267"/>
      <c r="HHZ41" s="2270"/>
      <c r="HIA41" s="2271"/>
      <c r="HIB41" s="2270"/>
      <c r="HIC41" s="2270"/>
      <c r="HID41" s="2325"/>
      <c r="HIE41" s="2325"/>
      <c r="HIF41" s="2325"/>
      <c r="HIG41" s="2267"/>
      <c r="HIH41" s="2270"/>
      <c r="HII41" s="2271"/>
      <c r="HIJ41" s="2270"/>
      <c r="HIK41" s="2270"/>
      <c r="HIL41" s="2325"/>
      <c r="HIM41" s="2325"/>
      <c r="HIN41" s="2325"/>
      <c r="HIO41" s="2267"/>
      <c r="HIP41" s="2270"/>
      <c r="HIQ41" s="2271"/>
      <c r="HIR41" s="2270"/>
      <c r="HIS41" s="2270"/>
      <c r="HIT41" s="2325"/>
      <c r="HIU41" s="2325"/>
      <c r="HIV41" s="2325"/>
      <c r="HIW41" s="2267"/>
      <c r="HIX41" s="2270"/>
      <c r="HIY41" s="2271"/>
      <c r="HIZ41" s="2270"/>
      <c r="HJA41" s="2270"/>
      <c r="HJB41" s="2325"/>
      <c r="HJC41" s="2325"/>
      <c r="HJD41" s="2325"/>
      <c r="HJE41" s="2267"/>
      <c r="HJF41" s="2270"/>
      <c r="HJG41" s="2271"/>
      <c r="HJH41" s="2270"/>
      <c r="HJI41" s="2270"/>
      <c r="HJJ41" s="2325"/>
      <c r="HJK41" s="2325"/>
      <c r="HJL41" s="2325"/>
      <c r="HJM41" s="2267"/>
      <c r="HJN41" s="2270"/>
      <c r="HJO41" s="2271"/>
      <c r="HJP41" s="2270"/>
      <c r="HJQ41" s="2270"/>
      <c r="HJR41" s="2325"/>
      <c r="HJS41" s="2325"/>
      <c r="HJT41" s="2325"/>
      <c r="HJU41" s="2267"/>
      <c r="HJV41" s="2270"/>
      <c r="HJW41" s="2271"/>
      <c r="HJX41" s="2270"/>
      <c r="HJY41" s="2270"/>
      <c r="HJZ41" s="2325"/>
      <c r="HKA41" s="2325"/>
      <c r="HKB41" s="2325"/>
      <c r="HKC41" s="2267"/>
      <c r="HKD41" s="2270"/>
      <c r="HKE41" s="2271"/>
      <c r="HKF41" s="2270"/>
      <c r="HKG41" s="2270"/>
      <c r="HKH41" s="2325"/>
      <c r="HKI41" s="2325"/>
      <c r="HKJ41" s="2325"/>
      <c r="HKK41" s="2267"/>
      <c r="HKL41" s="2270"/>
      <c r="HKM41" s="2271"/>
      <c r="HKN41" s="2270"/>
      <c r="HKO41" s="2270"/>
      <c r="HKP41" s="2325"/>
      <c r="HKQ41" s="2325"/>
      <c r="HKR41" s="2325"/>
      <c r="HKS41" s="2267"/>
      <c r="HKT41" s="2270"/>
      <c r="HKU41" s="2271"/>
      <c r="HKV41" s="2270"/>
      <c r="HKW41" s="2270"/>
      <c r="HKX41" s="2325"/>
      <c r="HKY41" s="2325"/>
      <c r="HKZ41" s="2325"/>
      <c r="HLA41" s="2267"/>
      <c r="HLB41" s="2270"/>
      <c r="HLC41" s="2271"/>
      <c r="HLD41" s="2270"/>
      <c r="HLE41" s="2270"/>
      <c r="HLF41" s="2325"/>
      <c r="HLG41" s="2325"/>
      <c r="HLH41" s="2325"/>
      <c r="HLI41" s="2267"/>
      <c r="HLJ41" s="2270"/>
      <c r="HLK41" s="2271"/>
      <c r="HLL41" s="2270"/>
      <c r="HLM41" s="2270"/>
      <c r="HLN41" s="2325"/>
      <c r="HLO41" s="2325"/>
      <c r="HLP41" s="2325"/>
      <c r="HLQ41" s="2267"/>
      <c r="HLR41" s="2270"/>
      <c r="HLS41" s="2271"/>
      <c r="HLT41" s="2270"/>
      <c r="HLU41" s="2270"/>
      <c r="HLV41" s="2325"/>
      <c r="HLW41" s="2325"/>
      <c r="HLX41" s="2325"/>
      <c r="HLY41" s="2267"/>
      <c r="HLZ41" s="2270"/>
      <c r="HMA41" s="2271"/>
      <c r="HMB41" s="2270"/>
      <c r="HMC41" s="2270"/>
      <c r="HMD41" s="2325"/>
      <c r="HME41" s="2325"/>
      <c r="HMF41" s="2325"/>
      <c r="HMG41" s="2267"/>
      <c r="HMH41" s="2270"/>
      <c r="HMI41" s="2271"/>
      <c r="HMJ41" s="2270"/>
      <c r="HMK41" s="2270"/>
      <c r="HML41" s="2325"/>
      <c r="HMM41" s="2325"/>
      <c r="HMN41" s="2325"/>
      <c r="HMO41" s="2267"/>
      <c r="HMP41" s="2270"/>
      <c r="HMQ41" s="2271"/>
      <c r="HMR41" s="2270"/>
      <c r="HMS41" s="2270"/>
      <c r="HMT41" s="2325"/>
      <c r="HMU41" s="2325"/>
      <c r="HMV41" s="2325"/>
      <c r="HMW41" s="2267"/>
      <c r="HMX41" s="2270"/>
      <c r="HMY41" s="2271"/>
      <c r="HMZ41" s="2270"/>
      <c r="HNA41" s="2270"/>
      <c r="HNB41" s="2325"/>
      <c r="HNC41" s="2325"/>
      <c r="HND41" s="2325"/>
      <c r="HNE41" s="2267"/>
      <c r="HNF41" s="2270"/>
      <c r="HNG41" s="2271"/>
      <c r="HNH41" s="2270"/>
      <c r="HNI41" s="2270"/>
      <c r="HNJ41" s="2325"/>
      <c r="HNK41" s="2325"/>
      <c r="HNL41" s="2325"/>
      <c r="HNM41" s="2267"/>
      <c r="HNN41" s="2270"/>
      <c r="HNO41" s="2271"/>
      <c r="HNP41" s="2270"/>
      <c r="HNQ41" s="2270"/>
      <c r="HNR41" s="2325"/>
      <c r="HNS41" s="2325"/>
      <c r="HNT41" s="2325"/>
      <c r="HNU41" s="2267"/>
      <c r="HNV41" s="2270"/>
      <c r="HNW41" s="2271"/>
      <c r="HNX41" s="2270"/>
      <c r="HNY41" s="2270"/>
      <c r="HNZ41" s="2325"/>
      <c r="HOA41" s="2325"/>
      <c r="HOB41" s="2325"/>
      <c r="HOC41" s="2267"/>
      <c r="HOD41" s="2270"/>
      <c r="HOE41" s="2271"/>
      <c r="HOF41" s="2270"/>
      <c r="HOG41" s="2270"/>
      <c r="HOH41" s="2325"/>
      <c r="HOI41" s="2325"/>
      <c r="HOJ41" s="2325"/>
      <c r="HOK41" s="2267"/>
      <c r="HOL41" s="2270"/>
      <c r="HOM41" s="2271"/>
      <c r="HON41" s="2270"/>
      <c r="HOO41" s="2270"/>
      <c r="HOP41" s="2325"/>
      <c r="HOQ41" s="2325"/>
      <c r="HOR41" s="2325"/>
      <c r="HOS41" s="2267"/>
      <c r="HOT41" s="2270"/>
      <c r="HOU41" s="2271"/>
      <c r="HOV41" s="2270"/>
      <c r="HOW41" s="2270"/>
      <c r="HOX41" s="2325"/>
      <c r="HOY41" s="2325"/>
      <c r="HOZ41" s="2325"/>
      <c r="HPA41" s="2267"/>
      <c r="HPB41" s="2270"/>
      <c r="HPC41" s="2271"/>
      <c r="HPD41" s="2270"/>
      <c r="HPE41" s="2270"/>
      <c r="HPF41" s="2325"/>
      <c r="HPG41" s="2325"/>
      <c r="HPH41" s="2325"/>
      <c r="HPI41" s="2267"/>
      <c r="HPJ41" s="2270"/>
      <c r="HPK41" s="2271"/>
      <c r="HPL41" s="2270"/>
      <c r="HPM41" s="2270"/>
      <c r="HPN41" s="2325"/>
      <c r="HPO41" s="2325"/>
      <c r="HPP41" s="2325"/>
      <c r="HPQ41" s="2267"/>
      <c r="HPR41" s="2270"/>
      <c r="HPS41" s="2271"/>
      <c r="HPT41" s="2270"/>
      <c r="HPU41" s="2270"/>
      <c r="HPV41" s="2325"/>
      <c r="HPW41" s="2325"/>
      <c r="HPX41" s="2325"/>
      <c r="HPY41" s="2267"/>
      <c r="HPZ41" s="2270"/>
      <c r="HQA41" s="2271"/>
      <c r="HQB41" s="2270"/>
      <c r="HQC41" s="2270"/>
      <c r="HQD41" s="2325"/>
      <c r="HQE41" s="2325"/>
      <c r="HQF41" s="2325"/>
      <c r="HQG41" s="2267"/>
      <c r="HQH41" s="2270"/>
      <c r="HQI41" s="2271"/>
      <c r="HQJ41" s="2270"/>
      <c r="HQK41" s="2270"/>
      <c r="HQL41" s="2325"/>
      <c r="HQM41" s="2325"/>
      <c r="HQN41" s="2325"/>
      <c r="HQO41" s="2267"/>
      <c r="HQP41" s="2270"/>
      <c r="HQQ41" s="2271"/>
      <c r="HQR41" s="2270"/>
      <c r="HQS41" s="2270"/>
      <c r="HQT41" s="2325"/>
      <c r="HQU41" s="2325"/>
      <c r="HQV41" s="2325"/>
      <c r="HQW41" s="2267"/>
      <c r="HQX41" s="2270"/>
      <c r="HQY41" s="2271"/>
      <c r="HQZ41" s="2270"/>
      <c r="HRA41" s="2270"/>
      <c r="HRB41" s="2325"/>
      <c r="HRC41" s="2325"/>
      <c r="HRD41" s="2325"/>
      <c r="HRE41" s="2267"/>
      <c r="HRF41" s="2270"/>
      <c r="HRG41" s="2271"/>
      <c r="HRH41" s="2270"/>
      <c r="HRI41" s="2270"/>
      <c r="HRJ41" s="2325"/>
      <c r="HRK41" s="2325"/>
      <c r="HRL41" s="2325"/>
      <c r="HRM41" s="2267"/>
      <c r="HRN41" s="2270"/>
      <c r="HRO41" s="2271"/>
      <c r="HRP41" s="2270"/>
      <c r="HRQ41" s="2270"/>
      <c r="HRR41" s="2325"/>
      <c r="HRS41" s="2325"/>
      <c r="HRT41" s="2325"/>
      <c r="HRU41" s="2267"/>
      <c r="HRV41" s="2270"/>
      <c r="HRW41" s="2271"/>
      <c r="HRX41" s="2270"/>
      <c r="HRY41" s="2270"/>
      <c r="HRZ41" s="2325"/>
      <c r="HSA41" s="2325"/>
      <c r="HSB41" s="2325"/>
      <c r="HSC41" s="2267"/>
      <c r="HSD41" s="2270"/>
      <c r="HSE41" s="2271"/>
      <c r="HSF41" s="2270"/>
      <c r="HSG41" s="2270"/>
      <c r="HSH41" s="2325"/>
      <c r="HSI41" s="2325"/>
      <c r="HSJ41" s="2325"/>
      <c r="HSK41" s="2267"/>
      <c r="HSL41" s="2270"/>
      <c r="HSM41" s="2271"/>
      <c r="HSN41" s="2270"/>
      <c r="HSO41" s="2270"/>
      <c r="HSP41" s="2325"/>
      <c r="HSQ41" s="2325"/>
      <c r="HSR41" s="2325"/>
      <c r="HSS41" s="2267"/>
      <c r="HST41" s="2270"/>
      <c r="HSU41" s="2271"/>
      <c r="HSV41" s="2270"/>
      <c r="HSW41" s="2270"/>
      <c r="HSX41" s="2325"/>
      <c r="HSY41" s="2325"/>
      <c r="HSZ41" s="2325"/>
      <c r="HTA41" s="2267"/>
      <c r="HTB41" s="2270"/>
      <c r="HTC41" s="2271"/>
      <c r="HTD41" s="2270"/>
      <c r="HTE41" s="2270"/>
      <c r="HTF41" s="2325"/>
      <c r="HTG41" s="2325"/>
      <c r="HTH41" s="2325"/>
      <c r="HTI41" s="2267"/>
      <c r="HTJ41" s="2270"/>
      <c r="HTK41" s="2271"/>
      <c r="HTL41" s="2270"/>
      <c r="HTM41" s="2270"/>
      <c r="HTN41" s="2325"/>
      <c r="HTO41" s="2325"/>
      <c r="HTP41" s="2325"/>
      <c r="HTQ41" s="2267"/>
      <c r="HTR41" s="2270"/>
      <c r="HTS41" s="2271"/>
      <c r="HTT41" s="2270"/>
      <c r="HTU41" s="2270"/>
      <c r="HTV41" s="2325"/>
      <c r="HTW41" s="2325"/>
      <c r="HTX41" s="2325"/>
      <c r="HTY41" s="2267"/>
      <c r="HTZ41" s="2270"/>
      <c r="HUA41" s="2271"/>
      <c r="HUB41" s="2270"/>
      <c r="HUC41" s="2270"/>
      <c r="HUD41" s="2325"/>
      <c r="HUE41" s="2325"/>
      <c r="HUF41" s="2325"/>
      <c r="HUG41" s="2267"/>
      <c r="HUH41" s="2270"/>
      <c r="HUI41" s="2271"/>
      <c r="HUJ41" s="2270"/>
      <c r="HUK41" s="2270"/>
      <c r="HUL41" s="2325"/>
      <c r="HUM41" s="2325"/>
      <c r="HUN41" s="2325"/>
      <c r="HUO41" s="2267"/>
      <c r="HUP41" s="2270"/>
      <c r="HUQ41" s="2271"/>
      <c r="HUR41" s="2270"/>
      <c r="HUS41" s="2270"/>
      <c r="HUT41" s="2325"/>
      <c r="HUU41" s="2325"/>
      <c r="HUV41" s="2325"/>
      <c r="HUW41" s="2267"/>
      <c r="HUX41" s="2270"/>
      <c r="HUY41" s="2271"/>
      <c r="HUZ41" s="2270"/>
      <c r="HVA41" s="2270"/>
      <c r="HVB41" s="2325"/>
      <c r="HVC41" s="2325"/>
      <c r="HVD41" s="2325"/>
      <c r="HVE41" s="2267"/>
      <c r="HVF41" s="2270"/>
      <c r="HVG41" s="2271"/>
      <c r="HVH41" s="2270"/>
      <c r="HVI41" s="2270"/>
      <c r="HVJ41" s="2325"/>
      <c r="HVK41" s="2325"/>
      <c r="HVL41" s="2325"/>
      <c r="HVM41" s="2267"/>
      <c r="HVN41" s="2270"/>
      <c r="HVO41" s="2271"/>
      <c r="HVP41" s="2270"/>
      <c r="HVQ41" s="2270"/>
      <c r="HVR41" s="2325"/>
      <c r="HVS41" s="2325"/>
      <c r="HVT41" s="2325"/>
      <c r="HVU41" s="2267"/>
      <c r="HVV41" s="2270"/>
      <c r="HVW41" s="2271"/>
      <c r="HVX41" s="2270"/>
      <c r="HVY41" s="2270"/>
      <c r="HVZ41" s="2325"/>
      <c r="HWA41" s="2325"/>
      <c r="HWB41" s="2325"/>
      <c r="HWC41" s="2267"/>
      <c r="HWD41" s="2270"/>
      <c r="HWE41" s="2271"/>
      <c r="HWF41" s="2270"/>
      <c r="HWG41" s="2270"/>
      <c r="HWH41" s="2325"/>
      <c r="HWI41" s="2325"/>
      <c r="HWJ41" s="2325"/>
      <c r="HWK41" s="2267"/>
      <c r="HWL41" s="2270"/>
      <c r="HWM41" s="2271"/>
      <c r="HWN41" s="2270"/>
      <c r="HWO41" s="2270"/>
      <c r="HWP41" s="2325"/>
      <c r="HWQ41" s="2325"/>
      <c r="HWR41" s="2325"/>
      <c r="HWS41" s="2267"/>
      <c r="HWT41" s="2270"/>
      <c r="HWU41" s="2271"/>
      <c r="HWV41" s="2270"/>
      <c r="HWW41" s="2270"/>
      <c r="HWX41" s="2325"/>
      <c r="HWY41" s="2325"/>
      <c r="HWZ41" s="2325"/>
      <c r="HXA41" s="2267"/>
      <c r="HXB41" s="2270"/>
      <c r="HXC41" s="2271"/>
      <c r="HXD41" s="2270"/>
      <c r="HXE41" s="2270"/>
      <c r="HXF41" s="2325"/>
      <c r="HXG41" s="2325"/>
      <c r="HXH41" s="2325"/>
      <c r="HXI41" s="2267"/>
      <c r="HXJ41" s="2270"/>
      <c r="HXK41" s="2271"/>
      <c r="HXL41" s="2270"/>
      <c r="HXM41" s="2270"/>
      <c r="HXN41" s="2325"/>
      <c r="HXO41" s="2325"/>
      <c r="HXP41" s="2325"/>
      <c r="HXQ41" s="2267"/>
      <c r="HXR41" s="2270"/>
      <c r="HXS41" s="2271"/>
      <c r="HXT41" s="2270"/>
      <c r="HXU41" s="2270"/>
      <c r="HXV41" s="2325"/>
      <c r="HXW41" s="2325"/>
      <c r="HXX41" s="2325"/>
      <c r="HXY41" s="2267"/>
      <c r="HXZ41" s="2270"/>
      <c r="HYA41" s="2271"/>
      <c r="HYB41" s="2270"/>
      <c r="HYC41" s="2270"/>
      <c r="HYD41" s="2325"/>
      <c r="HYE41" s="2325"/>
      <c r="HYF41" s="2325"/>
      <c r="HYG41" s="2267"/>
      <c r="HYH41" s="2270"/>
      <c r="HYI41" s="2271"/>
      <c r="HYJ41" s="2270"/>
      <c r="HYK41" s="2270"/>
      <c r="HYL41" s="2325"/>
      <c r="HYM41" s="2325"/>
      <c r="HYN41" s="2325"/>
      <c r="HYO41" s="2267"/>
      <c r="HYP41" s="2270"/>
      <c r="HYQ41" s="2271"/>
      <c r="HYR41" s="2270"/>
      <c r="HYS41" s="2270"/>
      <c r="HYT41" s="2325"/>
      <c r="HYU41" s="2325"/>
      <c r="HYV41" s="2325"/>
      <c r="HYW41" s="2267"/>
      <c r="HYX41" s="2270"/>
      <c r="HYY41" s="2271"/>
      <c r="HYZ41" s="2270"/>
      <c r="HZA41" s="2270"/>
      <c r="HZB41" s="2325"/>
      <c r="HZC41" s="2325"/>
      <c r="HZD41" s="2325"/>
      <c r="HZE41" s="2267"/>
      <c r="HZF41" s="2270"/>
      <c r="HZG41" s="2271"/>
      <c r="HZH41" s="2270"/>
      <c r="HZI41" s="2270"/>
      <c r="HZJ41" s="2325"/>
      <c r="HZK41" s="2325"/>
      <c r="HZL41" s="2325"/>
      <c r="HZM41" s="2267"/>
      <c r="HZN41" s="2270"/>
      <c r="HZO41" s="2271"/>
      <c r="HZP41" s="2270"/>
      <c r="HZQ41" s="2270"/>
      <c r="HZR41" s="2325"/>
      <c r="HZS41" s="2325"/>
      <c r="HZT41" s="2325"/>
      <c r="HZU41" s="2267"/>
      <c r="HZV41" s="2270"/>
      <c r="HZW41" s="2271"/>
      <c r="HZX41" s="2270"/>
      <c r="HZY41" s="2270"/>
      <c r="HZZ41" s="2325"/>
      <c r="IAA41" s="2325"/>
      <c r="IAB41" s="2325"/>
      <c r="IAC41" s="2267"/>
      <c r="IAD41" s="2270"/>
      <c r="IAE41" s="2271"/>
      <c r="IAF41" s="2270"/>
      <c r="IAG41" s="2270"/>
      <c r="IAH41" s="2325"/>
      <c r="IAI41" s="2325"/>
      <c r="IAJ41" s="2325"/>
      <c r="IAK41" s="2267"/>
      <c r="IAL41" s="2270"/>
      <c r="IAM41" s="2271"/>
      <c r="IAN41" s="2270"/>
      <c r="IAO41" s="2270"/>
      <c r="IAP41" s="2325"/>
      <c r="IAQ41" s="2325"/>
      <c r="IAR41" s="2325"/>
      <c r="IAS41" s="2267"/>
      <c r="IAT41" s="2270"/>
      <c r="IAU41" s="2271"/>
      <c r="IAV41" s="2270"/>
      <c r="IAW41" s="2270"/>
      <c r="IAX41" s="2325"/>
      <c r="IAY41" s="2325"/>
      <c r="IAZ41" s="2325"/>
      <c r="IBA41" s="2267"/>
      <c r="IBB41" s="2270"/>
      <c r="IBC41" s="2271"/>
      <c r="IBD41" s="2270"/>
      <c r="IBE41" s="2270"/>
      <c r="IBF41" s="2325"/>
      <c r="IBG41" s="2325"/>
      <c r="IBH41" s="2325"/>
      <c r="IBI41" s="2267"/>
      <c r="IBJ41" s="2270"/>
      <c r="IBK41" s="2271"/>
      <c r="IBL41" s="2270"/>
      <c r="IBM41" s="2270"/>
      <c r="IBN41" s="2325"/>
      <c r="IBO41" s="2325"/>
      <c r="IBP41" s="2325"/>
      <c r="IBQ41" s="2267"/>
      <c r="IBR41" s="2270"/>
      <c r="IBS41" s="2271"/>
      <c r="IBT41" s="2270"/>
      <c r="IBU41" s="2270"/>
      <c r="IBV41" s="2325"/>
      <c r="IBW41" s="2325"/>
      <c r="IBX41" s="2325"/>
      <c r="IBY41" s="2267"/>
      <c r="IBZ41" s="2270"/>
      <c r="ICA41" s="2271"/>
      <c r="ICB41" s="2270"/>
      <c r="ICC41" s="2270"/>
      <c r="ICD41" s="2325"/>
      <c r="ICE41" s="2325"/>
      <c r="ICF41" s="2325"/>
      <c r="ICG41" s="2267"/>
      <c r="ICH41" s="2270"/>
      <c r="ICI41" s="2271"/>
      <c r="ICJ41" s="2270"/>
      <c r="ICK41" s="2270"/>
      <c r="ICL41" s="2325"/>
      <c r="ICM41" s="2325"/>
      <c r="ICN41" s="2325"/>
      <c r="ICO41" s="2267"/>
      <c r="ICP41" s="2270"/>
      <c r="ICQ41" s="2271"/>
      <c r="ICR41" s="2270"/>
      <c r="ICS41" s="2270"/>
      <c r="ICT41" s="2325"/>
      <c r="ICU41" s="2325"/>
      <c r="ICV41" s="2325"/>
      <c r="ICW41" s="2267"/>
      <c r="ICX41" s="2270"/>
      <c r="ICY41" s="2271"/>
      <c r="ICZ41" s="2270"/>
      <c r="IDA41" s="2270"/>
      <c r="IDB41" s="2325"/>
      <c r="IDC41" s="2325"/>
      <c r="IDD41" s="2325"/>
      <c r="IDE41" s="2267"/>
      <c r="IDF41" s="2270"/>
      <c r="IDG41" s="2271"/>
      <c r="IDH41" s="2270"/>
      <c r="IDI41" s="2270"/>
      <c r="IDJ41" s="2325"/>
      <c r="IDK41" s="2325"/>
      <c r="IDL41" s="2325"/>
      <c r="IDM41" s="2267"/>
      <c r="IDN41" s="2270"/>
      <c r="IDO41" s="2271"/>
      <c r="IDP41" s="2270"/>
      <c r="IDQ41" s="2270"/>
      <c r="IDR41" s="2325"/>
      <c r="IDS41" s="2325"/>
      <c r="IDT41" s="2325"/>
      <c r="IDU41" s="2267"/>
      <c r="IDV41" s="2270"/>
      <c r="IDW41" s="2271"/>
      <c r="IDX41" s="2270"/>
      <c r="IDY41" s="2270"/>
      <c r="IDZ41" s="2325"/>
      <c r="IEA41" s="2325"/>
      <c r="IEB41" s="2325"/>
      <c r="IEC41" s="2267"/>
      <c r="IED41" s="2270"/>
      <c r="IEE41" s="2271"/>
      <c r="IEF41" s="2270"/>
      <c r="IEG41" s="2270"/>
      <c r="IEH41" s="2325"/>
      <c r="IEI41" s="2325"/>
      <c r="IEJ41" s="2325"/>
      <c r="IEK41" s="2267"/>
      <c r="IEL41" s="2270"/>
      <c r="IEM41" s="2271"/>
      <c r="IEN41" s="2270"/>
      <c r="IEO41" s="2270"/>
      <c r="IEP41" s="2325"/>
      <c r="IEQ41" s="2325"/>
      <c r="IER41" s="2325"/>
      <c r="IES41" s="2267"/>
      <c r="IET41" s="2270"/>
      <c r="IEU41" s="2271"/>
      <c r="IEV41" s="2270"/>
      <c r="IEW41" s="2270"/>
      <c r="IEX41" s="2325"/>
      <c r="IEY41" s="2325"/>
      <c r="IEZ41" s="2325"/>
      <c r="IFA41" s="2267"/>
      <c r="IFB41" s="2270"/>
      <c r="IFC41" s="2271"/>
      <c r="IFD41" s="2270"/>
      <c r="IFE41" s="2270"/>
      <c r="IFF41" s="2325"/>
      <c r="IFG41" s="2325"/>
      <c r="IFH41" s="2325"/>
      <c r="IFI41" s="2267"/>
      <c r="IFJ41" s="2270"/>
      <c r="IFK41" s="2271"/>
      <c r="IFL41" s="2270"/>
      <c r="IFM41" s="2270"/>
      <c r="IFN41" s="2325"/>
      <c r="IFO41" s="2325"/>
      <c r="IFP41" s="2325"/>
      <c r="IFQ41" s="2267"/>
      <c r="IFR41" s="2270"/>
      <c r="IFS41" s="2271"/>
      <c r="IFT41" s="2270"/>
      <c r="IFU41" s="2270"/>
      <c r="IFV41" s="2325"/>
      <c r="IFW41" s="2325"/>
      <c r="IFX41" s="2325"/>
      <c r="IFY41" s="2267"/>
      <c r="IFZ41" s="2270"/>
      <c r="IGA41" s="2271"/>
      <c r="IGB41" s="2270"/>
      <c r="IGC41" s="2270"/>
      <c r="IGD41" s="2325"/>
      <c r="IGE41" s="2325"/>
      <c r="IGF41" s="2325"/>
      <c r="IGG41" s="2267"/>
      <c r="IGH41" s="2270"/>
      <c r="IGI41" s="2271"/>
      <c r="IGJ41" s="2270"/>
      <c r="IGK41" s="2270"/>
      <c r="IGL41" s="2325"/>
      <c r="IGM41" s="2325"/>
      <c r="IGN41" s="2325"/>
      <c r="IGO41" s="2267"/>
      <c r="IGP41" s="2270"/>
      <c r="IGQ41" s="2271"/>
      <c r="IGR41" s="2270"/>
      <c r="IGS41" s="2270"/>
      <c r="IGT41" s="2325"/>
      <c r="IGU41" s="2325"/>
      <c r="IGV41" s="2325"/>
      <c r="IGW41" s="2267"/>
      <c r="IGX41" s="2270"/>
      <c r="IGY41" s="2271"/>
      <c r="IGZ41" s="2270"/>
      <c r="IHA41" s="2270"/>
      <c r="IHB41" s="2325"/>
      <c r="IHC41" s="2325"/>
      <c r="IHD41" s="2325"/>
      <c r="IHE41" s="2267"/>
      <c r="IHF41" s="2270"/>
      <c r="IHG41" s="2271"/>
      <c r="IHH41" s="2270"/>
      <c r="IHI41" s="2270"/>
      <c r="IHJ41" s="2325"/>
      <c r="IHK41" s="2325"/>
      <c r="IHL41" s="2325"/>
      <c r="IHM41" s="2267"/>
      <c r="IHN41" s="2270"/>
      <c r="IHO41" s="2271"/>
      <c r="IHP41" s="2270"/>
      <c r="IHQ41" s="2270"/>
      <c r="IHR41" s="2325"/>
      <c r="IHS41" s="2325"/>
      <c r="IHT41" s="2325"/>
      <c r="IHU41" s="2267"/>
      <c r="IHV41" s="2270"/>
      <c r="IHW41" s="2271"/>
      <c r="IHX41" s="2270"/>
      <c r="IHY41" s="2270"/>
      <c r="IHZ41" s="2325"/>
      <c r="IIA41" s="2325"/>
      <c r="IIB41" s="2325"/>
      <c r="IIC41" s="2267"/>
      <c r="IID41" s="2270"/>
      <c r="IIE41" s="2271"/>
      <c r="IIF41" s="2270"/>
      <c r="IIG41" s="2270"/>
      <c r="IIH41" s="2325"/>
      <c r="III41" s="2325"/>
      <c r="IIJ41" s="2325"/>
      <c r="IIK41" s="2267"/>
      <c r="IIL41" s="2270"/>
      <c r="IIM41" s="2271"/>
      <c r="IIN41" s="2270"/>
      <c r="IIO41" s="2270"/>
      <c r="IIP41" s="2325"/>
      <c r="IIQ41" s="2325"/>
      <c r="IIR41" s="2325"/>
      <c r="IIS41" s="2267"/>
      <c r="IIT41" s="2270"/>
      <c r="IIU41" s="2271"/>
      <c r="IIV41" s="2270"/>
      <c r="IIW41" s="2270"/>
      <c r="IIX41" s="2325"/>
      <c r="IIY41" s="2325"/>
      <c r="IIZ41" s="2325"/>
      <c r="IJA41" s="2267"/>
      <c r="IJB41" s="2270"/>
      <c r="IJC41" s="2271"/>
      <c r="IJD41" s="2270"/>
      <c r="IJE41" s="2270"/>
      <c r="IJF41" s="2325"/>
      <c r="IJG41" s="2325"/>
      <c r="IJH41" s="2325"/>
      <c r="IJI41" s="2267"/>
      <c r="IJJ41" s="2270"/>
      <c r="IJK41" s="2271"/>
      <c r="IJL41" s="2270"/>
      <c r="IJM41" s="2270"/>
      <c r="IJN41" s="2325"/>
      <c r="IJO41" s="2325"/>
      <c r="IJP41" s="2325"/>
      <c r="IJQ41" s="2267"/>
      <c r="IJR41" s="2270"/>
      <c r="IJS41" s="2271"/>
      <c r="IJT41" s="2270"/>
      <c r="IJU41" s="2270"/>
      <c r="IJV41" s="2325"/>
      <c r="IJW41" s="2325"/>
      <c r="IJX41" s="2325"/>
      <c r="IJY41" s="2267"/>
      <c r="IJZ41" s="2270"/>
      <c r="IKA41" s="2271"/>
      <c r="IKB41" s="2270"/>
      <c r="IKC41" s="2270"/>
      <c r="IKD41" s="2325"/>
      <c r="IKE41" s="2325"/>
      <c r="IKF41" s="2325"/>
      <c r="IKG41" s="2267"/>
      <c r="IKH41" s="2270"/>
      <c r="IKI41" s="2271"/>
      <c r="IKJ41" s="2270"/>
      <c r="IKK41" s="2270"/>
      <c r="IKL41" s="2325"/>
      <c r="IKM41" s="2325"/>
      <c r="IKN41" s="2325"/>
      <c r="IKO41" s="2267"/>
      <c r="IKP41" s="2270"/>
      <c r="IKQ41" s="2271"/>
      <c r="IKR41" s="2270"/>
      <c r="IKS41" s="2270"/>
      <c r="IKT41" s="2325"/>
      <c r="IKU41" s="2325"/>
      <c r="IKV41" s="2325"/>
      <c r="IKW41" s="2267"/>
      <c r="IKX41" s="2270"/>
      <c r="IKY41" s="2271"/>
      <c r="IKZ41" s="2270"/>
      <c r="ILA41" s="2270"/>
      <c r="ILB41" s="2325"/>
      <c r="ILC41" s="2325"/>
      <c r="ILD41" s="2325"/>
      <c r="ILE41" s="2267"/>
      <c r="ILF41" s="2270"/>
      <c r="ILG41" s="2271"/>
      <c r="ILH41" s="2270"/>
      <c r="ILI41" s="2270"/>
      <c r="ILJ41" s="2325"/>
      <c r="ILK41" s="2325"/>
      <c r="ILL41" s="2325"/>
      <c r="ILM41" s="2267"/>
      <c r="ILN41" s="2270"/>
      <c r="ILO41" s="2271"/>
      <c r="ILP41" s="2270"/>
      <c r="ILQ41" s="2270"/>
      <c r="ILR41" s="2325"/>
      <c r="ILS41" s="2325"/>
      <c r="ILT41" s="2325"/>
      <c r="ILU41" s="2267"/>
      <c r="ILV41" s="2270"/>
      <c r="ILW41" s="2271"/>
      <c r="ILX41" s="2270"/>
      <c r="ILY41" s="2270"/>
      <c r="ILZ41" s="2325"/>
      <c r="IMA41" s="2325"/>
      <c r="IMB41" s="2325"/>
      <c r="IMC41" s="2267"/>
      <c r="IMD41" s="2270"/>
      <c r="IME41" s="2271"/>
      <c r="IMF41" s="2270"/>
      <c r="IMG41" s="2270"/>
      <c r="IMH41" s="2325"/>
      <c r="IMI41" s="2325"/>
      <c r="IMJ41" s="2325"/>
      <c r="IMK41" s="2267"/>
      <c r="IML41" s="2270"/>
      <c r="IMM41" s="2271"/>
      <c r="IMN41" s="2270"/>
      <c r="IMO41" s="2270"/>
      <c r="IMP41" s="2325"/>
      <c r="IMQ41" s="2325"/>
      <c r="IMR41" s="2325"/>
      <c r="IMS41" s="2267"/>
      <c r="IMT41" s="2270"/>
      <c r="IMU41" s="2271"/>
      <c r="IMV41" s="2270"/>
      <c r="IMW41" s="2270"/>
      <c r="IMX41" s="2325"/>
      <c r="IMY41" s="2325"/>
      <c r="IMZ41" s="2325"/>
      <c r="INA41" s="2267"/>
      <c r="INB41" s="2270"/>
      <c r="INC41" s="2271"/>
      <c r="IND41" s="2270"/>
      <c r="INE41" s="2270"/>
      <c r="INF41" s="2325"/>
      <c r="ING41" s="2325"/>
      <c r="INH41" s="2325"/>
      <c r="INI41" s="2267"/>
      <c r="INJ41" s="2270"/>
      <c r="INK41" s="2271"/>
      <c r="INL41" s="2270"/>
      <c r="INM41" s="2270"/>
      <c r="INN41" s="2325"/>
      <c r="INO41" s="2325"/>
      <c r="INP41" s="2325"/>
      <c r="INQ41" s="2267"/>
      <c r="INR41" s="2270"/>
      <c r="INS41" s="2271"/>
      <c r="INT41" s="2270"/>
      <c r="INU41" s="2270"/>
      <c r="INV41" s="2325"/>
      <c r="INW41" s="2325"/>
      <c r="INX41" s="2325"/>
      <c r="INY41" s="2267"/>
      <c r="INZ41" s="2270"/>
      <c r="IOA41" s="2271"/>
      <c r="IOB41" s="2270"/>
      <c r="IOC41" s="2270"/>
      <c r="IOD41" s="2325"/>
      <c r="IOE41" s="2325"/>
      <c r="IOF41" s="2325"/>
      <c r="IOG41" s="2267"/>
      <c r="IOH41" s="2270"/>
      <c r="IOI41" s="2271"/>
      <c r="IOJ41" s="2270"/>
      <c r="IOK41" s="2270"/>
      <c r="IOL41" s="2325"/>
      <c r="IOM41" s="2325"/>
      <c r="ION41" s="2325"/>
      <c r="IOO41" s="2267"/>
      <c r="IOP41" s="2270"/>
      <c r="IOQ41" s="2271"/>
      <c r="IOR41" s="2270"/>
      <c r="IOS41" s="2270"/>
      <c r="IOT41" s="2325"/>
      <c r="IOU41" s="2325"/>
      <c r="IOV41" s="2325"/>
      <c r="IOW41" s="2267"/>
      <c r="IOX41" s="2270"/>
      <c r="IOY41" s="2271"/>
      <c r="IOZ41" s="2270"/>
      <c r="IPA41" s="2270"/>
      <c r="IPB41" s="2325"/>
      <c r="IPC41" s="2325"/>
      <c r="IPD41" s="2325"/>
      <c r="IPE41" s="2267"/>
      <c r="IPF41" s="2270"/>
      <c r="IPG41" s="2271"/>
      <c r="IPH41" s="2270"/>
      <c r="IPI41" s="2270"/>
      <c r="IPJ41" s="2325"/>
      <c r="IPK41" s="2325"/>
      <c r="IPL41" s="2325"/>
      <c r="IPM41" s="2267"/>
      <c r="IPN41" s="2270"/>
      <c r="IPO41" s="2271"/>
      <c r="IPP41" s="2270"/>
      <c r="IPQ41" s="2270"/>
      <c r="IPR41" s="2325"/>
      <c r="IPS41" s="2325"/>
      <c r="IPT41" s="2325"/>
      <c r="IPU41" s="2267"/>
      <c r="IPV41" s="2270"/>
      <c r="IPW41" s="2271"/>
      <c r="IPX41" s="2270"/>
      <c r="IPY41" s="2270"/>
      <c r="IPZ41" s="2325"/>
      <c r="IQA41" s="2325"/>
      <c r="IQB41" s="2325"/>
      <c r="IQC41" s="2267"/>
      <c r="IQD41" s="2270"/>
      <c r="IQE41" s="2271"/>
      <c r="IQF41" s="2270"/>
      <c r="IQG41" s="2270"/>
      <c r="IQH41" s="2325"/>
      <c r="IQI41" s="2325"/>
      <c r="IQJ41" s="2325"/>
      <c r="IQK41" s="2267"/>
      <c r="IQL41" s="2270"/>
      <c r="IQM41" s="2271"/>
      <c r="IQN41" s="2270"/>
      <c r="IQO41" s="2270"/>
      <c r="IQP41" s="2325"/>
      <c r="IQQ41" s="2325"/>
      <c r="IQR41" s="2325"/>
      <c r="IQS41" s="2267"/>
      <c r="IQT41" s="2270"/>
      <c r="IQU41" s="2271"/>
      <c r="IQV41" s="2270"/>
      <c r="IQW41" s="2270"/>
      <c r="IQX41" s="2325"/>
      <c r="IQY41" s="2325"/>
      <c r="IQZ41" s="2325"/>
      <c r="IRA41" s="2267"/>
      <c r="IRB41" s="2270"/>
      <c r="IRC41" s="2271"/>
      <c r="IRD41" s="2270"/>
      <c r="IRE41" s="2270"/>
      <c r="IRF41" s="2325"/>
      <c r="IRG41" s="2325"/>
      <c r="IRH41" s="2325"/>
      <c r="IRI41" s="2267"/>
      <c r="IRJ41" s="2270"/>
      <c r="IRK41" s="2271"/>
      <c r="IRL41" s="2270"/>
      <c r="IRM41" s="2270"/>
      <c r="IRN41" s="2325"/>
      <c r="IRO41" s="2325"/>
      <c r="IRP41" s="2325"/>
      <c r="IRQ41" s="2267"/>
      <c r="IRR41" s="2270"/>
      <c r="IRS41" s="2271"/>
      <c r="IRT41" s="2270"/>
      <c r="IRU41" s="2270"/>
      <c r="IRV41" s="2325"/>
      <c r="IRW41" s="2325"/>
      <c r="IRX41" s="2325"/>
      <c r="IRY41" s="2267"/>
      <c r="IRZ41" s="2270"/>
      <c r="ISA41" s="2271"/>
      <c r="ISB41" s="2270"/>
      <c r="ISC41" s="2270"/>
      <c r="ISD41" s="2325"/>
      <c r="ISE41" s="2325"/>
      <c r="ISF41" s="2325"/>
      <c r="ISG41" s="2267"/>
      <c r="ISH41" s="2270"/>
      <c r="ISI41" s="2271"/>
      <c r="ISJ41" s="2270"/>
      <c r="ISK41" s="2270"/>
      <c r="ISL41" s="2325"/>
      <c r="ISM41" s="2325"/>
      <c r="ISN41" s="2325"/>
      <c r="ISO41" s="2267"/>
      <c r="ISP41" s="2270"/>
      <c r="ISQ41" s="2271"/>
      <c r="ISR41" s="2270"/>
      <c r="ISS41" s="2270"/>
      <c r="IST41" s="2325"/>
      <c r="ISU41" s="2325"/>
      <c r="ISV41" s="2325"/>
      <c r="ISW41" s="2267"/>
      <c r="ISX41" s="2270"/>
      <c r="ISY41" s="2271"/>
      <c r="ISZ41" s="2270"/>
      <c r="ITA41" s="2270"/>
      <c r="ITB41" s="2325"/>
      <c r="ITC41" s="2325"/>
      <c r="ITD41" s="2325"/>
      <c r="ITE41" s="2267"/>
      <c r="ITF41" s="2270"/>
      <c r="ITG41" s="2271"/>
      <c r="ITH41" s="2270"/>
      <c r="ITI41" s="2270"/>
      <c r="ITJ41" s="2325"/>
      <c r="ITK41" s="2325"/>
      <c r="ITL41" s="2325"/>
      <c r="ITM41" s="2267"/>
      <c r="ITN41" s="2270"/>
      <c r="ITO41" s="2271"/>
      <c r="ITP41" s="2270"/>
      <c r="ITQ41" s="2270"/>
      <c r="ITR41" s="2325"/>
      <c r="ITS41" s="2325"/>
      <c r="ITT41" s="2325"/>
      <c r="ITU41" s="2267"/>
      <c r="ITV41" s="2270"/>
      <c r="ITW41" s="2271"/>
      <c r="ITX41" s="2270"/>
      <c r="ITY41" s="2270"/>
      <c r="ITZ41" s="2325"/>
      <c r="IUA41" s="2325"/>
      <c r="IUB41" s="2325"/>
      <c r="IUC41" s="2267"/>
      <c r="IUD41" s="2270"/>
      <c r="IUE41" s="2271"/>
      <c r="IUF41" s="2270"/>
      <c r="IUG41" s="2270"/>
      <c r="IUH41" s="2325"/>
      <c r="IUI41" s="2325"/>
      <c r="IUJ41" s="2325"/>
      <c r="IUK41" s="2267"/>
      <c r="IUL41" s="2270"/>
      <c r="IUM41" s="2271"/>
      <c r="IUN41" s="2270"/>
      <c r="IUO41" s="2270"/>
      <c r="IUP41" s="2325"/>
      <c r="IUQ41" s="2325"/>
      <c r="IUR41" s="2325"/>
      <c r="IUS41" s="2267"/>
      <c r="IUT41" s="2270"/>
      <c r="IUU41" s="2271"/>
      <c r="IUV41" s="2270"/>
      <c r="IUW41" s="2270"/>
      <c r="IUX41" s="2325"/>
      <c r="IUY41" s="2325"/>
      <c r="IUZ41" s="2325"/>
      <c r="IVA41" s="2267"/>
      <c r="IVB41" s="2270"/>
      <c r="IVC41" s="2271"/>
      <c r="IVD41" s="2270"/>
      <c r="IVE41" s="2270"/>
      <c r="IVF41" s="2325"/>
      <c r="IVG41" s="2325"/>
      <c r="IVH41" s="2325"/>
      <c r="IVI41" s="2267"/>
      <c r="IVJ41" s="2270"/>
      <c r="IVK41" s="2271"/>
      <c r="IVL41" s="2270"/>
      <c r="IVM41" s="2270"/>
      <c r="IVN41" s="2325"/>
      <c r="IVO41" s="2325"/>
      <c r="IVP41" s="2325"/>
      <c r="IVQ41" s="2267"/>
      <c r="IVR41" s="2270"/>
      <c r="IVS41" s="2271"/>
      <c r="IVT41" s="2270"/>
      <c r="IVU41" s="2270"/>
      <c r="IVV41" s="2325"/>
      <c r="IVW41" s="2325"/>
      <c r="IVX41" s="2325"/>
      <c r="IVY41" s="2267"/>
      <c r="IVZ41" s="2270"/>
      <c r="IWA41" s="2271"/>
      <c r="IWB41" s="2270"/>
      <c r="IWC41" s="2270"/>
      <c r="IWD41" s="2325"/>
      <c r="IWE41" s="2325"/>
      <c r="IWF41" s="2325"/>
      <c r="IWG41" s="2267"/>
      <c r="IWH41" s="2270"/>
      <c r="IWI41" s="2271"/>
      <c r="IWJ41" s="2270"/>
      <c r="IWK41" s="2270"/>
      <c r="IWL41" s="2325"/>
      <c r="IWM41" s="2325"/>
      <c r="IWN41" s="2325"/>
      <c r="IWO41" s="2267"/>
      <c r="IWP41" s="2270"/>
      <c r="IWQ41" s="2271"/>
      <c r="IWR41" s="2270"/>
      <c r="IWS41" s="2270"/>
      <c r="IWT41" s="2325"/>
      <c r="IWU41" s="2325"/>
      <c r="IWV41" s="2325"/>
      <c r="IWW41" s="2267"/>
      <c r="IWX41" s="2270"/>
      <c r="IWY41" s="2271"/>
      <c r="IWZ41" s="2270"/>
      <c r="IXA41" s="2270"/>
      <c r="IXB41" s="2325"/>
      <c r="IXC41" s="2325"/>
      <c r="IXD41" s="2325"/>
      <c r="IXE41" s="2267"/>
      <c r="IXF41" s="2270"/>
      <c r="IXG41" s="2271"/>
      <c r="IXH41" s="2270"/>
      <c r="IXI41" s="2270"/>
      <c r="IXJ41" s="2325"/>
      <c r="IXK41" s="2325"/>
      <c r="IXL41" s="2325"/>
      <c r="IXM41" s="2267"/>
      <c r="IXN41" s="2270"/>
      <c r="IXO41" s="2271"/>
      <c r="IXP41" s="2270"/>
      <c r="IXQ41" s="2270"/>
      <c r="IXR41" s="2325"/>
      <c r="IXS41" s="2325"/>
      <c r="IXT41" s="2325"/>
      <c r="IXU41" s="2267"/>
      <c r="IXV41" s="2270"/>
      <c r="IXW41" s="2271"/>
      <c r="IXX41" s="2270"/>
      <c r="IXY41" s="2270"/>
      <c r="IXZ41" s="2325"/>
      <c r="IYA41" s="2325"/>
      <c r="IYB41" s="2325"/>
      <c r="IYC41" s="2267"/>
      <c r="IYD41" s="2270"/>
      <c r="IYE41" s="2271"/>
      <c r="IYF41" s="2270"/>
      <c r="IYG41" s="2270"/>
      <c r="IYH41" s="2325"/>
      <c r="IYI41" s="2325"/>
      <c r="IYJ41" s="2325"/>
      <c r="IYK41" s="2267"/>
      <c r="IYL41" s="2270"/>
      <c r="IYM41" s="2271"/>
      <c r="IYN41" s="2270"/>
      <c r="IYO41" s="2270"/>
      <c r="IYP41" s="2325"/>
      <c r="IYQ41" s="2325"/>
      <c r="IYR41" s="2325"/>
      <c r="IYS41" s="2267"/>
      <c r="IYT41" s="2270"/>
      <c r="IYU41" s="2271"/>
      <c r="IYV41" s="2270"/>
      <c r="IYW41" s="2270"/>
      <c r="IYX41" s="2325"/>
      <c r="IYY41" s="2325"/>
      <c r="IYZ41" s="2325"/>
      <c r="IZA41" s="2267"/>
      <c r="IZB41" s="2270"/>
      <c r="IZC41" s="2271"/>
      <c r="IZD41" s="2270"/>
      <c r="IZE41" s="2270"/>
      <c r="IZF41" s="2325"/>
      <c r="IZG41" s="2325"/>
      <c r="IZH41" s="2325"/>
      <c r="IZI41" s="2267"/>
      <c r="IZJ41" s="2270"/>
      <c r="IZK41" s="2271"/>
      <c r="IZL41" s="2270"/>
      <c r="IZM41" s="2270"/>
      <c r="IZN41" s="2325"/>
      <c r="IZO41" s="2325"/>
      <c r="IZP41" s="2325"/>
      <c r="IZQ41" s="2267"/>
      <c r="IZR41" s="2270"/>
      <c r="IZS41" s="2271"/>
      <c r="IZT41" s="2270"/>
      <c r="IZU41" s="2270"/>
      <c r="IZV41" s="2325"/>
      <c r="IZW41" s="2325"/>
      <c r="IZX41" s="2325"/>
      <c r="IZY41" s="2267"/>
      <c r="IZZ41" s="2270"/>
      <c r="JAA41" s="2271"/>
      <c r="JAB41" s="2270"/>
      <c r="JAC41" s="2270"/>
      <c r="JAD41" s="2325"/>
      <c r="JAE41" s="2325"/>
      <c r="JAF41" s="2325"/>
      <c r="JAG41" s="2267"/>
      <c r="JAH41" s="2270"/>
      <c r="JAI41" s="2271"/>
      <c r="JAJ41" s="2270"/>
      <c r="JAK41" s="2270"/>
      <c r="JAL41" s="2325"/>
      <c r="JAM41" s="2325"/>
      <c r="JAN41" s="2325"/>
      <c r="JAO41" s="2267"/>
      <c r="JAP41" s="2270"/>
      <c r="JAQ41" s="2271"/>
      <c r="JAR41" s="2270"/>
      <c r="JAS41" s="2270"/>
      <c r="JAT41" s="2325"/>
      <c r="JAU41" s="2325"/>
      <c r="JAV41" s="2325"/>
      <c r="JAW41" s="2267"/>
      <c r="JAX41" s="2270"/>
      <c r="JAY41" s="2271"/>
      <c r="JAZ41" s="2270"/>
      <c r="JBA41" s="2270"/>
      <c r="JBB41" s="2325"/>
      <c r="JBC41" s="2325"/>
      <c r="JBD41" s="2325"/>
      <c r="JBE41" s="2267"/>
      <c r="JBF41" s="2270"/>
      <c r="JBG41" s="2271"/>
      <c r="JBH41" s="2270"/>
      <c r="JBI41" s="2270"/>
      <c r="JBJ41" s="2325"/>
      <c r="JBK41" s="2325"/>
      <c r="JBL41" s="2325"/>
      <c r="JBM41" s="2267"/>
      <c r="JBN41" s="2270"/>
      <c r="JBO41" s="2271"/>
      <c r="JBP41" s="2270"/>
      <c r="JBQ41" s="2270"/>
      <c r="JBR41" s="2325"/>
      <c r="JBS41" s="2325"/>
      <c r="JBT41" s="2325"/>
      <c r="JBU41" s="2267"/>
      <c r="JBV41" s="2270"/>
      <c r="JBW41" s="2271"/>
      <c r="JBX41" s="2270"/>
      <c r="JBY41" s="2270"/>
      <c r="JBZ41" s="2325"/>
      <c r="JCA41" s="2325"/>
      <c r="JCB41" s="2325"/>
      <c r="JCC41" s="2267"/>
      <c r="JCD41" s="2270"/>
      <c r="JCE41" s="2271"/>
      <c r="JCF41" s="2270"/>
      <c r="JCG41" s="2270"/>
      <c r="JCH41" s="2325"/>
      <c r="JCI41" s="2325"/>
      <c r="JCJ41" s="2325"/>
      <c r="JCK41" s="2267"/>
      <c r="JCL41" s="2270"/>
      <c r="JCM41" s="2271"/>
      <c r="JCN41" s="2270"/>
      <c r="JCO41" s="2270"/>
      <c r="JCP41" s="2325"/>
      <c r="JCQ41" s="2325"/>
      <c r="JCR41" s="2325"/>
      <c r="JCS41" s="2267"/>
      <c r="JCT41" s="2270"/>
      <c r="JCU41" s="2271"/>
      <c r="JCV41" s="2270"/>
      <c r="JCW41" s="2270"/>
      <c r="JCX41" s="2325"/>
      <c r="JCY41" s="2325"/>
      <c r="JCZ41" s="2325"/>
      <c r="JDA41" s="2267"/>
      <c r="JDB41" s="2270"/>
      <c r="JDC41" s="2271"/>
      <c r="JDD41" s="2270"/>
      <c r="JDE41" s="2270"/>
      <c r="JDF41" s="2325"/>
      <c r="JDG41" s="2325"/>
      <c r="JDH41" s="2325"/>
      <c r="JDI41" s="2267"/>
      <c r="JDJ41" s="2270"/>
      <c r="JDK41" s="2271"/>
      <c r="JDL41" s="2270"/>
      <c r="JDM41" s="2270"/>
      <c r="JDN41" s="2325"/>
      <c r="JDO41" s="2325"/>
      <c r="JDP41" s="2325"/>
      <c r="JDQ41" s="2267"/>
      <c r="JDR41" s="2270"/>
      <c r="JDS41" s="2271"/>
      <c r="JDT41" s="2270"/>
      <c r="JDU41" s="2270"/>
      <c r="JDV41" s="2325"/>
      <c r="JDW41" s="2325"/>
      <c r="JDX41" s="2325"/>
      <c r="JDY41" s="2267"/>
      <c r="JDZ41" s="2270"/>
      <c r="JEA41" s="2271"/>
      <c r="JEB41" s="2270"/>
      <c r="JEC41" s="2270"/>
      <c r="JED41" s="2325"/>
      <c r="JEE41" s="2325"/>
      <c r="JEF41" s="2325"/>
      <c r="JEG41" s="2267"/>
      <c r="JEH41" s="2270"/>
      <c r="JEI41" s="2271"/>
      <c r="JEJ41" s="2270"/>
      <c r="JEK41" s="2270"/>
      <c r="JEL41" s="2325"/>
      <c r="JEM41" s="2325"/>
      <c r="JEN41" s="2325"/>
      <c r="JEO41" s="2267"/>
      <c r="JEP41" s="2270"/>
      <c r="JEQ41" s="2271"/>
      <c r="JER41" s="2270"/>
      <c r="JES41" s="2270"/>
      <c r="JET41" s="2325"/>
      <c r="JEU41" s="2325"/>
      <c r="JEV41" s="2325"/>
      <c r="JEW41" s="2267"/>
      <c r="JEX41" s="2270"/>
      <c r="JEY41" s="2271"/>
      <c r="JEZ41" s="2270"/>
      <c r="JFA41" s="2270"/>
      <c r="JFB41" s="2325"/>
      <c r="JFC41" s="2325"/>
      <c r="JFD41" s="2325"/>
      <c r="JFE41" s="2267"/>
      <c r="JFF41" s="2270"/>
      <c r="JFG41" s="2271"/>
      <c r="JFH41" s="2270"/>
      <c r="JFI41" s="2270"/>
      <c r="JFJ41" s="2325"/>
      <c r="JFK41" s="2325"/>
      <c r="JFL41" s="2325"/>
      <c r="JFM41" s="2267"/>
      <c r="JFN41" s="2270"/>
      <c r="JFO41" s="2271"/>
      <c r="JFP41" s="2270"/>
      <c r="JFQ41" s="2270"/>
      <c r="JFR41" s="2325"/>
      <c r="JFS41" s="2325"/>
      <c r="JFT41" s="2325"/>
      <c r="JFU41" s="2267"/>
      <c r="JFV41" s="2270"/>
      <c r="JFW41" s="2271"/>
      <c r="JFX41" s="2270"/>
      <c r="JFY41" s="2270"/>
      <c r="JFZ41" s="2325"/>
      <c r="JGA41" s="2325"/>
      <c r="JGB41" s="2325"/>
      <c r="JGC41" s="2267"/>
      <c r="JGD41" s="2270"/>
      <c r="JGE41" s="2271"/>
      <c r="JGF41" s="2270"/>
      <c r="JGG41" s="2270"/>
      <c r="JGH41" s="2325"/>
      <c r="JGI41" s="2325"/>
      <c r="JGJ41" s="2325"/>
      <c r="JGK41" s="2267"/>
      <c r="JGL41" s="2270"/>
      <c r="JGM41" s="2271"/>
      <c r="JGN41" s="2270"/>
      <c r="JGO41" s="2270"/>
      <c r="JGP41" s="2325"/>
      <c r="JGQ41" s="2325"/>
      <c r="JGR41" s="2325"/>
      <c r="JGS41" s="2267"/>
      <c r="JGT41" s="2270"/>
      <c r="JGU41" s="2271"/>
      <c r="JGV41" s="2270"/>
      <c r="JGW41" s="2270"/>
      <c r="JGX41" s="2325"/>
      <c r="JGY41" s="2325"/>
      <c r="JGZ41" s="2325"/>
      <c r="JHA41" s="2267"/>
      <c r="JHB41" s="2270"/>
      <c r="JHC41" s="2271"/>
      <c r="JHD41" s="2270"/>
      <c r="JHE41" s="2270"/>
      <c r="JHF41" s="2325"/>
      <c r="JHG41" s="2325"/>
      <c r="JHH41" s="2325"/>
      <c r="JHI41" s="2267"/>
      <c r="JHJ41" s="2270"/>
      <c r="JHK41" s="2271"/>
      <c r="JHL41" s="2270"/>
      <c r="JHM41" s="2270"/>
      <c r="JHN41" s="2325"/>
      <c r="JHO41" s="2325"/>
      <c r="JHP41" s="2325"/>
      <c r="JHQ41" s="2267"/>
      <c r="JHR41" s="2270"/>
      <c r="JHS41" s="2271"/>
      <c r="JHT41" s="2270"/>
      <c r="JHU41" s="2270"/>
      <c r="JHV41" s="2325"/>
      <c r="JHW41" s="2325"/>
      <c r="JHX41" s="2325"/>
      <c r="JHY41" s="2267"/>
      <c r="JHZ41" s="2270"/>
      <c r="JIA41" s="2271"/>
      <c r="JIB41" s="2270"/>
      <c r="JIC41" s="2270"/>
      <c r="JID41" s="2325"/>
      <c r="JIE41" s="2325"/>
      <c r="JIF41" s="2325"/>
      <c r="JIG41" s="2267"/>
      <c r="JIH41" s="2270"/>
      <c r="JII41" s="2271"/>
      <c r="JIJ41" s="2270"/>
      <c r="JIK41" s="2270"/>
      <c r="JIL41" s="2325"/>
      <c r="JIM41" s="2325"/>
      <c r="JIN41" s="2325"/>
      <c r="JIO41" s="2267"/>
      <c r="JIP41" s="2270"/>
      <c r="JIQ41" s="2271"/>
      <c r="JIR41" s="2270"/>
      <c r="JIS41" s="2270"/>
      <c r="JIT41" s="2325"/>
      <c r="JIU41" s="2325"/>
      <c r="JIV41" s="2325"/>
      <c r="JIW41" s="2267"/>
      <c r="JIX41" s="2270"/>
      <c r="JIY41" s="2271"/>
      <c r="JIZ41" s="2270"/>
      <c r="JJA41" s="2270"/>
      <c r="JJB41" s="2325"/>
      <c r="JJC41" s="2325"/>
      <c r="JJD41" s="2325"/>
      <c r="JJE41" s="2267"/>
      <c r="JJF41" s="2270"/>
      <c r="JJG41" s="2271"/>
      <c r="JJH41" s="2270"/>
      <c r="JJI41" s="2270"/>
      <c r="JJJ41" s="2325"/>
      <c r="JJK41" s="2325"/>
      <c r="JJL41" s="2325"/>
      <c r="JJM41" s="2267"/>
      <c r="JJN41" s="2270"/>
      <c r="JJO41" s="2271"/>
      <c r="JJP41" s="2270"/>
      <c r="JJQ41" s="2270"/>
      <c r="JJR41" s="2325"/>
      <c r="JJS41" s="2325"/>
      <c r="JJT41" s="2325"/>
      <c r="JJU41" s="2267"/>
      <c r="JJV41" s="2270"/>
      <c r="JJW41" s="2271"/>
      <c r="JJX41" s="2270"/>
      <c r="JJY41" s="2270"/>
      <c r="JJZ41" s="2325"/>
      <c r="JKA41" s="2325"/>
      <c r="JKB41" s="2325"/>
      <c r="JKC41" s="2267"/>
      <c r="JKD41" s="2270"/>
      <c r="JKE41" s="2271"/>
      <c r="JKF41" s="2270"/>
      <c r="JKG41" s="2270"/>
      <c r="JKH41" s="2325"/>
      <c r="JKI41" s="2325"/>
      <c r="JKJ41" s="2325"/>
      <c r="JKK41" s="2267"/>
      <c r="JKL41" s="2270"/>
      <c r="JKM41" s="2271"/>
      <c r="JKN41" s="2270"/>
      <c r="JKO41" s="2270"/>
      <c r="JKP41" s="2325"/>
      <c r="JKQ41" s="2325"/>
      <c r="JKR41" s="2325"/>
      <c r="JKS41" s="2267"/>
      <c r="JKT41" s="2270"/>
      <c r="JKU41" s="2271"/>
      <c r="JKV41" s="2270"/>
      <c r="JKW41" s="2270"/>
      <c r="JKX41" s="2325"/>
      <c r="JKY41" s="2325"/>
      <c r="JKZ41" s="2325"/>
      <c r="JLA41" s="2267"/>
      <c r="JLB41" s="2270"/>
      <c r="JLC41" s="2271"/>
      <c r="JLD41" s="2270"/>
      <c r="JLE41" s="2270"/>
      <c r="JLF41" s="2325"/>
      <c r="JLG41" s="2325"/>
      <c r="JLH41" s="2325"/>
      <c r="JLI41" s="2267"/>
      <c r="JLJ41" s="2270"/>
      <c r="JLK41" s="2271"/>
      <c r="JLL41" s="2270"/>
      <c r="JLM41" s="2270"/>
      <c r="JLN41" s="2325"/>
      <c r="JLO41" s="2325"/>
      <c r="JLP41" s="2325"/>
      <c r="JLQ41" s="2267"/>
      <c r="JLR41" s="2270"/>
      <c r="JLS41" s="2271"/>
      <c r="JLT41" s="2270"/>
      <c r="JLU41" s="2270"/>
      <c r="JLV41" s="2325"/>
      <c r="JLW41" s="2325"/>
      <c r="JLX41" s="2325"/>
      <c r="JLY41" s="2267"/>
      <c r="JLZ41" s="2270"/>
      <c r="JMA41" s="2271"/>
      <c r="JMB41" s="2270"/>
      <c r="JMC41" s="2270"/>
      <c r="JMD41" s="2325"/>
      <c r="JME41" s="2325"/>
      <c r="JMF41" s="2325"/>
      <c r="JMG41" s="2267"/>
      <c r="JMH41" s="2270"/>
      <c r="JMI41" s="2271"/>
      <c r="JMJ41" s="2270"/>
      <c r="JMK41" s="2270"/>
      <c r="JML41" s="2325"/>
      <c r="JMM41" s="2325"/>
      <c r="JMN41" s="2325"/>
      <c r="JMO41" s="2267"/>
      <c r="JMP41" s="2270"/>
      <c r="JMQ41" s="2271"/>
      <c r="JMR41" s="2270"/>
      <c r="JMS41" s="2270"/>
      <c r="JMT41" s="2325"/>
      <c r="JMU41" s="2325"/>
      <c r="JMV41" s="2325"/>
      <c r="JMW41" s="2267"/>
      <c r="JMX41" s="2270"/>
      <c r="JMY41" s="2271"/>
      <c r="JMZ41" s="2270"/>
      <c r="JNA41" s="2270"/>
      <c r="JNB41" s="2325"/>
      <c r="JNC41" s="2325"/>
      <c r="JND41" s="2325"/>
      <c r="JNE41" s="2267"/>
      <c r="JNF41" s="2270"/>
      <c r="JNG41" s="2271"/>
      <c r="JNH41" s="2270"/>
      <c r="JNI41" s="2270"/>
      <c r="JNJ41" s="2325"/>
      <c r="JNK41" s="2325"/>
      <c r="JNL41" s="2325"/>
      <c r="JNM41" s="2267"/>
      <c r="JNN41" s="2270"/>
      <c r="JNO41" s="2271"/>
      <c r="JNP41" s="2270"/>
      <c r="JNQ41" s="2270"/>
      <c r="JNR41" s="2325"/>
      <c r="JNS41" s="2325"/>
      <c r="JNT41" s="2325"/>
      <c r="JNU41" s="2267"/>
      <c r="JNV41" s="2270"/>
      <c r="JNW41" s="2271"/>
      <c r="JNX41" s="2270"/>
      <c r="JNY41" s="2270"/>
      <c r="JNZ41" s="2325"/>
      <c r="JOA41" s="2325"/>
      <c r="JOB41" s="2325"/>
      <c r="JOC41" s="2267"/>
      <c r="JOD41" s="2270"/>
      <c r="JOE41" s="2271"/>
      <c r="JOF41" s="2270"/>
      <c r="JOG41" s="2270"/>
      <c r="JOH41" s="2325"/>
      <c r="JOI41" s="2325"/>
      <c r="JOJ41" s="2325"/>
      <c r="JOK41" s="2267"/>
      <c r="JOL41" s="2270"/>
      <c r="JOM41" s="2271"/>
      <c r="JON41" s="2270"/>
      <c r="JOO41" s="2270"/>
      <c r="JOP41" s="2325"/>
      <c r="JOQ41" s="2325"/>
      <c r="JOR41" s="2325"/>
      <c r="JOS41" s="2267"/>
      <c r="JOT41" s="2270"/>
      <c r="JOU41" s="2271"/>
      <c r="JOV41" s="2270"/>
      <c r="JOW41" s="2270"/>
      <c r="JOX41" s="2325"/>
      <c r="JOY41" s="2325"/>
      <c r="JOZ41" s="2325"/>
      <c r="JPA41" s="2267"/>
      <c r="JPB41" s="2270"/>
      <c r="JPC41" s="2271"/>
      <c r="JPD41" s="2270"/>
      <c r="JPE41" s="2270"/>
      <c r="JPF41" s="2325"/>
      <c r="JPG41" s="2325"/>
      <c r="JPH41" s="2325"/>
      <c r="JPI41" s="2267"/>
      <c r="JPJ41" s="2270"/>
      <c r="JPK41" s="2271"/>
      <c r="JPL41" s="2270"/>
      <c r="JPM41" s="2270"/>
      <c r="JPN41" s="2325"/>
      <c r="JPO41" s="2325"/>
      <c r="JPP41" s="2325"/>
      <c r="JPQ41" s="2267"/>
      <c r="JPR41" s="2270"/>
      <c r="JPS41" s="2271"/>
      <c r="JPT41" s="2270"/>
      <c r="JPU41" s="2270"/>
      <c r="JPV41" s="2325"/>
      <c r="JPW41" s="2325"/>
      <c r="JPX41" s="2325"/>
      <c r="JPY41" s="2267"/>
      <c r="JPZ41" s="2270"/>
      <c r="JQA41" s="2271"/>
      <c r="JQB41" s="2270"/>
      <c r="JQC41" s="2270"/>
      <c r="JQD41" s="2325"/>
      <c r="JQE41" s="2325"/>
      <c r="JQF41" s="2325"/>
      <c r="JQG41" s="2267"/>
      <c r="JQH41" s="2270"/>
      <c r="JQI41" s="2271"/>
      <c r="JQJ41" s="2270"/>
      <c r="JQK41" s="2270"/>
      <c r="JQL41" s="2325"/>
      <c r="JQM41" s="2325"/>
      <c r="JQN41" s="2325"/>
      <c r="JQO41" s="2267"/>
      <c r="JQP41" s="2270"/>
      <c r="JQQ41" s="2271"/>
      <c r="JQR41" s="2270"/>
      <c r="JQS41" s="2270"/>
      <c r="JQT41" s="2325"/>
      <c r="JQU41" s="2325"/>
      <c r="JQV41" s="2325"/>
      <c r="JQW41" s="2267"/>
      <c r="JQX41" s="2270"/>
      <c r="JQY41" s="2271"/>
      <c r="JQZ41" s="2270"/>
      <c r="JRA41" s="2270"/>
      <c r="JRB41" s="2325"/>
      <c r="JRC41" s="2325"/>
      <c r="JRD41" s="2325"/>
      <c r="JRE41" s="2267"/>
      <c r="JRF41" s="2270"/>
      <c r="JRG41" s="2271"/>
      <c r="JRH41" s="2270"/>
      <c r="JRI41" s="2270"/>
      <c r="JRJ41" s="2325"/>
      <c r="JRK41" s="2325"/>
      <c r="JRL41" s="2325"/>
      <c r="JRM41" s="2267"/>
      <c r="JRN41" s="2270"/>
      <c r="JRO41" s="2271"/>
      <c r="JRP41" s="2270"/>
      <c r="JRQ41" s="2270"/>
      <c r="JRR41" s="2325"/>
      <c r="JRS41" s="2325"/>
      <c r="JRT41" s="2325"/>
      <c r="JRU41" s="2267"/>
      <c r="JRV41" s="2270"/>
      <c r="JRW41" s="2271"/>
      <c r="JRX41" s="2270"/>
      <c r="JRY41" s="2270"/>
      <c r="JRZ41" s="2325"/>
      <c r="JSA41" s="2325"/>
      <c r="JSB41" s="2325"/>
      <c r="JSC41" s="2267"/>
      <c r="JSD41" s="2270"/>
      <c r="JSE41" s="2271"/>
      <c r="JSF41" s="2270"/>
      <c r="JSG41" s="2270"/>
      <c r="JSH41" s="2325"/>
      <c r="JSI41" s="2325"/>
      <c r="JSJ41" s="2325"/>
      <c r="JSK41" s="2267"/>
      <c r="JSL41" s="2270"/>
      <c r="JSM41" s="2271"/>
      <c r="JSN41" s="2270"/>
      <c r="JSO41" s="2270"/>
      <c r="JSP41" s="2325"/>
      <c r="JSQ41" s="2325"/>
      <c r="JSR41" s="2325"/>
      <c r="JSS41" s="2267"/>
      <c r="JST41" s="2270"/>
      <c r="JSU41" s="2271"/>
      <c r="JSV41" s="2270"/>
      <c r="JSW41" s="2270"/>
      <c r="JSX41" s="2325"/>
      <c r="JSY41" s="2325"/>
      <c r="JSZ41" s="2325"/>
      <c r="JTA41" s="2267"/>
      <c r="JTB41" s="2270"/>
      <c r="JTC41" s="2271"/>
      <c r="JTD41" s="2270"/>
      <c r="JTE41" s="2270"/>
      <c r="JTF41" s="2325"/>
      <c r="JTG41" s="2325"/>
      <c r="JTH41" s="2325"/>
      <c r="JTI41" s="2267"/>
      <c r="JTJ41" s="2270"/>
      <c r="JTK41" s="2271"/>
      <c r="JTL41" s="2270"/>
      <c r="JTM41" s="2270"/>
      <c r="JTN41" s="2325"/>
      <c r="JTO41" s="2325"/>
      <c r="JTP41" s="2325"/>
      <c r="JTQ41" s="2267"/>
      <c r="JTR41" s="2270"/>
      <c r="JTS41" s="2271"/>
      <c r="JTT41" s="2270"/>
      <c r="JTU41" s="2270"/>
      <c r="JTV41" s="2325"/>
      <c r="JTW41" s="2325"/>
      <c r="JTX41" s="2325"/>
      <c r="JTY41" s="2267"/>
      <c r="JTZ41" s="2270"/>
      <c r="JUA41" s="2271"/>
      <c r="JUB41" s="2270"/>
      <c r="JUC41" s="2270"/>
      <c r="JUD41" s="2325"/>
      <c r="JUE41" s="2325"/>
      <c r="JUF41" s="2325"/>
      <c r="JUG41" s="2267"/>
      <c r="JUH41" s="2270"/>
      <c r="JUI41" s="2271"/>
      <c r="JUJ41" s="2270"/>
      <c r="JUK41" s="2270"/>
      <c r="JUL41" s="2325"/>
      <c r="JUM41" s="2325"/>
      <c r="JUN41" s="2325"/>
      <c r="JUO41" s="2267"/>
      <c r="JUP41" s="2270"/>
      <c r="JUQ41" s="2271"/>
      <c r="JUR41" s="2270"/>
      <c r="JUS41" s="2270"/>
      <c r="JUT41" s="2325"/>
      <c r="JUU41" s="2325"/>
      <c r="JUV41" s="2325"/>
      <c r="JUW41" s="2267"/>
      <c r="JUX41" s="2270"/>
      <c r="JUY41" s="2271"/>
      <c r="JUZ41" s="2270"/>
      <c r="JVA41" s="2270"/>
      <c r="JVB41" s="2325"/>
      <c r="JVC41" s="2325"/>
      <c r="JVD41" s="2325"/>
      <c r="JVE41" s="2267"/>
      <c r="JVF41" s="2270"/>
      <c r="JVG41" s="2271"/>
      <c r="JVH41" s="2270"/>
      <c r="JVI41" s="2270"/>
      <c r="JVJ41" s="2325"/>
      <c r="JVK41" s="2325"/>
      <c r="JVL41" s="2325"/>
      <c r="JVM41" s="2267"/>
      <c r="JVN41" s="2270"/>
      <c r="JVO41" s="2271"/>
      <c r="JVP41" s="2270"/>
      <c r="JVQ41" s="2270"/>
      <c r="JVR41" s="2325"/>
      <c r="JVS41" s="2325"/>
      <c r="JVT41" s="2325"/>
      <c r="JVU41" s="2267"/>
      <c r="JVV41" s="2270"/>
      <c r="JVW41" s="2271"/>
      <c r="JVX41" s="2270"/>
      <c r="JVY41" s="2270"/>
      <c r="JVZ41" s="2325"/>
      <c r="JWA41" s="2325"/>
      <c r="JWB41" s="2325"/>
      <c r="JWC41" s="2267"/>
      <c r="JWD41" s="2270"/>
      <c r="JWE41" s="2271"/>
      <c r="JWF41" s="2270"/>
      <c r="JWG41" s="2270"/>
      <c r="JWH41" s="2325"/>
      <c r="JWI41" s="2325"/>
      <c r="JWJ41" s="2325"/>
      <c r="JWK41" s="2267"/>
      <c r="JWL41" s="2270"/>
      <c r="JWM41" s="2271"/>
      <c r="JWN41" s="2270"/>
      <c r="JWO41" s="2270"/>
      <c r="JWP41" s="2325"/>
      <c r="JWQ41" s="2325"/>
      <c r="JWR41" s="2325"/>
      <c r="JWS41" s="2267"/>
      <c r="JWT41" s="2270"/>
      <c r="JWU41" s="2271"/>
      <c r="JWV41" s="2270"/>
      <c r="JWW41" s="2270"/>
      <c r="JWX41" s="2325"/>
      <c r="JWY41" s="2325"/>
      <c r="JWZ41" s="2325"/>
      <c r="JXA41" s="2267"/>
      <c r="JXB41" s="2270"/>
      <c r="JXC41" s="2271"/>
      <c r="JXD41" s="2270"/>
      <c r="JXE41" s="2270"/>
      <c r="JXF41" s="2325"/>
      <c r="JXG41" s="2325"/>
      <c r="JXH41" s="2325"/>
      <c r="JXI41" s="2267"/>
      <c r="JXJ41" s="2270"/>
      <c r="JXK41" s="2271"/>
      <c r="JXL41" s="2270"/>
      <c r="JXM41" s="2270"/>
      <c r="JXN41" s="2325"/>
      <c r="JXO41" s="2325"/>
      <c r="JXP41" s="2325"/>
      <c r="JXQ41" s="2267"/>
      <c r="JXR41" s="2270"/>
      <c r="JXS41" s="2271"/>
      <c r="JXT41" s="2270"/>
      <c r="JXU41" s="2270"/>
      <c r="JXV41" s="2325"/>
      <c r="JXW41" s="2325"/>
      <c r="JXX41" s="2325"/>
      <c r="JXY41" s="2267"/>
      <c r="JXZ41" s="2270"/>
      <c r="JYA41" s="2271"/>
      <c r="JYB41" s="2270"/>
      <c r="JYC41" s="2270"/>
      <c r="JYD41" s="2325"/>
      <c r="JYE41" s="2325"/>
      <c r="JYF41" s="2325"/>
      <c r="JYG41" s="2267"/>
      <c r="JYH41" s="2270"/>
      <c r="JYI41" s="2271"/>
      <c r="JYJ41" s="2270"/>
      <c r="JYK41" s="2270"/>
      <c r="JYL41" s="2325"/>
      <c r="JYM41" s="2325"/>
      <c r="JYN41" s="2325"/>
      <c r="JYO41" s="2267"/>
      <c r="JYP41" s="2270"/>
      <c r="JYQ41" s="2271"/>
      <c r="JYR41" s="2270"/>
      <c r="JYS41" s="2270"/>
      <c r="JYT41" s="2325"/>
      <c r="JYU41" s="2325"/>
      <c r="JYV41" s="2325"/>
      <c r="JYW41" s="2267"/>
      <c r="JYX41" s="2270"/>
      <c r="JYY41" s="2271"/>
      <c r="JYZ41" s="2270"/>
      <c r="JZA41" s="2270"/>
      <c r="JZB41" s="2325"/>
      <c r="JZC41" s="2325"/>
      <c r="JZD41" s="2325"/>
      <c r="JZE41" s="2267"/>
      <c r="JZF41" s="2270"/>
      <c r="JZG41" s="2271"/>
      <c r="JZH41" s="2270"/>
      <c r="JZI41" s="2270"/>
      <c r="JZJ41" s="2325"/>
      <c r="JZK41" s="2325"/>
      <c r="JZL41" s="2325"/>
      <c r="JZM41" s="2267"/>
      <c r="JZN41" s="2270"/>
      <c r="JZO41" s="2271"/>
      <c r="JZP41" s="2270"/>
      <c r="JZQ41" s="2270"/>
      <c r="JZR41" s="2325"/>
      <c r="JZS41" s="2325"/>
      <c r="JZT41" s="2325"/>
      <c r="JZU41" s="2267"/>
      <c r="JZV41" s="2270"/>
      <c r="JZW41" s="2271"/>
      <c r="JZX41" s="2270"/>
      <c r="JZY41" s="2270"/>
      <c r="JZZ41" s="2325"/>
      <c r="KAA41" s="2325"/>
      <c r="KAB41" s="2325"/>
      <c r="KAC41" s="2267"/>
      <c r="KAD41" s="2270"/>
      <c r="KAE41" s="2271"/>
      <c r="KAF41" s="2270"/>
      <c r="KAG41" s="2270"/>
      <c r="KAH41" s="2325"/>
      <c r="KAI41" s="2325"/>
      <c r="KAJ41" s="2325"/>
      <c r="KAK41" s="2267"/>
      <c r="KAL41" s="2270"/>
      <c r="KAM41" s="2271"/>
      <c r="KAN41" s="2270"/>
      <c r="KAO41" s="2270"/>
      <c r="KAP41" s="2325"/>
      <c r="KAQ41" s="2325"/>
      <c r="KAR41" s="2325"/>
      <c r="KAS41" s="2267"/>
      <c r="KAT41" s="2270"/>
      <c r="KAU41" s="2271"/>
      <c r="KAV41" s="2270"/>
      <c r="KAW41" s="2270"/>
      <c r="KAX41" s="2325"/>
      <c r="KAY41" s="2325"/>
      <c r="KAZ41" s="2325"/>
      <c r="KBA41" s="2267"/>
      <c r="KBB41" s="2270"/>
      <c r="KBC41" s="2271"/>
      <c r="KBD41" s="2270"/>
      <c r="KBE41" s="2270"/>
      <c r="KBF41" s="2325"/>
      <c r="KBG41" s="2325"/>
      <c r="KBH41" s="2325"/>
      <c r="KBI41" s="2267"/>
      <c r="KBJ41" s="2270"/>
      <c r="KBK41" s="2271"/>
      <c r="KBL41" s="2270"/>
      <c r="KBM41" s="2270"/>
      <c r="KBN41" s="2325"/>
      <c r="KBO41" s="2325"/>
      <c r="KBP41" s="2325"/>
      <c r="KBQ41" s="2267"/>
      <c r="KBR41" s="2270"/>
      <c r="KBS41" s="2271"/>
      <c r="KBT41" s="2270"/>
      <c r="KBU41" s="2270"/>
      <c r="KBV41" s="2325"/>
      <c r="KBW41" s="2325"/>
      <c r="KBX41" s="2325"/>
      <c r="KBY41" s="2267"/>
      <c r="KBZ41" s="2270"/>
      <c r="KCA41" s="2271"/>
      <c r="KCB41" s="2270"/>
      <c r="KCC41" s="2270"/>
      <c r="KCD41" s="2325"/>
      <c r="KCE41" s="2325"/>
      <c r="KCF41" s="2325"/>
      <c r="KCG41" s="2267"/>
      <c r="KCH41" s="2270"/>
      <c r="KCI41" s="2271"/>
      <c r="KCJ41" s="2270"/>
      <c r="KCK41" s="2270"/>
      <c r="KCL41" s="2325"/>
      <c r="KCM41" s="2325"/>
      <c r="KCN41" s="2325"/>
      <c r="KCO41" s="2267"/>
      <c r="KCP41" s="2270"/>
      <c r="KCQ41" s="2271"/>
      <c r="KCR41" s="2270"/>
      <c r="KCS41" s="2270"/>
      <c r="KCT41" s="2325"/>
      <c r="KCU41" s="2325"/>
      <c r="KCV41" s="2325"/>
      <c r="KCW41" s="2267"/>
      <c r="KCX41" s="2270"/>
      <c r="KCY41" s="2271"/>
      <c r="KCZ41" s="2270"/>
      <c r="KDA41" s="2270"/>
      <c r="KDB41" s="2325"/>
      <c r="KDC41" s="2325"/>
      <c r="KDD41" s="2325"/>
      <c r="KDE41" s="2267"/>
      <c r="KDF41" s="2270"/>
      <c r="KDG41" s="2271"/>
      <c r="KDH41" s="2270"/>
      <c r="KDI41" s="2270"/>
      <c r="KDJ41" s="2325"/>
      <c r="KDK41" s="2325"/>
      <c r="KDL41" s="2325"/>
      <c r="KDM41" s="2267"/>
      <c r="KDN41" s="2270"/>
      <c r="KDO41" s="2271"/>
      <c r="KDP41" s="2270"/>
      <c r="KDQ41" s="2270"/>
      <c r="KDR41" s="2325"/>
      <c r="KDS41" s="2325"/>
      <c r="KDT41" s="2325"/>
      <c r="KDU41" s="2267"/>
      <c r="KDV41" s="2270"/>
      <c r="KDW41" s="2271"/>
      <c r="KDX41" s="2270"/>
      <c r="KDY41" s="2270"/>
      <c r="KDZ41" s="2325"/>
      <c r="KEA41" s="2325"/>
      <c r="KEB41" s="2325"/>
      <c r="KEC41" s="2267"/>
      <c r="KED41" s="2270"/>
      <c r="KEE41" s="2271"/>
      <c r="KEF41" s="2270"/>
      <c r="KEG41" s="2270"/>
      <c r="KEH41" s="2325"/>
      <c r="KEI41" s="2325"/>
      <c r="KEJ41" s="2325"/>
      <c r="KEK41" s="2267"/>
      <c r="KEL41" s="2270"/>
      <c r="KEM41" s="2271"/>
      <c r="KEN41" s="2270"/>
      <c r="KEO41" s="2270"/>
      <c r="KEP41" s="2325"/>
      <c r="KEQ41" s="2325"/>
      <c r="KER41" s="2325"/>
      <c r="KES41" s="2267"/>
      <c r="KET41" s="2270"/>
      <c r="KEU41" s="2271"/>
      <c r="KEV41" s="2270"/>
      <c r="KEW41" s="2270"/>
      <c r="KEX41" s="2325"/>
      <c r="KEY41" s="2325"/>
      <c r="KEZ41" s="2325"/>
      <c r="KFA41" s="2267"/>
      <c r="KFB41" s="2270"/>
      <c r="KFC41" s="2271"/>
      <c r="KFD41" s="2270"/>
      <c r="KFE41" s="2270"/>
      <c r="KFF41" s="2325"/>
      <c r="KFG41" s="2325"/>
      <c r="KFH41" s="2325"/>
      <c r="KFI41" s="2267"/>
      <c r="KFJ41" s="2270"/>
      <c r="KFK41" s="2271"/>
      <c r="KFL41" s="2270"/>
      <c r="KFM41" s="2270"/>
      <c r="KFN41" s="2325"/>
      <c r="KFO41" s="2325"/>
      <c r="KFP41" s="2325"/>
      <c r="KFQ41" s="2267"/>
      <c r="KFR41" s="2270"/>
      <c r="KFS41" s="2271"/>
      <c r="KFT41" s="2270"/>
      <c r="KFU41" s="2270"/>
      <c r="KFV41" s="2325"/>
      <c r="KFW41" s="2325"/>
      <c r="KFX41" s="2325"/>
      <c r="KFY41" s="2267"/>
      <c r="KFZ41" s="2270"/>
      <c r="KGA41" s="2271"/>
      <c r="KGB41" s="2270"/>
      <c r="KGC41" s="2270"/>
      <c r="KGD41" s="2325"/>
      <c r="KGE41" s="2325"/>
      <c r="KGF41" s="2325"/>
      <c r="KGG41" s="2267"/>
      <c r="KGH41" s="2270"/>
      <c r="KGI41" s="2271"/>
      <c r="KGJ41" s="2270"/>
      <c r="KGK41" s="2270"/>
      <c r="KGL41" s="2325"/>
      <c r="KGM41" s="2325"/>
      <c r="KGN41" s="2325"/>
      <c r="KGO41" s="2267"/>
      <c r="KGP41" s="2270"/>
      <c r="KGQ41" s="2271"/>
      <c r="KGR41" s="2270"/>
      <c r="KGS41" s="2270"/>
      <c r="KGT41" s="2325"/>
      <c r="KGU41" s="2325"/>
      <c r="KGV41" s="2325"/>
      <c r="KGW41" s="2267"/>
      <c r="KGX41" s="2270"/>
      <c r="KGY41" s="2271"/>
      <c r="KGZ41" s="2270"/>
      <c r="KHA41" s="2270"/>
      <c r="KHB41" s="2325"/>
      <c r="KHC41" s="2325"/>
      <c r="KHD41" s="2325"/>
      <c r="KHE41" s="2267"/>
      <c r="KHF41" s="2270"/>
      <c r="KHG41" s="2271"/>
      <c r="KHH41" s="2270"/>
      <c r="KHI41" s="2270"/>
      <c r="KHJ41" s="2325"/>
      <c r="KHK41" s="2325"/>
      <c r="KHL41" s="2325"/>
      <c r="KHM41" s="2267"/>
      <c r="KHN41" s="2270"/>
      <c r="KHO41" s="2271"/>
      <c r="KHP41" s="2270"/>
      <c r="KHQ41" s="2270"/>
      <c r="KHR41" s="2325"/>
      <c r="KHS41" s="2325"/>
      <c r="KHT41" s="2325"/>
      <c r="KHU41" s="2267"/>
      <c r="KHV41" s="2270"/>
      <c r="KHW41" s="2271"/>
      <c r="KHX41" s="2270"/>
      <c r="KHY41" s="2270"/>
      <c r="KHZ41" s="2325"/>
      <c r="KIA41" s="2325"/>
      <c r="KIB41" s="2325"/>
      <c r="KIC41" s="2267"/>
      <c r="KID41" s="2270"/>
      <c r="KIE41" s="2271"/>
      <c r="KIF41" s="2270"/>
      <c r="KIG41" s="2270"/>
      <c r="KIH41" s="2325"/>
      <c r="KII41" s="2325"/>
      <c r="KIJ41" s="2325"/>
      <c r="KIK41" s="2267"/>
      <c r="KIL41" s="2270"/>
      <c r="KIM41" s="2271"/>
      <c r="KIN41" s="2270"/>
      <c r="KIO41" s="2270"/>
      <c r="KIP41" s="2325"/>
      <c r="KIQ41" s="2325"/>
      <c r="KIR41" s="2325"/>
      <c r="KIS41" s="2267"/>
      <c r="KIT41" s="2270"/>
      <c r="KIU41" s="2271"/>
      <c r="KIV41" s="2270"/>
      <c r="KIW41" s="2270"/>
      <c r="KIX41" s="2325"/>
      <c r="KIY41" s="2325"/>
      <c r="KIZ41" s="2325"/>
      <c r="KJA41" s="2267"/>
      <c r="KJB41" s="2270"/>
      <c r="KJC41" s="2271"/>
      <c r="KJD41" s="2270"/>
      <c r="KJE41" s="2270"/>
      <c r="KJF41" s="2325"/>
      <c r="KJG41" s="2325"/>
      <c r="KJH41" s="2325"/>
      <c r="KJI41" s="2267"/>
      <c r="KJJ41" s="2270"/>
      <c r="KJK41" s="2271"/>
      <c r="KJL41" s="2270"/>
      <c r="KJM41" s="2270"/>
      <c r="KJN41" s="2325"/>
      <c r="KJO41" s="2325"/>
      <c r="KJP41" s="2325"/>
      <c r="KJQ41" s="2267"/>
      <c r="KJR41" s="2270"/>
      <c r="KJS41" s="2271"/>
      <c r="KJT41" s="2270"/>
      <c r="KJU41" s="2270"/>
      <c r="KJV41" s="2325"/>
      <c r="KJW41" s="2325"/>
      <c r="KJX41" s="2325"/>
      <c r="KJY41" s="2267"/>
      <c r="KJZ41" s="2270"/>
      <c r="KKA41" s="2271"/>
      <c r="KKB41" s="2270"/>
      <c r="KKC41" s="2270"/>
      <c r="KKD41" s="2325"/>
      <c r="KKE41" s="2325"/>
      <c r="KKF41" s="2325"/>
      <c r="KKG41" s="2267"/>
      <c r="KKH41" s="2270"/>
      <c r="KKI41" s="2271"/>
      <c r="KKJ41" s="2270"/>
      <c r="KKK41" s="2270"/>
      <c r="KKL41" s="2325"/>
      <c r="KKM41" s="2325"/>
      <c r="KKN41" s="2325"/>
      <c r="KKO41" s="2267"/>
      <c r="KKP41" s="2270"/>
      <c r="KKQ41" s="2271"/>
      <c r="KKR41" s="2270"/>
      <c r="KKS41" s="2270"/>
      <c r="KKT41" s="2325"/>
      <c r="KKU41" s="2325"/>
      <c r="KKV41" s="2325"/>
      <c r="KKW41" s="2267"/>
      <c r="KKX41" s="2270"/>
      <c r="KKY41" s="2271"/>
      <c r="KKZ41" s="2270"/>
      <c r="KLA41" s="2270"/>
      <c r="KLB41" s="2325"/>
      <c r="KLC41" s="2325"/>
      <c r="KLD41" s="2325"/>
      <c r="KLE41" s="2267"/>
      <c r="KLF41" s="2270"/>
      <c r="KLG41" s="2271"/>
      <c r="KLH41" s="2270"/>
      <c r="KLI41" s="2270"/>
      <c r="KLJ41" s="2325"/>
      <c r="KLK41" s="2325"/>
      <c r="KLL41" s="2325"/>
      <c r="KLM41" s="2267"/>
      <c r="KLN41" s="2270"/>
      <c r="KLO41" s="2271"/>
      <c r="KLP41" s="2270"/>
      <c r="KLQ41" s="2270"/>
      <c r="KLR41" s="2325"/>
      <c r="KLS41" s="2325"/>
      <c r="KLT41" s="2325"/>
      <c r="KLU41" s="2267"/>
      <c r="KLV41" s="2270"/>
      <c r="KLW41" s="2271"/>
      <c r="KLX41" s="2270"/>
      <c r="KLY41" s="2270"/>
      <c r="KLZ41" s="2325"/>
      <c r="KMA41" s="2325"/>
      <c r="KMB41" s="2325"/>
      <c r="KMC41" s="2267"/>
      <c r="KMD41" s="2270"/>
      <c r="KME41" s="2271"/>
      <c r="KMF41" s="2270"/>
      <c r="KMG41" s="2270"/>
      <c r="KMH41" s="2325"/>
      <c r="KMI41" s="2325"/>
      <c r="KMJ41" s="2325"/>
      <c r="KMK41" s="2267"/>
      <c r="KML41" s="2270"/>
      <c r="KMM41" s="2271"/>
      <c r="KMN41" s="2270"/>
      <c r="KMO41" s="2270"/>
      <c r="KMP41" s="2325"/>
      <c r="KMQ41" s="2325"/>
      <c r="KMR41" s="2325"/>
      <c r="KMS41" s="2267"/>
      <c r="KMT41" s="2270"/>
      <c r="KMU41" s="2271"/>
      <c r="KMV41" s="2270"/>
      <c r="KMW41" s="2270"/>
      <c r="KMX41" s="2325"/>
      <c r="KMY41" s="2325"/>
      <c r="KMZ41" s="2325"/>
      <c r="KNA41" s="2267"/>
      <c r="KNB41" s="2270"/>
      <c r="KNC41" s="2271"/>
      <c r="KND41" s="2270"/>
      <c r="KNE41" s="2270"/>
      <c r="KNF41" s="2325"/>
      <c r="KNG41" s="2325"/>
      <c r="KNH41" s="2325"/>
      <c r="KNI41" s="2267"/>
      <c r="KNJ41" s="2270"/>
      <c r="KNK41" s="2271"/>
      <c r="KNL41" s="2270"/>
      <c r="KNM41" s="2270"/>
      <c r="KNN41" s="2325"/>
      <c r="KNO41" s="2325"/>
      <c r="KNP41" s="2325"/>
      <c r="KNQ41" s="2267"/>
      <c r="KNR41" s="2270"/>
      <c r="KNS41" s="2271"/>
      <c r="KNT41" s="2270"/>
      <c r="KNU41" s="2270"/>
      <c r="KNV41" s="2325"/>
      <c r="KNW41" s="2325"/>
      <c r="KNX41" s="2325"/>
      <c r="KNY41" s="2267"/>
      <c r="KNZ41" s="2270"/>
      <c r="KOA41" s="2271"/>
      <c r="KOB41" s="2270"/>
      <c r="KOC41" s="2270"/>
      <c r="KOD41" s="2325"/>
      <c r="KOE41" s="2325"/>
      <c r="KOF41" s="2325"/>
      <c r="KOG41" s="2267"/>
      <c r="KOH41" s="2270"/>
      <c r="KOI41" s="2271"/>
      <c r="KOJ41" s="2270"/>
      <c r="KOK41" s="2270"/>
      <c r="KOL41" s="2325"/>
      <c r="KOM41" s="2325"/>
      <c r="KON41" s="2325"/>
      <c r="KOO41" s="2267"/>
      <c r="KOP41" s="2270"/>
      <c r="KOQ41" s="2271"/>
      <c r="KOR41" s="2270"/>
      <c r="KOS41" s="2270"/>
      <c r="KOT41" s="2325"/>
      <c r="KOU41" s="2325"/>
      <c r="KOV41" s="2325"/>
      <c r="KOW41" s="2267"/>
      <c r="KOX41" s="2270"/>
      <c r="KOY41" s="2271"/>
      <c r="KOZ41" s="2270"/>
      <c r="KPA41" s="2270"/>
      <c r="KPB41" s="2325"/>
      <c r="KPC41" s="2325"/>
      <c r="KPD41" s="2325"/>
      <c r="KPE41" s="2267"/>
      <c r="KPF41" s="2270"/>
      <c r="KPG41" s="2271"/>
      <c r="KPH41" s="2270"/>
      <c r="KPI41" s="2270"/>
      <c r="KPJ41" s="2325"/>
      <c r="KPK41" s="2325"/>
      <c r="KPL41" s="2325"/>
      <c r="KPM41" s="2267"/>
      <c r="KPN41" s="2270"/>
      <c r="KPO41" s="2271"/>
      <c r="KPP41" s="2270"/>
      <c r="KPQ41" s="2270"/>
      <c r="KPR41" s="2325"/>
      <c r="KPS41" s="2325"/>
      <c r="KPT41" s="2325"/>
      <c r="KPU41" s="2267"/>
      <c r="KPV41" s="2270"/>
      <c r="KPW41" s="2271"/>
      <c r="KPX41" s="2270"/>
      <c r="KPY41" s="2270"/>
      <c r="KPZ41" s="2325"/>
      <c r="KQA41" s="2325"/>
      <c r="KQB41" s="2325"/>
      <c r="KQC41" s="2267"/>
      <c r="KQD41" s="2270"/>
      <c r="KQE41" s="2271"/>
      <c r="KQF41" s="2270"/>
      <c r="KQG41" s="2270"/>
      <c r="KQH41" s="2325"/>
      <c r="KQI41" s="2325"/>
      <c r="KQJ41" s="2325"/>
      <c r="KQK41" s="2267"/>
      <c r="KQL41" s="2270"/>
      <c r="KQM41" s="2271"/>
      <c r="KQN41" s="2270"/>
      <c r="KQO41" s="2270"/>
      <c r="KQP41" s="2325"/>
      <c r="KQQ41" s="2325"/>
      <c r="KQR41" s="2325"/>
      <c r="KQS41" s="2267"/>
      <c r="KQT41" s="2270"/>
      <c r="KQU41" s="2271"/>
      <c r="KQV41" s="2270"/>
      <c r="KQW41" s="2270"/>
      <c r="KQX41" s="2325"/>
      <c r="KQY41" s="2325"/>
      <c r="KQZ41" s="2325"/>
      <c r="KRA41" s="2267"/>
      <c r="KRB41" s="2270"/>
      <c r="KRC41" s="2271"/>
      <c r="KRD41" s="2270"/>
      <c r="KRE41" s="2270"/>
      <c r="KRF41" s="2325"/>
      <c r="KRG41" s="2325"/>
      <c r="KRH41" s="2325"/>
      <c r="KRI41" s="2267"/>
      <c r="KRJ41" s="2270"/>
      <c r="KRK41" s="2271"/>
      <c r="KRL41" s="2270"/>
      <c r="KRM41" s="2270"/>
      <c r="KRN41" s="2325"/>
      <c r="KRO41" s="2325"/>
      <c r="KRP41" s="2325"/>
      <c r="KRQ41" s="2267"/>
      <c r="KRR41" s="2270"/>
      <c r="KRS41" s="2271"/>
      <c r="KRT41" s="2270"/>
      <c r="KRU41" s="2270"/>
      <c r="KRV41" s="2325"/>
      <c r="KRW41" s="2325"/>
      <c r="KRX41" s="2325"/>
      <c r="KRY41" s="2267"/>
      <c r="KRZ41" s="2270"/>
      <c r="KSA41" s="2271"/>
      <c r="KSB41" s="2270"/>
      <c r="KSC41" s="2270"/>
      <c r="KSD41" s="2325"/>
      <c r="KSE41" s="2325"/>
      <c r="KSF41" s="2325"/>
      <c r="KSG41" s="2267"/>
      <c r="KSH41" s="2270"/>
      <c r="KSI41" s="2271"/>
      <c r="KSJ41" s="2270"/>
      <c r="KSK41" s="2270"/>
      <c r="KSL41" s="2325"/>
      <c r="KSM41" s="2325"/>
      <c r="KSN41" s="2325"/>
      <c r="KSO41" s="2267"/>
      <c r="KSP41" s="2270"/>
      <c r="KSQ41" s="2271"/>
      <c r="KSR41" s="2270"/>
      <c r="KSS41" s="2270"/>
      <c r="KST41" s="2325"/>
      <c r="KSU41" s="2325"/>
      <c r="KSV41" s="2325"/>
      <c r="KSW41" s="2267"/>
      <c r="KSX41" s="2270"/>
      <c r="KSY41" s="2271"/>
      <c r="KSZ41" s="2270"/>
      <c r="KTA41" s="2270"/>
      <c r="KTB41" s="2325"/>
      <c r="KTC41" s="2325"/>
      <c r="KTD41" s="2325"/>
      <c r="KTE41" s="2267"/>
      <c r="KTF41" s="2270"/>
      <c r="KTG41" s="2271"/>
      <c r="KTH41" s="2270"/>
      <c r="KTI41" s="2270"/>
      <c r="KTJ41" s="2325"/>
      <c r="KTK41" s="2325"/>
      <c r="KTL41" s="2325"/>
      <c r="KTM41" s="2267"/>
      <c r="KTN41" s="2270"/>
      <c r="KTO41" s="2271"/>
      <c r="KTP41" s="2270"/>
      <c r="KTQ41" s="2270"/>
      <c r="KTR41" s="2325"/>
      <c r="KTS41" s="2325"/>
      <c r="KTT41" s="2325"/>
      <c r="KTU41" s="2267"/>
      <c r="KTV41" s="2270"/>
      <c r="KTW41" s="2271"/>
      <c r="KTX41" s="2270"/>
      <c r="KTY41" s="2270"/>
      <c r="KTZ41" s="2325"/>
      <c r="KUA41" s="2325"/>
      <c r="KUB41" s="2325"/>
      <c r="KUC41" s="2267"/>
      <c r="KUD41" s="2270"/>
      <c r="KUE41" s="2271"/>
      <c r="KUF41" s="2270"/>
      <c r="KUG41" s="2270"/>
      <c r="KUH41" s="2325"/>
      <c r="KUI41" s="2325"/>
      <c r="KUJ41" s="2325"/>
      <c r="KUK41" s="2267"/>
      <c r="KUL41" s="2270"/>
      <c r="KUM41" s="2271"/>
      <c r="KUN41" s="2270"/>
      <c r="KUO41" s="2270"/>
      <c r="KUP41" s="2325"/>
      <c r="KUQ41" s="2325"/>
      <c r="KUR41" s="2325"/>
      <c r="KUS41" s="2267"/>
      <c r="KUT41" s="2270"/>
      <c r="KUU41" s="2271"/>
      <c r="KUV41" s="2270"/>
      <c r="KUW41" s="2270"/>
      <c r="KUX41" s="2325"/>
      <c r="KUY41" s="2325"/>
      <c r="KUZ41" s="2325"/>
      <c r="KVA41" s="2267"/>
      <c r="KVB41" s="2270"/>
      <c r="KVC41" s="2271"/>
      <c r="KVD41" s="2270"/>
      <c r="KVE41" s="2270"/>
      <c r="KVF41" s="2325"/>
      <c r="KVG41" s="2325"/>
      <c r="KVH41" s="2325"/>
      <c r="KVI41" s="2267"/>
      <c r="KVJ41" s="2270"/>
      <c r="KVK41" s="2271"/>
      <c r="KVL41" s="2270"/>
      <c r="KVM41" s="2270"/>
      <c r="KVN41" s="2325"/>
      <c r="KVO41" s="2325"/>
      <c r="KVP41" s="2325"/>
      <c r="KVQ41" s="2267"/>
      <c r="KVR41" s="2270"/>
      <c r="KVS41" s="2271"/>
      <c r="KVT41" s="2270"/>
      <c r="KVU41" s="2270"/>
      <c r="KVV41" s="2325"/>
      <c r="KVW41" s="2325"/>
      <c r="KVX41" s="2325"/>
      <c r="KVY41" s="2267"/>
      <c r="KVZ41" s="2270"/>
      <c r="KWA41" s="2271"/>
      <c r="KWB41" s="2270"/>
      <c r="KWC41" s="2270"/>
      <c r="KWD41" s="2325"/>
      <c r="KWE41" s="2325"/>
      <c r="KWF41" s="2325"/>
      <c r="KWG41" s="2267"/>
      <c r="KWH41" s="2270"/>
      <c r="KWI41" s="2271"/>
      <c r="KWJ41" s="2270"/>
      <c r="KWK41" s="2270"/>
      <c r="KWL41" s="2325"/>
      <c r="KWM41" s="2325"/>
      <c r="KWN41" s="2325"/>
      <c r="KWO41" s="2267"/>
      <c r="KWP41" s="2270"/>
      <c r="KWQ41" s="2271"/>
      <c r="KWR41" s="2270"/>
      <c r="KWS41" s="2270"/>
      <c r="KWT41" s="2325"/>
      <c r="KWU41" s="2325"/>
      <c r="KWV41" s="2325"/>
      <c r="KWW41" s="2267"/>
      <c r="KWX41" s="2270"/>
      <c r="KWY41" s="2271"/>
      <c r="KWZ41" s="2270"/>
      <c r="KXA41" s="2270"/>
      <c r="KXB41" s="2325"/>
      <c r="KXC41" s="2325"/>
      <c r="KXD41" s="2325"/>
      <c r="KXE41" s="2267"/>
      <c r="KXF41" s="2270"/>
      <c r="KXG41" s="2271"/>
      <c r="KXH41" s="2270"/>
      <c r="KXI41" s="2270"/>
      <c r="KXJ41" s="2325"/>
      <c r="KXK41" s="2325"/>
      <c r="KXL41" s="2325"/>
      <c r="KXM41" s="2267"/>
      <c r="KXN41" s="2270"/>
      <c r="KXO41" s="2271"/>
      <c r="KXP41" s="2270"/>
      <c r="KXQ41" s="2270"/>
      <c r="KXR41" s="2325"/>
      <c r="KXS41" s="2325"/>
      <c r="KXT41" s="2325"/>
      <c r="KXU41" s="2267"/>
      <c r="KXV41" s="2270"/>
      <c r="KXW41" s="2271"/>
      <c r="KXX41" s="2270"/>
      <c r="KXY41" s="2270"/>
      <c r="KXZ41" s="2325"/>
      <c r="KYA41" s="2325"/>
      <c r="KYB41" s="2325"/>
      <c r="KYC41" s="2267"/>
      <c r="KYD41" s="2270"/>
      <c r="KYE41" s="2271"/>
      <c r="KYF41" s="2270"/>
      <c r="KYG41" s="2270"/>
      <c r="KYH41" s="2325"/>
      <c r="KYI41" s="2325"/>
      <c r="KYJ41" s="2325"/>
      <c r="KYK41" s="2267"/>
      <c r="KYL41" s="2270"/>
      <c r="KYM41" s="2271"/>
      <c r="KYN41" s="2270"/>
      <c r="KYO41" s="2270"/>
      <c r="KYP41" s="2325"/>
      <c r="KYQ41" s="2325"/>
      <c r="KYR41" s="2325"/>
      <c r="KYS41" s="2267"/>
      <c r="KYT41" s="2270"/>
      <c r="KYU41" s="2271"/>
      <c r="KYV41" s="2270"/>
      <c r="KYW41" s="2270"/>
      <c r="KYX41" s="2325"/>
      <c r="KYY41" s="2325"/>
      <c r="KYZ41" s="2325"/>
      <c r="KZA41" s="2267"/>
      <c r="KZB41" s="2270"/>
      <c r="KZC41" s="2271"/>
      <c r="KZD41" s="2270"/>
      <c r="KZE41" s="2270"/>
      <c r="KZF41" s="2325"/>
      <c r="KZG41" s="2325"/>
      <c r="KZH41" s="2325"/>
      <c r="KZI41" s="2267"/>
      <c r="KZJ41" s="2270"/>
      <c r="KZK41" s="2271"/>
      <c r="KZL41" s="2270"/>
      <c r="KZM41" s="2270"/>
      <c r="KZN41" s="2325"/>
      <c r="KZO41" s="2325"/>
      <c r="KZP41" s="2325"/>
      <c r="KZQ41" s="2267"/>
      <c r="KZR41" s="2270"/>
      <c r="KZS41" s="2271"/>
      <c r="KZT41" s="2270"/>
      <c r="KZU41" s="2270"/>
      <c r="KZV41" s="2325"/>
      <c r="KZW41" s="2325"/>
      <c r="KZX41" s="2325"/>
      <c r="KZY41" s="2267"/>
      <c r="KZZ41" s="2270"/>
      <c r="LAA41" s="2271"/>
      <c r="LAB41" s="2270"/>
      <c r="LAC41" s="2270"/>
      <c r="LAD41" s="2325"/>
      <c r="LAE41" s="2325"/>
      <c r="LAF41" s="2325"/>
      <c r="LAG41" s="2267"/>
      <c r="LAH41" s="2270"/>
      <c r="LAI41" s="2271"/>
      <c r="LAJ41" s="2270"/>
      <c r="LAK41" s="2270"/>
      <c r="LAL41" s="2325"/>
      <c r="LAM41" s="2325"/>
      <c r="LAN41" s="2325"/>
      <c r="LAO41" s="2267"/>
      <c r="LAP41" s="2270"/>
      <c r="LAQ41" s="2271"/>
      <c r="LAR41" s="2270"/>
      <c r="LAS41" s="2270"/>
      <c r="LAT41" s="2325"/>
      <c r="LAU41" s="2325"/>
      <c r="LAV41" s="2325"/>
      <c r="LAW41" s="2267"/>
      <c r="LAX41" s="2270"/>
      <c r="LAY41" s="2271"/>
      <c r="LAZ41" s="2270"/>
      <c r="LBA41" s="2270"/>
      <c r="LBB41" s="2325"/>
      <c r="LBC41" s="2325"/>
      <c r="LBD41" s="2325"/>
      <c r="LBE41" s="2267"/>
      <c r="LBF41" s="2270"/>
      <c r="LBG41" s="2271"/>
      <c r="LBH41" s="2270"/>
      <c r="LBI41" s="2270"/>
      <c r="LBJ41" s="2325"/>
      <c r="LBK41" s="2325"/>
      <c r="LBL41" s="2325"/>
      <c r="LBM41" s="2267"/>
      <c r="LBN41" s="2270"/>
      <c r="LBO41" s="2271"/>
      <c r="LBP41" s="2270"/>
      <c r="LBQ41" s="2270"/>
      <c r="LBR41" s="2325"/>
      <c r="LBS41" s="2325"/>
      <c r="LBT41" s="2325"/>
      <c r="LBU41" s="2267"/>
      <c r="LBV41" s="2270"/>
      <c r="LBW41" s="2271"/>
      <c r="LBX41" s="2270"/>
      <c r="LBY41" s="2270"/>
      <c r="LBZ41" s="2325"/>
      <c r="LCA41" s="2325"/>
      <c r="LCB41" s="2325"/>
      <c r="LCC41" s="2267"/>
      <c r="LCD41" s="2270"/>
      <c r="LCE41" s="2271"/>
      <c r="LCF41" s="2270"/>
      <c r="LCG41" s="2270"/>
      <c r="LCH41" s="2325"/>
      <c r="LCI41" s="2325"/>
      <c r="LCJ41" s="2325"/>
      <c r="LCK41" s="2267"/>
      <c r="LCL41" s="2270"/>
      <c r="LCM41" s="2271"/>
      <c r="LCN41" s="2270"/>
      <c r="LCO41" s="2270"/>
      <c r="LCP41" s="2325"/>
      <c r="LCQ41" s="2325"/>
      <c r="LCR41" s="2325"/>
      <c r="LCS41" s="2267"/>
      <c r="LCT41" s="2270"/>
      <c r="LCU41" s="2271"/>
      <c r="LCV41" s="2270"/>
      <c r="LCW41" s="2270"/>
      <c r="LCX41" s="2325"/>
      <c r="LCY41" s="2325"/>
      <c r="LCZ41" s="2325"/>
      <c r="LDA41" s="2267"/>
      <c r="LDB41" s="2270"/>
      <c r="LDC41" s="2271"/>
      <c r="LDD41" s="2270"/>
      <c r="LDE41" s="2270"/>
      <c r="LDF41" s="2325"/>
      <c r="LDG41" s="2325"/>
      <c r="LDH41" s="2325"/>
      <c r="LDI41" s="2267"/>
      <c r="LDJ41" s="2270"/>
      <c r="LDK41" s="2271"/>
      <c r="LDL41" s="2270"/>
      <c r="LDM41" s="2270"/>
      <c r="LDN41" s="2325"/>
      <c r="LDO41" s="2325"/>
      <c r="LDP41" s="2325"/>
      <c r="LDQ41" s="2267"/>
      <c r="LDR41" s="2270"/>
      <c r="LDS41" s="2271"/>
      <c r="LDT41" s="2270"/>
      <c r="LDU41" s="2270"/>
      <c r="LDV41" s="2325"/>
      <c r="LDW41" s="2325"/>
      <c r="LDX41" s="2325"/>
      <c r="LDY41" s="2267"/>
      <c r="LDZ41" s="2270"/>
      <c r="LEA41" s="2271"/>
      <c r="LEB41" s="2270"/>
      <c r="LEC41" s="2270"/>
      <c r="LED41" s="2325"/>
      <c r="LEE41" s="2325"/>
      <c r="LEF41" s="2325"/>
      <c r="LEG41" s="2267"/>
      <c r="LEH41" s="2270"/>
      <c r="LEI41" s="2271"/>
      <c r="LEJ41" s="2270"/>
      <c r="LEK41" s="2270"/>
      <c r="LEL41" s="2325"/>
      <c r="LEM41" s="2325"/>
      <c r="LEN41" s="2325"/>
      <c r="LEO41" s="2267"/>
      <c r="LEP41" s="2270"/>
      <c r="LEQ41" s="2271"/>
      <c r="LER41" s="2270"/>
      <c r="LES41" s="2270"/>
      <c r="LET41" s="2325"/>
      <c r="LEU41" s="2325"/>
      <c r="LEV41" s="2325"/>
      <c r="LEW41" s="2267"/>
      <c r="LEX41" s="2270"/>
      <c r="LEY41" s="2271"/>
      <c r="LEZ41" s="2270"/>
      <c r="LFA41" s="2270"/>
      <c r="LFB41" s="2325"/>
      <c r="LFC41" s="2325"/>
      <c r="LFD41" s="2325"/>
      <c r="LFE41" s="2267"/>
      <c r="LFF41" s="2270"/>
      <c r="LFG41" s="2271"/>
      <c r="LFH41" s="2270"/>
      <c r="LFI41" s="2270"/>
      <c r="LFJ41" s="2325"/>
      <c r="LFK41" s="2325"/>
      <c r="LFL41" s="2325"/>
      <c r="LFM41" s="2267"/>
      <c r="LFN41" s="2270"/>
      <c r="LFO41" s="2271"/>
      <c r="LFP41" s="2270"/>
      <c r="LFQ41" s="2270"/>
      <c r="LFR41" s="2325"/>
      <c r="LFS41" s="2325"/>
      <c r="LFT41" s="2325"/>
      <c r="LFU41" s="2267"/>
      <c r="LFV41" s="2270"/>
      <c r="LFW41" s="2271"/>
      <c r="LFX41" s="2270"/>
      <c r="LFY41" s="2270"/>
      <c r="LFZ41" s="2325"/>
      <c r="LGA41" s="2325"/>
      <c r="LGB41" s="2325"/>
      <c r="LGC41" s="2267"/>
      <c r="LGD41" s="2270"/>
      <c r="LGE41" s="2271"/>
      <c r="LGF41" s="2270"/>
      <c r="LGG41" s="2270"/>
      <c r="LGH41" s="2325"/>
      <c r="LGI41" s="2325"/>
      <c r="LGJ41" s="2325"/>
      <c r="LGK41" s="2267"/>
      <c r="LGL41" s="2270"/>
      <c r="LGM41" s="2271"/>
      <c r="LGN41" s="2270"/>
      <c r="LGO41" s="2270"/>
      <c r="LGP41" s="2325"/>
      <c r="LGQ41" s="2325"/>
      <c r="LGR41" s="2325"/>
      <c r="LGS41" s="2267"/>
      <c r="LGT41" s="2270"/>
      <c r="LGU41" s="2271"/>
      <c r="LGV41" s="2270"/>
      <c r="LGW41" s="2270"/>
      <c r="LGX41" s="2325"/>
      <c r="LGY41" s="2325"/>
      <c r="LGZ41" s="2325"/>
      <c r="LHA41" s="2267"/>
      <c r="LHB41" s="2270"/>
      <c r="LHC41" s="2271"/>
      <c r="LHD41" s="2270"/>
      <c r="LHE41" s="2270"/>
      <c r="LHF41" s="2325"/>
      <c r="LHG41" s="2325"/>
      <c r="LHH41" s="2325"/>
      <c r="LHI41" s="2267"/>
      <c r="LHJ41" s="2270"/>
      <c r="LHK41" s="2271"/>
      <c r="LHL41" s="2270"/>
      <c r="LHM41" s="2270"/>
      <c r="LHN41" s="2325"/>
      <c r="LHO41" s="2325"/>
      <c r="LHP41" s="2325"/>
      <c r="LHQ41" s="2267"/>
      <c r="LHR41" s="2270"/>
      <c r="LHS41" s="2271"/>
      <c r="LHT41" s="2270"/>
      <c r="LHU41" s="2270"/>
      <c r="LHV41" s="2325"/>
      <c r="LHW41" s="2325"/>
      <c r="LHX41" s="2325"/>
      <c r="LHY41" s="2267"/>
      <c r="LHZ41" s="2270"/>
      <c r="LIA41" s="2271"/>
      <c r="LIB41" s="2270"/>
      <c r="LIC41" s="2270"/>
      <c r="LID41" s="2325"/>
      <c r="LIE41" s="2325"/>
      <c r="LIF41" s="2325"/>
      <c r="LIG41" s="2267"/>
      <c r="LIH41" s="2270"/>
      <c r="LII41" s="2271"/>
      <c r="LIJ41" s="2270"/>
      <c r="LIK41" s="2270"/>
      <c r="LIL41" s="2325"/>
      <c r="LIM41" s="2325"/>
      <c r="LIN41" s="2325"/>
      <c r="LIO41" s="2267"/>
      <c r="LIP41" s="2270"/>
      <c r="LIQ41" s="2271"/>
      <c r="LIR41" s="2270"/>
      <c r="LIS41" s="2270"/>
      <c r="LIT41" s="2325"/>
      <c r="LIU41" s="2325"/>
      <c r="LIV41" s="2325"/>
      <c r="LIW41" s="2267"/>
      <c r="LIX41" s="2270"/>
      <c r="LIY41" s="2271"/>
      <c r="LIZ41" s="2270"/>
      <c r="LJA41" s="2270"/>
      <c r="LJB41" s="2325"/>
      <c r="LJC41" s="2325"/>
      <c r="LJD41" s="2325"/>
      <c r="LJE41" s="2267"/>
      <c r="LJF41" s="2270"/>
      <c r="LJG41" s="2271"/>
      <c r="LJH41" s="2270"/>
      <c r="LJI41" s="2270"/>
      <c r="LJJ41" s="2325"/>
      <c r="LJK41" s="2325"/>
      <c r="LJL41" s="2325"/>
      <c r="LJM41" s="2267"/>
      <c r="LJN41" s="2270"/>
      <c r="LJO41" s="2271"/>
      <c r="LJP41" s="2270"/>
      <c r="LJQ41" s="2270"/>
      <c r="LJR41" s="2325"/>
      <c r="LJS41" s="2325"/>
      <c r="LJT41" s="2325"/>
      <c r="LJU41" s="2267"/>
      <c r="LJV41" s="2270"/>
      <c r="LJW41" s="2271"/>
      <c r="LJX41" s="2270"/>
      <c r="LJY41" s="2270"/>
      <c r="LJZ41" s="2325"/>
      <c r="LKA41" s="2325"/>
      <c r="LKB41" s="2325"/>
      <c r="LKC41" s="2267"/>
      <c r="LKD41" s="2270"/>
      <c r="LKE41" s="2271"/>
      <c r="LKF41" s="2270"/>
      <c r="LKG41" s="2270"/>
      <c r="LKH41" s="2325"/>
      <c r="LKI41" s="2325"/>
      <c r="LKJ41" s="2325"/>
      <c r="LKK41" s="2267"/>
      <c r="LKL41" s="2270"/>
      <c r="LKM41" s="2271"/>
      <c r="LKN41" s="2270"/>
      <c r="LKO41" s="2270"/>
      <c r="LKP41" s="2325"/>
      <c r="LKQ41" s="2325"/>
      <c r="LKR41" s="2325"/>
      <c r="LKS41" s="2267"/>
      <c r="LKT41" s="2270"/>
      <c r="LKU41" s="2271"/>
      <c r="LKV41" s="2270"/>
      <c r="LKW41" s="2270"/>
      <c r="LKX41" s="2325"/>
      <c r="LKY41" s="2325"/>
      <c r="LKZ41" s="2325"/>
      <c r="LLA41" s="2267"/>
      <c r="LLB41" s="2270"/>
      <c r="LLC41" s="2271"/>
      <c r="LLD41" s="2270"/>
      <c r="LLE41" s="2270"/>
      <c r="LLF41" s="2325"/>
      <c r="LLG41" s="2325"/>
      <c r="LLH41" s="2325"/>
      <c r="LLI41" s="2267"/>
      <c r="LLJ41" s="2270"/>
      <c r="LLK41" s="2271"/>
      <c r="LLL41" s="2270"/>
      <c r="LLM41" s="2270"/>
      <c r="LLN41" s="2325"/>
      <c r="LLO41" s="2325"/>
      <c r="LLP41" s="2325"/>
      <c r="LLQ41" s="2267"/>
      <c r="LLR41" s="2270"/>
      <c r="LLS41" s="2271"/>
      <c r="LLT41" s="2270"/>
      <c r="LLU41" s="2270"/>
      <c r="LLV41" s="2325"/>
      <c r="LLW41" s="2325"/>
      <c r="LLX41" s="2325"/>
      <c r="LLY41" s="2267"/>
      <c r="LLZ41" s="2270"/>
      <c r="LMA41" s="2271"/>
      <c r="LMB41" s="2270"/>
      <c r="LMC41" s="2270"/>
      <c r="LMD41" s="2325"/>
      <c r="LME41" s="2325"/>
      <c r="LMF41" s="2325"/>
      <c r="LMG41" s="2267"/>
      <c r="LMH41" s="2270"/>
      <c r="LMI41" s="2271"/>
      <c r="LMJ41" s="2270"/>
      <c r="LMK41" s="2270"/>
      <c r="LML41" s="2325"/>
      <c r="LMM41" s="2325"/>
      <c r="LMN41" s="2325"/>
      <c r="LMO41" s="2267"/>
      <c r="LMP41" s="2270"/>
      <c r="LMQ41" s="2271"/>
      <c r="LMR41" s="2270"/>
      <c r="LMS41" s="2270"/>
      <c r="LMT41" s="2325"/>
      <c r="LMU41" s="2325"/>
      <c r="LMV41" s="2325"/>
      <c r="LMW41" s="2267"/>
      <c r="LMX41" s="2270"/>
      <c r="LMY41" s="2271"/>
      <c r="LMZ41" s="2270"/>
      <c r="LNA41" s="2270"/>
      <c r="LNB41" s="2325"/>
      <c r="LNC41" s="2325"/>
      <c r="LND41" s="2325"/>
      <c r="LNE41" s="2267"/>
      <c r="LNF41" s="2270"/>
      <c r="LNG41" s="2271"/>
      <c r="LNH41" s="2270"/>
      <c r="LNI41" s="2270"/>
      <c r="LNJ41" s="2325"/>
      <c r="LNK41" s="2325"/>
      <c r="LNL41" s="2325"/>
      <c r="LNM41" s="2267"/>
      <c r="LNN41" s="2270"/>
      <c r="LNO41" s="2271"/>
      <c r="LNP41" s="2270"/>
      <c r="LNQ41" s="2270"/>
      <c r="LNR41" s="2325"/>
      <c r="LNS41" s="2325"/>
      <c r="LNT41" s="2325"/>
      <c r="LNU41" s="2267"/>
      <c r="LNV41" s="2270"/>
      <c r="LNW41" s="2271"/>
      <c r="LNX41" s="2270"/>
      <c r="LNY41" s="2270"/>
      <c r="LNZ41" s="2325"/>
      <c r="LOA41" s="2325"/>
      <c r="LOB41" s="2325"/>
      <c r="LOC41" s="2267"/>
      <c r="LOD41" s="2270"/>
      <c r="LOE41" s="2271"/>
      <c r="LOF41" s="2270"/>
      <c r="LOG41" s="2270"/>
      <c r="LOH41" s="2325"/>
      <c r="LOI41" s="2325"/>
      <c r="LOJ41" s="2325"/>
      <c r="LOK41" s="2267"/>
      <c r="LOL41" s="2270"/>
      <c r="LOM41" s="2271"/>
      <c r="LON41" s="2270"/>
      <c r="LOO41" s="2270"/>
      <c r="LOP41" s="2325"/>
      <c r="LOQ41" s="2325"/>
      <c r="LOR41" s="2325"/>
      <c r="LOS41" s="2267"/>
      <c r="LOT41" s="2270"/>
      <c r="LOU41" s="2271"/>
      <c r="LOV41" s="2270"/>
      <c r="LOW41" s="2270"/>
      <c r="LOX41" s="2325"/>
      <c r="LOY41" s="2325"/>
      <c r="LOZ41" s="2325"/>
      <c r="LPA41" s="2267"/>
      <c r="LPB41" s="2270"/>
      <c r="LPC41" s="2271"/>
      <c r="LPD41" s="2270"/>
      <c r="LPE41" s="2270"/>
      <c r="LPF41" s="2325"/>
      <c r="LPG41" s="2325"/>
      <c r="LPH41" s="2325"/>
      <c r="LPI41" s="2267"/>
      <c r="LPJ41" s="2270"/>
      <c r="LPK41" s="2271"/>
      <c r="LPL41" s="2270"/>
      <c r="LPM41" s="2270"/>
      <c r="LPN41" s="2325"/>
      <c r="LPO41" s="2325"/>
      <c r="LPP41" s="2325"/>
      <c r="LPQ41" s="2267"/>
      <c r="LPR41" s="2270"/>
      <c r="LPS41" s="2271"/>
      <c r="LPT41" s="2270"/>
      <c r="LPU41" s="2270"/>
      <c r="LPV41" s="2325"/>
      <c r="LPW41" s="2325"/>
      <c r="LPX41" s="2325"/>
      <c r="LPY41" s="2267"/>
      <c r="LPZ41" s="2270"/>
      <c r="LQA41" s="2271"/>
      <c r="LQB41" s="2270"/>
      <c r="LQC41" s="2270"/>
      <c r="LQD41" s="2325"/>
      <c r="LQE41" s="2325"/>
      <c r="LQF41" s="2325"/>
      <c r="LQG41" s="2267"/>
      <c r="LQH41" s="2270"/>
      <c r="LQI41" s="2271"/>
      <c r="LQJ41" s="2270"/>
      <c r="LQK41" s="2270"/>
      <c r="LQL41" s="2325"/>
      <c r="LQM41" s="2325"/>
      <c r="LQN41" s="2325"/>
      <c r="LQO41" s="2267"/>
      <c r="LQP41" s="2270"/>
      <c r="LQQ41" s="2271"/>
      <c r="LQR41" s="2270"/>
      <c r="LQS41" s="2270"/>
      <c r="LQT41" s="2325"/>
      <c r="LQU41" s="2325"/>
      <c r="LQV41" s="2325"/>
      <c r="LQW41" s="2267"/>
      <c r="LQX41" s="2270"/>
      <c r="LQY41" s="2271"/>
      <c r="LQZ41" s="2270"/>
      <c r="LRA41" s="2270"/>
      <c r="LRB41" s="2325"/>
      <c r="LRC41" s="2325"/>
      <c r="LRD41" s="2325"/>
      <c r="LRE41" s="2267"/>
      <c r="LRF41" s="2270"/>
      <c r="LRG41" s="2271"/>
      <c r="LRH41" s="2270"/>
      <c r="LRI41" s="2270"/>
      <c r="LRJ41" s="2325"/>
      <c r="LRK41" s="2325"/>
      <c r="LRL41" s="2325"/>
      <c r="LRM41" s="2267"/>
      <c r="LRN41" s="2270"/>
      <c r="LRO41" s="2271"/>
      <c r="LRP41" s="2270"/>
      <c r="LRQ41" s="2270"/>
      <c r="LRR41" s="2325"/>
      <c r="LRS41" s="2325"/>
      <c r="LRT41" s="2325"/>
      <c r="LRU41" s="2267"/>
      <c r="LRV41" s="2270"/>
      <c r="LRW41" s="2271"/>
      <c r="LRX41" s="2270"/>
      <c r="LRY41" s="2270"/>
      <c r="LRZ41" s="2325"/>
      <c r="LSA41" s="2325"/>
      <c r="LSB41" s="2325"/>
      <c r="LSC41" s="2267"/>
      <c r="LSD41" s="2270"/>
      <c r="LSE41" s="2271"/>
      <c r="LSF41" s="2270"/>
      <c r="LSG41" s="2270"/>
      <c r="LSH41" s="2325"/>
      <c r="LSI41" s="2325"/>
      <c r="LSJ41" s="2325"/>
      <c r="LSK41" s="2267"/>
      <c r="LSL41" s="2270"/>
      <c r="LSM41" s="2271"/>
      <c r="LSN41" s="2270"/>
      <c r="LSO41" s="2270"/>
      <c r="LSP41" s="2325"/>
      <c r="LSQ41" s="2325"/>
      <c r="LSR41" s="2325"/>
      <c r="LSS41" s="2267"/>
      <c r="LST41" s="2270"/>
      <c r="LSU41" s="2271"/>
      <c r="LSV41" s="2270"/>
      <c r="LSW41" s="2270"/>
      <c r="LSX41" s="2325"/>
      <c r="LSY41" s="2325"/>
      <c r="LSZ41" s="2325"/>
      <c r="LTA41" s="2267"/>
      <c r="LTB41" s="2270"/>
      <c r="LTC41" s="2271"/>
      <c r="LTD41" s="2270"/>
      <c r="LTE41" s="2270"/>
      <c r="LTF41" s="2325"/>
      <c r="LTG41" s="2325"/>
      <c r="LTH41" s="2325"/>
      <c r="LTI41" s="2267"/>
      <c r="LTJ41" s="2270"/>
      <c r="LTK41" s="2271"/>
      <c r="LTL41" s="2270"/>
      <c r="LTM41" s="2270"/>
      <c r="LTN41" s="2325"/>
      <c r="LTO41" s="2325"/>
      <c r="LTP41" s="2325"/>
      <c r="LTQ41" s="2267"/>
      <c r="LTR41" s="2270"/>
      <c r="LTS41" s="2271"/>
      <c r="LTT41" s="2270"/>
      <c r="LTU41" s="2270"/>
      <c r="LTV41" s="2325"/>
      <c r="LTW41" s="2325"/>
      <c r="LTX41" s="2325"/>
      <c r="LTY41" s="2267"/>
      <c r="LTZ41" s="2270"/>
      <c r="LUA41" s="2271"/>
      <c r="LUB41" s="2270"/>
      <c r="LUC41" s="2270"/>
      <c r="LUD41" s="2325"/>
      <c r="LUE41" s="2325"/>
      <c r="LUF41" s="2325"/>
      <c r="LUG41" s="2267"/>
      <c r="LUH41" s="2270"/>
      <c r="LUI41" s="2271"/>
      <c r="LUJ41" s="2270"/>
      <c r="LUK41" s="2270"/>
      <c r="LUL41" s="2325"/>
      <c r="LUM41" s="2325"/>
      <c r="LUN41" s="2325"/>
      <c r="LUO41" s="2267"/>
      <c r="LUP41" s="2270"/>
      <c r="LUQ41" s="2271"/>
      <c r="LUR41" s="2270"/>
      <c r="LUS41" s="2270"/>
      <c r="LUT41" s="2325"/>
      <c r="LUU41" s="2325"/>
      <c r="LUV41" s="2325"/>
      <c r="LUW41" s="2267"/>
      <c r="LUX41" s="2270"/>
      <c r="LUY41" s="2271"/>
      <c r="LUZ41" s="2270"/>
      <c r="LVA41" s="2270"/>
      <c r="LVB41" s="2325"/>
      <c r="LVC41" s="2325"/>
      <c r="LVD41" s="2325"/>
      <c r="LVE41" s="2267"/>
      <c r="LVF41" s="2270"/>
      <c r="LVG41" s="2271"/>
      <c r="LVH41" s="2270"/>
      <c r="LVI41" s="2270"/>
      <c r="LVJ41" s="2325"/>
      <c r="LVK41" s="2325"/>
      <c r="LVL41" s="2325"/>
      <c r="LVM41" s="2267"/>
      <c r="LVN41" s="2270"/>
      <c r="LVO41" s="2271"/>
      <c r="LVP41" s="2270"/>
      <c r="LVQ41" s="2270"/>
      <c r="LVR41" s="2325"/>
      <c r="LVS41" s="2325"/>
      <c r="LVT41" s="2325"/>
      <c r="LVU41" s="2267"/>
      <c r="LVV41" s="2270"/>
      <c r="LVW41" s="2271"/>
      <c r="LVX41" s="2270"/>
      <c r="LVY41" s="2270"/>
      <c r="LVZ41" s="2325"/>
      <c r="LWA41" s="2325"/>
      <c r="LWB41" s="2325"/>
      <c r="LWC41" s="2267"/>
      <c r="LWD41" s="2270"/>
      <c r="LWE41" s="2271"/>
      <c r="LWF41" s="2270"/>
      <c r="LWG41" s="2270"/>
      <c r="LWH41" s="2325"/>
      <c r="LWI41" s="2325"/>
      <c r="LWJ41" s="2325"/>
      <c r="LWK41" s="2267"/>
      <c r="LWL41" s="2270"/>
      <c r="LWM41" s="2271"/>
      <c r="LWN41" s="2270"/>
      <c r="LWO41" s="2270"/>
      <c r="LWP41" s="2325"/>
      <c r="LWQ41" s="2325"/>
      <c r="LWR41" s="2325"/>
      <c r="LWS41" s="2267"/>
      <c r="LWT41" s="2270"/>
      <c r="LWU41" s="2271"/>
      <c r="LWV41" s="2270"/>
      <c r="LWW41" s="2270"/>
      <c r="LWX41" s="2325"/>
      <c r="LWY41" s="2325"/>
      <c r="LWZ41" s="2325"/>
      <c r="LXA41" s="2267"/>
      <c r="LXB41" s="2270"/>
      <c r="LXC41" s="2271"/>
      <c r="LXD41" s="2270"/>
      <c r="LXE41" s="2270"/>
      <c r="LXF41" s="2325"/>
      <c r="LXG41" s="2325"/>
      <c r="LXH41" s="2325"/>
      <c r="LXI41" s="2267"/>
      <c r="LXJ41" s="2270"/>
      <c r="LXK41" s="2271"/>
      <c r="LXL41" s="2270"/>
      <c r="LXM41" s="2270"/>
      <c r="LXN41" s="2325"/>
      <c r="LXO41" s="2325"/>
      <c r="LXP41" s="2325"/>
      <c r="LXQ41" s="2267"/>
      <c r="LXR41" s="2270"/>
      <c r="LXS41" s="2271"/>
      <c r="LXT41" s="2270"/>
      <c r="LXU41" s="2270"/>
      <c r="LXV41" s="2325"/>
      <c r="LXW41" s="2325"/>
      <c r="LXX41" s="2325"/>
      <c r="LXY41" s="2267"/>
      <c r="LXZ41" s="2270"/>
      <c r="LYA41" s="2271"/>
      <c r="LYB41" s="2270"/>
      <c r="LYC41" s="2270"/>
      <c r="LYD41" s="2325"/>
      <c r="LYE41" s="2325"/>
      <c r="LYF41" s="2325"/>
      <c r="LYG41" s="2267"/>
      <c r="LYH41" s="2270"/>
      <c r="LYI41" s="2271"/>
      <c r="LYJ41" s="2270"/>
      <c r="LYK41" s="2270"/>
      <c r="LYL41" s="2325"/>
      <c r="LYM41" s="2325"/>
      <c r="LYN41" s="2325"/>
      <c r="LYO41" s="2267"/>
      <c r="LYP41" s="2270"/>
      <c r="LYQ41" s="2271"/>
      <c r="LYR41" s="2270"/>
      <c r="LYS41" s="2270"/>
      <c r="LYT41" s="2325"/>
      <c r="LYU41" s="2325"/>
      <c r="LYV41" s="2325"/>
      <c r="LYW41" s="2267"/>
      <c r="LYX41" s="2270"/>
      <c r="LYY41" s="2271"/>
      <c r="LYZ41" s="2270"/>
      <c r="LZA41" s="2270"/>
      <c r="LZB41" s="2325"/>
      <c r="LZC41" s="2325"/>
      <c r="LZD41" s="2325"/>
      <c r="LZE41" s="2267"/>
      <c r="LZF41" s="2270"/>
      <c r="LZG41" s="2271"/>
      <c r="LZH41" s="2270"/>
      <c r="LZI41" s="2270"/>
      <c r="LZJ41" s="2325"/>
      <c r="LZK41" s="2325"/>
      <c r="LZL41" s="2325"/>
      <c r="LZM41" s="2267"/>
      <c r="LZN41" s="2270"/>
      <c r="LZO41" s="2271"/>
      <c r="LZP41" s="2270"/>
      <c r="LZQ41" s="2270"/>
      <c r="LZR41" s="2325"/>
      <c r="LZS41" s="2325"/>
      <c r="LZT41" s="2325"/>
      <c r="LZU41" s="2267"/>
      <c r="LZV41" s="2270"/>
      <c r="LZW41" s="2271"/>
      <c r="LZX41" s="2270"/>
      <c r="LZY41" s="2270"/>
      <c r="LZZ41" s="2325"/>
      <c r="MAA41" s="2325"/>
      <c r="MAB41" s="2325"/>
      <c r="MAC41" s="2267"/>
      <c r="MAD41" s="2270"/>
      <c r="MAE41" s="2271"/>
      <c r="MAF41" s="2270"/>
      <c r="MAG41" s="2270"/>
      <c r="MAH41" s="2325"/>
      <c r="MAI41" s="2325"/>
      <c r="MAJ41" s="2325"/>
      <c r="MAK41" s="2267"/>
      <c r="MAL41" s="2270"/>
      <c r="MAM41" s="2271"/>
      <c r="MAN41" s="2270"/>
      <c r="MAO41" s="2270"/>
      <c r="MAP41" s="2325"/>
      <c r="MAQ41" s="2325"/>
      <c r="MAR41" s="2325"/>
      <c r="MAS41" s="2267"/>
      <c r="MAT41" s="2270"/>
      <c r="MAU41" s="2271"/>
      <c r="MAV41" s="2270"/>
      <c r="MAW41" s="2270"/>
      <c r="MAX41" s="2325"/>
      <c r="MAY41" s="2325"/>
      <c r="MAZ41" s="2325"/>
      <c r="MBA41" s="2267"/>
      <c r="MBB41" s="2270"/>
      <c r="MBC41" s="2271"/>
      <c r="MBD41" s="2270"/>
      <c r="MBE41" s="2270"/>
      <c r="MBF41" s="2325"/>
      <c r="MBG41" s="2325"/>
      <c r="MBH41" s="2325"/>
      <c r="MBI41" s="2267"/>
      <c r="MBJ41" s="2270"/>
      <c r="MBK41" s="2271"/>
      <c r="MBL41" s="2270"/>
      <c r="MBM41" s="2270"/>
      <c r="MBN41" s="2325"/>
      <c r="MBO41" s="2325"/>
      <c r="MBP41" s="2325"/>
      <c r="MBQ41" s="2267"/>
      <c r="MBR41" s="2270"/>
      <c r="MBS41" s="2271"/>
      <c r="MBT41" s="2270"/>
      <c r="MBU41" s="2270"/>
      <c r="MBV41" s="2325"/>
      <c r="MBW41" s="2325"/>
      <c r="MBX41" s="2325"/>
      <c r="MBY41" s="2267"/>
      <c r="MBZ41" s="2270"/>
      <c r="MCA41" s="2271"/>
      <c r="MCB41" s="2270"/>
      <c r="MCC41" s="2270"/>
      <c r="MCD41" s="2325"/>
      <c r="MCE41" s="2325"/>
      <c r="MCF41" s="2325"/>
      <c r="MCG41" s="2267"/>
      <c r="MCH41" s="2270"/>
      <c r="MCI41" s="2271"/>
      <c r="MCJ41" s="2270"/>
      <c r="MCK41" s="2270"/>
      <c r="MCL41" s="2325"/>
      <c r="MCM41" s="2325"/>
      <c r="MCN41" s="2325"/>
      <c r="MCO41" s="2267"/>
      <c r="MCP41" s="2270"/>
      <c r="MCQ41" s="2271"/>
      <c r="MCR41" s="2270"/>
      <c r="MCS41" s="2270"/>
      <c r="MCT41" s="2325"/>
      <c r="MCU41" s="2325"/>
      <c r="MCV41" s="2325"/>
      <c r="MCW41" s="2267"/>
      <c r="MCX41" s="2270"/>
      <c r="MCY41" s="2271"/>
      <c r="MCZ41" s="2270"/>
      <c r="MDA41" s="2270"/>
      <c r="MDB41" s="2325"/>
      <c r="MDC41" s="2325"/>
      <c r="MDD41" s="2325"/>
      <c r="MDE41" s="2267"/>
      <c r="MDF41" s="2270"/>
      <c r="MDG41" s="2271"/>
      <c r="MDH41" s="2270"/>
      <c r="MDI41" s="2270"/>
      <c r="MDJ41" s="2325"/>
      <c r="MDK41" s="2325"/>
      <c r="MDL41" s="2325"/>
      <c r="MDM41" s="2267"/>
      <c r="MDN41" s="2270"/>
      <c r="MDO41" s="2271"/>
      <c r="MDP41" s="2270"/>
      <c r="MDQ41" s="2270"/>
      <c r="MDR41" s="2325"/>
      <c r="MDS41" s="2325"/>
      <c r="MDT41" s="2325"/>
      <c r="MDU41" s="2267"/>
      <c r="MDV41" s="2270"/>
      <c r="MDW41" s="2271"/>
      <c r="MDX41" s="2270"/>
      <c r="MDY41" s="2270"/>
      <c r="MDZ41" s="2325"/>
      <c r="MEA41" s="2325"/>
      <c r="MEB41" s="2325"/>
      <c r="MEC41" s="2267"/>
      <c r="MED41" s="2270"/>
      <c r="MEE41" s="2271"/>
      <c r="MEF41" s="2270"/>
      <c r="MEG41" s="2270"/>
      <c r="MEH41" s="2325"/>
      <c r="MEI41" s="2325"/>
      <c r="MEJ41" s="2325"/>
      <c r="MEK41" s="2267"/>
      <c r="MEL41" s="2270"/>
      <c r="MEM41" s="2271"/>
      <c r="MEN41" s="2270"/>
      <c r="MEO41" s="2270"/>
      <c r="MEP41" s="2325"/>
      <c r="MEQ41" s="2325"/>
      <c r="MER41" s="2325"/>
      <c r="MES41" s="2267"/>
      <c r="MET41" s="2270"/>
      <c r="MEU41" s="2271"/>
      <c r="MEV41" s="2270"/>
      <c r="MEW41" s="2270"/>
      <c r="MEX41" s="2325"/>
      <c r="MEY41" s="2325"/>
      <c r="MEZ41" s="2325"/>
      <c r="MFA41" s="2267"/>
      <c r="MFB41" s="2270"/>
      <c r="MFC41" s="2271"/>
      <c r="MFD41" s="2270"/>
      <c r="MFE41" s="2270"/>
      <c r="MFF41" s="2325"/>
      <c r="MFG41" s="2325"/>
      <c r="MFH41" s="2325"/>
      <c r="MFI41" s="2267"/>
      <c r="MFJ41" s="2270"/>
      <c r="MFK41" s="2271"/>
      <c r="MFL41" s="2270"/>
      <c r="MFM41" s="2270"/>
      <c r="MFN41" s="2325"/>
      <c r="MFO41" s="2325"/>
      <c r="MFP41" s="2325"/>
      <c r="MFQ41" s="2267"/>
      <c r="MFR41" s="2270"/>
      <c r="MFS41" s="2271"/>
      <c r="MFT41" s="2270"/>
      <c r="MFU41" s="2270"/>
      <c r="MFV41" s="2325"/>
      <c r="MFW41" s="2325"/>
      <c r="MFX41" s="2325"/>
      <c r="MFY41" s="2267"/>
      <c r="MFZ41" s="2270"/>
      <c r="MGA41" s="2271"/>
      <c r="MGB41" s="2270"/>
      <c r="MGC41" s="2270"/>
      <c r="MGD41" s="2325"/>
      <c r="MGE41" s="2325"/>
      <c r="MGF41" s="2325"/>
      <c r="MGG41" s="2267"/>
      <c r="MGH41" s="2270"/>
      <c r="MGI41" s="2271"/>
      <c r="MGJ41" s="2270"/>
      <c r="MGK41" s="2270"/>
      <c r="MGL41" s="2325"/>
      <c r="MGM41" s="2325"/>
      <c r="MGN41" s="2325"/>
      <c r="MGO41" s="2267"/>
      <c r="MGP41" s="2270"/>
      <c r="MGQ41" s="2271"/>
      <c r="MGR41" s="2270"/>
      <c r="MGS41" s="2270"/>
      <c r="MGT41" s="2325"/>
      <c r="MGU41" s="2325"/>
      <c r="MGV41" s="2325"/>
      <c r="MGW41" s="2267"/>
      <c r="MGX41" s="2270"/>
      <c r="MGY41" s="2271"/>
      <c r="MGZ41" s="2270"/>
      <c r="MHA41" s="2270"/>
      <c r="MHB41" s="2325"/>
      <c r="MHC41" s="2325"/>
      <c r="MHD41" s="2325"/>
      <c r="MHE41" s="2267"/>
      <c r="MHF41" s="2270"/>
      <c r="MHG41" s="2271"/>
      <c r="MHH41" s="2270"/>
      <c r="MHI41" s="2270"/>
      <c r="MHJ41" s="2325"/>
      <c r="MHK41" s="2325"/>
      <c r="MHL41" s="2325"/>
      <c r="MHM41" s="2267"/>
      <c r="MHN41" s="2270"/>
      <c r="MHO41" s="2271"/>
      <c r="MHP41" s="2270"/>
      <c r="MHQ41" s="2270"/>
      <c r="MHR41" s="2325"/>
      <c r="MHS41" s="2325"/>
      <c r="MHT41" s="2325"/>
      <c r="MHU41" s="2267"/>
      <c r="MHV41" s="2270"/>
      <c r="MHW41" s="2271"/>
      <c r="MHX41" s="2270"/>
      <c r="MHY41" s="2270"/>
      <c r="MHZ41" s="2325"/>
      <c r="MIA41" s="2325"/>
      <c r="MIB41" s="2325"/>
      <c r="MIC41" s="2267"/>
      <c r="MID41" s="2270"/>
      <c r="MIE41" s="2271"/>
      <c r="MIF41" s="2270"/>
      <c r="MIG41" s="2270"/>
      <c r="MIH41" s="2325"/>
      <c r="MII41" s="2325"/>
      <c r="MIJ41" s="2325"/>
      <c r="MIK41" s="2267"/>
      <c r="MIL41" s="2270"/>
      <c r="MIM41" s="2271"/>
      <c r="MIN41" s="2270"/>
      <c r="MIO41" s="2270"/>
      <c r="MIP41" s="2325"/>
      <c r="MIQ41" s="2325"/>
      <c r="MIR41" s="2325"/>
      <c r="MIS41" s="2267"/>
      <c r="MIT41" s="2270"/>
      <c r="MIU41" s="2271"/>
      <c r="MIV41" s="2270"/>
      <c r="MIW41" s="2270"/>
      <c r="MIX41" s="2325"/>
      <c r="MIY41" s="2325"/>
      <c r="MIZ41" s="2325"/>
      <c r="MJA41" s="2267"/>
      <c r="MJB41" s="2270"/>
      <c r="MJC41" s="2271"/>
      <c r="MJD41" s="2270"/>
      <c r="MJE41" s="2270"/>
      <c r="MJF41" s="2325"/>
      <c r="MJG41" s="2325"/>
      <c r="MJH41" s="2325"/>
      <c r="MJI41" s="2267"/>
      <c r="MJJ41" s="2270"/>
      <c r="MJK41" s="2271"/>
      <c r="MJL41" s="2270"/>
      <c r="MJM41" s="2270"/>
      <c r="MJN41" s="2325"/>
      <c r="MJO41" s="2325"/>
      <c r="MJP41" s="2325"/>
      <c r="MJQ41" s="2267"/>
      <c r="MJR41" s="2270"/>
      <c r="MJS41" s="2271"/>
      <c r="MJT41" s="2270"/>
      <c r="MJU41" s="2270"/>
      <c r="MJV41" s="2325"/>
      <c r="MJW41" s="2325"/>
      <c r="MJX41" s="2325"/>
      <c r="MJY41" s="2267"/>
      <c r="MJZ41" s="2270"/>
      <c r="MKA41" s="2271"/>
      <c r="MKB41" s="2270"/>
      <c r="MKC41" s="2270"/>
      <c r="MKD41" s="2325"/>
      <c r="MKE41" s="2325"/>
      <c r="MKF41" s="2325"/>
      <c r="MKG41" s="2267"/>
      <c r="MKH41" s="2270"/>
      <c r="MKI41" s="2271"/>
      <c r="MKJ41" s="2270"/>
      <c r="MKK41" s="2270"/>
      <c r="MKL41" s="2325"/>
      <c r="MKM41" s="2325"/>
      <c r="MKN41" s="2325"/>
      <c r="MKO41" s="2267"/>
      <c r="MKP41" s="2270"/>
      <c r="MKQ41" s="2271"/>
      <c r="MKR41" s="2270"/>
      <c r="MKS41" s="2270"/>
      <c r="MKT41" s="2325"/>
      <c r="MKU41" s="2325"/>
      <c r="MKV41" s="2325"/>
      <c r="MKW41" s="2267"/>
      <c r="MKX41" s="2270"/>
      <c r="MKY41" s="2271"/>
      <c r="MKZ41" s="2270"/>
      <c r="MLA41" s="2270"/>
      <c r="MLB41" s="2325"/>
      <c r="MLC41" s="2325"/>
      <c r="MLD41" s="2325"/>
      <c r="MLE41" s="2267"/>
      <c r="MLF41" s="2270"/>
      <c r="MLG41" s="2271"/>
      <c r="MLH41" s="2270"/>
      <c r="MLI41" s="2270"/>
      <c r="MLJ41" s="2325"/>
      <c r="MLK41" s="2325"/>
      <c r="MLL41" s="2325"/>
      <c r="MLM41" s="2267"/>
      <c r="MLN41" s="2270"/>
      <c r="MLO41" s="2271"/>
      <c r="MLP41" s="2270"/>
      <c r="MLQ41" s="2270"/>
      <c r="MLR41" s="2325"/>
      <c r="MLS41" s="2325"/>
      <c r="MLT41" s="2325"/>
      <c r="MLU41" s="2267"/>
      <c r="MLV41" s="2270"/>
      <c r="MLW41" s="2271"/>
      <c r="MLX41" s="2270"/>
      <c r="MLY41" s="2270"/>
      <c r="MLZ41" s="2325"/>
      <c r="MMA41" s="2325"/>
      <c r="MMB41" s="2325"/>
      <c r="MMC41" s="2267"/>
      <c r="MMD41" s="2270"/>
      <c r="MME41" s="2271"/>
      <c r="MMF41" s="2270"/>
      <c r="MMG41" s="2270"/>
      <c r="MMH41" s="2325"/>
      <c r="MMI41" s="2325"/>
      <c r="MMJ41" s="2325"/>
      <c r="MMK41" s="2267"/>
      <c r="MML41" s="2270"/>
      <c r="MMM41" s="2271"/>
      <c r="MMN41" s="2270"/>
      <c r="MMO41" s="2270"/>
      <c r="MMP41" s="2325"/>
      <c r="MMQ41" s="2325"/>
      <c r="MMR41" s="2325"/>
      <c r="MMS41" s="2267"/>
      <c r="MMT41" s="2270"/>
      <c r="MMU41" s="2271"/>
      <c r="MMV41" s="2270"/>
      <c r="MMW41" s="2270"/>
      <c r="MMX41" s="2325"/>
      <c r="MMY41" s="2325"/>
      <c r="MMZ41" s="2325"/>
      <c r="MNA41" s="2267"/>
      <c r="MNB41" s="2270"/>
      <c r="MNC41" s="2271"/>
      <c r="MND41" s="2270"/>
      <c r="MNE41" s="2270"/>
      <c r="MNF41" s="2325"/>
      <c r="MNG41" s="2325"/>
      <c r="MNH41" s="2325"/>
      <c r="MNI41" s="2267"/>
      <c r="MNJ41" s="2270"/>
      <c r="MNK41" s="2271"/>
      <c r="MNL41" s="2270"/>
      <c r="MNM41" s="2270"/>
      <c r="MNN41" s="2325"/>
      <c r="MNO41" s="2325"/>
      <c r="MNP41" s="2325"/>
      <c r="MNQ41" s="2267"/>
      <c r="MNR41" s="2270"/>
      <c r="MNS41" s="2271"/>
      <c r="MNT41" s="2270"/>
      <c r="MNU41" s="2270"/>
      <c r="MNV41" s="2325"/>
      <c r="MNW41" s="2325"/>
      <c r="MNX41" s="2325"/>
      <c r="MNY41" s="2267"/>
      <c r="MNZ41" s="2270"/>
      <c r="MOA41" s="2271"/>
      <c r="MOB41" s="2270"/>
      <c r="MOC41" s="2270"/>
      <c r="MOD41" s="2325"/>
      <c r="MOE41" s="2325"/>
      <c r="MOF41" s="2325"/>
      <c r="MOG41" s="2267"/>
      <c r="MOH41" s="2270"/>
      <c r="MOI41" s="2271"/>
      <c r="MOJ41" s="2270"/>
      <c r="MOK41" s="2270"/>
      <c r="MOL41" s="2325"/>
      <c r="MOM41" s="2325"/>
      <c r="MON41" s="2325"/>
      <c r="MOO41" s="2267"/>
      <c r="MOP41" s="2270"/>
      <c r="MOQ41" s="2271"/>
      <c r="MOR41" s="2270"/>
      <c r="MOS41" s="2270"/>
      <c r="MOT41" s="2325"/>
      <c r="MOU41" s="2325"/>
      <c r="MOV41" s="2325"/>
      <c r="MOW41" s="2267"/>
      <c r="MOX41" s="2270"/>
      <c r="MOY41" s="2271"/>
      <c r="MOZ41" s="2270"/>
      <c r="MPA41" s="2270"/>
      <c r="MPB41" s="2325"/>
      <c r="MPC41" s="2325"/>
      <c r="MPD41" s="2325"/>
      <c r="MPE41" s="2267"/>
      <c r="MPF41" s="2270"/>
      <c r="MPG41" s="2271"/>
      <c r="MPH41" s="2270"/>
      <c r="MPI41" s="2270"/>
      <c r="MPJ41" s="2325"/>
      <c r="MPK41" s="2325"/>
      <c r="MPL41" s="2325"/>
      <c r="MPM41" s="2267"/>
      <c r="MPN41" s="2270"/>
      <c r="MPO41" s="2271"/>
      <c r="MPP41" s="2270"/>
      <c r="MPQ41" s="2270"/>
      <c r="MPR41" s="2325"/>
      <c r="MPS41" s="2325"/>
      <c r="MPT41" s="2325"/>
      <c r="MPU41" s="2267"/>
      <c r="MPV41" s="2270"/>
      <c r="MPW41" s="2271"/>
      <c r="MPX41" s="2270"/>
      <c r="MPY41" s="2270"/>
      <c r="MPZ41" s="2325"/>
      <c r="MQA41" s="2325"/>
      <c r="MQB41" s="2325"/>
      <c r="MQC41" s="2267"/>
      <c r="MQD41" s="2270"/>
      <c r="MQE41" s="2271"/>
      <c r="MQF41" s="2270"/>
      <c r="MQG41" s="2270"/>
      <c r="MQH41" s="2325"/>
      <c r="MQI41" s="2325"/>
      <c r="MQJ41" s="2325"/>
      <c r="MQK41" s="2267"/>
      <c r="MQL41" s="2270"/>
      <c r="MQM41" s="2271"/>
      <c r="MQN41" s="2270"/>
      <c r="MQO41" s="2270"/>
      <c r="MQP41" s="2325"/>
      <c r="MQQ41" s="2325"/>
      <c r="MQR41" s="2325"/>
      <c r="MQS41" s="2267"/>
      <c r="MQT41" s="2270"/>
      <c r="MQU41" s="2271"/>
      <c r="MQV41" s="2270"/>
      <c r="MQW41" s="2270"/>
      <c r="MQX41" s="2325"/>
      <c r="MQY41" s="2325"/>
      <c r="MQZ41" s="2325"/>
      <c r="MRA41" s="2267"/>
      <c r="MRB41" s="2270"/>
      <c r="MRC41" s="2271"/>
      <c r="MRD41" s="2270"/>
      <c r="MRE41" s="2270"/>
      <c r="MRF41" s="2325"/>
      <c r="MRG41" s="2325"/>
      <c r="MRH41" s="2325"/>
      <c r="MRI41" s="2267"/>
      <c r="MRJ41" s="2270"/>
      <c r="MRK41" s="2271"/>
      <c r="MRL41" s="2270"/>
      <c r="MRM41" s="2270"/>
      <c r="MRN41" s="2325"/>
      <c r="MRO41" s="2325"/>
      <c r="MRP41" s="2325"/>
      <c r="MRQ41" s="2267"/>
      <c r="MRR41" s="2270"/>
      <c r="MRS41" s="2271"/>
      <c r="MRT41" s="2270"/>
      <c r="MRU41" s="2270"/>
      <c r="MRV41" s="2325"/>
      <c r="MRW41" s="2325"/>
      <c r="MRX41" s="2325"/>
      <c r="MRY41" s="2267"/>
      <c r="MRZ41" s="2270"/>
      <c r="MSA41" s="2271"/>
      <c r="MSB41" s="2270"/>
      <c r="MSC41" s="2270"/>
      <c r="MSD41" s="2325"/>
      <c r="MSE41" s="2325"/>
      <c r="MSF41" s="2325"/>
      <c r="MSG41" s="2267"/>
      <c r="MSH41" s="2270"/>
      <c r="MSI41" s="2271"/>
      <c r="MSJ41" s="2270"/>
      <c r="MSK41" s="2270"/>
      <c r="MSL41" s="2325"/>
      <c r="MSM41" s="2325"/>
      <c r="MSN41" s="2325"/>
      <c r="MSO41" s="2267"/>
      <c r="MSP41" s="2270"/>
      <c r="MSQ41" s="2271"/>
      <c r="MSR41" s="2270"/>
      <c r="MSS41" s="2270"/>
      <c r="MST41" s="2325"/>
      <c r="MSU41" s="2325"/>
      <c r="MSV41" s="2325"/>
      <c r="MSW41" s="2267"/>
      <c r="MSX41" s="2270"/>
      <c r="MSY41" s="2271"/>
      <c r="MSZ41" s="2270"/>
      <c r="MTA41" s="2270"/>
      <c r="MTB41" s="2325"/>
      <c r="MTC41" s="2325"/>
      <c r="MTD41" s="2325"/>
      <c r="MTE41" s="2267"/>
      <c r="MTF41" s="2270"/>
      <c r="MTG41" s="2271"/>
      <c r="MTH41" s="2270"/>
      <c r="MTI41" s="2270"/>
      <c r="MTJ41" s="2325"/>
      <c r="MTK41" s="2325"/>
      <c r="MTL41" s="2325"/>
      <c r="MTM41" s="2267"/>
      <c r="MTN41" s="2270"/>
      <c r="MTO41" s="2271"/>
      <c r="MTP41" s="2270"/>
      <c r="MTQ41" s="2270"/>
      <c r="MTR41" s="2325"/>
      <c r="MTS41" s="2325"/>
      <c r="MTT41" s="2325"/>
      <c r="MTU41" s="2267"/>
      <c r="MTV41" s="2270"/>
      <c r="MTW41" s="2271"/>
      <c r="MTX41" s="2270"/>
      <c r="MTY41" s="2270"/>
      <c r="MTZ41" s="2325"/>
      <c r="MUA41" s="2325"/>
      <c r="MUB41" s="2325"/>
      <c r="MUC41" s="2267"/>
      <c r="MUD41" s="2270"/>
      <c r="MUE41" s="2271"/>
      <c r="MUF41" s="2270"/>
      <c r="MUG41" s="2270"/>
      <c r="MUH41" s="2325"/>
      <c r="MUI41" s="2325"/>
      <c r="MUJ41" s="2325"/>
      <c r="MUK41" s="2267"/>
      <c r="MUL41" s="2270"/>
      <c r="MUM41" s="2271"/>
      <c r="MUN41" s="2270"/>
      <c r="MUO41" s="2270"/>
      <c r="MUP41" s="2325"/>
      <c r="MUQ41" s="2325"/>
      <c r="MUR41" s="2325"/>
      <c r="MUS41" s="2267"/>
      <c r="MUT41" s="2270"/>
      <c r="MUU41" s="2271"/>
      <c r="MUV41" s="2270"/>
      <c r="MUW41" s="2270"/>
      <c r="MUX41" s="2325"/>
      <c r="MUY41" s="2325"/>
      <c r="MUZ41" s="2325"/>
      <c r="MVA41" s="2267"/>
      <c r="MVB41" s="2270"/>
      <c r="MVC41" s="2271"/>
      <c r="MVD41" s="2270"/>
      <c r="MVE41" s="2270"/>
      <c r="MVF41" s="2325"/>
      <c r="MVG41" s="2325"/>
      <c r="MVH41" s="2325"/>
      <c r="MVI41" s="2267"/>
      <c r="MVJ41" s="2270"/>
      <c r="MVK41" s="2271"/>
      <c r="MVL41" s="2270"/>
      <c r="MVM41" s="2270"/>
      <c r="MVN41" s="2325"/>
      <c r="MVO41" s="2325"/>
      <c r="MVP41" s="2325"/>
      <c r="MVQ41" s="2267"/>
      <c r="MVR41" s="2270"/>
      <c r="MVS41" s="2271"/>
      <c r="MVT41" s="2270"/>
      <c r="MVU41" s="2270"/>
      <c r="MVV41" s="2325"/>
      <c r="MVW41" s="2325"/>
      <c r="MVX41" s="2325"/>
      <c r="MVY41" s="2267"/>
      <c r="MVZ41" s="2270"/>
      <c r="MWA41" s="2271"/>
      <c r="MWB41" s="2270"/>
      <c r="MWC41" s="2270"/>
      <c r="MWD41" s="2325"/>
      <c r="MWE41" s="2325"/>
      <c r="MWF41" s="2325"/>
      <c r="MWG41" s="2267"/>
      <c r="MWH41" s="2270"/>
      <c r="MWI41" s="2271"/>
      <c r="MWJ41" s="2270"/>
      <c r="MWK41" s="2270"/>
      <c r="MWL41" s="2325"/>
      <c r="MWM41" s="2325"/>
      <c r="MWN41" s="2325"/>
      <c r="MWO41" s="2267"/>
      <c r="MWP41" s="2270"/>
      <c r="MWQ41" s="2271"/>
      <c r="MWR41" s="2270"/>
      <c r="MWS41" s="2270"/>
      <c r="MWT41" s="2325"/>
      <c r="MWU41" s="2325"/>
      <c r="MWV41" s="2325"/>
      <c r="MWW41" s="2267"/>
      <c r="MWX41" s="2270"/>
      <c r="MWY41" s="2271"/>
      <c r="MWZ41" s="2270"/>
      <c r="MXA41" s="2270"/>
      <c r="MXB41" s="2325"/>
      <c r="MXC41" s="2325"/>
      <c r="MXD41" s="2325"/>
      <c r="MXE41" s="2267"/>
      <c r="MXF41" s="2270"/>
      <c r="MXG41" s="2271"/>
      <c r="MXH41" s="2270"/>
      <c r="MXI41" s="2270"/>
      <c r="MXJ41" s="2325"/>
      <c r="MXK41" s="2325"/>
      <c r="MXL41" s="2325"/>
      <c r="MXM41" s="2267"/>
      <c r="MXN41" s="2270"/>
      <c r="MXO41" s="2271"/>
      <c r="MXP41" s="2270"/>
      <c r="MXQ41" s="2270"/>
      <c r="MXR41" s="2325"/>
      <c r="MXS41" s="2325"/>
      <c r="MXT41" s="2325"/>
      <c r="MXU41" s="2267"/>
      <c r="MXV41" s="2270"/>
      <c r="MXW41" s="2271"/>
      <c r="MXX41" s="2270"/>
      <c r="MXY41" s="2270"/>
      <c r="MXZ41" s="2325"/>
      <c r="MYA41" s="2325"/>
      <c r="MYB41" s="2325"/>
      <c r="MYC41" s="2267"/>
      <c r="MYD41" s="2270"/>
      <c r="MYE41" s="2271"/>
      <c r="MYF41" s="2270"/>
      <c r="MYG41" s="2270"/>
      <c r="MYH41" s="2325"/>
      <c r="MYI41" s="2325"/>
      <c r="MYJ41" s="2325"/>
      <c r="MYK41" s="2267"/>
      <c r="MYL41" s="2270"/>
      <c r="MYM41" s="2271"/>
      <c r="MYN41" s="2270"/>
      <c r="MYO41" s="2270"/>
      <c r="MYP41" s="2325"/>
      <c r="MYQ41" s="2325"/>
      <c r="MYR41" s="2325"/>
      <c r="MYS41" s="2267"/>
      <c r="MYT41" s="2270"/>
      <c r="MYU41" s="2271"/>
      <c r="MYV41" s="2270"/>
      <c r="MYW41" s="2270"/>
      <c r="MYX41" s="2325"/>
      <c r="MYY41" s="2325"/>
      <c r="MYZ41" s="2325"/>
      <c r="MZA41" s="2267"/>
      <c r="MZB41" s="2270"/>
      <c r="MZC41" s="2271"/>
      <c r="MZD41" s="2270"/>
      <c r="MZE41" s="2270"/>
      <c r="MZF41" s="2325"/>
      <c r="MZG41" s="2325"/>
      <c r="MZH41" s="2325"/>
      <c r="MZI41" s="2267"/>
      <c r="MZJ41" s="2270"/>
      <c r="MZK41" s="2271"/>
      <c r="MZL41" s="2270"/>
      <c r="MZM41" s="2270"/>
      <c r="MZN41" s="2325"/>
      <c r="MZO41" s="2325"/>
      <c r="MZP41" s="2325"/>
      <c r="MZQ41" s="2267"/>
      <c r="MZR41" s="2270"/>
      <c r="MZS41" s="2271"/>
      <c r="MZT41" s="2270"/>
      <c r="MZU41" s="2270"/>
      <c r="MZV41" s="2325"/>
      <c r="MZW41" s="2325"/>
      <c r="MZX41" s="2325"/>
      <c r="MZY41" s="2267"/>
      <c r="MZZ41" s="2270"/>
      <c r="NAA41" s="2271"/>
      <c r="NAB41" s="2270"/>
      <c r="NAC41" s="2270"/>
      <c r="NAD41" s="2325"/>
      <c r="NAE41" s="2325"/>
      <c r="NAF41" s="2325"/>
      <c r="NAG41" s="2267"/>
      <c r="NAH41" s="2270"/>
      <c r="NAI41" s="2271"/>
      <c r="NAJ41" s="2270"/>
      <c r="NAK41" s="2270"/>
      <c r="NAL41" s="2325"/>
      <c r="NAM41" s="2325"/>
      <c r="NAN41" s="2325"/>
      <c r="NAO41" s="2267"/>
      <c r="NAP41" s="2270"/>
      <c r="NAQ41" s="2271"/>
      <c r="NAR41" s="2270"/>
      <c r="NAS41" s="2270"/>
      <c r="NAT41" s="2325"/>
      <c r="NAU41" s="2325"/>
      <c r="NAV41" s="2325"/>
      <c r="NAW41" s="2267"/>
      <c r="NAX41" s="2270"/>
      <c r="NAY41" s="2271"/>
      <c r="NAZ41" s="2270"/>
      <c r="NBA41" s="2270"/>
      <c r="NBB41" s="2325"/>
      <c r="NBC41" s="2325"/>
      <c r="NBD41" s="2325"/>
      <c r="NBE41" s="2267"/>
      <c r="NBF41" s="2270"/>
      <c r="NBG41" s="2271"/>
      <c r="NBH41" s="2270"/>
      <c r="NBI41" s="2270"/>
      <c r="NBJ41" s="2325"/>
      <c r="NBK41" s="2325"/>
      <c r="NBL41" s="2325"/>
      <c r="NBM41" s="2267"/>
      <c r="NBN41" s="2270"/>
      <c r="NBO41" s="2271"/>
      <c r="NBP41" s="2270"/>
      <c r="NBQ41" s="2270"/>
      <c r="NBR41" s="2325"/>
      <c r="NBS41" s="2325"/>
      <c r="NBT41" s="2325"/>
      <c r="NBU41" s="2267"/>
      <c r="NBV41" s="2270"/>
      <c r="NBW41" s="2271"/>
      <c r="NBX41" s="2270"/>
      <c r="NBY41" s="2270"/>
      <c r="NBZ41" s="2325"/>
      <c r="NCA41" s="2325"/>
      <c r="NCB41" s="2325"/>
      <c r="NCC41" s="2267"/>
      <c r="NCD41" s="2270"/>
      <c r="NCE41" s="2271"/>
      <c r="NCF41" s="2270"/>
      <c r="NCG41" s="2270"/>
      <c r="NCH41" s="2325"/>
      <c r="NCI41" s="2325"/>
      <c r="NCJ41" s="2325"/>
      <c r="NCK41" s="2267"/>
      <c r="NCL41" s="2270"/>
      <c r="NCM41" s="2271"/>
      <c r="NCN41" s="2270"/>
      <c r="NCO41" s="2270"/>
      <c r="NCP41" s="2325"/>
      <c r="NCQ41" s="2325"/>
      <c r="NCR41" s="2325"/>
      <c r="NCS41" s="2267"/>
      <c r="NCT41" s="2270"/>
      <c r="NCU41" s="2271"/>
      <c r="NCV41" s="2270"/>
      <c r="NCW41" s="2270"/>
      <c r="NCX41" s="2325"/>
      <c r="NCY41" s="2325"/>
      <c r="NCZ41" s="2325"/>
      <c r="NDA41" s="2267"/>
      <c r="NDB41" s="2270"/>
      <c r="NDC41" s="2271"/>
      <c r="NDD41" s="2270"/>
      <c r="NDE41" s="2270"/>
      <c r="NDF41" s="2325"/>
      <c r="NDG41" s="2325"/>
      <c r="NDH41" s="2325"/>
      <c r="NDI41" s="2267"/>
      <c r="NDJ41" s="2270"/>
      <c r="NDK41" s="2271"/>
      <c r="NDL41" s="2270"/>
      <c r="NDM41" s="2270"/>
      <c r="NDN41" s="2325"/>
      <c r="NDO41" s="2325"/>
      <c r="NDP41" s="2325"/>
      <c r="NDQ41" s="2267"/>
      <c r="NDR41" s="2270"/>
      <c r="NDS41" s="2271"/>
      <c r="NDT41" s="2270"/>
      <c r="NDU41" s="2270"/>
      <c r="NDV41" s="2325"/>
      <c r="NDW41" s="2325"/>
      <c r="NDX41" s="2325"/>
      <c r="NDY41" s="2267"/>
      <c r="NDZ41" s="2270"/>
      <c r="NEA41" s="2271"/>
      <c r="NEB41" s="2270"/>
      <c r="NEC41" s="2270"/>
      <c r="NED41" s="2325"/>
      <c r="NEE41" s="2325"/>
      <c r="NEF41" s="2325"/>
      <c r="NEG41" s="2267"/>
      <c r="NEH41" s="2270"/>
      <c r="NEI41" s="2271"/>
      <c r="NEJ41" s="2270"/>
      <c r="NEK41" s="2270"/>
      <c r="NEL41" s="2325"/>
      <c r="NEM41" s="2325"/>
      <c r="NEN41" s="2325"/>
      <c r="NEO41" s="2267"/>
      <c r="NEP41" s="2270"/>
      <c r="NEQ41" s="2271"/>
      <c r="NER41" s="2270"/>
      <c r="NES41" s="2270"/>
      <c r="NET41" s="2325"/>
      <c r="NEU41" s="2325"/>
      <c r="NEV41" s="2325"/>
      <c r="NEW41" s="2267"/>
      <c r="NEX41" s="2270"/>
      <c r="NEY41" s="2271"/>
      <c r="NEZ41" s="2270"/>
      <c r="NFA41" s="2270"/>
      <c r="NFB41" s="2325"/>
      <c r="NFC41" s="2325"/>
      <c r="NFD41" s="2325"/>
      <c r="NFE41" s="2267"/>
      <c r="NFF41" s="2270"/>
      <c r="NFG41" s="2271"/>
      <c r="NFH41" s="2270"/>
      <c r="NFI41" s="2270"/>
      <c r="NFJ41" s="2325"/>
      <c r="NFK41" s="2325"/>
      <c r="NFL41" s="2325"/>
      <c r="NFM41" s="2267"/>
      <c r="NFN41" s="2270"/>
      <c r="NFO41" s="2271"/>
      <c r="NFP41" s="2270"/>
      <c r="NFQ41" s="2270"/>
      <c r="NFR41" s="2325"/>
      <c r="NFS41" s="2325"/>
      <c r="NFT41" s="2325"/>
      <c r="NFU41" s="2267"/>
      <c r="NFV41" s="2270"/>
      <c r="NFW41" s="2271"/>
      <c r="NFX41" s="2270"/>
      <c r="NFY41" s="2270"/>
      <c r="NFZ41" s="2325"/>
      <c r="NGA41" s="2325"/>
      <c r="NGB41" s="2325"/>
      <c r="NGC41" s="2267"/>
      <c r="NGD41" s="2270"/>
      <c r="NGE41" s="2271"/>
      <c r="NGF41" s="2270"/>
      <c r="NGG41" s="2270"/>
      <c r="NGH41" s="2325"/>
      <c r="NGI41" s="2325"/>
      <c r="NGJ41" s="2325"/>
      <c r="NGK41" s="2267"/>
      <c r="NGL41" s="2270"/>
      <c r="NGM41" s="2271"/>
      <c r="NGN41" s="2270"/>
      <c r="NGO41" s="2270"/>
      <c r="NGP41" s="2325"/>
      <c r="NGQ41" s="2325"/>
      <c r="NGR41" s="2325"/>
      <c r="NGS41" s="2267"/>
      <c r="NGT41" s="2270"/>
      <c r="NGU41" s="2271"/>
      <c r="NGV41" s="2270"/>
      <c r="NGW41" s="2270"/>
      <c r="NGX41" s="2325"/>
      <c r="NGY41" s="2325"/>
      <c r="NGZ41" s="2325"/>
      <c r="NHA41" s="2267"/>
      <c r="NHB41" s="2270"/>
      <c r="NHC41" s="2271"/>
      <c r="NHD41" s="2270"/>
      <c r="NHE41" s="2270"/>
      <c r="NHF41" s="2325"/>
      <c r="NHG41" s="2325"/>
      <c r="NHH41" s="2325"/>
      <c r="NHI41" s="2267"/>
      <c r="NHJ41" s="2270"/>
      <c r="NHK41" s="2271"/>
      <c r="NHL41" s="2270"/>
      <c r="NHM41" s="2270"/>
      <c r="NHN41" s="2325"/>
      <c r="NHO41" s="2325"/>
      <c r="NHP41" s="2325"/>
      <c r="NHQ41" s="2267"/>
      <c r="NHR41" s="2270"/>
      <c r="NHS41" s="2271"/>
      <c r="NHT41" s="2270"/>
      <c r="NHU41" s="2270"/>
      <c r="NHV41" s="2325"/>
      <c r="NHW41" s="2325"/>
      <c r="NHX41" s="2325"/>
      <c r="NHY41" s="2267"/>
      <c r="NHZ41" s="2270"/>
      <c r="NIA41" s="2271"/>
      <c r="NIB41" s="2270"/>
      <c r="NIC41" s="2270"/>
      <c r="NID41" s="2325"/>
      <c r="NIE41" s="2325"/>
      <c r="NIF41" s="2325"/>
      <c r="NIG41" s="2267"/>
      <c r="NIH41" s="2270"/>
      <c r="NII41" s="2271"/>
      <c r="NIJ41" s="2270"/>
      <c r="NIK41" s="2270"/>
      <c r="NIL41" s="2325"/>
      <c r="NIM41" s="2325"/>
      <c r="NIN41" s="2325"/>
      <c r="NIO41" s="2267"/>
      <c r="NIP41" s="2270"/>
      <c r="NIQ41" s="2271"/>
      <c r="NIR41" s="2270"/>
      <c r="NIS41" s="2270"/>
      <c r="NIT41" s="2325"/>
      <c r="NIU41" s="2325"/>
      <c r="NIV41" s="2325"/>
      <c r="NIW41" s="2267"/>
      <c r="NIX41" s="2270"/>
      <c r="NIY41" s="2271"/>
      <c r="NIZ41" s="2270"/>
      <c r="NJA41" s="2270"/>
      <c r="NJB41" s="2325"/>
      <c r="NJC41" s="2325"/>
      <c r="NJD41" s="2325"/>
      <c r="NJE41" s="2267"/>
      <c r="NJF41" s="2270"/>
      <c r="NJG41" s="2271"/>
      <c r="NJH41" s="2270"/>
      <c r="NJI41" s="2270"/>
      <c r="NJJ41" s="2325"/>
      <c r="NJK41" s="2325"/>
      <c r="NJL41" s="2325"/>
      <c r="NJM41" s="2267"/>
      <c r="NJN41" s="2270"/>
      <c r="NJO41" s="2271"/>
      <c r="NJP41" s="2270"/>
      <c r="NJQ41" s="2270"/>
      <c r="NJR41" s="2325"/>
      <c r="NJS41" s="2325"/>
      <c r="NJT41" s="2325"/>
      <c r="NJU41" s="2267"/>
      <c r="NJV41" s="2270"/>
      <c r="NJW41" s="2271"/>
      <c r="NJX41" s="2270"/>
      <c r="NJY41" s="2270"/>
      <c r="NJZ41" s="2325"/>
      <c r="NKA41" s="2325"/>
      <c r="NKB41" s="2325"/>
      <c r="NKC41" s="2267"/>
      <c r="NKD41" s="2270"/>
      <c r="NKE41" s="2271"/>
      <c r="NKF41" s="2270"/>
      <c r="NKG41" s="2270"/>
      <c r="NKH41" s="2325"/>
      <c r="NKI41" s="2325"/>
      <c r="NKJ41" s="2325"/>
      <c r="NKK41" s="2267"/>
      <c r="NKL41" s="2270"/>
      <c r="NKM41" s="2271"/>
      <c r="NKN41" s="2270"/>
      <c r="NKO41" s="2270"/>
      <c r="NKP41" s="2325"/>
      <c r="NKQ41" s="2325"/>
      <c r="NKR41" s="2325"/>
      <c r="NKS41" s="2267"/>
      <c r="NKT41" s="2270"/>
      <c r="NKU41" s="2271"/>
      <c r="NKV41" s="2270"/>
      <c r="NKW41" s="2270"/>
      <c r="NKX41" s="2325"/>
      <c r="NKY41" s="2325"/>
      <c r="NKZ41" s="2325"/>
      <c r="NLA41" s="2267"/>
      <c r="NLB41" s="2270"/>
      <c r="NLC41" s="2271"/>
      <c r="NLD41" s="2270"/>
      <c r="NLE41" s="2270"/>
      <c r="NLF41" s="2325"/>
      <c r="NLG41" s="2325"/>
      <c r="NLH41" s="2325"/>
      <c r="NLI41" s="2267"/>
      <c r="NLJ41" s="2270"/>
      <c r="NLK41" s="2271"/>
      <c r="NLL41" s="2270"/>
      <c r="NLM41" s="2270"/>
      <c r="NLN41" s="2325"/>
      <c r="NLO41" s="2325"/>
      <c r="NLP41" s="2325"/>
      <c r="NLQ41" s="2267"/>
      <c r="NLR41" s="2270"/>
      <c r="NLS41" s="2271"/>
      <c r="NLT41" s="2270"/>
      <c r="NLU41" s="2270"/>
      <c r="NLV41" s="2325"/>
      <c r="NLW41" s="2325"/>
      <c r="NLX41" s="2325"/>
      <c r="NLY41" s="2267"/>
      <c r="NLZ41" s="2270"/>
      <c r="NMA41" s="2271"/>
      <c r="NMB41" s="2270"/>
      <c r="NMC41" s="2270"/>
      <c r="NMD41" s="2325"/>
      <c r="NME41" s="2325"/>
      <c r="NMF41" s="2325"/>
      <c r="NMG41" s="2267"/>
      <c r="NMH41" s="2270"/>
      <c r="NMI41" s="2271"/>
      <c r="NMJ41" s="2270"/>
      <c r="NMK41" s="2270"/>
      <c r="NML41" s="2325"/>
      <c r="NMM41" s="2325"/>
      <c r="NMN41" s="2325"/>
      <c r="NMO41" s="2267"/>
      <c r="NMP41" s="2270"/>
      <c r="NMQ41" s="2271"/>
      <c r="NMR41" s="2270"/>
      <c r="NMS41" s="2270"/>
      <c r="NMT41" s="2325"/>
      <c r="NMU41" s="2325"/>
      <c r="NMV41" s="2325"/>
      <c r="NMW41" s="2267"/>
      <c r="NMX41" s="2270"/>
      <c r="NMY41" s="2271"/>
      <c r="NMZ41" s="2270"/>
      <c r="NNA41" s="2270"/>
      <c r="NNB41" s="2325"/>
      <c r="NNC41" s="2325"/>
      <c r="NND41" s="2325"/>
      <c r="NNE41" s="2267"/>
      <c r="NNF41" s="2270"/>
      <c r="NNG41" s="2271"/>
      <c r="NNH41" s="2270"/>
      <c r="NNI41" s="2270"/>
      <c r="NNJ41" s="2325"/>
      <c r="NNK41" s="2325"/>
      <c r="NNL41" s="2325"/>
      <c r="NNM41" s="2267"/>
      <c r="NNN41" s="2270"/>
      <c r="NNO41" s="2271"/>
      <c r="NNP41" s="2270"/>
      <c r="NNQ41" s="2270"/>
      <c r="NNR41" s="2325"/>
      <c r="NNS41" s="2325"/>
      <c r="NNT41" s="2325"/>
      <c r="NNU41" s="2267"/>
      <c r="NNV41" s="2270"/>
      <c r="NNW41" s="2271"/>
      <c r="NNX41" s="2270"/>
      <c r="NNY41" s="2270"/>
      <c r="NNZ41" s="2325"/>
      <c r="NOA41" s="2325"/>
      <c r="NOB41" s="2325"/>
      <c r="NOC41" s="2267"/>
      <c r="NOD41" s="2270"/>
      <c r="NOE41" s="2271"/>
      <c r="NOF41" s="2270"/>
      <c r="NOG41" s="2270"/>
      <c r="NOH41" s="2325"/>
      <c r="NOI41" s="2325"/>
      <c r="NOJ41" s="2325"/>
      <c r="NOK41" s="2267"/>
      <c r="NOL41" s="2270"/>
      <c r="NOM41" s="2271"/>
      <c r="NON41" s="2270"/>
      <c r="NOO41" s="2270"/>
      <c r="NOP41" s="2325"/>
      <c r="NOQ41" s="2325"/>
      <c r="NOR41" s="2325"/>
      <c r="NOS41" s="2267"/>
      <c r="NOT41" s="2270"/>
      <c r="NOU41" s="2271"/>
      <c r="NOV41" s="2270"/>
      <c r="NOW41" s="2270"/>
      <c r="NOX41" s="2325"/>
      <c r="NOY41" s="2325"/>
      <c r="NOZ41" s="2325"/>
      <c r="NPA41" s="2267"/>
      <c r="NPB41" s="2270"/>
      <c r="NPC41" s="2271"/>
      <c r="NPD41" s="2270"/>
      <c r="NPE41" s="2270"/>
      <c r="NPF41" s="2325"/>
      <c r="NPG41" s="2325"/>
      <c r="NPH41" s="2325"/>
      <c r="NPI41" s="2267"/>
      <c r="NPJ41" s="2270"/>
      <c r="NPK41" s="2271"/>
      <c r="NPL41" s="2270"/>
      <c r="NPM41" s="2270"/>
      <c r="NPN41" s="2325"/>
      <c r="NPO41" s="2325"/>
      <c r="NPP41" s="2325"/>
      <c r="NPQ41" s="2267"/>
      <c r="NPR41" s="2270"/>
      <c r="NPS41" s="2271"/>
      <c r="NPT41" s="2270"/>
      <c r="NPU41" s="2270"/>
      <c r="NPV41" s="2325"/>
      <c r="NPW41" s="2325"/>
      <c r="NPX41" s="2325"/>
      <c r="NPY41" s="2267"/>
      <c r="NPZ41" s="2270"/>
      <c r="NQA41" s="2271"/>
      <c r="NQB41" s="2270"/>
      <c r="NQC41" s="2270"/>
      <c r="NQD41" s="2325"/>
      <c r="NQE41" s="2325"/>
      <c r="NQF41" s="2325"/>
      <c r="NQG41" s="2267"/>
      <c r="NQH41" s="2270"/>
      <c r="NQI41" s="2271"/>
      <c r="NQJ41" s="2270"/>
      <c r="NQK41" s="2270"/>
      <c r="NQL41" s="2325"/>
      <c r="NQM41" s="2325"/>
      <c r="NQN41" s="2325"/>
      <c r="NQO41" s="2267"/>
      <c r="NQP41" s="2270"/>
      <c r="NQQ41" s="2271"/>
      <c r="NQR41" s="2270"/>
      <c r="NQS41" s="2270"/>
      <c r="NQT41" s="2325"/>
      <c r="NQU41" s="2325"/>
      <c r="NQV41" s="2325"/>
      <c r="NQW41" s="2267"/>
      <c r="NQX41" s="2270"/>
      <c r="NQY41" s="2271"/>
      <c r="NQZ41" s="2270"/>
      <c r="NRA41" s="2270"/>
      <c r="NRB41" s="2325"/>
      <c r="NRC41" s="2325"/>
      <c r="NRD41" s="2325"/>
      <c r="NRE41" s="2267"/>
      <c r="NRF41" s="2270"/>
      <c r="NRG41" s="2271"/>
      <c r="NRH41" s="2270"/>
      <c r="NRI41" s="2270"/>
      <c r="NRJ41" s="2325"/>
      <c r="NRK41" s="2325"/>
      <c r="NRL41" s="2325"/>
      <c r="NRM41" s="2267"/>
      <c r="NRN41" s="2270"/>
      <c r="NRO41" s="2271"/>
      <c r="NRP41" s="2270"/>
      <c r="NRQ41" s="2270"/>
      <c r="NRR41" s="2325"/>
      <c r="NRS41" s="2325"/>
      <c r="NRT41" s="2325"/>
      <c r="NRU41" s="2267"/>
      <c r="NRV41" s="2270"/>
      <c r="NRW41" s="2271"/>
      <c r="NRX41" s="2270"/>
      <c r="NRY41" s="2270"/>
      <c r="NRZ41" s="2325"/>
      <c r="NSA41" s="2325"/>
      <c r="NSB41" s="2325"/>
      <c r="NSC41" s="2267"/>
      <c r="NSD41" s="2270"/>
      <c r="NSE41" s="2271"/>
      <c r="NSF41" s="2270"/>
      <c r="NSG41" s="2270"/>
      <c r="NSH41" s="2325"/>
      <c r="NSI41" s="2325"/>
      <c r="NSJ41" s="2325"/>
      <c r="NSK41" s="2267"/>
      <c r="NSL41" s="2270"/>
      <c r="NSM41" s="2271"/>
      <c r="NSN41" s="2270"/>
      <c r="NSO41" s="2270"/>
      <c r="NSP41" s="2325"/>
      <c r="NSQ41" s="2325"/>
      <c r="NSR41" s="2325"/>
      <c r="NSS41" s="2267"/>
      <c r="NST41" s="2270"/>
      <c r="NSU41" s="2271"/>
      <c r="NSV41" s="2270"/>
      <c r="NSW41" s="2270"/>
      <c r="NSX41" s="2325"/>
      <c r="NSY41" s="2325"/>
      <c r="NSZ41" s="2325"/>
      <c r="NTA41" s="2267"/>
      <c r="NTB41" s="2270"/>
      <c r="NTC41" s="2271"/>
      <c r="NTD41" s="2270"/>
      <c r="NTE41" s="2270"/>
      <c r="NTF41" s="2325"/>
      <c r="NTG41" s="2325"/>
      <c r="NTH41" s="2325"/>
      <c r="NTI41" s="2267"/>
      <c r="NTJ41" s="2270"/>
      <c r="NTK41" s="2271"/>
      <c r="NTL41" s="2270"/>
      <c r="NTM41" s="2270"/>
      <c r="NTN41" s="2325"/>
      <c r="NTO41" s="2325"/>
      <c r="NTP41" s="2325"/>
      <c r="NTQ41" s="2267"/>
      <c r="NTR41" s="2270"/>
      <c r="NTS41" s="2271"/>
      <c r="NTT41" s="2270"/>
      <c r="NTU41" s="2270"/>
      <c r="NTV41" s="2325"/>
      <c r="NTW41" s="2325"/>
      <c r="NTX41" s="2325"/>
      <c r="NTY41" s="2267"/>
      <c r="NTZ41" s="2270"/>
      <c r="NUA41" s="2271"/>
      <c r="NUB41" s="2270"/>
      <c r="NUC41" s="2270"/>
      <c r="NUD41" s="2325"/>
      <c r="NUE41" s="2325"/>
      <c r="NUF41" s="2325"/>
      <c r="NUG41" s="2267"/>
      <c r="NUH41" s="2270"/>
      <c r="NUI41" s="2271"/>
      <c r="NUJ41" s="2270"/>
      <c r="NUK41" s="2270"/>
      <c r="NUL41" s="2325"/>
      <c r="NUM41" s="2325"/>
      <c r="NUN41" s="2325"/>
      <c r="NUO41" s="2267"/>
      <c r="NUP41" s="2270"/>
      <c r="NUQ41" s="2271"/>
      <c r="NUR41" s="2270"/>
      <c r="NUS41" s="2270"/>
      <c r="NUT41" s="2325"/>
      <c r="NUU41" s="2325"/>
      <c r="NUV41" s="2325"/>
      <c r="NUW41" s="2267"/>
      <c r="NUX41" s="2270"/>
      <c r="NUY41" s="2271"/>
      <c r="NUZ41" s="2270"/>
      <c r="NVA41" s="2270"/>
      <c r="NVB41" s="2325"/>
      <c r="NVC41" s="2325"/>
      <c r="NVD41" s="2325"/>
      <c r="NVE41" s="2267"/>
      <c r="NVF41" s="2270"/>
      <c r="NVG41" s="2271"/>
      <c r="NVH41" s="2270"/>
      <c r="NVI41" s="2270"/>
      <c r="NVJ41" s="2325"/>
      <c r="NVK41" s="2325"/>
      <c r="NVL41" s="2325"/>
      <c r="NVM41" s="2267"/>
      <c r="NVN41" s="2270"/>
      <c r="NVO41" s="2271"/>
      <c r="NVP41" s="2270"/>
      <c r="NVQ41" s="2270"/>
      <c r="NVR41" s="2325"/>
      <c r="NVS41" s="2325"/>
      <c r="NVT41" s="2325"/>
      <c r="NVU41" s="2267"/>
      <c r="NVV41" s="2270"/>
      <c r="NVW41" s="2271"/>
      <c r="NVX41" s="2270"/>
      <c r="NVY41" s="2270"/>
      <c r="NVZ41" s="2325"/>
      <c r="NWA41" s="2325"/>
      <c r="NWB41" s="2325"/>
      <c r="NWC41" s="2267"/>
      <c r="NWD41" s="2270"/>
      <c r="NWE41" s="2271"/>
      <c r="NWF41" s="2270"/>
      <c r="NWG41" s="2270"/>
      <c r="NWH41" s="2325"/>
      <c r="NWI41" s="2325"/>
      <c r="NWJ41" s="2325"/>
      <c r="NWK41" s="2267"/>
      <c r="NWL41" s="2270"/>
      <c r="NWM41" s="2271"/>
      <c r="NWN41" s="2270"/>
      <c r="NWO41" s="2270"/>
      <c r="NWP41" s="2325"/>
      <c r="NWQ41" s="2325"/>
      <c r="NWR41" s="2325"/>
      <c r="NWS41" s="2267"/>
      <c r="NWT41" s="2270"/>
      <c r="NWU41" s="2271"/>
      <c r="NWV41" s="2270"/>
      <c r="NWW41" s="2270"/>
      <c r="NWX41" s="2325"/>
      <c r="NWY41" s="2325"/>
      <c r="NWZ41" s="2325"/>
      <c r="NXA41" s="2267"/>
      <c r="NXB41" s="2270"/>
      <c r="NXC41" s="2271"/>
      <c r="NXD41" s="2270"/>
      <c r="NXE41" s="2270"/>
      <c r="NXF41" s="2325"/>
      <c r="NXG41" s="2325"/>
      <c r="NXH41" s="2325"/>
      <c r="NXI41" s="2267"/>
      <c r="NXJ41" s="2270"/>
      <c r="NXK41" s="2271"/>
      <c r="NXL41" s="2270"/>
      <c r="NXM41" s="2270"/>
      <c r="NXN41" s="2325"/>
      <c r="NXO41" s="2325"/>
      <c r="NXP41" s="2325"/>
      <c r="NXQ41" s="2267"/>
      <c r="NXR41" s="2270"/>
      <c r="NXS41" s="2271"/>
      <c r="NXT41" s="2270"/>
      <c r="NXU41" s="2270"/>
      <c r="NXV41" s="2325"/>
      <c r="NXW41" s="2325"/>
      <c r="NXX41" s="2325"/>
      <c r="NXY41" s="2267"/>
      <c r="NXZ41" s="2270"/>
      <c r="NYA41" s="2271"/>
      <c r="NYB41" s="2270"/>
      <c r="NYC41" s="2270"/>
      <c r="NYD41" s="2325"/>
      <c r="NYE41" s="2325"/>
      <c r="NYF41" s="2325"/>
      <c r="NYG41" s="2267"/>
      <c r="NYH41" s="2270"/>
      <c r="NYI41" s="2271"/>
      <c r="NYJ41" s="2270"/>
      <c r="NYK41" s="2270"/>
      <c r="NYL41" s="2325"/>
      <c r="NYM41" s="2325"/>
      <c r="NYN41" s="2325"/>
      <c r="NYO41" s="2267"/>
      <c r="NYP41" s="2270"/>
      <c r="NYQ41" s="2271"/>
      <c r="NYR41" s="2270"/>
      <c r="NYS41" s="2270"/>
      <c r="NYT41" s="2325"/>
      <c r="NYU41" s="2325"/>
      <c r="NYV41" s="2325"/>
      <c r="NYW41" s="2267"/>
      <c r="NYX41" s="2270"/>
      <c r="NYY41" s="2271"/>
      <c r="NYZ41" s="2270"/>
      <c r="NZA41" s="2270"/>
      <c r="NZB41" s="2325"/>
      <c r="NZC41" s="2325"/>
      <c r="NZD41" s="2325"/>
      <c r="NZE41" s="2267"/>
      <c r="NZF41" s="2270"/>
      <c r="NZG41" s="2271"/>
      <c r="NZH41" s="2270"/>
      <c r="NZI41" s="2270"/>
      <c r="NZJ41" s="2325"/>
      <c r="NZK41" s="2325"/>
      <c r="NZL41" s="2325"/>
      <c r="NZM41" s="2267"/>
      <c r="NZN41" s="2270"/>
      <c r="NZO41" s="2271"/>
      <c r="NZP41" s="2270"/>
      <c r="NZQ41" s="2270"/>
      <c r="NZR41" s="2325"/>
      <c r="NZS41" s="2325"/>
      <c r="NZT41" s="2325"/>
      <c r="NZU41" s="2267"/>
      <c r="NZV41" s="2270"/>
      <c r="NZW41" s="2271"/>
      <c r="NZX41" s="2270"/>
      <c r="NZY41" s="2270"/>
      <c r="NZZ41" s="2325"/>
      <c r="OAA41" s="2325"/>
      <c r="OAB41" s="2325"/>
      <c r="OAC41" s="2267"/>
      <c r="OAD41" s="2270"/>
      <c r="OAE41" s="2271"/>
      <c r="OAF41" s="2270"/>
      <c r="OAG41" s="2270"/>
      <c r="OAH41" s="2325"/>
      <c r="OAI41" s="2325"/>
      <c r="OAJ41" s="2325"/>
      <c r="OAK41" s="2267"/>
      <c r="OAL41" s="2270"/>
      <c r="OAM41" s="2271"/>
      <c r="OAN41" s="2270"/>
      <c r="OAO41" s="2270"/>
      <c r="OAP41" s="2325"/>
      <c r="OAQ41" s="2325"/>
      <c r="OAR41" s="2325"/>
      <c r="OAS41" s="2267"/>
      <c r="OAT41" s="2270"/>
      <c r="OAU41" s="2271"/>
      <c r="OAV41" s="2270"/>
      <c r="OAW41" s="2270"/>
      <c r="OAX41" s="2325"/>
      <c r="OAY41" s="2325"/>
      <c r="OAZ41" s="2325"/>
      <c r="OBA41" s="2267"/>
      <c r="OBB41" s="2270"/>
      <c r="OBC41" s="2271"/>
      <c r="OBD41" s="2270"/>
      <c r="OBE41" s="2270"/>
      <c r="OBF41" s="2325"/>
      <c r="OBG41" s="2325"/>
      <c r="OBH41" s="2325"/>
      <c r="OBI41" s="2267"/>
      <c r="OBJ41" s="2270"/>
      <c r="OBK41" s="2271"/>
      <c r="OBL41" s="2270"/>
      <c r="OBM41" s="2270"/>
      <c r="OBN41" s="2325"/>
      <c r="OBO41" s="2325"/>
      <c r="OBP41" s="2325"/>
      <c r="OBQ41" s="2267"/>
      <c r="OBR41" s="2270"/>
      <c r="OBS41" s="2271"/>
      <c r="OBT41" s="2270"/>
      <c r="OBU41" s="2270"/>
      <c r="OBV41" s="2325"/>
      <c r="OBW41" s="2325"/>
      <c r="OBX41" s="2325"/>
      <c r="OBY41" s="2267"/>
      <c r="OBZ41" s="2270"/>
      <c r="OCA41" s="2271"/>
      <c r="OCB41" s="2270"/>
      <c r="OCC41" s="2270"/>
      <c r="OCD41" s="2325"/>
      <c r="OCE41" s="2325"/>
      <c r="OCF41" s="2325"/>
      <c r="OCG41" s="2267"/>
      <c r="OCH41" s="2270"/>
      <c r="OCI41" s="2271"/>
      <c r="OCJ41" s="2270"/>
      <c r="OCK41" s="2270"/>
      <c r="OCL41" s="2325"/>
      <c r="OCM41" s="2325"/>
      <c r="OCN41" s="2325"/>
      <c r="OCO41" s="2267"/>
      <c r="OCP41" s="2270"/>
      <c r="OCQ41" s="2271"/>
      <c r="OCR41" s="2270"/>
      <c r="OCS41" s="2270"/>
      <c r="OCT41" s="2325"/>
      <c r="OCU41" s="2325"/>
      <c r="OCV41" s="2325"/>
      <c r="OCW41" s="2267"/>
      <c r="OCX41" s="2270"/>
      <c r="OCY41" s="2271"/>
      <c r="OCZ41" s="2270"/>
      <c r="ODA41" s="2270"/>
      <c r="ODB41" s="2325"/>
      <c r="ODC41" s="2325"/>
      <c r="ODD41" s="2325"/>
      <c r="ODE41" s="2267"/>
      <c r="ODF41" s="2270"/>
      <c r="ODG41" s="2271"/>
      <c r="ODH41" s="2270"/>
      <c r="ODI41" s="2270"/>
      <c r="ODJ41" s="2325"/>
      <c r="ODK41" s="2325"/>
      <c r="ODL41" s="2325"/>
      <c r="ODM41" s="2267"/>
      <c r="ODN41" s="2270"/>
      <c r="ODO41" s="2271"/>
      <c r="ODP41" s="2270"/>
      <c r="ODQ41" s="2270"/>
      <c r="ODR41" s="2325"/>
      <c r="ODS41" s="2325"/>
      <c r="ODT41" s="2325"/>
      <c r="ODU41" s="2267"/>
      <c r="ODV41" s="2270"/>
      <c r="ODW41" s="2271"/>
      <c r="ODX41" s="2270"/>
      <c r="ODY41" s="2270"/>
      <c r="ODZ41" s="2325"/>
      <c r="OEA41" s="2325"/>
      <c r="OEB41" s="2325"/>
      <c r="OEC41" s="2267"/>
      <c r="OED41" s="2270"/>
      <c r="OEE41" s="2271"/>
      <c r="OEF41" s="2270"/>
      <c r="OEG41" s="2270"/>
      <c r="OEH41" s="2325"/>
      <c r="OEI41" s="2325"/>
      <c r="OEJ41" s="2325"/>
      <c r="OEK41" s="2267"/>
      <c r="OEL41" s="2270"/>
      <c r="OEM41" s="2271"/>
      <c r="OEN41" s="2270"/>
      <c r="OEO41" s="2270"/>
      <c r="OEP41" s="2325"/>
      <c r="OEQ41" s="2325"/>
      <c r="OER41" s="2325"/>
      <c r="OES41" s="2267"/>
      <c r="OET41" s="2270"/>
      <c r="OEU41" s="2271"/>
      <c r="OEV41" s="2270"/>
      <c r="OEW41" s="2270"/>
      <c r="OEX41" s="2325"/>
      <c r="OEY41" s="2325"/>
      <c r="OEZ41" s="2325"/>
      <c r="OFA41" s="2267"/>
      <c r="OFB41" s="2270"/>
      <c r="OFC41" s="2271"/>
      <c r="OFD41" s="2270"/>
      <c r="OFE41" s="2270"/>
      <c r="OFF41" s="2325"/>
      <c r="OFG41" s="2325"/>
      <c r="OFH41" s="2325"/>
      <c r="OFI41" s="2267"/>
      <c r="OFJ41" s="2270"/>
      <c r="OFK41" s="2271"/>
      <c r="OFL41" s="2270"/>
      <c r="OFM41" s="2270"/>
      <c r="OFN41" s="2325"/>
      <c r="OFO41" s="2325"/>
      <c r="OFP41" s="2325"/>
      <c r="OFQ41" s="2267"/>
      <c r="OFR41" s="2270"/>
      <c r="OFS41" s="2271"/>
      <c r="OFT41" s="2270"/>
      <c r="OFU41" s="2270"/>
      <c r="OFV41" s="2325"/>
      <c r="OFW41" s="2325"/>
      <c r="OFX41" s="2325"/>
      <c r="OFY41" s="2267"/>
      <c r="OFZ41" s="2270"/>
      <c r="OGA41" s="2271"/>
      <c r="OGB41" s="2270"/>
      <c r="OGC41" s="2270"/>
      <c r="OGD41" s="2325"/>
      <c r="OGE41" s="2325"/>
      <c r="OGF41" s="2325"/>
      <c r="OGG41" s="2267"/>
      <c r="OGH41" s="2270"/>
      <c r="OGI41" s="2271"/>
      <c r="OGJ41" s="2270"/>
      <c r="OGK41" s="2270"/>
      <c r="OGL41" s="2325"/>
      <c r="OGM41" s="2325"/>
      <c r="OGN41" s="2325"/>
      <c r="OGO41" s="2267"/>
      <c r="OGP41" s="2270"/>
      <c r="OGQ41" s="2271"/>
      <c r="OGR41" s="2270"/>
      <c r="OGS41" s="2270"/>
      <c r="OGT41" s="2325"/>
      <c r="OGU41" s="2325"/>
      <c r="OGV41" s="2325"/>
      <c r="OGW41" s="2267"/>
      <c r="OGX41" s="2270"/>
      <c r="OGY41" s="2271"/>
      <c r="OGZ41" s="2270"/>
      <c r="OHA41" s="2270"/>
      <c r="OHB41" s="2325"/>
      <c r="OHC41" s="2325"/>
      <c r="OHD41" s="2325"/>
      <c r="OHE41" s="2267"/>
      <c r="OHF41" s="2270"/>
      <c r="OHG41" s="2271"/>
      <c r="OHH41" s="2270"/>
      <c r="OHI41" s="2270"/>
      <c r="OHJ41" s="2325"/>
      <c r="OHK41" s="2325"/>
      <c r="OHL41" s="2325"/>
      <c r="OHM41" s="2267"/>
      <c r="OHN41" s="2270"/>
      <c r="OHO41" s="2271"/>
      <c r="OHP41" s="2270"/>
      <c r="OHQ41" s="2270"/>
      <c r="OHR41" s="2325"/>
      <c r="OHS41" s="2325"/>
      <c r="OHT41" s="2325"/>
      <c r="OHU41" s="2267"/>
      <c r="OHV41" s="2270"/>
      <c r="OHW41" s="2271"/>
      <c r="OHX41" s="2270"/>
      <c r="OHY41" s="2270"/>
      <c r="OHZ41" s="2325"/>
      <c r="OIA41" s="2325"/>
      <c r="OIB41" s="2325"/>
      <c r="OIC41" s="2267"/>
      <c r="OID41" s="2270"/>
      <c r="OIE41" s="2271"/>
      <c r="OIF41" s="2270"/>
      <c r="OIG41" s="2270"/>
      <c r="OIH41" s="2325"/>
      <c r="OII41" s="2325"/>
      <c r="OIJ41" s="2325"/>
      <c r="OIK41" s="2267"/>
      <c r="OIL41" s="2270"/>
      <c r="OIM41" s="2271"/>
      <c r="OIN41" s="2270"/>
      <c r="OIO41" s="2270"/>
      <c r="OIP41" s="2325"/>
      <c r="OIQ41" s="2325"/>
      <c r="OIR41" s="2325"/>
      <c r="OIS41" s="2267"/>
      <c r="OIT41" s="2270"/>
      <c r="OIU41" s="2271"/>
      <c r="OIV41" s="2270"/>
      <c r="OIW41" s="2270"/>
      <c r="OIX41" s="2325"/>
      <c r="OIY41" s="2325"/>
      <c r="OIZ41" s="2325"/>
      <c r="OJA41" s="2267"/>
      <c r="OJB41" s="2270"/>
      <c r="OJC41" s="2271"/>
      <c r="OJD41" s="2270"/>
      <c r="OJE41" s="2270"/>
      <c r="OJF41" s="2325"/>
      <c r="OJG41" s="2325"/>
      <c r="OJH41" s="2325"/>
      <c r="OJI41" s="2267"/>
      <c r="OJJ41" s="2270"/>
      <c r="OJK41" s="2271"/>
      <c r="OJL41" s="2270"/>
      <c r="OJM41" s="2270"/>
      <c r="OJN41" s="2325"/>
      <c r="OJO41" s="2325"/>
      <c r="OJP41" s="2325"/>
      <c r="OJQ41" s="2267"/>
      <c r="OJR41" s="2270"/>
      <c r="OJS41" s="2271"/>
      <c r="OJT41" s="2270"/>
      <c r="OJU41" s="2270"/>
      <c r="OJV41" s="2325"/>
      <c r="OJW41" s="2325"/>
      <c r="OJX41" s="2325"/>
      <c r="OJY41" s="2267"/>
      <c r="OJZ41" s="2270"/>
      <c r="OKA41" s="2271"/>
      <c r="OKB41" s="2270"/>
      <c r="OKC41" s="2270"/>
      <c r="OKD41" s="2325"/>
      <c r="OKE41" s="2325"/>
      <c r="OKF41" s="2325"/>
      <c r="OKG41" s="2267"/>
      <c r="OKH41" s="2270"/>
      <c r="OKI41" s="2271"/>
      <c r="OKJ41" s="2270"/>
      <c r="OKK41" s="2270"/>
      <c r="OKL41" s="2325"/>
      <c r="OKM41" s="2325"/>
      <c r="OKN41" s="2325"/>
      <c r="OKO41" s="2267"/>
      <c r="OKP41" s="2270"/>
      <c r="OKQ41" s="2271"/>
      <c r="OKR41" s="2270"/>
      <c r="OKS41" s="2270"/>
      <c r="OKT41" s="2325"/>
      <c r="OKU41" s="2325"/>
      <c r="OKV41" s="2325"/>
      <c r="OKW41" s="2267"/>
      <c r="OKX41" s="2270"/>
      <c r="OKY41" s="2271"/>
      <c r="OKZ41" s="2270"/>
      <c r="OLA41" s="2270"/>
      <c r="OLB41" s="2325"/>
      <c r="OLC41" s="2325"/>
      <c r="OLD41" s="2325"/>
      <c r="OLE41" s="2267"/>
      <c r="OLF41" s="2270"/>
      <c r="OLG41" s="2271"/>
      <c r="OLH41" s="2270"/>
      <c r="OLI41" s="2270"/>
      <c r="OLJ41" s="2325"/>
      <c r="OLK41" s="2325"/>
      <c r="OLL41" s="2325"/>
      <c r="OLM41" s="2267"/>
      <c r="OLN41" s="2270"/>
      <c r="OLO41" s="2271"/>
      <c r="OLP41" s="2270"/>
      <c r="OLQ41" s="2270"/>
      <c r="OLR41" s="2325"/>
      <c r="OLS41" s="2325"/>
      <c r="OLT41" s="2325"/>
      <c r="OLU41" s="2267"/>
      <c r="OLV41" s="2270"/>
      <c r="OLW41" s="2271"/>
      <c r="OLX41" s="2270"/>
      <c r="OLY41" s="2270"/>
      <c r="OLZ41" s="2325"/>
      <c r="OMA41" s="2325"/>
      <c r="OMB41" s="2325"/>
      <c r="OMC41" s="2267"/>
      <c r="OMD41" s="2270"/>
      <c r="OME41" s="2271"/>
      <c r="OMF41" s="2270"/>
      <c r="OMG41" s="2270"/>
      <c r="OMH41" s="2325"/>
      <c r="OMI41" s="2325"/>
      <c r="OMJ41" s="2325"/>
      <c r="OMK41" s="2267"/>
      <c r="OML41" s="2270"/>
      <c r="OMM41" s="2271"/>
      <c r="OMN41" s="2270"/>
      <c r="OMO41" s="2270"/>
      <c r="OMP41" s="2325"/>
      <c r="OMQ41" s="2325"/>
      <c r="OMR41" s="2325"/>
      <c r="OMS41" s="2267"/>
      <c r="OMT41" s="2270"/>
      <c r="OMU41" s="2271"/>
      <c r="OMV41" s="2270"/>
      <c r="OMW41" s="2270"/>
      <c r="OMX41" s="2325"/>
      <c r="OMY41" s="2325"/>
      <c r="OMZ41" s="2325"/>
      <c r="ONA41" s="2267"/>
      <c r="ONB41" s="2270"/>
      <c r="ONC41" s="2271"/>
      <c r="OND41" s="2270"/>
      <c r="ONE41" s="2270"/>
      <c r="ONF41" s="2325"/>
      <c r="ONG41" s="2325"/>
      <c r="ONH41" s="2325"/>
      <c r="ONI41" s="2267"/>
      <c r="ONJ41" s="2270"/>
      <c r="ONK41" s="2271"/>
      <c r="ONL41" s="2270"/>
      <c r="ONM41" s="2270"/>
      <c r="ONN41" s="2325"/>
      <c r="ONO41" s="2325"/>
      <c r="ONP41" s="2325"/>
      <c r="ONQ41" s="2267"/>
      <c r="ONR41" s="2270"/>
      <c r="ONS41" s="2271"/>
      <c r="ONT41" s="2270"/>
      <c r="ONU41" s="2270"/>
      <c r="ONV41" s="2325"/>
      <c r="ONW41" s="2325"/>
      <c r="ONX41" s="2325"/>
      <c r="ONY41" s="2267"/>
      <c r="ONZ41" s="2270"/>
      <c r="OOA41" s="2271"/>
      <c r="OOB41" s="2270"/>
      <c r="OOC41" s="2270"/>
      <c r="OOD41" s="2325"/>
      <c r="OOE41" s="2325"/>
      <c r="OOF41" s="2325"/>
      <c r="OOG41" s="2267"/>
      <c r="OOH41" s="2270"/>
      <c r="OOI41" s="2271"/>
      <c r="OOJ41" s="2270"/>
      <c r="OOK41" s="2270"/>
      <c r="OOL41" s="2325"/>
      <c r="OOM41" s="2325"/>
      <c r="OON41" s="2325"/>
      <c r="OOO41" s="2267"/>
      <c r="OOP41" s="2270"/>
      <c r="OOQ41" s="2271"/>
      <c r="OOR41" s="2270"/>
      <c r="OOS41" s="2270"/>
      <c r="OOT41" s="2325"/>
      <c r="OOU41" s="2325"/>
      <c r="OOV41" s="2325"/>
      <c r="OOW41" s="2267"/>
      <c r="OOX41" s="2270"/>
      <c r="OOY41" s="2271"/>
      <c r="OOZ41" s="2270"/>
      <c r="OPA41" s="2270"/>
      <c r="OPB41" s="2325"/>
      <c r="OPC41" s="2325"/>
      <c r="OPD41" s="2325"/>
      <c r="OPE41" s="2267"/>
      <c r="OPF41" s="2270"/>
      <c r="OPG41" s="2271"/>
      <c r="OPH41" s="2270"/>
      <c r="OPI41" s="2270"/>
      <c r="OPJ41" s="2325"/>
      <c r="OPK41" s="2325"/>
      <c r="OPL41" s="2325"/>
      <c r="OPM41" s="2267"/>
      <c r="OPN41" s="2270"/>
      <c r="OPO41" s="2271"/>
      <c r="OPP41" s="2270"/>
      <c r="OPQ41" s="2270"/>
      <c r="OPR41" s="2325"/>
      <c r="OPS41" s="2325"/>
      <c r="OPT41" s="2325"/>
      <c r="OPU41" s="2267"/>
      <c r="OPV41" s="2270"/>
      <c r="OPW41" s="2271"/>
      <c r="OPX41" s="2270"/>
      <c r="OPY41" s="2270"/>
      <c r="OPZ41" s="2325"/>
      <c r="OQA41" s="2325"/>
      <c r="OQB41" s="2325"/>
      <c r="OQC41" s="2267"/>
      <c r="OQD41" s="2270"/>
      <c r="OQE41" s="2271"/>
      <c r="OQF41" s="2270"/>
      <c r="OQG41" s="2270"/>
      <c r="OQH41" s="2325"/>
      <c r="OQI41" s="2325"/>
      <c r="OQJ41" s="2325"/>
      <c r="OQK41" s="2267"/>
      <c r="OQL41" s="2270"/>
      <c r="OQM41" s="2271"/>
      <c r="OQN41" s="2270"/>
      <c r="OQO41" s="2270"/>
      <c r="OQP41" s="2325"/>
      <c r="OQQ41" s="2325"/>
      <c r="OQR41" s="2325"/>
      <c r="OQS41" s="2267"/>
      <c r="OQT41" s="2270"/>
      <c r="OQU41" s="2271"/>
      <c r="OQV41" s="2270"/>
      <c r="OQW41" s="2270"/>
      <c r="OQX41" s="2325"/>
      <c r="OQY41" s="2325"/>
      <c r="OQZ41" s="2325"/>
      <c r="ORA41" s="2267"/>
      <c r="ORB41" s="2270"/>
      <c r="ORC41" s="2271"/>
      <c r="ORD41" s="2270"/>
      <c r="ORE41" s="2270"/>
      <c r="ORF41" s="2325"/>
      <c r="ORG41" s="2325"/>
      <c r="ORH41" s="2325"/>
      <c r="ORI41" s="2267"/>
      <c r="ORJ41" s="2270"/>
      <c r="ORK41" s="2271"/>
      <c r="ORL41" s="2270"/>
      <c r="ORM41" s="2270"/>
      <c r="ORN41" s="2325"/>
      <c r="ORO41" s="2325"/>
      <c r="ORP41" s="2325"/>
      <c r="ORQ41" s="2267"/>
      <c r="ORR41" s="2270"/>
      <c r="ORS41" s="2271"/>
      <c r="ORT41" s="2270"/>
      <c r="ORU41" s="2270"/>
      <c r="ORV41" s="2325"/>
      <c r="ORW41" s="2325"/>
      <c r="ORX41" s="2325"/>
      <c r="ORY41" s="2267"/>
      <c r="ORZ41" s="2270"/>
      <c r="OSA41" s="2271"/>
      <c r="OSB41" s="2270"/>
      <c r="OSC41" s="2270"/>
      <c r="OSD41" s="2325"/>
      <c r="OSE41" s="2325"/>
      <c r="OSF41" s="2325"/>
      <c r="OSG41" s="2267"/>
      <c r="OSH41" s="2270"/>
      <c r="OSI41" s="2271"/>
      <c r="OSJ41" s="2270"/>
      <c r="OSK41" s="2270"/>
      <c r="OSL41" s="2325"/>
      <c r="OSM41" s="2325"/>
      <c r="OSN41" s="2325"/>
      <c r="OSO41" s="2267"/>
      <c r="OSP41" s="2270"/>
      <c r="OSQ41" s="2271"/>
      <c r="OSR41" s="2270"/>
      <c r="OSS41" s="2270"/>
      <c r="OST41" s="2325"/>
      <c r="OSU41" s="2325"/>
      <c r="OSV41" s="2325"/>
      <c r="OSW41" s="2267"/>
      <c r="OSX41" s="2270"/>
      <c r="OSY41" s="2271"/>
      <c r="OSZ41" s="2270"/>
      <c r="OTA41" s="2270"/>
      <c r="OTB41" s="2325"/>
      <c r="OTC41" s="2325"/>
      <c r="OTD41" s="2325"/>
      <c r="OTE41" s="2267"/>
      <c r="OTF41" s="2270"/>
      <c r="OTG41" s="2271"/>
      <c r="OTH41" s="2270"/>
      <c r="OTI41" s="2270"/>
      <c r="OTJ41" s="2325"/>
      <c r="OTK41" s="2325"/>
      <c r="OTL41" s="2325"/>
      <c r="OTM41" s="2267"/>
      <c r="OTN41" s="2270"/>
      <c r="OTO41" s="2271"/>
      <c r="OTP41" s="2270"/>
      <c r="OTQ41" s="2270"/>
      <c r="OTR41" s="2325"/>
      <c r="OTS41" s="2325"/>
      <c r="OTT41" s="2325"/>
      <c r="OTU41" s="2267"/>
      <c r="OTV41" s="2270"/>
      <c r="OTW41" s="2271"/>
      <c r="OTX41" s="2270"/>
      <c r="OTY41" s="2270"/>
      <c r="OTZ41" s="2325"/>
      <c r="OUA41" s="2325"/>
      <c r="OUB41" s="2325"/>
      <c r="OUC41" s="2267"/>
      <c r="OUD41" s="2270"/>
      <c r="OUE41" s="2271"/>
      <c r="OUF41" s="2270"/>
      <c r="OUG41" s="2270"/>
      <c r="OUH41" s="2325"/>
      <c r="OUI41" s="2325"/>
      <c r="OUJ41" s="2325"/>
      <c r="OUK41" s="2267"/>
      <c r="OUL41" s="2270"/>
      <c r="OUM41" s="2271"/>
      <c r="OUN41" s="2270"/>
      <c r="OUO41" s="2270"/>
      <c r="OUP41" s="2325"/>
      <c r="OUQ41" s="2325"/>
      <c r="OUR41" s="2325"/>
      <c r="OUS41" s="2267"/>
      <c r="OUT41" s="2270"/>
      <c r="OUU41" s="2271"/>
      <c r="OUV41" s="2270"/>
      <c r="OUW41" s="2270"/>
      <c r="OUX41" s="2325"/>
      <c r="OUY41" s="2325"/>
      <c r="OUZ41" s="2325"/>
      <c r="OVA41" s="2267"/>
      <c r="OVB41" s="2270"/>
      <c r="OVC41" s="2271"/>
      <c r="OVD41" s="2270"/>
      <c r="OVE41" s="2270"/>
      <c r="OVF41" s="2325"/>
      <c r="OVG41" s="2325"/>
      <c r="OVH41" s="2325"/>
      <c r="OVI41" s="2267"/>
      <c r="OVJ41" s="2270"/>
      <c r="OVK41" s="2271"/>
      <c r="OVL41" s="2270"/>
      <c r="OVM41" s="2270"/>
      <c r="OVN41" s="2325"/>
      <c r="OVO41" s="2325"/>
      <c r="OVP41" s="2325"/>
      <c r="OVQ41" s="2267"/>
      <c r="OVR41" s="2270"/>
      <c r="OVS41" s="2271"/>
      <c r="OVT41" s="2270"/>
      <c r="OVU41" s="2270"/>
      <c r="OVV41" s="2325"/>
      <c r="OVW41" s="2325"/>
      <c r="OVX41" s="2325"/>
      <c r="OVY41" s="2267"/>
      <c r="OVZ41" s="2270"/>
      <c r="OWA41" s="2271"/>
      <c r="OWB41" s="2270"/>
      <c r="OWC41" s="2270"/>
      <c r="OWD41" s="2325"/>
      <c r="OWE41" s="2325"/>
      <c r="OWF41" s="2325"/>
      <c r="OWG41" s="2267"/>
      <c r="OWH41" s="2270"/>
      <c r="OWI41" s="2271"/>
      <c r="OWJ41" s="2270"/>
      <c r="OWK41" s="2270"/>
      <c r="OWL41" s="2325"/>
      <c r="OWM41" s="2325"/>
      <c r="OWN41" s="2325"/>
      <c r="OWO41" s="2267"/>
      <c r="OWP41" s="2270"/>
      <c r="OWQ41" s="2271"/>
      <c r="OWR41" s="2270"/>
      <c r="OWS41" s="2270"/>
      <c r="OWT41" s="2325"/>
      <c r="OWU41" s="2325"/>
      <c r="OWV41" s="2325"/>
      <c r="OWW41" s="2267"/>
      <c r="OWX41" s="2270"/>
      <c r="OWY41" s="2271"/>
      <c r="OWZ41" s="2270"/>
      <c r="OXA41" s="2270"/>
      <c r="OXB41" s="2325"/>
      <c r="OXC41" s="2325"/>
      <c r="OXD41" s="2325"/>
      <c r="OXE41" s="2267"/>
      <c r="OXF41" s="2270"/>
      <c r="OXG41" s="2271"/>
      <c r="OXH41" s="2270"/>
      <c r="OXI41" s="2270"/>
      <c r="OXJ41" s="2325"/>
      <c r="OXK41" s="2325"/>
      <c r="OXL41" s="2325"/>
      <c r="OXM41" s="2267"/>
      <c r="OXN41" s="2270"/>
      <c r="OXO41" s="2271"/>
      <c r="OXP41" s="2270"/>
      <c r="OXQ41" s="2270"/>
      <c r="OXR41" s="2325"/>
      <c r="OXS41" s="2325"/>
      <c r="OXT41" s="2325"/>
      <c r="OXU41" s="2267"/>
      <c r="OXV41" s="2270"/>
      <c r="OXW41" s="2271"/>
      <c r="OXX41" s="2270"/>
      <c r="OXY41" s="2270"/>
      <c r="OXZ41" s="2325"/>
      <c r="OYA41" s="2325"/>
      <c r="OYB41" s="2325"/>
      <c r="OYC41" s="2267"/>
      <c r="OYD41" s="2270"/>
      <c r="OYE41" s="2271"/>
      <c r="OYF41" s="2270"/>
      <c r="OYG41" s="2270"/>
      <c r="OYH41" s="2325"/>
      <c r="OYI41" s="2325"/>
      <c r="OYJ41" s="2325"/>
      <c r="OYK41" s="2267"/>
      <c r="OYL41" s="2270"/>
      <c r="OYM41" s="2271"/>
      <c r="OYN41" s="2270"/>
      <c r="OYO41" s="2270"/>
      <c r="OYP41" s="2325"/>
      <c r="OYQ41" s="2325"/>
      <c r="OYR41" s="2325"/>
      <c r="OYS41" s="2267"/>
      <c r="OYT41" s="2270"/>
      <c r="OYU41" s="2271"/>
      <c r="OYV41" s="2270"/>
      <c r="OYW41" s="2270"/>
      <c r="OYX41" s="2325"/>
      <c r="OYY41" s="2325"/>
      <c r="OYZ41" s="2325"/>
      <c r="OZA41" s="2267"/>
      <c r="OZB41" s="2270"/>
      <c r="OZC41" s="2271"/>
      <c r="OZD41" s="2270"/>
      <c r="OZE41" s="2270"/>
      <c r="OZF41" s="2325"/>
      <c r="OZG41" s="2325"/>
      <c r="OZH41" s="2325"/>
      <c r="OZI41" s="2267"/>
      <c r="OZJ41" s="2270"/>
      <c r="OZK41" s="2271"/>
      <c r="OZL41" s="2270"/>
      <c r="OZM41" s="2270"/>
      <c r="OZN41" s="2325"/>
      <c r="OZO41" s="2325"/>
      <c r="OZP41" s="2325"/>
      <c r="OZQ41" s="2267"/>
      <c r="OZR41" s="2270"/>
      <c r="OZS41" s="2271"/>
      <c r="OZT41" s="2270"/>
      <c r="OZU41" s="2270"/>
      <c r="OZV41" s="2325"/>
      <c r="OZW41" s="2325"/>
      <c r="OZX41" s="2325"/>
      <c r="OZY41" s="2267"/>
      <c r="OZZ41" s="2270"/>
      <c r="PAA41" s="2271"/>
      <c r="PAB41" s="2270"/>
      <c r="PAC41" s="2270"/>
      <c r="PAD41" s="2325"/>
      <c r="PAE41" s="2325"/>
      <c r="PAF41" s="2325"/>
      <c r="PAG41" s="2267"/>
      <c r="PAH41" s="2270"/>
      <c r="PAI41" s="2271"/>
      <c r="PAJ41" s="2270"/>
      <c r="PAK41" s="2270"/>
      <c r="PAL41" s="2325"/>
      <c r="PAM41" s="2325"/>
      <c r="PAN41" s="2325"/>
      <c r="PAO41" s="2267"/>
      <c r="PAP41" s="2270"/>
      <c r="PAQ41" s="2271"/>
      <c r="PAR41" s="2270"/>
      <c r="PAS41" s="2270"/>
      <c r="PAT41" s="2325"/>
      <c r="PAU41" s="2325"/>
      <c r="PAV41" s="2325"/>
      <c r="PAW41" s="2267"/>
      <c r="PAX41" s="2270"/>
      <c r="PAY41" s="2271"/>
      <c r="PAZ41" s="2270"/>
      <c r="PBA41" s="2270"/>
      <c r="PBB41" s="2325"/>
      <c r="PBC41" s="2325"/>
      <c r="PBD41" s="2325"/>
      <c r="PBE41" s="2267"/>
      <c r="PBF41" s="2270"/>
      <c r="PBG41" s="2271"/>
      <c r="PBH41" s="2270"/>
      <c r="PBI41" s="2270"/>
      <c r="PBJ41" s="2325"/>
      <c r="PBK41" s="2325"/>
      <c r="PBL41" s="2325"/>
      <c r="PBM41" s="2267"/>
      <c r="PBN41" s="2270"/>
      <c r="PBO41" s="2271"/>
      <c r="PBP41" s="2270"/>
      <c r="PBQ41" s="2270"/>
      <c r="PBR41" s="2325"/>
      <c r="PBS41" s="2325"/>
      <c r="PBT41" s="2325"/>
      <c r="PBU41" s="2267"/>
      <c r="PBV41" s="2270"/>
      <c r="PBW41" s="2271"/>
      <c r="PBX41" s="2270"/>
      <c r="PBY41" s="2270"/>
      <c r="PBZ41" s="2325"/>
      <c r="PCA41" s="2325"/>
      <c r="PCB41" s="2325"/>
      <c r="PCC41" s="2267"/>
      <c r="PCD41" s="2270"/>
      <c r="PCE41" s="2271"/>
      <c r="PCF41" s="2270"/>
      <c r="PCG41" s="2270"/>
      <c r="PCH41" s="2325"/>
      <c r="PCI41" s="2325"/>
      <c r="PCJ41" s="2325"/>
      <c r="PCK41" s="2267"/>
      <c r="PCL41" s="2270"/>
      <c r="PCM41" s="2271"/>
      <c r="PCN41" s="2270"/>
      <c r="PCO41" s="2270"/>
      <c r="PCP41" s="2325"/>
      <c r="PCQ41" s="2325"/>
      <c r="PCR41" s="2325"/>
      <c r="PCS41" s="2267"/>
      <c r="PCT41" s="2270"/>
      <c r="PCU41" s="2271"/>
      <c r="PCV41" s="2270"/>
      <c r="PCW41" s="2270"/>
      <c r="PCX41" s="2325"/>
      <c r="PCY41" s="2325"/>
      <c r="PCZ41" s="2325"/>
      <c r="PDA41" s="2267"/>
      <c r="PDB41" s="2270"/>
      <c r="PDC41" s="2271"/>
      <c r="PDD41" s="2270"/>
      <c r="PDE41" s="2270"/>
      <c r="PDF41" s="2325"/>
      <c r="PDG41" s="2325"/>
      <c r="PDH41" s="2325"/>
      <c r="PDI41" s="2267"/>
      <c r="PDJ41" s="2270"/>
      <c r="PDK41" s="2271"/>
      <c r="PDL41" s="2270"/>
      <c r="PDM41" s="2270"/>
      <c r="PDN41" s="2325"/>
      <c r="PDO41" s="2325"/>
      <c r="PDP41" s="2325"/>
      <c r="PDQ41" s="2267"/>
      <c r="PDR41" s="2270"/>
      <c r="PDS41" s="2271"/>
      <c r="PDT41" s="2270"/>
      <c r="PDU41" s="2270"/>
      <c r="PDV41" s="2325"/>
      <c r="PDW41" s="2325"/>
      <c r="PDX41" s="2325"/>
      <c r="PDY41" s="2267"/>
      <c r="PDZ41" s="2270"/>
      <c r="PEA41" s="2271"/>
      <c r="PEB41" s="2270"/>
      <c r="PEC41" s="2270"/>
      <c r="PED41" s="2325"/>
      <c r="PEE41" s="2325"/>
      <c r="PEF41" s="2325"/>
      <c r="PEG41" s="2267"/>
      <c r="PEH41" s="2270"/>
      <c r="PEI41" s="2271"/>
      <c r="PEJ41" s="2270"/>
      <c r="PEK41" s="2270"/>
      <c r="PEL41" s="2325"/>
      <c r="PEM41" s="2325"/>
      <c r="PEN41" s="2325"/>
      <c r="PEO41" s="2267"/>
      <c r="PEP41" s="2270"/>
      <c r="PEQ41" s="2271"/>
      <c r="PER41" s="2270"/>
      <c r="PES41" s="2270"/>
      <c r="PET41" s="2325"/>
      <c r="PEU41" s="2325"/>
      <c r="PEV41" s="2325"/>
      <c r="PEW41" s="2267"/>
      <c r="PEX41" s="2270"/>
      <c r="PEY41" s="2271"/>
      <c r="PEZ41" s="2270"/>
      <c r="PFA41" s="2270"/>
      <c r="PFB41" s="2325"/>
      <c r="PFC41" s="2325"/>
      <c r="PFD41" s="2325"/>
      <c r="PFE41" s="2267"/>
      <c r="PFF41" s="2270"/>
      <c r="PFG41" s="2271"/>
      <c r="PFH41" s="2270"/>
      <c r="PFI41" s="2270"/>
      <c r="PFJ41" s="2325"/>
      <c r="PFK41" s="2325"/>
      <c r="PFL41" s="2325"/>
      <c r="PFM41" s="2267"/>
      <c r="PFN41" s="2270"/>
      <c r="PFO41" s="2271"/>
      <c r="PFP41" s="2270"/>
      <c r="PFQ41" s="2270"/>
      <c r="PFR41" s="2325"/>
      <c r="PFS41" s="2325"/>
      <c r="PFT41" s="2325"/>
      <c r="PFU41" s="2267"/>
      <c r="PFV41" s="2270"/>
      <c r="PFW41" s="2271"/>
      <c r="PFX41" s="2270"/>
      <c r="PFY41" s="2270"/>
      <c r="PFZ41" s="2325"/>
      <c r="PGA41" s="2325"/>
      <c r="PGB41" s="2325"/>
      <c r="PGC41" s="2267"/>
      <c r="PGD41" s="2270"/>
      <c r="PGE41" s="2271"/>
      <c r="PGF41" s="2270"/>
      <c r="PGG41" s="2270"/>
      <c r="PGH41" s="2325"/>
      <c r="PGI41" s="2325"/>
      <c r="PGJ41" s="2325"/>
      <c r="PGK41" s="2267"/>
      <c r="PGL41" s="2270"/>
      <c r="PGM41" s="2271"/>
      <c r="PGN41" s="2270"/>
      <c r="PGO41" s="2270"/>
      <c r="PGP41" s="2325"/>
      <c r="PGQ41" s="2325"/>
      <c r="PGR41" s="2325"/>
      <c r="PGS41" s="2267"/>
      <c r="PGT41" s="2270"/>
      <c r="PGU41" s="2271"/>
      <c r="PGV41" s="2270"/>
      <c r="PGW41" s="2270"/>
      <c r="PGX41" s="2325"/>
      <c r="PGY41" s="2325"/>
      <c r="PGZ41" s="2325"/>
      <c r="PHA41" s="2267"/>
      <c r="PHB41" s="2270"/>
      <c r="PHC41" s="2271"/>
      <c r="PHD41" s="2270"/>
      <c r="PHE41" s="2270"/>
      <c r="PHF41" s="2325"/>
      <c r="PHG41" s="2325"/>
      <c r="PHH41" s="2325"/>
      <c r="PHI41" s="2267"/>
      <c r="PHJ41" s="2270"/>
      <c r="PHK41" s="2271"/>
      <c r="PHL41" s="2270"/>
      <c r="PHM41" s="2270"/>
      <c r="PHN41" s="2325"/>
      <c r="PHO41" s="2325"/>
      <c r="PHP41" s="2325"/>
      <c r="PHQ41" s="2267"/>
      <c r="PHR41" s="2270"/>
      <c r="PHS41" s="2271"/>
      <c r="PHT41" s="2270"/>
      <c r="PHU41" s="2270"/>
      <c r="PHV41" s="2325"/>
      <c r="PHW41" s="2325"/>
      <c r="PHX41" s="2325"/>
      <c r="PHY41" s="2267"/>
      <c r="PHZ41" s="2270"/>
      <c r="PIA41" s="2271"/>
      <c r="PIB41" s="2270"/>
      <c r="PIC41" s="2270"/>
      <c r="PID41" s="2325"/>
      <c r="PIE41" s="2325"/>
      <c r="PIF41" s="2325"/>
      <c r="PIG41" s="2267"/>
      <c r="PIH41" s="2270"/>
      <c r="PII41" s="2271"/>
      <c r="PIJ41" s="2270"/>
      <c r="PIK41" s="2270"/>
      <c r="PIL41" s="2325"/>
      <c r="PIM41" s="2325"/>
      <c r="PIN41" s="2325"/>
      <c r="PIO41" s="2267"/>
      <c r="PIP41" s="2270"/>
      <c r="PIQ41" s="2271"/>
      <c r="PIR41" s="2270"/>
      <c r="PIS41" s="2270"/>
      <c r="PIT41" s="2325"/>
      <c r="PIU41" s="2325"/>
      <c r="PIV41" s="2325"/>
      <c r="PIW41" s="2267"/>
      <c r="PIX41" s="2270"/>
      <c r="PIY41" s="2271"/>
      <c r="PIZ41" s="2270"/>
      <c r="PJA41" s="2270"/>
      <c r="PJB41" s="2325"/>
      <c r="PJC41" s="2325"/>
      <c r="PJD41" s="2325"/>
      <c r="PJE41" s="2267"/>
      <c r="PJF41" s="2270"/>
      <c r="PJG41" s="2271"/>
      <c r="PJH41" s="2270"/>
      <c r="PJI41" s="2270"/>
      <c r="PJJ41" s="2325"/>
      <c r="PJK41" s="2325"/>
      <c r="PJL41" s="2325"/>
      <c r="PJM41" s="2267"/>
      <c r="PJN41" s="2270"/>
      <c r="PJO41" s="2271"/>
      <c r="PJP41" s="2270"/>
      <c r="PJQ41" s="2270"/>
      <c r="PJR41" s="2325"/>
      <c r="PJS41" s="2325"/>
      <c r="PJT41" s="2325"/>
      <c r="PJU41" s="2267"/>
      <c r="PJV41" s="2270"/>
      <c r="PJW41" s="2271"/>
      <c r="PJX41" s="2270"/>
      <c r="PJY41" s="2270"/>
      <c r="PJZ41" s="2325"/>
      <c r="PKA41" s="2325"/>
      <c r="PKB41" s="2325"/>
      <c r="PKC41" s="2267"/>
      <c r="PKD41" s="2270"/>
      <c r="PKE41" s="2271"/>
      <c r="PKF41" s="2270"/>
      <c r="PKG41" s="2270"/>
      <c r="PKH41" s="2325"/>
      <c r="PKI41" s="2325"/>
      <c r="PKJ41" s="2325"/>
      <c r="PKK41" s="2267"/>
      <c r="PKL41" s="2270"/>
      <c r="PKM41" s="2271"/>
      <c r="PKN41" s="2270"/>
      <c r="PKO41" s="2270"/>
      <c r="PKP41" s="2325"/>
      <c r="PKQ41" s="2325"/>
      <c r="PKR41" s="2325"/>
      <c r="PKS41" s="2267"/>
      <c r="PKT41" s="2270"/>
      <c r="PKU41" s="2271"/>
      <c r="PKV41" s="2270"/>
      <c r="PKW41" s="2270"/>
      <c r="PKX41" s="2325"/>
      <c r="PKY41" s="2325"/>
      <c r="PKZ41" s="2325"/>
      <c r="PLA41" s="2267"/>
      <c r="PLB41" s="2270"/>
      <c r="PLC41" s="2271"/>
      <c r="PLD41" s="2270"/>
      <c r="PLE41" s="2270"/>
      <c r="PLF41" s="2325"/>
      <c r="PLG41" s="2325"/>
      <c r="PLH41" s="2325"/>
      <c r="PLI41" s="2267"/>
      <c r="PLJ41" s="2270"/>
      <c r="PLK41" s="2271"/>
      <c r="PLL41" s="2270"/>
      <c r="PLM41" s="2270"/>
      <c r="PLN41" s="2325"/>
      <c r="PLO41" s="2325"/>
      <c r="PLP41" s="2325"/>
      <c r="PLQ41" s="2267"/>
      <c r="PLR41" s="2270"/>
      <c r="PLS41" s="2271"/>
      <c r="PLT41" s="2270"/>
      <c r="PLU41" s="2270"/>
      <c r="PLV41" s="2325"/>
      <c r="PLW41" s="2325"/>
      <c r="PLX41" s="2325"/>
      <c r="PLY41" s="2267"/>
      <c r="PLZ41" s="2270"/>
      <c r="PMA41" s="2271"/>
      <c r="PMB41" s="2270"/>
      <c r="PMC41" s="2270"/>
      <c r="PMD41" s="2325"/>
      <c r="PME41" s="2325"/>
      <c r="PMF41" s="2325"/>
      <c r="PMG41" s="2267"/>
      <c r="PMH41" s="2270"/>
      <c r="PMI41" s="2271"/>
      <c r="PMJ41" s="2270"/>
      <c r="PMK41" s="2270"/>
      <c r="PML41" s="2325"/>
      <c r="PMM41" s="2325"/>
      <c r="PMN41" s="2325"/>
      <c r="PMO41" s="2267"/>
      <c r="PMP41" s="2270"/>
      <c r="PMQ41" s="2271"/>
      <c r="PMR41" s="2270"/>
      <c r="PMS41" s="2270"/>
      <c r="PMT41" s="2325"/>
      <c r="PMU41" s="2325"/>
      <c r="PMV41" s="2325"/>
      <c r="PMW41" s="2267"/>
      <c r="PMX41" s="2270"/>
      <c r="PMY41" s="2271"/>
      <c r="PMZ41" s="2270"/>
      <c r="PNA41" s="2270"/>
      <c r="PNB41" s="2325"/>
      <c r="PNC41" s="2325"/>
      <c r="PND41" s="2325"/>
      <c r="PNE41" s="2267"/>
      <c r="PNF41" s="2270"/>
      <c r="PNG41" s="2271"/>
      <c r="PNH41" s="2270"/>
      <c r="PNI41" s="2270"/>
      <c r="PNJ41" s="2325"/>
      <c r="PNK41" s="2325"/>
      <c r="PNL41" s="2325"/>
      <c r="PNM41" s="2267"/>
      <c r="PNN41" s="2270"/>
      <c r="PNO41" s="2271"/>
      <c r="PNP41" s="2270"/>
      <c r="PNQ41" s="2270"/>
      <c r="PNR41" s="2325"/>
      <c r="PNS41" s="2325"/>
      <c r="PNT41" s="2325"/>
      <c r="PNU41" s="2267"/>
      <c r="PNV41" s="2270"/>
      <c r="PNW41" s="2271"/>
      <c r="PNX41" s="2270"/>
      <c r="PNY41" s="2270"/>
      <c r="PNZ41" s="2325"/>
      <c r="POA41" s="2325"/>
      <c r="POB41" s="2325"/>
      <c r="POC41" s="2267"/>
      <c r="POD41" s="2270"/>
      <c r="POE41" s="2271"/>
      <c r="POF41" s="2270"/>
      <c r="POG41" s="2270"/>
      <c r="POH41" s="2325"/>
      <c r="POI41" s="2325"/>
      <c r="POJ41" s="2325"/>
      <c r="POK41" s="2267"/>
      <c r="POL41" s="2270"/>
      <c r="POM41" s="2271"/>
      <c r="PON41" s="2270"/>
      <c r="POO41" s="2270"/>
      <c r="POP41" s="2325"/>
      <c r="POQ41" s="2325"/>
      <c r="POR41" s="2325"/>
      <c r="POS41" s="2267"/>
      <c r="POT41" s="2270"/>
      <c r="POU41" s="2271"/>
      <c r="POV41" s="2270"/>
      <c r="POW41" s="2270"/>
      <c r="POX41" s="2325"/>
      <c r="POY41" s="2325"/>
      <c r="POZ41" s="2325"/>
      <c r="PPA41" s="2267"/>
      <c r="PPB41" s="2270"/>
      <c r="PPC41" s="2271"/>
      <c r="PPD41" s="2270"/>
      <c r="PPE41" s="2270"/>
      <c r="PPF41" s="2325"/>
      <c r="PPG41" s="2325"/>
      <c r="PPH41" s="2325"/>
      <c r="PPI41" s="2267"/>
      <c r="PPJ41" s="2270"/>
      <c r="PPK41" s="2271"/>
      <c r="PPL41" s="2270"/>
      <c r="PPM41" s="2270"/>
      <c r="PPN41" s="2325"/>
      <c r="PPO41" s="2325"/>
      <c r="PPP41" s="2325"/>
      <c r="PPQ41" s="2267"/>
      <c r="PPR41" s="2270"/>
      <c r="PPS41" s="2271"/>
      <c r="PPT41" s="2270"/>
      <c r="PPU41" s="2270"/>
      <c r="PPV41" s="2325"/>
      <c r="PPW41" s="2325"/>
      <c r="PPX41" s="2325"/>
      <c r="PPY41" s="2267"/>
      <c r="PPZ41" s="2270"/>
      <c r="PQA41" s="2271"/>
      <c r="PQB41" s="2270"/>
      <c r="PQC41" s="2270"/>
      <c r="PQD41" s="2325"/>
      <c r="PQE41" s="2325"/>
      <c r="PQF41" s="2325"/>
      <c r="PQG41" s="2267"/>
      <c r="PQH41" s="2270"/>
      <c r="PQI41" s="2271"/>
      <c r="PQJ41" s="2270"/>
      <c r="PQK41" s="2270"/>
      <c r="PQL41" s="2325"/>
      <c r="PQM41" s="2325"/>
      <c r="PQN41" s="2325"/>
      <c r="PQO41" s="2267"/>
      <c r="PQP41" s="2270"/>
      <c r="PQQ41" s="2271"/>
      <c r="PQR41" s="2270"/>
      <c r="PQS41" s="2270"/>
      <c r="PQT41" s="2325"/>
      <c r="PQU41" s="2325"/>
      <c r="PQV41" s="2325"/>
      <c r="PQW41" s="2267"/>
      <c r="PQX41" s="2270"/>
      <c r="PQY41" s="2271"/>
      <c r="PQZ41" s="2270"/>
      <c r="PRA41" s="2270"/>
      <c r="PRB41" s="2325"/>
      <c r="PRC41" s="2325"/>
      <c r="PRD41" s="2325"/>
      <c r="PRE41" s="2267"/>
      <c r="PRF41" s="2270"/>
      <c r="PRG41" s="2271"/>
      <c r="PRH41" s="2270"/>
      <c r="PRI41" s="2270"/>
      <c r="PRJ41" s="2325"/>
      <c r="PRK41" s="2325"/>
      <c r="PRL41" s="2325"/>
      <c r="PRM41" s="2267"/>
      <c r="PRN41" s="2270"/>
      <c r="PRO41" s="2271"/>
      <c r="PRP41" s="2270"/>
      <c r="PRQ41" s="2270"/>
      <c r="PRR41" s="2325"/>
      <c r="PRS41" s="2325"/>
      <c r="PRT41" s="2325"/>
      <c r="PRU41" s="2267"/>
      <c r="PRV41" s="2270"/>
      <c r="PRW41" s="2271"/>
      <c r="PRX41" s="2270"/>
      <c r="PRY41" s="2270"/>
      <c r="PRZ41" s="2325"/>
      <c r="PSA41" s="2325"/>
      <c r="PSB41" s="2325"/>
      <c r="PSC41" s="2267"/>
      <c r="PSD41" s="2270"/>
      <c r="PSE41" s="2271"/>
      <c r="PSF41" s="2270"/>
      <c r="PSG41" s="2270"/>
      <c r="PSH41" s="2325"/>
      <c r="PSI41" s="2325"/>
      <c r="PSJ41" s="2325"/>
      <c r="PSK41" s="2267"/>
      <c r="PSL41" s="2270"/>
      <c r="PSM41" s="2271"/>
      <c r="PSN41" s="2270"/>
      <c r="PSO41" s="2270"/>
      <c r="PSP41" s="2325"/>
      <c r="PSQ41" s="2325"/>
      <c r="PSR41" s="2325"/>
      <c r="PSS41" s="2267"/>
      <c r="PST41" s="2270"/>
      <c r="PSU41" s="2271"/>
      <c r="PSV41" s="2270"/>
      <c r="PSW41" s="2270"/>
      <c r="PSX41" s="2325"/>
      <c r="PSY41" s="2325"/>
      <c r="PSZ41" s="2325"/>
      <c r="PTA41" s="2267"/>
      <c r="PTB41" s="2270"/>
      <c r="PTC41" s="2271"/>
      <c r="PTD41" s="2270"/>
      <c r="PTE41" s="2270"/>
      <c r="PTF41" s="2325"/>
      <c r="PTG41" s="2325"/>
      <c r="PTH41" s="2325"/>
      <c r="PTI41" s="2267"/>
      <c r="PTJ41" s="2270"/>
      <c r="PTK41" s="2271"/>
      <c r="PTL41" s="2270"/>
      <c r="PTM41" s="2270"/>
      <c r="PTN41" s="2325"/>
      <c r="PTO41" s="2325"/>
      <c r="PTP41" s="2325"/>
      <c r="PTQ41" s="2267"/>
      <c r="PTR41" s="2270"/>
      <c r="PTS41" s="2271"/>
      <c r="PTT41" s="2270"/>
      <c r="PTU41" s="2270"/>
      <c r="PTV41" s="2325"/>
      <c r="PTW41" s="2325"/>
      <c r="PTX41" s="2325"/>
      <c r="PTY41" s="2267"/>
      <c r="PTZ41" s="2270"/>
      <c r="PUA41" s="2271"/>
      <c r="PUB41" s="2270"/>
      <c r="PUC41" s="2270"/>
      <c r="PUD41" s="2325"/>
      <c r="PUE41" s="2325"/>
      <c r="PUF41" s="2325"/>
      <c r="PUG41" s="2267"/>
      <c r="PUH41" s="2270"/>
      <c r="PUI41" s="2271"/>
      <c r="PUJ41" s="2270"/>
      <c r="PUK41" s="2270"/>
      <c r="PUL41" s="2325"/>
      <c r="PUM41" s="2325"/>
      <c r="PUN41" s="2325"/>
      <c r="PUO41" s="2267"/>
      <c r="PUP41" s="2270"/>
      <c r="PUQ41" s="2271"/>
      <c r="PUR41" s="2270"/>
      <c r="PUS41" s="2270"/>
      <c r="PUT41" s="2325"/>
      <c r="PUU41" s="2325"/>
      <c r="PUV41" s="2325"/>
      <c r="PUW41" s="2267"/>
      <c r="PUX41" s="2270"/>
      <c r="PUY41" s="2271"/>
      <c r="PUZ41" s="2270"/>
      <c r="PVA41" s="2270"/>
      <c r="PVB41" s="2325"/>
      <c r="PVC41" s="2325"/>
      <c r="PVD41" s="2325"/>
      <c r="PVE41" s="2267"/>
      <c r="PVF41" s="2270"/>
      <c r="PVG41" s="2271"/>
      <c r="PVH41" s="2270"/>
      <c r="PVI41" s="2270"/>
      <c r="PVJ41" s="2325"/>
      <c r="PVK41" s="2325"/>
      <c r="PVL41" s="2325"/>
      <c r="PVM41" s="2267"/>
      <c r="PVN41" s="2270"/>
      <c r="PVO41" s="2271"/>
      <c r="PVP41" s="2270"/>
      <c r="PVQ41" s="2270"/>
      <c r="PVR41" s="2325"/>
      <c r="PVS41" s="2325"/>
      <c r="PVT41" s="2325"/>
      <c r="PVU41" s="2267"/>
      <c r="PVV41" s="2270"/>
      <c r="PVW41" s="2271"/>
      <c r="PVX41" s="2270"/>
      <c r="PVY41" s="2270"/>
      <c r="PVZ41" s="2325"/>
      <c r="PWA41" s="2325"/>
      <c r="PWB41" s="2325"/>
      <c r="PWC41" s="2267"/>
      <c r="PWD41" s="2270"/>
      <c r="PWE41" s="2271"/>
      <c r="PWF41" s="2270"/>
      <c r="PWG41" s="2270"/>
      <c r="PWH41" s="2325"/>
      <c r="PWI41" s="2325"/>
      <c r="PWJ41" s="2325"/>
      <c r="PWK41" s="2267"/>
      <c r="PWL41" s="2270"/>
      <c r="PWM41" s="2271"/>
      <c r="PWN41" s="2270"/>
      <c r="PWO41" s="2270"/>
      <c r="PWP41" s="2325"/>
      <c r="PWQ41" s="2325"/>
      <c r="PWR41" s="2325"/>
      <c r="PWS41" s="2267"/>
      <c r="PWT41" s="2270"/>
      <c r="PWU41" s="2271"/>
      <c r="PWV41" s="2270"/>
      <c r="PWW41" s="2270"/>
      <c r="PWX41" s="2325"/>
      <c r="PWY41" s="2325"/>
      <c r="PWZ41" s="2325"/>
      <c r="PXA41" s="2267"/>
      <c r="PXB41" s="2270"/>
      <c r="PXC41" s="2271"/>
      <c r="PXD41" s="2270"/>
      <c r="PXE41" s="2270"/>
      <c r="PXF41" s="2325"/>
      <c r="PXG41" s="2325"/>
      <c r="PXH41" s="2325"/>
      <c r="PXI41" s="2267"/>
      <c r="PXJ41" s="2270"/>
      <c r="PXK41" s="2271"/>
      <c r="PXL41" s="2270"/>
      <c r="PXM41" s="2270"/>
      <c r="PXN41" s="2325"/>
      <c r="PXO41" s="2325"/>
      <c r="PXP41" s="2325"/>
      <c r="PXQ41" s="2267"/>
      <c r="PXR41" s="2270"/>
      <c r="PXS41" s="2271"/>
      <c r="PXT41" s="2270"/>
      <c r="PXU41" s="2270"/>
      <c r="PXV41" s="2325"/>
      <c r="PXW41" s="2325"/>
      <c r="PXX41" s="2325"/>
      <c r="PXY41" s="2267"/>
      <c r="PXZ41" s="2270"/>
      <c r="PYA41" s="2271"/>
      <c r="PYB41" s="2270"/>
      <c r="PYC41" s="2270"/>
      <c r="PYD41" s="2325"/>
      <c r="PYE41" s="2325"/>
      <c r="PYF41" s="2325"/>
      <c r="PYG41" s="2267"/>
      <c r="PYH41" s="2270"/>
      <c r="PYI41" s="2271"/>
      <c r="PYJ41" s="2270"/>
      <c r="PYK41" s="2270"/>
      <c r="PYL41" s="2325"/>
      <c r="PYM41" s="2325"/>
      <c r="PYN41" s="2325"/>
      <c r="PYO41" s="2267"/>
      <c r="PYP41" s="2270"/>
      <c r="PYQ41" s="2271"/>
      <c r="PYR41" s="2270"/>
      <c r="PYS41" s="2270"/>
      <c r="PYT41" s="2325"/>
      <c r="PYU41" s="2325"/>
      <c r="PYV41" s="2325"/>
      <c r="PYW41" s="2267"/>
      <c r="PYX41" s="2270"/>
      <c r="PYY41" s="2271"/>
      <c r="PYZ41" s="2270"/>
      <c r="PZA41" s="2270"/>
      <c r="PZB41" s="2325"/>
      <c r="PZC41" s="2325"/>
      <c r="PZD41" s="2325"/>
      <c r="PZE41" s="2267"/>
      <c r="PZF41" s="2270"/>
      <c r="PZG41" s="2271"/>
      <c r="PZH41" s="2270"/>
      <c r="PZI41" s="2270"/>
      <c r="PZJ41" s="2325"/>
      <c r="PZK41" s="2325"/>
      <c r="PZL41" s="2325"/>
      <c r="PZM41" s="2267"/>
      <c r="PZN41" s="2270"/>
      <c r="PZO41" s="2271"/>
      <c r="PZP41" s="2270"/>
      <c r="PZQ41" s="2270"/>
      <c r="PZR41" s="2325"/>
      <c r="PZS41" s="2325"/>
      <c r="PZT41" s="2325"/>
      <c r="PZU41" s="2267"/>
      <c r="PZV41" s="2270"/>
      <c r="PZW41" s="2271"/>
      <c r="PZX41" s="2270"/>
      <c r="PZY41" s="2270"/>
      <c r="PZZ41" s="2325"/>
      <c r="QAA41" s="2325"/>
      <c r="QAB41" s="2325"/>
      <c r="QAC41" s="2267"/>
      <c r="QAD41" s="2270"/>
      <c r="QAE41" s="2271"/>
      <c r="QAF41" s="2270"/>
      <c r="QAG41" s="2270"/>
      <c r="QAH41" s="2325"/>
      <c r="QAI41" s="2325"/>
      <c r="QAJ41" s="2325"/>
      <c r="QAK41" s="2267"/>
      <c r="QAL41" s="2270"/>
      <c r="QAM41" s="2271"/>
      <c r="QAN41" s="2270"/>
      <c r="QAO41" s="2270"/>
      <c r="QAP41" s="2325"/>
      <c r="QAQ41" s="2325"/>
      <c r="QAR41" s="2325"/>
      <c r="QAS41" s="2267"/>
      <c r="QAT41" s="2270"/>
      <c r="QAU41" s="2271"/>
      <c r="QAV41" s="2270"/>
      <c r="QAW41" s="2270"/>
      <c r="QAX41" s="2325"/>
      <c r="QAY41" s="2325"/>
      <c r="QAZ41" s="2325"/>
      <c r="QBA41" s="2267"/>
      <c r="QBB41" s="2270"/>
      <c r="QBC41" s="2271"/>
      <c r="QBD41" s="2270"/>
      <c r="QBE41" s="2270"/>
      <c r="QBF41" s="2325"/>
      <c r="QBG41" s="2325"/>
      <c r="QBH41" s="2325"/>
      <c r="QBI41" s="2267"/>
      <c r="QBJ41" s="2270"/>
      <c r="QBK41" s="2271"/>
      <c r="QBL41" s="2270"/>
      <c r="QBM41" s="2270"/>
      <c r="QBN41" s="2325"/>
      <c r="QBO41" s="2325"/>
      <c r="QBP41" s="2325"/>
      <c r="QBQ41" s="2267"/>
      <c r="QBR41" s="2270"/>
      <c r="QBS41" s="2271"/>
      <c r="QBT41" s="2270"/>
      <c r="QBU41" s="2270"/>
      <c r="QBV41" s="2325"/>
      <c r="QBW41" s="2325"/>
      <c r="QBX41" s="2325"/>
      <c r="QBY41" s="2267"/>
      <c r="QBZ41" s="2270"/>
      <c r="QCA41" s="2271"/>
      <c r="QCB41" s="2270"/>
      <c r="QCC41" s="2270"/>
      <c r="QCD41" s="2325"/>
      <c r="QCE41" s="2325"/>
      <c r="QCF41" s="2325"/>
      <c r="QCG41" s="2267"/>
      <c r="QCH41" s="2270"/>
      <c r="QCI41" s="2271"/>
      <c r="QCJ41" s="2270"/>
      <c r="QCK41" s="2270"/>
      <c r="QCL41" s="2325"/>
      <c r="QCM41" s="2325"/>
      <c r="QCN41" s="2325"/>
      <c r="QCO41" s="2267"/>
      <c r="QCP41" s="2270"/>
      <c r="QCQ41" s="2271"/>
      <c r="QCR41" s="2270"/>
      <c r="QCS41" s="2270"/>
      <c r="QCT41" s="2325"/>
      <c r="QCU41" s="2325"/>
      <c r="QCV41" s="2325"/>
      <c r="QCW41" s="2267"/>
      <c r="QCX41" s="2270"/>
      <c r="QCY41" s="2271"/>
      <c r="QCZ41" s="2270"/>
      <c r="QDA41" s="2270"/>
      <c r="QDB41" s="2325"/>
      <c r="QDC41" s="2325"/>
      <c r="QDD41" s="2325"/>
      <c r="QDE41" s="2267"/>
      <c r="QDF41" s="2270"/>
      <c r="QDG41" s="2271"/>
      <c r="QDH41" s="2270"/>
      <c r="QDI41" s="2270"/>
      <c r="QDJ41" s="2325"/>
      <c r="QDK41" s="2325"/>
      <c r="QDL41" s="2325"/>
      <c r="QDM41" s="2267"/>
      <c r="QDN41" s="2270"/>
      <c r="QDO41" s="2271"/>
      <c r="QDP41" s="2270"/>
      <c r="QDQ41" s="2270"/>
      <c r="QDR41" s="2325"/>
      <c r="QDS41" s="2325"/>
      <c r="QDT41" s="2325"/>
      <c r="QDU41" s="2267"/>
      <c r="QDV41" s="2270"/>
      <c r="QDW41" s="2271"/>
      <c r="QDX41" s="2270"/>
      <c r="QDY41" s="2270"/>
      <c r="QDZ41" s="2325"/>
      <c r="QEA41" s="2325"/>
      <c r="QEB41" s="2325"/>
      <c r="QEC41" s="2267"/>
      <c r="QED41" s="2270"/>
      <c r="QEE41" s="2271"/>
      <c r="QEF41" s="2270"/>
      <c r="QEG41" s="2270"/>
      <c r="QEH41" s="2325"/>
      <c r="QEI41" s="2325"/>
      <c r="QEJ41" s="2325"/>
      <c r="QEK41" s="2267"/>
      <c r="QEL41" s="2270"/>
      <c r="QEM41" s="2271"/>
      <c r="QEN41" s="2270"/>
      <c r="QEO41" s="2270"/>
      <c r="QEP41" s="2325"/>
      <c r="QEQ41" s="2325"/>
      <c r="QER41" s="2325"/>
      <c r="QES41" s="2267"/>
      <c r="QET41" s="2270"/>
      <c r="QEU41" s="2271"/>
      <c r="QEV41" s="2270"/>
      <c r="QEW41" s="2270"/>
      <c r="QEX41" s="2325"/>
      <c r="QEY41" s="2325"/>
      <c r="QEZ41" s="2325"/>
      <c r="QFA41" s="2267"/>
      <c r="QFB41" s="2270"/>
      <c r="QFC41" s="2271"/>
      <c r="QFD41" s="2270"/>
      <c r="QFE41" s="2270"/>
      <c r="QFF41" s="2325"/>
      <c r="QFG41" s="2325"/>
      <c r="QFH41" s="2325"/>
      <c r="QFI41" s="2267"/>
      <c r="QFJ41" s="2270"/>
      <c r="QFK41" s="2271"/>
      <c r="QFL41" s="2270"/>
      <c r="QFM41" s="2270"/>
      <c r="QFN41" s="2325"/>
      <c r="QFO41" s="2325"/>
      <c r="QFP41" s="2325"/>
      <c r="QFQ41" s="2267"/>
      <c r="QFR41" s="2270"/>
      <c r="QFS41" s="2271"/>
      <c r="QFT41" s="2270"/>
      <c r="QFU41" s="2270"/>
      <c r="QFV41" s="2325"/>
      <c r="QFW41" s="2325"/>
      <c r="QFX41" s="2325"/>
      <c r="QFY41" s="2267"/>
      <c r="QFZ41" s="2270"/>
      <c r="QGA41" s="2271"/>
      <c r="QGB41" s="2270"/>
      <c r="QGC41" s="2270"/>
      <c r="QGD41" s="2325"/>
      <c r="QGE41" s="2325"/>
      <c r="QGF41" s="2325"/>
      <c r="QGG41" s="2267"/>
      <c r="QGH41" s="2270"/>
      <c r="QGI41" s="2271"/>
      <c r="QGJ41" s="2270"/>
      <c r="QGK41" s="2270"/>
      <c r="QGL41" s="2325"/>
      <c r="QGM41" s="2325"/>
      <c r="QGN41" s="2325"/>
      <c r="QGO41" s="2267"/>
      <c r="QGP41" s="2270"/>
      <c r="QGQ41" s="2271"/>
      <c r="QGR41" s="2270"/>
      <c r="QGS41" s="2270"/>
      <c r="QGT41" s="2325"/>
      <c r="QGU41" s="2325"/>
      <c r="QGV41" s="2325"/>
      <c r="QGW41" s="2267"/>
      <c r="QGX41" s="2270"/>
      <c r="QGY41" s="2271"/>
      <c r="QGZ41" s="2270"/>
      <c r="QHA41" s="2270"/>
      <c r="QHB41" s="2325"/>
      <c r="QHC41" s="2325"/>
      <c r="QHD41" s="2325"/>
      <c r="QHE41" s="2267"/>
      <c r="QHF41" s="2270"/>
      <c r="QHG41" s="2271"/>
      <c r="QHH41" s="2270"/>
      <c r="QHI41" s="2270"/>
      <c r="QHJ41" s="2325"/>
      <c r="QHK41" s="2325"/>
      <c r="QHL41" s="2325"/>
      <c r="QHM41" s="2267"/>
      <c r="QHN41" s="2270"/>
      <c r="QHO41" s="2271"/>
      <c r="QHP41" s="2270"/>
      <c r="QHQ41" s="2270"/>
      <c r="QHR41" s="2325"/>
      <c r="QHS41" s="2325"/>
      <c r="QHT41" s="2325"/>
      <c r="QHU41" s="2267"/>
      <c r="QHV41" s="2270"/>
      <c r="QHW41" s="2271"/>
      <c r="QHX41" s="2270"/>
      <c r="QHY41" s="2270"/>
      <c r="QHZ41" s="2325"/>
      <c r="QIA41" s="2325"/>
      <c r="QIB41" s="2325"/>
      <c r="QIC41" s="2267"/>
      <c r="QID41" s="2270"/>
      <c r="QIE41" s="2271"/>
      <c r="QIF41" s="2270"/>
      <c r="QIG41" s="2270"/>
      <c r="QIH41" s="2325"/>
      <c r="QII41" s="2325"/>
      <c r="QIJ41" s="2325"/>
      <c r="QIK41" s="2267"/>
      <c r="QIL41" s="2270"/>
      <c r="QIM41" s="2271"/>
      <c r="QIN41" s="2270"/>
      <c r="QIO41" s="2270"/>
      <c r="QIP41" s="2325"/>
      <c r="QIQ41" s="2325"/>
      <c r="QIR41" s="2325"/>
      <c r="QIS41" s="2267"/>
      <c r="QIT41" s="2270"/>
      <c r="QIU41" s="2271"/>
      <c r="QIV41" s="2270"/>
      <c r="QIW41" s="2270"/>
      <c r="QIX41" s="2325"/>
      <c r="QIY41" s="2325"/>
      <c r="QIZ41" s="2325"/>
      <c r="QJA41" s="2267"/>
      <c r="QJB41" s="2270"/>
      <c r="QJC41" s="2271"/>
      <c r="QJD41" s="2270"/>
      <c r="QJE41" s="2270"/>
      <c r="QJF41" s="2325"/>
      <c r="QJG41" s="2325"/>
      <c r="QJH41" s="2325"/>
      <c r="QJI41" s="2267"/>
      <c r="QJJ41" s="2270"/>
      <c r="QJK41" s="2271"/>
      <c r="QJL41" s="2270"/>
      <c r="QJM41" s="2270"/>
      <c r="QJN41" s="2325"/>
      <c r="QJO41" s="2325"/>
      <c r="QJP41" s="2325"/>
      <c r="QJQ41" s="2267"/>
      <c r="QJR41" s="2270"/>
      <c r="QJS41" s="2271"/>
      <c r="QJT41" s="2270"/>
      <c r="QJU41" s="2270"/>
      <c r="QJV41" s="2325"/>
      <c r="QJW41" s="2325"/>
      <c r="QJX41" s="2325"/>
      <c r="QJY41" s="2267"/>
      <c r="QJZ41" s="2270"/>
      <c r="QKA41" s="2271"/>
      <c r="QKB41" s="2270"/>
      <c r="QKC41" s="2270"/>
      <c r="QKD41" s="2325"/>
      <c r="QKE41" s="2325"/>
      <c r="QKF41" s="2325"/>
      <c r="QKG41" s="2267"/>
      <c r="QKH41" s="2270"/>
      <c r="QKI41" s="2271"/>
      <c r="QKJ41" s="2270"/>
      <c r="QKK41" s="2270"/>
      <c r="QKL41" s="2325"/>
      <c r="QKM41" s="2325"/>
      <c r="QKN41" s="2325"/>
      <c r="QKO41" s="2267"/>
      <c r="QKP41" s="2270"/>
      <c r="QKQ41" s="2271"/>
      <c r="QKR41" s="2270"/>
      <c r="QKS41" s="2270"/>
      <c r="QKT41" s="2325"/>
      <c r="QKU41" s="2325"/>
      <c r="QKV41" s="2325"/>
      <c r="QKW41" s="2267"/>
      <c r="QKX41" s="2270"/>
      <c r="QKY41" s="2271"/>
      <c r="QKZ41" s="2270"/>
      <c r="QLA41" s="2270"/>
      <c r="QLB41" s="2325"/>
      <c r="QLC41" s="2325"/>
      <c r="QLD41" s="2325"/>
      <c r="QLE41" s="2267"/>
      <c r="QLF41" s="2270"/>
      <c r="QLG41" s="2271"/>
      <c r="QLH41" s="2270"/>
      <c r="QLI41" s="2270"/>
      <c r="QLJ41" s="2325"/>
      <c r="QLK41" s="2325"/>
      <c r="QLL41" s="2325"/>
      <c r="QLM41" s="2267"/>
      <c r="QLN41" s="2270"/>
      <c r="QLO41" s="2271"/>
      <c r="QLP41" s="2270"/>
      <c r="QLQ41" s="2270"/>
      <c r="QLR41" s="2325"/>
      <c r="QLS41" s="2325"/>
      <c r="QLT41" s="2325"/>
      <c r="QLU41" s="2267"/>
      <c r="QLV41" s="2270"/>
      <c r="QLW41" s="2271"/>
      <c r="QLX41" s="2270"/>
      <c r="QLY41" s="2270"/>
      <c r="QLZ41" s="2325"/>
      <c r="QMA41" s="2325"/>
      <c r="QMB41" s="2325"/>
      <c r="QMC41" s="2267"/>
      <c r="QMD41" s="2270"/>
      <c r="QME41" s="2271"/>
      <c r="QMF41" s="2270"/>
      <c r="QMG41" s="2270"/>
      <c r="QMH41" s="2325"/>
      <c r="QMI41" s="2325"/>
      <c r="QMJ41" s="2325"/>
      <c r="QMK41" s="2267"/>
      <c r="QML41" s="2270"/>
      <c r="QMM41" s="2271"/>
      <c r="QMN41" s="2270"/>
      <c r="QMO41" s="2270"/>
      <c r="QMP41" s="2325"/>
      <c r="QMQ41" s="2325"/>
      <c r="QMR41" s="2325"/>
      <c r="QMS41" s="2267"/>
      <c r="QMT41" s="2270"/>
      <c r="QMU41" s="2271"/>
      <c r="QMV41" s="2270"/>
      <c r="QMW41" s="2270"/>
      <c r="QMX41" s="2325"/>
      <c r="QMY41" s="2325"/>
      <c r="QMZ41" s="2325"/>
      <c r="QNA41" s="2267"/>
      <c r="QNB41" s="2270"/>
      <c r="QNC41" s="2271"/>
      <c r="QND41" s="2270"/>
      <c r="QNE41" s="2270"/>
      <c r="QNF41" s="2325"/>
      <c r="QNG41" s="2325"/>
      <c r="QNH41" s="2325"/>
      <c r="QNI41" s="2267"/>
      <c r="QNJ41" s="2270"/>
      <c r="QNK41" s="2271"/>
      <c r="QNL41" s="2270"/>
      <c r="QNM41" s="2270"/>
      <c r="QNN41" s="2325"/>
      <c r="QNO41" s="2325"/>
      <c r="QNP41" s="2325"/>
      <c r="QNQ41" s="2267"/>
      <c r="QNR41" s="2270"/>
      <c r="QNS41" s="2271"/>
      <c r="QNT41" s="2270"/>
      <c r="QNU41" s="2270"/>
      <c r="QNV41" s="2325"/>
      <c r="QNW41" s="2325"/>
      <c r="QNX41" s="2325"/>
      <c r="QNY41" s="2267"/>
      <c r="QNZ41" s="2270"/>
      <c r="QOA41" s="2271"/>
      <c r="QOB41" s="2270"/>
      <c r="QOC41" s="2270"/>
      <c r="QOD41" s="2325"/>
      <c r="QOE41" s="2325"/>
      <c r="QOF41" s="2325"/>
      <c r="QOG41" s="2267"/>
      <c r="QOH41" s="2270"/>
      <c r="QOI41" s="2271"/>
      <c r="QOJ41" s="2270"/>
      <c r="QOK41" s="2270"/>
      <c r="QOL41" s="2325"/>
      <c r="QOM41" s="2325"/>
      <c r="QON41" s="2325"/>
      <c r="QOO41" s="2267"/>
      <c r="QOP41" s="2270"/>
      <c r="QOQ41" s="2271"/>
      <c r="QOR41" s="2270"/>
      <c r="QOS41" s="2270"/>
      <c r="QOT41" s="2325"/>
      <c r="QOU41" s="2325"/>
      <c r="QOV41" s="2325"/>
      <c r="QOW41" s="2267"/>
      <c r="QOX41" s="2270"/>
      <c r="QOY41" s="2271"/>
      <c r="QOZ41" s="2270"/>
      <c r="QPA41" s="2270"/>
      <c r="QPB41" s="2325"/>
      <c r="QPC41" s="2325"/>
      <c r="QPD41" s="2325"/>
      <c r="QPE41" s="2267"/>
      <c r="QPF41" s="2270"/>
      <c r="QPG41" s="2271"/>
      <c r="QPH41" s="2270"/>
      <c r="QPI41" s="2270"/>
      <c r="QPJ41" s="2325"/>
      <c r="QPK41" s="2325"/>
      <c r="QPL41" s="2325"/>
      <c r="QPM41" s="2267"/>
      <c r="QPN41" s="2270"/>
      <c r="QPO41" s="2271"/>
      <c r="QPP41" s="2270"/>
      <c r="QPQ41" s="2270"/>
      <c r="QPR41" s="2325"/>
      <c r="QPS41" s="2325"/>
      <c r="QPT41" s="2325"/>
      <c r="QPU41" s="2267"/>
      <c r="QPV41" s="2270"/>
      <c r="QPW41" s="2271"/>
      <c r="QPX41" s="2270"/>
      <c r="QPY41" s="2270"/>
      <c r="QPZ41" s="2325"/>
      <c r="QQA41" s="2325"/>
      <c r="QQB41" s="2325"/>
      <c r="QQC41" s="2267"/>
      <c r="QQD41" s="2270"/>
      <c r="QQE41" s="2271"/>
      <c r="QQF41" s="2270"/>
      <c r="QQG41" s="2270"/>
      <c r="QQH41" s="2325"/>
      <c r="QQI41" s="2325"/>
      <c r="QQJ41" s="2325"/>
      <c r="QQK41" s="2267"/>
      <c r="QQL41" s="2270"/>
      <c r="QQM41" s="2271"/>
      <c r="QQN41" s="2270"/>
      <c r="QQO41" s="2270"/>
      <c r="QQP41" s="2325"/>
      <c r="QQQ41" s="2325"/>
      <c r="QQR41" s="2325"/>
      <c r="QQS41" s="2267"/>
      <c r="QQT41" s="2270"/>
      <c r="QQU41" s="2271"/>
      <c r="QQV41" s="2270"/>
      <c r="QQW41" s="2270"/>
      <c r="QQX41" s="2325"/>
      <c r="QQY41" s="2325"/>
      <c r="QQZ41" s="2325"/>
      <c r="QRA41" s="2267"/>
      <c r="QRB41" s="2270"/>
      <c r="QRC41" s="2271"/>
      <c r="QRD41" s="2270"/>
      <c r="QRE41" s="2270"/>
      <c r="QRF41" s="2325"/>
      <c r="QRG41" s="2325"/>
      <c r="QRH41" s="2325"/>
      <c r="QRI41" s="2267"/>
      <c r="QRJ41" s="2270"/>
      <c r="QRK41" s="2271"/>
      <c r="QRL41" s="2270"/>
      <c r="QRM41" s="2270"/>
      <c r="QRN41" s="2325"/>
      <c r="QRO41" s="2325"/>
      <c r="QRP41" s="2325"/>
      <c r="QRQ41" s="2267"/>
      <c r="QRR41" s="2270"/>
      <c r="QRS41" s="2271"/>
      <c r="QRT41" s="2270"/>
      <c r="QRU41" s="2270"/>
      <c r="QRV41" s="2325"/>
      <c r="QRW41" s="2325"/>
      <c r="QRX41" s="2325"/>
      <c r="QRY41" s="2267"/>
      <c r="QRZ41" s="2270"/>
      <c r="QSA41" s="2271"/>
      <c r="QSB41" s="2270"/>
      <c r="QSC41" s="2270"/>
      <c r="QSD41" s="2325"/>
      <c r="QSE41" s="2325"/>
      <c r="QSF41" s="2325"/>
      <c r="QSG41" s="2267"/>
      <c r="QSH41" s="2270"/>
      <c r="QSI41" s="2271"/>
      <c r="QSJ41" s="2270"/>
      <c r="QSK41" s="2270"/>
      <c r="QSL41" s="2325"/>
      <c r="QSM41" s="2325"/>
      <c r="QSN41" s="2325"/>
      <c r="QSO41" s="2267"/>
      <c r="QSP41" s="2270"/>
      <c r="QSQ41" s="2271"/>
      <c r="QSR41" s="2270"/>
      <c r="QSS41" s="2270"/>
      <c r="QST41" s="2325"/>
      <c r="QSU41" s="2325"/>
      <c r="QSV41" s="2325"/>
      <c r="QSW41" s="2267"/>
      <c r="QSX41" s="2270"/>
      <c r="QSY41" s="2271"/>
      <c r="QSZ41" s="2270"/>
      <c r="QTA41" s="2270"/>
      <c r="QTB41" s="2325"/>
      <c r="QTC41" s="2325"/>
      <c r="QTD41" s="2325"/>
      <c r="QTE41" s="2267"/>
      <c r="QTF41" s="2270"/>
      <c r="QTG41" s="2271"/>
      <c r="QTH41" s="2270"/>
      <c r="QTI41" s="2270"/>
      <c r="QTJ41" s="2325"/>
      <c r="QTK41" s="2325"/>
      <c r="QTL41" s="2325"/>
      <c r="QTM41" s="2267"/>
      <c r="QTN41" s="2270"/>
      <c r="QTO41" s="2271"/>
      <c r="QTP41" s="2270"/>
      <c r="QTQ41" s="2270"/>
      <c r="QTR41" s="2325"/>
      <c r="QTS41" s="2325"/>
      <c r="QTT41" s="2325"/>
      <c r="QTU41" s="2267"/>
      <c r="QTV41" s="2270"/>
      <c r="QTW41" s="2271"/>
      <c r="QTX41" s="2270"/>
      <c r="QTY41" s="2270"/>
      <c r="QTZ41" s="2325"/>
      <c r="QUA41" s="2325"/>
      <c r="QUB41" s="2325"/>
      <c r="QUC41" s="2267"/>
      <c r="QUD41" s="2270"/>
      <c r="QUE41" s="2271"/>
      <c r="QUF41" s="2270"/>
      <c r="QUG41" s="2270"/>
      <c r="QUH41" s="2325"/>
      <c r="QUI41" s="2325"/>
      <c r="QUJ41" s="2325"/>
      <c r="QUK41" s="2267"/>
      <c r="QUL41" s="2270"/>
      <c r="QUM41" s="2271"/>
      <c r="QUN41" s="2270"/>
      <c r="QUO41" s="2270"/>
      <c r="QUP41" s="2325"/>
      <c r="QUQ41" s="2325"/>
      <c r="QUR41" s="2325"/>
      <c r="QUS41" s="2267"/>
      <c r="QUT41" s="2270"/>
      <c r="QUU41" s="2271"/>
      <c r="QUV41" s="2270"/>
      <c r="QUW41" s="2270"/>
      <c r="QUX41" s="2325"/>
      <c r="QUY41" s="2325"/>
      <c r="QUZ41" s="2325"/>
      <c r="QVA41" s="2267"/>
      <c r="QVB41" s="2270"/>
      <c r="QVC41" s="2271"/>
      <c r="QVD41" s="2270"/>
      <c r="QVE41" s="2270"/>
      <c r="QVF41" s="2325"/>
      <c r="QVG41" s="2325"/>
      <c r="QVH41" s="2325"/>
      <c r="QVI41" s="2267"/>
      <c r="QVJ41" s="2270"/>
      <c r="QVK41" s="2271"/>
      <c r="QVL41" s="2270"/>
      <c r="QVM41" s="2270"/>
      <c r="QVN41" s="2325"/>
      <c r="QVO41" s="2325"/>
      <c r="QVP41" s="2325"/>
      <c r="QVQ41" s="2267"/>
      <c r="QVR41" s="2270"/>
      <c r="QVS41" s="2271"/>
      <c r="QVT41" s="2270"/>
      <c r="QVU41" s="2270"/>
      <c r="QVV41" s="2325"/>
      <c r="QVW41" s="2325"/>
      <c r="QVX41" s="2325"/>
      <c r="QVY41" s="2267"/>
      <c r="QVZ41" s="2270"/>
      <c r="QWA41" s="2271"/>
      <c r="QWB41" s="2270"/>
      <c r="QWC41" s="2270"/>
      <c r="QWD41" s="2325"/>
      <c r="QWE41" s="2325"/>
      <c r="QWF41" s="2325"/>
      <c r="QWG41" s="2267"/>
      <c r="QWH41" s="2270"/>
      <c r="QWI41" s="2271"/>
      <c r="QWJ41" s="2270"/>
      <c r="QWK41" s="2270"/>
      <c r="QWL41" s="2325"/>
      <c r="QWM41" s="2325"/>
      <c r="QWN41" s="2325"/>
      <c r="QWO41" s="2267"/>
      <c r="QWP41" s="2270"/>
      <c r="QWQ41" s="2271"/>
      <c r="QWR41" s="2270"/>
      <c r="QWS41" s="2270"/>
      <c r="QWT41" s="2325"/>
      <c r="QWU41" s="2325"/>
      <c r="QWV41" s="2325"/>
      <c r="QWW41" s="2267"/>
      <c r="QWX41" s="2270"/>
      <c r="QWY41" s="2271"/>
      <c r="QWZ41" s="2270"/>
      <c r="QXA41" s="2270"/>
      <c r="QXB41" s="2325"/>
      <c r="QXC41" s="2325"/>
      <c r="QXD41" s="2325"/>
      <c r="QXE41" s="2267"/>
      <c r="QXF41" s="2270"/>
      <c r="QXG41" s="2271"/>
      <c r="QXH41" s="2270"/>
      <c r="QXI41" s="2270"/>
      <c r="QXJ41" s="2325"/>
      <c r="QXK41" s="2325"/>
      <c r="QXL41" s="2325"/>
      <c r="QXM41" s="2267"/>
      <c r="QXN41" s="2270"/>
      <c r="QXO41" s="2271"/>
      <c r="QXP41" s="2270"/>
      <c r="QXQ41" s="2270"/>
      <c r="QXR41" s="2325"/>
      <c r="QXS41" s="2325"/>
      <c r="QXT41" s="2325"/>
      <c r="QXU41" s="2267"/>
      <c r="QXV41" s="2270"/>
      <c r="QXW41" s="2271"/>
      <c r="QXX41" s="2270"/>
      <c r="QXY41" s="2270"/>
      <c r="QXZ41" s="2325"/>
      <c r="QYA41" s="2325"/>
      <c r="QYB41" s="2325"/>
      <c r="QYC41" s="2267"/>
      <c r="QYD41" s="2270"/>
      <c r="QYE41" s="2271"/>
      <c r="QYF41" s="2270"/>
      <c r="QYG41" s="2270"/>
      <c r="QYH41" s="2325"/>
      <c r="QYI41" s="2325"/>
      <c r="QYJ41" s="2325"/>
      <c r="QYK41" s="2267"/>
      <c r="QYL41" s="2270"/>
      <c r="QYM41" s="2271"/>
      <c r="QYN41" s="2270"/>
      <c r="QYO41" s="2270"/>
      <c r="QYP41" s="2325"/>
      <c r="QYQ41" s="2325"/>
      <c r="QYR41" s="2325"/>
      <c r="QYS41" s="2267"/>
      <c r="QYT41" s="2270"/>
      <c r="QYU41" s="2271"/>
      <c r="QYV41" s="2270"/>
      <c r="QYW41" s="2270"/>
      <c r="QYX41" s="2325"/>
      <c r="QYY41" s="2325"/>
      <c r="QYZ41" s="2325"/>
      <c r="QZA41" s="2267"/>
      <c r="QZB41" s="2270"/>
      <c r="QZC41" s="2271"/>
      <c r="QZD41" s="2270"/>
      <c r="QZE41" s="2270"/>
      <c r="QZF41" s="2325"/>
      <c r="QZG41" s="2325"/>
      <c r="QZH41" s="2325"/>
      <c r="QZI41" s="2267"/>
      <c r="QZJ41" s="2270"/>
      <c r="QZK41" s="2271"/>
      <c r="QZL41" s="2270"/>
      <c r="QZM41" s="2270"/>
      <c r="QZN41" s="2325"/>
      <c r="QZO41" s="2325"/>
      <c r="QZP41" s="2325"/>
      <c r="QZQ41" s="2267"/>
      <c r="QZR41" s="2270"/>
      <c r="QZS41" s="2271"/>
      <c r="QZT41" s="2270"/>
      <c r="QZU41" s="2270"/>
      <c r="QZV41" s="2325"/>
      <c r="QZW41" s="2325"/>
      <c r="QZX41" s="2325"/>
      <c r="QZY41" s="2267"/>
      <c r="QZZ41" s="2270"/>
      <c r="RAA41" s="2271"/>
      <c r="RAB41" s="2270"/>
      <c r="RAC41" s="2270"/>
      <c r="RAD41" s="2325"/>
      <c r="RAE41" s="2325"/>
      <c r="RAF41" s="2325"/>
      <c r="RAG41" s="2267"/>
      <c r="RAH41" s="2270"/>
      <c r="RAI41" s="2271"/>
      <c r="RAJ41" s="2270"/>
      <c r="RAK41" s="2270"/>
      <c r="RAL41" s="2325"/>
      <c r="RAM41" s="2325"/>
      <c r="RAN41" s="2325"/>
      <c r="RAO41" s="2267"/>
      <c r="RAP41" s="2270"/>
      <c r="RAQ41" s="2271"/>
      <c r="RAR41" s="2270"/>
      <c r="RAS41" s="2270"/>
      <c r="RAT41" s="2325"/>
      <c r="RAU41" s="2325"/>
      <c r="RAV41" s="2325"/>
      <c r="RAW41" s="2267"/>
      <c r="RAX41" s="2270"/>
      <c r="RAY41" s="2271"/>
      <c r="RAZ41" s="2270"/>
      <c r="RBA41" s="2270"/>
      <c r="RBB41" s="2325"/>
      <c r="RBC41" s="2325"/>
      <c r="RBD41" s="2325"/>
      <c r="RBE41" s="2267"/>
      <c r="RBF41" s="2270"/>
      <c r="RBG41" s="2271"/>
      <c r="RBH41" s="2270"/>
      <c r="RBI41" s="2270"/>
      <c r="RBJ41" s="2325"/>
      <c r="RBK41" s="2325"/>
      <c r="RBL41" s="2325"/>
      <c r="RBM41" s="2267"/>
      <c r="RBN41" s="2270"/>
      <c r="RBO41" s="2271"/>
      <c r="RBP41" s="2270"/>
      <c r="RBQ41" s="2270"/>
      <c r="RBR41" s="2325"/>
      <c r="RBS41" s="2325"/>
      <c r="RBT41" s="2325"/>
      <c r="RBU41" s="2267"/>
      <c r="RBV41" s="2270"/>
      <c r="RBW41" s="2271"/>
      <c r="RBX41" s="2270"/>
      <c r="RBY41" s="2270"/>
      <c r="RBZ41" s="2325"/>
      <c r="RCA41" s="2325"/>
      <c r="RCB41" s="2325"/>
      <c r="RCC41" s="2267"/>
      <c r="RCD41" s="2270"/>
      <c r="RCE41" s="2271"/>
      <c r="RCF41" s="2270"/>
      <c r="RCG41" s="2270"/>
      <c r="RCH41" s="2325"/>
      <c r="RCI41" s="2325"/>
      <c r="RCJ41" s="2325"/>
      <c r="RCK41" s="2267"/>
      <c r="RCL41" s="2270"/>
      <c r="RCM41" s="2271"/>
      <c r="RCN41" s="2270"/>
      <c r="RCO41" s="2270"/>
      <c r="RCP41" s="2325"/>
      <c r="RCQ41" s="2325"/>
      <c r="RCR41" s="2325"/>
      <c r="RCS41" s="2267"/>
      <c r="RCT41" s="2270"/>
      <c r="RCU41" s="2271"/>
      <c r="RCV41" s="2270"/>
      <c r="RCW41" s="2270"/>
      <c r="RCX41" s="2325"/>
      <c r="RCY41" s="2325"/>
      <c r="RCZ41" s="2325"/>
      <c r="RDA41" s="2267"/>
      <c r="RDB41" s="2270"/>
      <c r="RDC41" s="2271"/>
      <c r="RDD41" s="2270"/>
      <c r="RDE41" s="2270"/>
      <c r="RDF41" s="2325"/>
      <c r="RDG41" s="2325"/>
      <c r="RDH41" s="2325"/>
      <c r="RDI41" s="2267"/>
      <c r="RDJ41" s="2270"/>
      <c r="RDK41" s="2271"/>
      <c r="RDL41" s="2270"/>
      <c r="RDM41" s="2270"/>
      <c r="RDN41" s="2325"/>
      <c r="RDO41" s="2325"/>
      <c r="RDP41" s="2325"/>
      <c r="RDQ41" s="2267"/>
      <c r="RDR41" s="2270"/>
      <c r="RDS41" s="2271"/>
      <c r="RDT41" s="2270"/>
      <c r="RDU41" s="2270"/>
      <c r="RDV41" s="2325"/>
      <c r="RDW41" s="2325"/>
      <c r="RDX41" s="2325"/>
      <c r="RDY41" s="2267"/>
      <c r="RDZ41" s="2270"/>
      <c r="REA41" s="2271"/>
      <c r="REB41" s="2270"/>
      <c r="REC41" s="2270"/>
      <c r="RED41" s="2325"/>
      <c r="REE41" s="2325"/>
      <c r="REF41" s="2325"/>
      <c r="REG41" s="2267"/>
      <c r="REH41" s="2270"/>
      <c r="REI41" s="2271"/>
      <c r="REJ41" s="2270"/>
      <c r="REK41" s="2270"/>
      <c r="REL41" s="2325"/>
      <c r="REM41" s="2325"/>
      <c r="REN41" s="2325"/>
      <c r="REO41" s="2267"/>
      <c r="REP41" s="2270"/>
      <c r="REQ41" s="2271"/>
      <c r="RER41" s="2270"/>
      <c r="RES41" s="2270"/>
      <c r="RET41" s="2325"/>
      <c r="REU41" s="2325"/>
      <c r="REV41" s="2325"/>
      <c r="REW41" s="2267"/>
      <c r="REX41" s="2270"/>
      <c r="REY41" s="2271"/>
      <c r="REZ41" s="2270"/>
      <c r="RFA41" s="2270"/>
      <c r="RFB41" s="2325"/>
      <c r="RFC41" s="2325"/>
      <c r="RFD41" s="2325"/>
      <c r="RFE41" s="2267"/>
      <c r="RFF41" s="2270"/>
      <c r="RFG41" s="2271"/>
      <c r="RFH41" s="2270"/>
      <c r="RFI41" s="2270"/>
      <c r="RFJ41" s="2325"/>
      <c r="RFK41" s="2325"/>
      <c r="RFL41" s="2325"/>
      <c r="RFM41" s="2267"/>
      <c r="RFN41" s="2270"/>
      <c r="RFO41" s="2271"/>
      <c r="RFP41" s="2270"/>
      <c r="RFQ41" s="2270"/>
      <c r="RFR41" s="2325"/>
      <c r="RFS41" s="2325"/>
      <c r="RFT41" s="2325"/>
      <c r="RFU41" s="2267"/>
      <c r="RFV41" s="2270"/>
      <c r="RFW41" s="2271"/>
      <c r="RFX41" s="2270"/>
      <c r="RFY41" s="2270"/>
      <c r="RFZ41" s="2325"/>
      <c r="RGA41" s="2325"/>
      <c r="RGB41" s="2325"/>
      <c r="RGC41" s="2267"/>
      <c r="RGD41" s="2270"/>
      <c r="RGE41" s="2271"/>
      <c r="RGF41" s="2270"/>
      <c r="RGG41" s="2270"/>
      <c r="RGH41" s="2325"/>
      <c r="RGI41" s="2325"/>
      <c r="RGJ41" s="2325"/>
      <c r="RGK41" s="2267"/>
      <c r="RGL41" s="2270"/>
      <c r="RGM41" s="2271"/>
      <c r="RGN41" s="2270"/>
      <c r="RGO41" s="2270"/>
      <c r="RGP41" s="2325"/>
      <c r="RGQ41" s="2325"/>
      <c r="RGR41" s="2325"/>
      <c r="RGS41" s="2267"/>
      <c r="RGT41" s="2270"/>
      <c r="RGU41" s="2271"/>
      <c r="RGV41" s="2270"/>
      <c r="RGW41" s="2270"/>
      <c r="RGX41" s="2325"/>
      <c r="RGY41" s="2325"/>
      <c r="RGZ41" s="2325"/>
      <c r="RHA41" s="2267"/>
      <c r="RHB41" s="2270"/>
      <c r="RHC41" s="2271"/>
      <c r="RHD41" s="2270"/>
      <c r="RHE41" s="2270"/>
      <c r="RHF41" s="2325"/>
      <c r="RHG41" s="2325"/>
      <c r="RHH41" s="2325"/>
      <c r="RHI41" s="2267"/>
      <c r="RHJ41" s="2270"/>
      <c r="RHK41" s="2271"/>
      <c r="RHL41" s="2270"/>
      <c r="RHM41" s="2270"/>
      <c r="RHN41" s="2325"/>
      <c r="RHO41" s="2325"/>
      <c r="RHP41" s="2325"/>
      <c r="RHQ41" s="2267"/>
      <c r="RHR41" s="2270"/>
      <c r="RHS41" s="2271"/>
      <c r="RHT41" s="2270"/>
      <c r="RHU41" s="2270"/>
      <c r="RHV41" s="2325"/>
      <c r="RHW41" s="2325"/>
      <c r="RHX41" s="2325"/>
      <c r="RHY41" s="2267"/>
      <c r="RHZ41" s="2270"/>
      <c r="RIA41" s="2271"/>
      <c r="RIB41" s="2270"/>
      <c r="RIC41" s="2270"/>
      <c r="RID41" s="2325"/>
      <c r="RIE41" s="2325"/>
      <c r="RIF41" s="2325"/>
      <c r="RIG41" s="2267"/>
      <c r="RIH41" s="2270"/>
      <c r="RII41" s="2271"/>
      <c r="RIJ41" s="2270"/>
      <c r="RIK41" s="2270"/>
      <c r="RIL41" s="2325"/>
      <c r="RIM41" s="2325"/>
      <c r="RIN41" s="2325"/>
      <c r="RIO41" s="2267"/>
      <c r="RIP41" s="2270"/>
      <c r="RIQ41" s="2271"/>
      <c r="RIR41" s="2270"/>
      <c r="RIS41" s="2270"/>
      <c r="RIT41" s="2325"/>
      <c r="RIU41" s="2325"/>
      <c r="RIV41" s="2325"/>
      <c r="RIW41" s="2267"/>
      <c r="RIX41" s="2270"/>
      <c r="RIY41" s="2271"/>
      <c r="RIZ41" s="2270"/>
      <c r="RJA41" s="2270"/>
      <c r="RJB41" s="2325"/>
      <c r="RJC41" s="2325"/>
      <c r="RJD41" s="2325"/>
      <c r="RJE41" s="2267"/>
      <c r="RJF41" s="2270"/>
      <c r="RJG41" s="2271"/>
      <c r="RJH41" s="2270"/>
      <c r="RJI41" s="2270"/>
      <c r="RJJ41" s="2325"/>
      <c r="RJK41" s="2325"/>
      <c r="RJL41" s="2325"/>
      <c r="RJM41" s="2267"/>
      <c r="RJN41" s="2270"/>
      <c r="RJO41" s="2271"/>
      <c r="RJP41" s="2270"/>
      <c r="RJQ41" s="2270"/>
      <c r="RJR41" s="2325"/>
      <c r="RJS41" s="2325"/>
      <c r="RJT41" s="2325"/>
      <c r="RJU41" s="2267"/>
      <c r="RJV41" s="2270"/>
      <c r="RJW41" s="2271"/>
      <c r="RJX41" s="2270"/>
      <c r="RJY41" s="2270"/>
      <c r="RJZ41" s="2325"/>
      <c r="RKA41" s="2325"/>
      <c r="RKB41" s="2325"/>
      <c r="RKC41" s="2267"/>
      <c r="RKD41" s="2270"/>
      <c r="RKE41" s="2271"/>
      <c r="RKF41" s="2270"/>
      <c r="RKG41" s="2270"/>
      <c r="RKH41" s="2325"/>
      <c r="RKI41" s="2325"/>
      <c r="RKJ41" s="2325"/>
      <c r="RKK41" s="2267"/>
      <c r="RKL41" s="2270"/>
      <c r="RKM41" s="2271"/>
      <c r="RKN41" s="2270"/>
      <c r="RKO41" s="2270"/>
      <c r="RKP41" s="2325"/>
      <c r="RKQ41" s="2325"/>
      <c r="RKR41" s="2325"/>
      <c r="RKS41" s="2267"/>
      <c r="RKT41" s="2270"/>
      <c r="RKU41" s="2271"/>
      <c r="RKV41" s="2270"/>
      <c r="RKW41" s="2270"/>
      <c r="RKX41" s="2325"/>
      <c r="RKY41" s="2325"/>
      <c r="RKZ41" s="2325"/>
      <c r="RLA41" s="2267"/>
      <c r="RLB41" s="2270"/>
      <c r="RLC41" s="2271"/>
      <c r="RLD41" s="2270"/>
      <c r="RLE41" s="2270"/>
      <c r="RLF41" s="2325"/>
      <c r="RLG41" s="2325"/>
      <c r="RLH41" s="2325"/>
      <c r="RLI41" s="2267"/>
      <c r="RLJ41" s="2270"/>
      <c r="RLK41" s="2271"/>
      <c r="RLL41" s="2270"/>
      <c r="RLM41" s="2270"/>
      <c r="RLN41" s="2325"/>
      <c r="RLO41" s="2325"/>
      <c r="RLP41" s="2325"/>
      <c r="RLQ41" s="2267"/>
      <c r="RLR41" s="2270"/>
      <c r="RLS41" s="2271"/>
      <c r="RLT41" s="2270"/>
      <c r="RLU41" s="2270"/>
      <c r="RLV41" s="2325"/>
      <c r="RLW41" s="2325"/>
      <c r="RLX41" s="2325"/>
      <c r="RLY41" s="2267"/>
      <c r="RLZ41" s="2270"/>
      <c r="RMA41" s="2271"/>
      <c r="RMB41" s="2270"/>
      <c r="RMC41" s="2270"/>
      <c r="RMD41" s="2325"/>
      <c r="RME41" s="2325"/>
      <c r="RMF41" s="2325"/>
      <c r="RMG41" s="2267"/>
      <c r="RMH41" s="2270"/>
      <c r="RMI41" s="2271"/>
      <c r="RMJ41" s="2270"/>
      <c r="RMK41" s="2270"/>
      <c r="RML41" s="2325"/>
      <c r="RMM41" s="2325"/>
      <c r="RMN41" s="2325"/>
      <c r="RMO41" s="2267"/>
      <c r="RMP41" s="2270"/>
      <c r="RMQ41" s="2271"/>
      <c r="RMR41" s="2270"/>
      <c r="RMS41" s="2270"/>
      <c r="RMT41" s="2325"/>
      <c r="RMU41" s="2325"/>
      <c r="RMV41" s="2325"/>
      <c r="RMW41" s="2267"/>
      <c r="RMX41" s="2270"/>
      <c r="RMY41" s="2271"/>
      <c r="RMZ41" s="2270"/>
      <c r="RNA41" s="2270"/>
      <c r="RNB41" s="2325"/>
      <c r="RNC41" s="2325"/>
      <c r="RND41" s="2325"/>
      <c r="RNE41" s="2267"/>
      <c r="RNF41" s="2270"/>
      <c r="RNG41" s="2271"/>
      <c r="RNH41" s="2270"/>
      <c r="RNI41" s="2270"/>
      <c r="RNJ41" s="2325"/>
      <c r="RNK41" s="2325"/>
      <c r="RNL41" s="2325"/>
      <c r="RNM41" s="2267"/>
      <c r="RNN41" s="2270"/>
      <c r="RNO41" s="2271"/>
      <c r="RNP41" s="2270"/>
      <c r="RNQ41" s="2270"/>
      <c r="RNR41" s="2325"/>
      <c r="RNS41" s="2325"/>
      <c r="RNT41" s="2325"/>
      <c r="RNU41" s="2267"/>
      <c r="RNV41" s="2270"/>
      <c r="RNW41" s="2271"/>
      <c r="RNX41" s="2270"/>
      <c r="RNY41" s="2270"/>
      <c r="RNZ41" s="2325"/>
      <c r="ROA41" s="2325"/>
      <c r="ROB41" s="2325"/>
      <c r="ROC41" s="2267"/>
      <c r="ROD41" s="2270"/>
      <c r="ROE41" s="2271"/>
      <c r="ROF41" s="2270"/>
      <c r="ROG41" s="2270"/>
      <c r="ROH41" s="2325"/>
      <c r="ROI41" s="2325"/>
      <c r="ROJ41" s="2325"/>
      <c r="ROK41" s="2267"/>
      <c r="ROL41" s="2270"/>
      <c r="ROM41" s="2271"/>
      <c r="RON41" s="2270"/>
      <c r="ROO41" s="2270"/>
      <c r="ROP41" s="2325"/>
      <c r="ROQ41" s="2325"/>
      <c r="ROR41" s="2325"/>
      <c r="ROS41" s="2267"/>
      <c r="ROT41" s="2270"/>
      <c r="ROU41" s="2271"/>
      <c r="ROV41" s="2270"/>
      <c r="ROW41" s="2270"/>
      <c r="ROX41" s="2325"/>
      <c r="ROY41" s="2325"/>
      <c r="ROZ41" s="2325"/>
      <c r="RPA41" s="2267"/>
      <c r="RPB41" s="2270"/>
      <c r="RPC41" s="2271"/>
      <c r="RPD41" s="2270"/>
      <c r="RPE41" s="2270"/>
      <c r="RPF41" s="2325"/>
      <c r="RPG41" s="2325"/>
      <c r="RPH41" s="2325"/>
      <c r="RPI41" s="2267"/>
      <c r="RPJ41" s="2270"/>
      <c r="RPK41" s="2271"/>
      <c r="RPL41" s="2270"/>
      <c r="RPM41" s="2270"/>
      <c r="RPN41" s="2325"/>
      <c r="RPO41" s="2325"/>
      <c r="RPP41" s="2325"/>
      <c r="RPQ41" s="2267"/>
      <c r="RPR41" s="2270"/>
      <c r="RPS41" s="2271"/>
      <c r="RPT41" s="2270"/>
      <c r="RPU41" s="2270"/>
      <c r="RPV41" s="2325"/>
      <c r="RPW41" s="2325"/>
      <c r="RPX41" s="2325"/>
      <c r="RPY41" s="2267"/>
      <c r="RPZ41" s="2270"/>
      <c r="RQA41" s="2271"/>
      <c r="RQB41" s="2270"/>
      <c r="RQC41" s="2270"/>
      <c r="RQD41" s="2325"/>
      <c r="RQE41" s="2325"/>
      <c r="RQF41" s="2325"/>
      <c r="RQG41" s="2267"/>
      <c r="RQH41" s="2270"/>
      <c r="RQI41" s="2271"/>
      <c r="RQJ41" s="2270"/>
      <c r="RQK41" s="2270"/>
      <c r="RQL41" s="2325"/>
      <c r="RQM41" s="2325"/>
      <c r="RQN41" s="2325"/>
      <c r="RQO41" s="2267"/>
      <c r="RQP41" s="2270"/>
      <c r="RQQ41" s="2271"/>
      <c r="RQR41" s="2270"/>
      <c r="RQS41" s="2270"/>
      <c r="RQT41" s="2325"/>
      <c r="RQU41" s="2325"/>
      <c r="RQV41" s="2325"/>
      <c r="RQW41" s="2267"/>
      <c r="RQX41" s="2270"/>
      <c r="RQY41" s="2271"/>
      <c r="RQZ41" s="2270"/>
      <c r="RRA41" s="2270"/>
      <c r="RRB41" s="2325"/>
      <c r="RRC41" s="2325"/>
      <c r="RRD41" s="2325"/>
      <c r="RRE41" s="2267"/>
      <c r="RRF41" s="2270"/>
      <c r="RRG41" s="2271"/>
      <c r="RRH41" s="2270"/>
      <c r="RRI41" s="2270"/>
      <c r="RRJ41" s="2325"/>
      <c r="RRK41" s="2325"/>
      <c r="RRL41" s="2325"/>
      <c r="RRM41" s="2267"/>
      <c r="RRN41" s="2270"/>
      <c r="RRO41" s="2271"/>
      <c r="RRP41" s="2270"/>
      <c r="RRQ41" s="2270"/>
      <c r="RRR41" s="2325"/>
      <c r="RRS41" s="2325"/>
      <c r="RRT41" s="2325"/>
      <c r="RRU41" s="2267"/>
      <c r="RRV41" s="2270"/>
      <c r="RRW41" s="2271"/>
      <c r="RRX41" s="2270"/>
      <c r="RRY41" s="2270"/>
      <c r="RRZ41" s="2325"/>
      <c r="RSA41" s="2325"/>
      <c r="RSB41" s="2325"/>
      <c r="RSC41" s="2267"/>
      <c r="RSD41" s="2270"/>
      <c r="RSE41" s="2271"/>
      <c r="RSF41" s="2270"/>
      <c r="RSG41" s="2270"/>
      <c r="RSH41" s="2325"/>
      <c r="RSI41" s="2325"/>
      <c r="RSJ41" s="2325"/>
      <c r="RSK41" s="2267"/>
      <c r="RSL41" s="2270"/>
      <c r="RSM41" s="2271"/>
      <c r="RSN41" s="2270"/>
      <c r="RSO41" s="2270"/>
      <c r="RSP41" s="2325"/>
      <c r="RSQ41" s="2325"/>
      <c r="RSR41" s="2325"/>
      <c r="RSS41" s="2267"/>
      <c r="RST41" s="2270"/>
      <c r="RSU41" s="2271"/>
      <c r="RSV41" s="2270"/>
      <c r="RSW41" s="2270"/>
      <c r="RSX41" s="2325"/>
      <c r="RSY41" s="2325"/>
      <c r="RSZ41" s="2325"/>
      <c r="RTA41" s="2267"/>
      <c r="RTB41" s="2270"/>
      <c r="RTC41" s="2271"/>
      <c r="RTD41" s="2270"/>
      <c r="RTE41" s="2270"/>
      <c r="RTF41" s="2325"/>
      <c r="RTG41" s="2325"/>
      <c r="RTH41" s="2325"/>
      <c r="RTI41" s="2267"/>
      <c r="RTJ41" s="2270"/>
      <c r="RTK41" s="2271"/>
      <c r="RTL41" s="2270"/>
      <c r="RTM41" s="2270"/>
      <c r="RTN41" s="2325"/>
      <c r="RTO41" s="2325"/>
      <c r="RTP41" s="2325"/>
      <c r="RTQ41" s="2267"/>
      <c r="RTR41" s="2270"/>
      <c r="RTS41" s="2271"/>
      <c r="RTT41" s="2270"/>
      <c r="RTU41" s="2270"/>
      <c r="RTV41" s="2325"/>
      <c r="RTW41" s="2325"/>
      <c r="RTX41" s="2325"/>
      <c r="RTY41" s="2267"/>
      <c r="RTZ41" s="2270"/>
      <c r="RUA41" s="2271"/>
      <c r="RUB41" s="2270"/>
      <c r="RUC41" s="2270"/>
      <c r="RUD41" s="2325"/>
      <c r="RUE41" s="2325"/>
      <c r="RUF41" s="2325"/>
      <c r="RUG41" s="2267"/>
      <c r="RUH41" s="2270"/>
      <c r="RUI41" s="2271"/>
      <c r="RUJ41" s="2270"/>
      <c r="RUK41" s="2270"/>
      <c r="RUL41" s="2325"/>
      <c r="RUM41" s="2325"/>
      <c r="RUN41" s="2325"/>
      <c r="RUO41" s="2267"/>
      <c r="RUP41" s="2270"/>
      <c r="RUQ41" s="2271"/>
      <c r="RUR41" s="2270"/>
      <c r="RUS41" s="2270"/>
      <c r="RUT41" s="2325"/>
      <c r="RUU41" s="2325"/>
      <c r="RUV41" s="2325"/>
      <c r="RUW41" s="2267"/>
      <c r="RUX41" s="2270"/>
      <c r="RUY41" s="2271"/>
      <c r="RUZ41" s="2270"/>
      <c r="RVA41" s="2270"/>
      <c r="RVB41" s="2325"/>
      <c r="RVC41" s="2325"/>
      <c r="RVD41" s="2325"/>
      <c r="RVE41" s="2267"/>
      <c r="RVF41" s="2270"/>
      <c r="RVG41" s="2271"/>
      <c r="RVH41" s="2270"/>
      <c r="RVI41" s="2270"/>
      <c r="RVJ41" s="2325"/>
      <c r="RVK41" s="2325"/>
      <c r="RVL41" s="2325"/>
      <c r="RVM41" s="2267"/>
      <c r="RVN41" s="2270"/>
      <c r="RVO41" s="2271"/>
      <c r="RVP41" s="2270"/>
      <c r="RVQ41" s="2270"/>
      <c r="RVR41" s="2325"/>
      <c r="RVS41" s="2325"/>
      <c r="RVT41" s="2325"/>
      <c r="RVU41" s="2267"/>
      <c r="RVV41" s="2270"/>
      <c r="RVW41" s="2271"/>
      <c r="RVX41" s="2270"/>
      <c r="RVY41" s="2270"/>
      <c r="RVZ41" s="2325"/>
      <c r="RWA41" s="2325"/>
      <c r="RWB41" s="2325"/>
      <c r="RWC41" s="2267"/>
      <c r="RWD41" s="2270"/>
      <c r="RWE41" s="2271"/>
      <c r="RWF41" s="2270"/>
      <c r="RWG41" s="2270"/>
      <c r="RWH41" s="2325"/>
      <c r="RWI41" s="2325"/>
      <c r="RWJ41" s="2325"/>
      <c r="RWK41" s="2267"/>
      <c r="RWL41" s="2270"/>
      <c r="RWM41" s="2271"/>
      <c r="RWN41" s="2270"/>
      <c r="RWO41" s="2270"/>
      <c r="RWP41" s="2325"/>
      <c r="RWQ41" s="2325"/>
      <c r="RWR41" s="2325"/>
      <c r="RWS41" s="2267"/>
      <c r="RWT41" s="2270"/>
      <c r="RWU41" s="2271"/>
      <c r="RWV41" s="2270"/>
      <c r="RWW41" s="2270"/>
      <c r="RWX41" s="2325"/>
      <c r="RWY41" s="2325"/>
      <c r="RWZ41" s="2325"/>
      <c r="RXA41" s="2267"/>
      <c r="RXB41" s="2270"/>
      <c r="RXC41" s="2271"/>
      <c r="RXD41" s="2270"/>
      <c r="RXE41" s="2270"/>
      <c r="RXF41" s="2325"/>
      <c r="RXG41" s="2325"/>
      <c r="RXH41" s="2325"/>
      <c r="RXI41" s="2267"/>
      <c r="RXJ41" s="2270"/>
      <c r="RXK41" s="2271"/>
      <c r="RXL41" s="2270"/>
      <c r="RXM41" s="2270"/>
      <c r="RXN41" s="2325"/>
      <c r="RXO41" s="2325"/>
      <c r="RXP41" s="2325"/>
      <c r="RXQ41" s="2267"/>
      <c r="RXR41" s="2270"/>
      <c r="RXS41" s="2271"/>
      <c r="RXT41" s="2270"/>
      <c r="RXU41" s="2270"/>
      <c r="RXV41" s="2325"/>
      <c r="RXW41" s="2325"/>
      <c r="RXX41" s="2325"/>
      <c r="RXY41" s="2267"/>
      <c r="RXZ41" s="2270"/>
      <c r="RYA41" s="2271"/>
      <c r="RYB41" s="2270"/>
      <c r="RYC41" s="2270"/>
      <c r="RYD41" s="2325"/>
      <c r="RYE41" s="2325"/>
      <c r="RYF41" s="2325"/>
      <c r="RYG41" s="2267"/>
      <c r="RYH41" s="2270"/>
      <c r="RYI41" s="2271"/>
      <c r="RYJ41" s="2270"/>
      <c r="RYK41" s="2270"/>
      <c r="RYL41" s="2325"/>
      <c r="RYM41" s="2325"/>
      <c r="RYN41" s="2325"/>
      <c r="RYO41" s="2267"/>
      <c r="RYP41" s="2270"/>
      <c r="RYQ41" s="2271"/>
      <c r="RYR41" s="2270"/>
      <c r="RYS41" s="2270"/>
      <c r="RYT41" s="2325"/>
      <c r="RYU41" s="2325"/>
      <c r="RYV41" s="2325"/>
      <c r="RYW41" s="2267"/>
      <c r="RYX41" s="2270"/>
      <c r="RYY41" s="2271"/>
      <c r="RYZ41" s="2270"/>
      <c r="RZA41" s="2270"/>
      <c r="RZB41" s="2325"/>
      <c r="RZC41" s="2325"/>
      <c r="RZD41" s="2325"/>
      <c r="RZE41" s="2267"/>
      <c r="RZF41" s="2270"/>
      <c r="RZG41" s="2271"/>
      <c r="RZH41" s="2270"/>
      <c r="RZI41" s="2270"/>
      <c r="RZJ41" s="2325"/>
      <c r="RZK41" s="2325"/>
      <c r="RZL41" s="2325"/>
      <c r="RZM41" s="2267"/>
      <c r="RZN41" s="2270"/>
      <c r="RZO41" s="2271"/>
      <c r="RZP41" s="2270"/>
      <c r="RZQ41" s="2270"/>
      <c r="RZR41" s="2325"/>
      <c r="RZS41" s="2325"/>
      <c r="RZT41" s="2325"/>
      <c r="RZU41" s="2267"/>
      <c r="RZV41" s="2270"/>
      <c r="RZW41" s="2271"/>
      <c r="RZX41" s="2270"/>
      <c r="RZY41" s="2270"/>
      <c r="RZZ41" s="2325"/>
      <c r="SAA41" s="2325"/>
      <c r="SAB41" s="2325"/>
      <c r="SAC41" s="2267"/>
      <c r="SAD41" s="2270"/>
      <c r="SAE41" s="2271"/>
      <c r="SAF41" s="2270"/>
      <c r="SAG41" s="2270"/>
      <c r="SAH41" s="2325"/>
      <c r="SAI41" s="2325"/>
      <c r="SAJ41" s="2325"/>
      <c r="SAK41" s="2267"/>
      <c r="SAL41" s="2270"/>
      <c r="SAM41" s="2271"/>
      <c r="SAN41" s="2270"/>
      <c r="SAO41" s="2270"/>
      <c r="SAP41" s="2325"/>
      <c r="SAQ41" s="2325"/>
      <c r="SAR41" s="2325"/>
      <c r="SAS41" s="2267"/>
      <c r="SAT41" s="2270"/>
      <c r="SAU41" s="2271"/>
      <c r="SAV41" s="2270"/>
      <c r="SAW41" s="2270"/>
      <c r="SAX41" s="2325"/>
      <c r="SAY41" s="2325"/>
      <c r="SAZ41" s="2325"/>
      <c r="SBA41" s="2267"/>
      <c r="SBB41" s="2270"/>
      <c r="SBC41" s="2271"/>
      <c r="SBD41" s="2270"/>
      <c r="SBE41" s="2270"/>
      <c r="SBF41" s="2325"/>
      <c r="SBG41" s="2325"/>
      <c r="SBH41" s="2325"/>
      <c r="SBI41" s="2267"/>
      <c r="SBJ41" s="2270"/>
      <c r="SBK41" s="2271"/>
      <c r="SBL41" s="2270"/>
      <c r="SBM41" s="2270"/>
      <c r="SBN41" s="2325"/>
      <c r="SBO41" s="2325"/>
      <c r="SBP41" s="2325"/>
      <c r="SBQ41" s="2267"/>
      <c r="SBR41" s="2270"/>
      <c r="SBS41" s="2271"/>
      <c r="SBT41" s="2270"/>
      <c r="SBU41" s="2270"/>
      <c r="SBV41" s="2325"/>
      <c r="SBW41" s="2325"/>
      <c r="SBX41" s="2325"/>
      <c r="SBY41" s="2267"/>
      <c r="SBZ41" s="2270"/>
      <c r="SCA41" s="2271"/>
      <c r="SCB41" s="2270"/>
      <c r="SCC41" s="2270"/>
      <c r="SCD41" s="2325"/>
      <c r="SCE41" s="2325"/>
      <c r="SCF41" s="2325"/>
      <c r="SCG41" s="2267"/>
      <c r="SCH41" s="2270"/>
      <c r="SCI41" s="2271"/>
      <c r="SCJ41" s="2270"/>
      <c r="SCK41" s="2270"/>
      <c r="SCL41" s="2325"/>
      <c r="SCM41" s="2325"/>
      <c r="SCN41" s="2325"/>
      <c r="SCO41" s="2267"/>
      <c r="SCP41" s="2270"/>
      <c r="SCQ41" s="2271"/>
      <c r="SCR41" s="2270"/>
      <c r="SCS41" s="2270"/>
      <c r="SCT41" s="2325"/>
      <c r="SCU41" s="2325"/>
      <c r="SCV41" s="2325"/>
      <c r="SCW41" s="2267"/>
      <c r="SCX41" s="2270"/>
      <c r="SCY41" s="2271"/>
      <c r="SCZ41" s="2270"/>
      <c r="SDA41" s="2270"/>
      <c r="SDB41" s="2325"/>
      <c r="SDC41" s="2325"/>
      <c r="SDD41" s="2325"/>
      <c r="SDE41" s="2267"/>
      <c r="SDF41" s="2270"/>
      <c r="SDG41" s="2271"/>
      <c r="SDH41" s="2270"/>
      <c r="SDI41" s="2270"/>
      <c r="SDJ41" s="2325"/>
      <c r="SDK41" s="2325"/>
      <c r="SDL41" s="2325"/>
      <c r="SDM41" s="2267"/>
      <c r="SDN41" s="2270"/>
      <c r="SDO41" s="2271"/>
      <c r="SDP41" s="2270"/>
      <c r="SDQ41" s="2270"/>
      <c r="SDR41" s="2325"/>
      <c r="SDS41" s="2325"/>
      <c r="SDT41" s="2325"/>
      <c r="SDU41" s="2267"/>
      <c r="SDV41" s="2270"/>
      <c r="SDW41" s="2271"/>
      <c r="SDX41" s="2270"/>
      <c r="SDY41" s="2270"/>
      <c r="SDZ41" s="2325"/>
      <c r="SEA41" s="2325"/>
      <c r="SEB41" s="2325"/>
      <c r="SEC41" s="2267"/>
      <c r="SED41" s="2270"/>
      <c r="SEE41" s="2271"/>
      <c r="SEF41" s="2270"/>
      <c r="SEG41" s="2270"/>
      <c r="SEH41" s="2325"/>
      <c r="SEI41" s="2325"/>
      <c r="SEJ41" s="2325"/>
      <c r="SEK41" s="2267"/>
      <c r="SEL41" s="2270"/>
      <c r="SEM41" s="2271"/>
      <c r="SEN41" s="2270"/>
      <c r="SEO41" s="2270"/>
      <c r="SEP41" s="2325"/>
      <c r="SEQ41" s="2325"/>
      <c r="SER41" s="2325"/>
      <c r="SES41" s="2267"/>
      <c r="SET41" s="2270"/>
      <c r="SEU41" s="2271"/>
      <c r="SEV41" s="2270"/>
      <c r="SEW41" s="2270"/>
      <c r="SEX41" s="2325"/>
      <c r="SEY41" s="2325"/>
      <c r="SEZ41" s="2325"/>
      <c r="SFA41" s="2267"/>
      <c r="SFB41" s="2270"/>
      <c r="SFC41" s="2271"/>
      <c r="SFD41" s="2270"/>
      <c r="SFE41" s="2270"/>
      <c r="SFF41" s="2325"/>
      <c r="SFG41" s="2325"/>
      <c r="SFH41" s="2325"/>
      <c r="SFI41" s="2267"/>
      <c r="SFJ41" s="2270"/>
      <c r="SFK41" s="2271"/>
      <c r="SFL41" s="2270"/>
      <c r="SFM41" s="2270"/>
      <c r="SFN41" s="2325"/>
      <c r="SFO41" s="2325"/>
      <c r="SFP41" s="2325"/>
      <c r="SFQ41" s="2267"/>
      <c r="SFR41" s="2270"/>
      <c r="SFS41" s="2271"/>
      <c r="SFT41" s="2270"/>
      <c r="SFU41" s="2270"/>
      <c r="SFV41" s="2325"/>
      <c r="SFW41" s="2325"/>
      <c r="SFX41" s="2325"/>
      <c r="SFY41" s="2267"/>
      <c r="SFZ41" s="2270"/>
      <c r="SGA41" s="2271"/>
      <c r="SGB41" s="2270"/>
      <c r="SGC41" s="2270"/>
      <c r="SGD41" s="2325"/>
      <c r="SGE41" s="2325"/>
      <c r="SGF41" s="2325"/>
      <c r="SGG41" s="2267"/>
      <c r="SGH41" s="2270"/>
      <c r="SGI41" s="2271"/>
      <c r="SGJ41" s="2270"/>
      <c r="SGK41" s="2270"/>
      <c r="SGL41" s="2325"/>
      <c r="SGM41" s="2325"/>
      <c r="SGN41" s="2325"/>
      <c r="SGO41" s="2267"/>
      <c r="SGP41" s="2270"/>
      <c r="SGQ41" s="2271"/>
      <c r="SGR41" s="2270"/>
      <c r="SGS41" s="2270"/>
      <c r="SGT41" s="2325"/>
      <c r="SGU41" s="2325"/>
      <c r="SGV41" s="2325"/>
      <c r="SGW41" s="2267"/>
      <c r="SGX41" s="2270"/>
      <c r="SGY41" s="2271"/>
      <c r="SGZ41" s="2270"/>
      <c r="SHA41" s="2270"/>
      <c r="SHB41" s="2325"/>
      <c r="SHC41" s="2325"/>
      <c r="SHD41" s="2325"/>
      <c r="SHE41" s="2267"/>
      <c r="SHF41" s="2270"/>
      <c r="SHG41" s="2271"/>
      <c r="SHH41" s="2270"/>
      <c r="SHI41" s="2270"/>
      <c r="SHJ41" s="2325"/>
      <c r="SHK41" s="2325"/>
      <c r="SHL41" s="2325"/>
      <c r="SHM41" s="2267"/>
      <c r="SHN41" s="2270"/>
      <c r="SHO41" s="2271"/>
      <c r="SHP41" s="2270"/>
      <c r="SHQ41" s="2270"/>
      <c r="SHR41" s="2325"/>
      <c r="SHS41" s="2325"/>
      <c r="SHT41" s="2325"/>
      <c r="SHU41" s="2267"/>
      <c r="SHV41" s="2270"/>
      <c r="SHW41" s="2271"/>
      <c r="SHX41" s="2270"/>
      <c r="SHY41" s="2270"/>
      <c r="SHZ41" s="2325"/>
      <c r="SIA41" s="2325"/>
      <c r="SIB41" s="2325"/>
      <c r="SIC41" s="2267"/>
      <c r="SID41" s="2270"/>
      <c r="SIE41" s="2271"/>
      <c r="SIF41" s="2270"/>
      <c r="SIG41" s="2270"/>
      <c r="SIH41" s="2325"/>
      <c r="SII41" s="2325"/>
      <c r="SIJ41" s="2325"/>
      <c r="SIK41" s="2267"/>
      <c r="SIL41" s="2270"/>
      <c r="SIM41" s="2271"/>
      <c r="SIN41" s="2270"/>
      <c r="SIO41" s="2270"/>
      <c r="SIP41" s="2325"/>
      <c r="SIQ41" s="2325"/>
      <c r="SIR41" s="2325"/>
      <c r="SIS41" s="2267"/>
      <c r="SIT41" s="2270"/>
      <c r="SIU41" s="2271"/>
      <c r="SIV41" s="2270"/>
      <c r="SIW41" s="2270"/>
      <c r="SIX41" s="2325"/>
      <c r="SIY41" s="2325"/>
      <c r="SIZ41" s="2325"/>
      <c r="SJA41" s="2267"/>
      <c r="SJB41" s="2270"/>
      <c r="SJC41" s="2271"/>
      <c r="SJD41" s="2270"/>
      <c r="SJE41" s="2270"/>
      <c r="SJF41" s="2325"/>
      <c r="SJG41" s="2325"/>
      <c r="SJH41" s="2325"/>
      <c r="SJI41" s="2267"/>
      <c r="SJJ41" s="2270"/>
      <c r="SJK41" s="2271"/>
      <c r="SJL41" s="2270"/>
      <c r="SJM41" s="2270"/>
      <c r="SJN41" s="2325"/>
      <c r="SJO41" s="2325"/>
      <c r="SJP41" s="2325"/>
      <c r="SJQ41" s="2267"/>
      <c r="SJR41" s="2270"/>
      <c r="SJS41" s="2271"/>
      <c r="SJT41" s="2270"/>
      <c r="SJU41" s="2270"/>
      <c r="SJV41" s="2325"/>
      <c r="SJW41" s="2325"/>
      <c r="SJX41" s="2325"/>
      <c r="SJY41" s="2267"/>
      <c r="SJZ41" s="2270"/>
      <c r="SKA41" s="2271"/>
      <c r="SKB41" s="2270"/>
      <c r="SKC41" s="2270"/>
      <c r="SKD41" s="2325"/>
      <c r="SKE41" s="2325"/>
      <c r="SKF41" s="2325"/>
      <c r="SKG41" s="2267"/>
      <c r="SKH41" s="2270"/>
      <c r="SKI41" s="2271"/>
      <c r="SKJ41" s="2270"/>
      <c r="SKK41" s="2270"/>
      <c r="SKL41" s="2325"/>
      <c r="SKM41" s="2325"/>
      <c r="SKN41" s="2325"/>
      <c r="SKO41" s="2267"/>
      <c r="SKP41" s="2270"/>
      <c r="SKQ41" s="2271"/>
      <c r="SKR41" s="2270"/>
      <c r="SKS41" s="2270"/>
      <c r="SKT41" s="2325"/>
      <c r="SKU41" s="2325"/>
      <c r="SKV41" s="2325"/>
      <c r="SKW41" s="2267"/>
      <c r="SKX41" s="2270"/>
      <c r="SKY41" s="2271"/>
      <c r="SKZ41" s="2270"/>
      <c r="SLA41" s="2270"/>
      <c r="SLB41" s="2325"/>
      <c r="SLC41" s="2325"/>
      <c r="SLD41" s="2325"/>
      <c r="SLE41" s="2267"/>
      <c r="SLF41" s="2270"/>
      <c r="SLG41" s="2271"/>
      <c r="SLH41" s="2270"/>
      <c r="SLI41" s="2270"/>
      <c r="SLJ41" s="2325"/>
      <c r="SLK41" s="2325"/>
      <c r="SLL41" s="2325"/>
      <c r="SLM41" s="2267"/>
      <c r="SLN41" s="2270"/>
      <c r="SLO41" s="2271"/>
      <c r="SLP41" s="2270"/>
      <c r="SLQ41" s="2270"/>
      <c r="SLR41" s="2325"/>
      <c r="SLS41" s="2325"/>
      <c r="SLT41" s="2325"/>
      <c r="SLU41" s="2267"/>
      <c r="SLV41" s="2270"/>
      <c r="SLW41" s="2271"/>
      <c r="SLX41" s="2270"/>
      <c r="SLY41" s="2270"/>
      <c r="SLZ41" s="2325"/>
      <c r="SMA41" s="2325"/>
      <c r="SMB41" s="2325"/>
      <c r="SMC41" s="2267"/>
      <c r="SMD41" s="2270"/>
      <c r="SME41" s="2271"/>
      <c r="SMF41" s="2270"/>
      <c r="SMG41" s="2270"/>
      <c r="SMH41" s="2325"/>
      <c r="SMI41" s="2325"/>
      <c r="SMJ41" s="2325"/>
      <c r="SMK41" s="2267"/>
      <c r="SML41" s="2270"/>
      <c r="SMM41" s="2271"/>
      <c r="SMN41" s="2270"/>
      <c r="SMO41" s="2270"/>
      <c r="SMP41" s="2325"/>
      <c r="SMQ41" s="2325"/>
      <c r="SMR41" s="2325"/>
      <c r="SMS41" s="2267"/>
      <c r="SMT41" s="2270"/>
      <c r="SMU41" s="2271"/>
      <c r="SMV41" s="2270"/>
      <c r="SMW41" s="2270"/>
      <c r="SMX41" s="2325"/>
      <c r="SMY41" s="2325"/>
      <c r="SMZ41" s="2325"/>
      <c r="SNA41" s="2267"/>
      <c r="SNB41" s="2270"/>
      <c r="SNC41" s="2271"/>
      <c r="SND41" s="2270"/>
      <c r="SNE41" s="2270"/>
      <c r="SNF41" s="2325"/>
      <c r="SNG41" s="2325"/>
      <c r="SNH41" s="2325"/>
      <c r="SNI41" s="2267"/>
      <c r="SNJ41" s="2270"/>
      <c r="SNK41" s="2271"/>
      <c r="SNL41" s="2270"/>
      <c r="SNM41" s="2270"/>
      <c r="SNN41" s="2325"/>
      <c r="SNO41" s="2325"/>
      <c r="SNP41" s="2325"/>
      <c r="SNQ41" s="2267"/>
      <c r="SNR41" s="2270"/>
      <c r="SNS41" s="2271"/>
      <c r="SNT41" s="2270"/>
      <c r="SNU41" s="2270"/>
      <c r="SNV41" s="2325"/>
      <c r="SNW41" s="2325"/>
      <c r="SNX41" s="2325"/>
      <c r="SNY41" s="2267"/>
      <c r="SNZ41" s="2270"/>
      <c r="SOA41" s="2271"/>
      <c r="SOB41" s="2270"/>
      <c r="SOC41" s="2270"/>
      <c r="SOD41" s="2325"/>
      <c r="SOE41" s="2325"/>
      <c r="SOF41" s="2325"/>
      <c r="SOG41" s="2267"/>
      <c r="SOH41" s="2270"/>
      <c r="SOI41" s="2271"/>
      <c r="SOJ41" s="2270"/>
      <c r="SOK41" s="2270"/>
      <c r="SOL41" s="2325"/>
      <c r="SOM41" s="2325"/>
      <c r="SON41" s="2325"/>
      <c r="SOO41" s="2267"/>
      <c r="SOP41" s="2270"/>
      <c r="SOQ41" s="2271"/>
      <c r="SOR41" s="2270"/>
      <c r="SOS41" s="2270"/>
      <c r="SOT41" s="2325"/>
      <c r="SOU41" s="2325"/>
      <c r="SOV41" s="2325"/>
      <c r="SOW41" s="2267"/>
      <c r="SOX41" s="2270"/>
      <c r="SOY41" s="2271"/>
      <c r="SOZ41" s="2270"/>
      <c r="SPA41" s="2270"/>
      <c r="SPB41" s="2325"/>
      <c r="SPC41" s="2325"/>
      <c r="SPD41" s="2325"/>
      <c r="SPE41" s="2267"/>
      <c r="SPF41" s="2270"/>
      <c r="SPG41" s="2271"/>
      <c r="SPH41" s="2270"/>
      <c r="SPI41" s="2270"/>
      <c r="SPJ41" s="2325"/>
      <c r="SPK41" s="2325"/>
      <c r="SPL41" s="2325"/>
      <c r="SPM41" s="2267"/>
      <c r="SPN41" s="2270"/>
      <c r="SPO41" s="2271"/>
      <c r="SPP41" s="2270"/>
      <c r="SPQ41" s="2270"/>
      <c r="SPR41" s="2325"/>
      <c r="SPS41" s="2325"/>
      <c r="SPT41" s="2325"/>
      <c r="SPU41" s="2267"/>
      <c r="SPV41" s="2270"/>
      <c r="SPW41" s="2271"/>
      <c r="SPX41" s="2270"/>
      <c r="SPY41" s="2270"/>
      <c r="SPZ41" s="2325"/>
      <c r="SQA41" s="2325"/>
      <c r="SQB41" s="2325"/>
      <c r="SQC41" s="2267"/>
      <c r="SQD41" s="2270"/>
      <c r="SQE41" s="2271"/>
      <c r="SQF41" s="2270"/>
      <c r="SQG41" s="2270"/>
      <c r="SQH41" s="2325"/>
      <c r="SQI41" s="2325"/>
      <c r="SQJ41" s="2325"/>
      <c r="SQK41" s="2267"/>
      <c r="SQL41" s="2270"/>
      <c r="SQM41" s="2271"/>
      <c r="SQN41" s="2270"/>
      <c r="SQO41" s="2270"/>
      <c r="SQP41" s="2325"/>
      <c r="SQQ41" s="2325"/>
      <c r="SQR41" s="2325"/>
      <c r="SQS41" s="2267"/>
      <c r="SQT41" s="2270"/>
      <c r="SQU41" s="2271"/>
      <c r="SQV41" s="2270"/>
      <c r="SQW41" s="2270"/>
      <c r="SQX41" s="2325"/>
      <c r="SQY41" s="2325"/>
      <c r="SQZ41" s="2325"/>
      <c r="SRA41" s="2267"/>
      <c r="SRB41" s="2270"/>
      <c r="SRC41" s="2271"/>
      <c r="SRD41" s="2270"/>
      <c r="SRE41" s="2270"/>
      <c r="SRF41" s="2325"/>
      <c r="SRG41" s="2325"/>
      <c r="SRH41" s="2325"/>
      <c r="SRI41" s="2267"/>
      <c r="SRJ41" s="2270"/>
      <c r="SRK41" s="2271"/>
      <c r="SRL41" s="2270"/>
      <c r="SRM41" s="2270"/>
      <c r="SRN41" s="2325"/>
      <c r="SRO41" s="2325"/>
      <c r="SRP41" s="2325"/>
      <c r="SRQ41" s="2267"/>
      <c r="SRR41" s="2270"/>
      <c r="SRS41" s="2271"/>
      <c r="SRT41" s="2270"/>
      <c r="SRU41" s="2270"/>
      <c r="SRV41" s="2325"/>
      <c r="SRW41" s="2325"/>
      <c r="SRX41" s="2325"/>
      <c r="SRY41" s="2267"/>
      <c r="SRZ41" s="2270"/>
      <c r="SSA41" s="2271"/>
      <c r="SSB41" s="2270"/>
      <c r="SSC41" s="2270"/>
      <c r="SSD41" s="2325"/>
      <c r="SSE41" s="2325"/>
      <c r="SSF41" s="2325"/>
      <c r="SSG41" s="2267"/>
      <c r="SSH41" s="2270"/>
      <c r="SSI41" s="2271"/>
      <c r="SSJ41" s="2270"/>
      <c r="SSK41" s="2270"/>
      <c r="SSL41" s="2325"/>
      <c r="SSM41" s="2325"/>
      <c r="SSN41" s="2325"/>
      <c r="SSO41" s="2267"/>
      <c r="SSP41" s="2270"/>
      <c r="SSQ41" s="2271"/>
      <c r="SSR41" s="2270"/>
      <c r="SSS41" s="2270"/>
      <c r="SST41" s="2325"/>
      <c r="SSU41" s="2325"/>
      <c r="SSV41" s="2325"/>
      <c r="SSW41" s="2267"/>
      <c r="SSX41" s="2270"/>
      <c r="SSY41" s="2271"/>
      <c r="SSZ41" s="2270"/>
      <c r="STA41" s="2270"/>
      <c r="STB41" s="2325"/>
      <c r="STC41" s="2325"/>
      <c r="STD41" s="2325"/>
      <c r="STE41" s="2267"/>
      <c r="STF41" s="2270"/>
      <c r="STG41" s="2271"/>
      <c r="STH41" s="2270"/>
      <c r="STI41" s="2270"/>
      <c r="STJ41" s="2325"/>
      <c r="STK41" s="2325"/>
      <c r="STL41" s="2325"/>
      <c r="STM41" s="2267"/>
      <c r="STN41" s="2270"/>
      <c r="STO41" s="2271"/>
      <c r="STP41" s="2270"/>
      <c r="STQ41" s="2270"/>
      <c r="STR41" s="2325"/>
      <c r="STS41" s="2325"/>
      <c r="STT41" s="2325"/>
      <c r="STU41" s="2267"/>
      <c r="STV41" s="2270"/>
      <c r="STW41" s="2271"/>
      <c r="STX41" s="2270"/>
      <c r="STY41" s="2270"/>
      <c r="STZ41" s="2325"/>
      <c r="SUA41" s="2325"/>
      <c r="SUB41" s="2325"/>
      <c r="SUC41" s="2267"/>
      <c r="SUD41" s="2270"/>
      <c r="SUE41" s="2271"/>
      <c r="SUF41" s="2270"/>
      <c r="SUG41" s="2270"/>
      <c r="SUH41" s="2325"/>
      <c r="SUI41" s="2325"/>
      <c r="SUJ41" s="2325"/>
      <c r="SUK41" s="2267"/>
      <c r="SUL41" s="2270"/>
      <c r="SUM41" s="2271"/>
      <c r="SUN41" s="2270"/>
      <c r="SUO41" s="2270"/>
      <c r="SUP41" s="2325"/>
      <c r="SUQ41" s="2325"/>
      <c r="SUR41" s="2325"/>
      <c r="SUS41" s="2267"/>
      <c r="SUT41" s="2270"/>
      <c r="SUU41" s="2271"/>
      <c r="SUV41" s="2270"/>
      <c r="SUW41" s="2270"/>
      <c r="SUX41" s="2325"/>
      <c r="SUY41" s="2325"/>
      <c r="SUZ41" s="2325"/>
      <c r="SVA41" s="2267"/>
      <c r="SVB41" s="2270"/>
      <c r="SVC41" s="2271"/>
      <c r="SVD41" s="2270"/>
      <c r="SVE41" s="2270"/>
      <c r="SVF41" s="2325"/>
      <c r="SVG41" s="2325"/>
      <c r="SVH41" s="2325"/>
      <c r="SVI41" s="2267"/>
      <c r="SVJ41" s="2270"/>
      <c r="SVK41" s="2271"/>
      <c r="SVL41" s="2270"/>
      <c r="SVM41" s="2270"/>
      <c r="SVN41" s="2325"/>
      <c r="SVO41" s="2325"/>
      <c r="SVP41" s="2325"/>
      <c r="SVQ41" s="2267"/>
      <c r="SVR41" s="2270"/>
      <c r="SVS41" s="2271"/>
      <c r="SVT41" s="2270"/>
      <c r="SVU41" s="2270"/>
      <c r="SVV41" s="2325"/>
      <c r="SVW41" s="2325"/>
      <c r="SVX41" s="2325"/>
      <c r="SVY41" s="2267"/>
      <c r="SVZ41" s="2270"/>
      <c r="SWA41" s="2271"/>
      <c r="SWB41" s="2270"/>
      <c r="SWC41" s="2270"/>
      <c r="SWD41" s="2325"/>
      <c r="SWE41" s="2325"/>
      <c r="SWF41" s="2325"/>
      <c r="SWG41" s="2267"/>
      <c r="SWH41" s="2270"/>
      <c r="SWI41" s="2271"/>
      <c r="SWJ41" s="2270"/>
      <c r="SWK41" s="2270"/>
      <c r="SWL41" s="2325"/>
      <c r="SWM41" s="2325"/>
      <c r="SWN41" s="2325"/>
      <c r="SWO41" s="2267"/>
      <c r="SWP41" s="2270"/>
      <c r="SWQ41" s="2271"/>
      <c r="SWR41" s="2270"/>
      <c r="SWS41" s="2270"/>
      <c r="SWT41" s="2325"/>
      <c r="SWU41" s="2325"/>
      <c r="SWV41" s="2325"/>
      <c r="SWW41" s="2267"/>
      <c r="SWX41" s="2270"/>
      <c r="SWY41" s="2271"/>
      <c r="SWZ41" s="2270"/>
      <c r="SXA41" s="2270"/>
      <c r="SXB41" s="2325"/>
      <c r="SXC41" s="2325"/>
      <c r="SXD41" s="2325"/>
      <c r="SXE41" s="2267"/>
      <c r="SXF41" s="2270"/>
      <c r="SXG41" s="2271"/>
      <c r="SXH41" s="2270"/>
      <c r="SXI41" s="2270"/>
      <c r="SXJ41" s="2325"/>
      <c r="SXK41" s="2325"/>
      <c r="SXL41" s="2325"/>
      <c r="SXM41" s="2267"/>
      <c r="SXN41" s="2270"/>
      <c r="SXO41" s="2271"/>
      <c r="SXP41" s="2270"/>
      <c r="SXQ41" s="2270"/>
      <c r="SXR41" s="2325"/>
      <c r="SXS41" s="2325"/>
      <c r="SXT41" s="2325"/>
      <c r="SXU41" s="2267"/>
      <c r="SXV41" s="2270"/>
      <c r="SXW41" s="2271"/>
      <c r="SXX41" s="2270"/>
      <c r="SXY41" s="2270"/>
      <c r="SXZ41" s="2325"/>
      <c r="SYA41" s="2325"/>
      <c r="SYB41" s="2325"/>
      <c r="SYC41" s="2267"/>
      <c r="SYD41" s="2270"/>
      <c r="SYE41" s="2271"/>
      <c r="SYF41" s="2270"/>
      <c r="SYG41" s="2270"/>
      <c r="SYH41" s="2325"/>
      <c r="SYI41" s="2325"/>
      <c r="SYJ41" s="2325"/>
      <c r="SYK41" s="2267"/>
      <c r="SYL41" s="2270"/>
      <c r="SYM41" s="2271"/>
      <c r="SYN41" s="2270"/>
      <c r="SYO41" s="2270"/>
      <c r="SYP41" s="2325"/>
      <c r="SYQ41" s="2325"/>
      <c r="SYR41" s="2325"/>
      <c r="SYS41" s="2267"/>
      <c r="SYT41" s="2270"/>
      <c r="SYU41" s="2271"/>
      <c r="SYV41" s="2270"/>
      <c r="SYW41" s="2270"/>
      <c r="SYX41" s="2325"/>
      <c r="SYY41" s="2325"/>
      <c r="SYZ41" s="2325"/>
      <c r="SZA41" s="2267"/>
      <c r="SZB41" s="2270"/>
      <c r="SZC41" s="2271"/>
      <c r="SZD41" s="2270"/>
      <c r="SZE41" s="2270"/>
      <c r="SZF41" s="2325"/>
      <c r="SZG41" s="2325"/>
      <c r="SZH41" s="2325"/>
      <c r="SZI41" s="2267"/>
      <c r="SZJ41" s="2270"/>
      <c r="SZK41" s="2271"/>
      <c r="SZL41" s="2270"/>
      <c r="SZM41" s="2270"/>
      <c r="SZN41" s="2325"/>
      <c r="SZO41" s="2325"/>
      <c r="SZP41" s="2325"/>
      <c r="SZQ41" s="2267"/>
      <c r="SZR41" s="2270"/>
      <c r="SZS41" s="2271"/>
      <c r="SZT41" s="2270"/>
      <c r="SZU41" s="2270"/>
      <c r="SZV41" s="2325"/>
      <c r="SZW41" s="2325"/>
      <c r="SZX41" s="2325"/>
      <c r="SZY41" s="2267"/>
      <c r="SZZ41" s="2270"/>
      <c r="TAA41" s="2271"/>
      <c r="TAB41" s="2270"/>
      <c r="TAC41" s="2270"/>
      <c r="TAD41" s="2325"/>
      <c r="TAE41" s="2325"/>
      <c r="TAF41" s="2325"/>
      <c r="TAG41" s="2267"/>
      <c r="TAH41" s="2270"/>
      <c r="TAI41" s="2271"/>
      <c r="TAJ41" s="2270"/>
      <c r="TAK41" s="2270"/>
      <c r="TAL41" s="2325"/>
      <c r="TAM41" s="2325"/>
      <c r="TAN41" s="2325"/>
      <c r="TAO41" s="2267"/>
      <c r="TAP41" s="2270"/>
      <c r="TAQ41" s="2271"/>
      <c r="TAR41" s="2270"/>
      <c r="TAS41" s="2270"/>
      <c r="TAT41" s="2325"/>
      <c r="TAU41" s="2325"/>
      <c r="TAV41" s="2325"/>
      <c r="TAW41" s="2267"/>
      <c r="TAX41" s="2270"/>
      <c r="TAY41" s="2271"/>
      <c r="TAZ41" s="2270"/>
      <c r="TBA41" s="2270"/>
      <c r="TBB41" s="2325"/>
      <c r="TBC41" s="2325"/>
      <c r="TBD41" s="2325"/>
      <c r="TBE41" s="2267"/>
      <c r="TBF41" s="2270"/>
      <c r="TBG41" s="2271"/>
      <c r="TBH41" s="2270"/>
      <c r="TBI41" s="2270"/>
      <c r="TBJ41" s="2325"/>
      <c r="TBK41" s="2325"/>
      <c r="TBL41" s="2325"/>
      <c r="TBM41" s="2267"/>
      <c r="TBN41" s="2270"/>
      <c r="TBO41" s="2271"/>
      <c r="TBP41" s="2270"/>
      <c r="TBQ41" s="2270"/>
      <c r="TBR41" s="2325"/>
      <c r="TBS41" s="2325"/>
      <c r="TBT41" s="2325"/>
      <c r="TBU41" s="2267"/>
      <c r="TBV41" s="2270"/>
      <c r="TBW41" s="2271"/>
      <c r="TBX41" s="2270"/>
      <c r="TBY41" s="2270"/>
      <c r="TBZ41" s="2325"/>
      <c r="TCA41" s="2325"/>
      <c r="TCB41" s="2325"/>
      <c r="TCC41" s="2267"/>
      <c r="TCD41" s="2270"/>
      <c r="TCE41" s="2271"/>
      <c r="TCF41" s="2270"/>
      <c r="TCG41" s="2270"/>
      <c r="TCH41" s="2325"/>
      <c r="TCI41" s="2325"/>
      <c r="TCJ41" s="2325"/>
      <c r="TCK41" s="2267"/>
      <c r="TCL41" s="2270"/>
      <c r="TCM41" s="2271"/>
      <c r="TCN41" s="2270"/>
      <c r="TCO41" s="2270"/>
      <c r="TCP41" s="2325"/>
      <c r="TCQ41" s="2325"/>
      <c r="TCR41" s="2325"/>
      <c r="TCS41" s="2267"/>
      <c r="TCT41" s="2270"/>
      <c r="TCU41" s="2271"/>
      <c r="TCV41" s="2270"/>
      <c r="TCW41" s="2270"/>
      <c r="TCX41" s="2325"/>
      <c r="TCY41" s="2325"/>
      <c r="TCZ41" s="2325"/>
      <c r="TDA41" s="2267"/>
      <c r="TDB41" s="2270"/>
      <c r="TDC41" s="2271"/>
      <c r="TDD41" s="2270"/>
      <c r="TDE41" s="2270"/>
      <c r="TDF41" s="2325"/>
      <c r="TDG41" s="2325"/>
      <c r="TDH41" s="2325"/>
      <c r="TDI41" s="2267"/>
      <c r="TDJ41" s="2270"/>
      <c r="TDK41" s="2271"/>
      <c r="TDL41" s="2270"/>
      <c r="TDM41" s="2270"/>
      <c r="TDN41" s="2325"/>
      <c r="TDO41" s="2325"/>
      <c r="TDP41" s="2325"/>
      <c r="TDQ41" s="2267"/>
      <c r="TDR41" s="2270"/>
      <c r="TDS41" s="2271"/>
      <c r="TDT41" s="2270"/>
      <c r="TDU41" s="2270"/>
      <c r="TDV41" s="2325"/>
      <c r="TDW41" s="2325"/>
      <c r="TDX41" s="2325"/>
      <c r="TDY41" s="2267"/>
      <c r="TDZ41" s="2270"/>
      <c r="TEA41" s="2271"/>
      <c r="TEB41" s="2270"/>
      <c r="TEC41" s="2270"/>
      <c r="TED41" s="2325"/>
      <c r="TEE41" s="2325"/>
      <c r="TEF41" s="2325"/>
      <c r="TEG41" s="2267"/>
      <c r="TEH41" s="2270"/>
      <c r="TEI41" s="2271"/>
      <c r="TEJ41" s="2270"/>
      <c r="TEK41" s="2270"/>
      <c r="TEL41" s="2325"/>
      <c r="TEM41" s="2325"/>
      <c r="TEN41" s="2325"/>
      <c r="TEO41" s="2267"/>
      <c r="TEP41" s="2270"/>
      <c r="TEQ41" s="2271"/>
      <c r="TER41" s="2270"/>
      <c r="TES41" s="2270"/>
      <c r="TET41" s="2325"/>
      <c r="TEU41" s="2325"/>
      <c r="TEV41" s="2325"/>
      <c r="TEW41" s="2267"/>
      <c r="TEX41" s="2270"/>
      <c r="TEY41" s="2271"/>
      <c r="TEZ41" s="2270"/>
      <c r="TFA41" s="2270"/>
      <c r="TFB41" s="2325"/>
      <c r="TFC41" s="2325"/>
      <c r="TFD41" s="2325"/>
      <c r="TFE41" s="2267"/>
      <c r="TFF41" s="2270"/>
      <c r="TFG41" s="2271"/>
      <c r="TFH41" s="2270"/>
      <c r="TFI41" s="2270"/>
      <c r="TFJ41" s="2325"/>
      <c r="TFK41" s="2325"/>
      <c r="TFL41" s="2325"/>
      <c r="TFM41" s="2267"/>
      <c r="TFN41" s="2270"/>
      <c r="TFO41" s="2271"/>
      <c r="TFP41" s="2270"/>
      <c r="TFQ41" s="2270"/>
      <c r="TFR41" s="2325"/>
      <c r="TFS41" s="2325"/>
      <c r="TFT41" s="2325"/>
      <c r="TFU41" s="2267"/>
      <c r="TFV41" s="2270"/>
      <c r="TFW41" s="2271"/>
      <c r="TFX41" s="2270"/>
      <c r="TFY41" s="2270"/>
      <c r="TFZ41" s="2325"/>
      <c r="TGA41" s="2325"/>
      <c r="TGB41" s="2325"/>
      <c r="TGC41" s="2267"/>
      <c r="TGD41" s="2270"/>
      <c r="TGE41" s="2271"/>
      <c r="TGF41" s="2270"/>
      <c r="TGG41" s="2270"/>
      <c r="TGH41" s="2325"/>
      <c r="TGI41" s="2325"/>
      <c r="TGJ41" s="2325"/>
      <c r="TGK41" s="2267"/>
      <c r="TGL41" s="2270"/>
      <c r="TGM41" s="2271"/>
      <c r="TGN41" s="2270"/>
      <c r="TGO41" s="2270"/>
      <c r="TGP41" s="2325"/>
      <c r="TGQ41" s="2325"/>
      <c r="TGR41" s="2325"/>
      <c r="TGS41" s="2267"/>
      <c r="TGT41" s="2270"/>
      <c r="TGU41" s="2271"/>
      <c r="TGV41" s="2270"/>
      <c r="TGW41" s="2270"/>
      <c r="TGX41" s="2325"/>
      <c r="TGY41" s="2325"/>
      <c r="TGZ41" s="2325"/>
      <c r="THA41" s="2267"/>
      <c r="THB41" s="2270"/>
      <c r="THC41" s="2271"/>
      <c r="THD41" s="2270"/>
      <c r="THE41" s="2270"/>
      <c r="THF41" s="2325"/>
      <c r="THG41" s="2325"/>
      <c r="THH41" s="2325"/>
      <c r="THI41" s="2267"/>
      <c r="THJ41" s="2270"/>
      <c r="THK41" s="2271"/>
      <c r="THL41" s="2270"/>
      <c r="THM41" s="2270"/>
      <c r="THN41" s="2325"/>
      <c r="THO41" s="2325"/>
      <c r="THP41" s="2325"/>
      <c r="THQ41" s="2267"/>
      <c r="THR41" s="2270"/>
      <c r="THS41" s="2271"/>
      <c r="THT41" s="2270"/>
      <c r="THU41" s="2270"/>
      <c r="THV41" s="2325"/>
      <c r="THW41" s="2325"/>
      <c r="THX41" s="2325"/>
      <c r="THY41" s="2267"/>
      <c r="THZ41" s="2270"/>
      <c r="TIA41" s="2271"/>
      <c r="TIB41" s="2270"/>
      <c r="TIC41" s="2270"/>
      <c r="TID41" s="2325"/>
      <c r="TIE41" s="2325"/>
      <c r="TIF41" s="2325"/>
      <c r="TIG41" s="2267"/>
      <c r="TIH41" s="2270"/>
      <c r="TII41" s="2271"/>
      <c r="TIJ41" s="2270"/>
      <c r="TIK41" s="2270"/>
      <c r="TIL41" s="2325"/>
      <c r="TIM41" s="2325"/>
      <c r="TIN41" s="2325"/>
      <c r="TIO41" s="2267"/>
      <c r="TIP41" s="2270"/>
      <c r="TIQ41" s="2271"/>
      <c r="TIR41" s="2270"/>
      <c r="TIS41" s="2270"/>
      <c r="TIT41" s="2325"/>
      <c r="TIU41" s="2325"/>
      <c r="TIV41" s="2325"/>
      <c r="TIW41" s="2267"/>
      <c r="TIX41" s="2270"/>
      <c r="TIY41" s="2271"/>
      <c r="TIZ41" s="2270"/>
      <c r="TJA41" s="2270"/>
      <c r="TJB41" s="2325"/>
      <c r="TJC41" s="2325"/>
      <c r="TJD41" s="2325"/>
      <c r="TJE41" s="2267"/>
      <c r="TJF41" s="2270"/>
      <c r="TJG41" s="2271"/>
      <c r="TJH41" s="2270"/>
      <c r="TJI41" s="2270"/>
      <c r="TJJ41" s="2325"/>
      <c r="TJK41" s="2325"/>
      <c r="TJL41" s="2325"/>
      <c r="TJM41" s="2267"/>
      <c r="TJN41" s="2270"/>
      <c r="TJO41" s="2271"/>
      <c r="TJP41" s="2270"/>
      <c r="TJQ41" s="2270"/>
      <c r="TJR41" s="2325"/>
      <c r="TJS41" s="2325"/>
      <c r="TJT41" s="2325"/>
      <c r="TJU41" s="2267"/>
      <c r="TJV41" s="2270"/>
      <c r="TJW41" s="2271"/>
      <c r="TJX41" s="2270"/>
      <c r="TJY41" s="2270"/>
      <c r="TJZ41" s="2325"/>
      <c r="TKA41" s="2325"/>
      <c r="TKB41" s="2325"/>
      <c r="TKC41" s="2267"/>
      <c r="TKD41" s="2270"/>
      <c r="TKE41" s="2271"/>
      <c r="TKF41" s="2270"/>
      <c r="TKG41" s="2270"/>
      <c r="TKH41" s="2325"/>
      <c r="TKI41" s="2325"/>
      <c r="TKJ41" s="2325"/>
      <c r="TKK41" s="2267"/>
      <c r="TKL41" s="2270"/>
      <c r="TKM41" s="2271"/>
      <c r="TKN41" s="2270"/>
      <c r="TKO41" s="2270"/>
      <c r="TKP41" s="2325"/>
      <c r="TKQ41" s="2325"/>
      <c r="TKR41" s="2325"/>
      <c r="TKS41" s="2267"/>
      <c r="TKT41" s="2270"/>
      <c r="TKU41" s="2271"/>
      <c r="TKV41" s="2270"/>
      <c r="TKW41" s="2270"/>
      <c r="TKX41" s="2325"/>
      <c r="TKY41" s="2325"/>
      <c r="TKZ41" s="2325"/>
      <c r="TLA41" s="2267"/>
      <c r="TLB41" s="2270"/>
      <c r="TLC41" s="2271"/>
      <c r="TLD41" s="2270"/>
      <c r="TLE41" s="2270"/>
      <c r="TLF41" s="2325"/>
      <c r="TLG41" s="2325"/>
      <c r="TLH41" s="2325"/>
      <c r="TLI41" s="2267"/>
      <c r="TLJ41" s="2270"/>
      <c r="TLK41" s="2271"/>
      <c r="TLL41" s="2270"/>
      <c r="TLM41" s="2270"/>
      <c r="TLN41" s="2325"/>
      <c r="TLO41" s="2325"/>
      <c r="TLP41" s="2325"/>
      <c r="TLQ41" s="2267"/>
      <c r="TLR41" s="2270"/>
      <c r="TLS41" s="2271"/>
      <c r="TLT41" s="2270"/>
      <c r="TLU41" s="2270"/>
      <c r="TLV41" s="2325"/>
      <c r="TLW41" s="2325"/>
      <c r="TLX41" s="2325"/>
      <c r="TLY41" s="2267"/>
      <c r="TLZ41" s="2270"/>
      <c r="TMA41" s="2271"/>
      <c r="TMB41" s="2270"/>
      <c r="TMC41" s="2270"/>
      <c r="TMD41" s="2325"/>
      <c r="TME41" s="2325"/>
      <c r="TMF41" s="2325"/>
      <c r="TMG41" s="2267"/>
      <c r="TMH41" s="2270"/>
      <c r="TMI41" s="2271"/>
      <c r="TMJ41" s="2270"/>
      <c r="TMK41" s="2270"/>
      <c r="TML41" s="2325"/>
      <c r="TMM41" s="2325"/>
      <c r="TMN41" s="2325"/>
      <c r="TMO41" s="2267"/>
      <c r="TMP41" s="2270"/>
      <c r="TMQ41" s="2271"/>
      <c r="TMR41" s="2270"/>
      <c r="TMS41" s="2270"/>
      <c r="TMT41" s="2325"/>
      <c r="TMU41" s="2325"/>
      <c r="TMV41" s="2325"/>
      <c r="TMW41" s="2267"/>
      <c r="TMX41" s="2270"/>
      <c r="TMY41" s="2271"/>
      <c r="TMZ41" s="2270"/>
      <c r="TNA41" s="2270"/>
      <c r="TNB41" s="2325"/>
      <c r="TNC41" s="2325"/>
      <c r="TND41" s="2325"/>
      <c r="TNE41" s="2267"/>
      <c r="TNF41" s="2270"/>
      <c r="TNG41" s="2271"/>
      <c r="TNH41" s="2270"/>
      <c r="TNI41" s="2270"/>
      <c r="TNJ41" s="2325"/>
      <c r="TNK41" s="2325"/>
      <c r="TNL41" s="2325"/>
      <c r="TNM41" s="2267"/>
      <c r="TNN41" s="2270"/>
      <c r="TNO41" s="2271"/>
      <c r="TNP41" s="2270"/>
      <c r="TNQ41" s="2270"/>
      <c r="TNR41" s="2325"/>
      <c r="TNS41" s="2325"/>
      <c r="TNT41" s="2325"/>
      <c r="TNU41" s="2267"/>
      <c r="TNV41" s="2270"/>
      <c r="TNW41" s="2271"/>
      <c r="TNX41" s="2270"/>
      <c r="TNY41" s="2270"/>
      <c r="TNZ41" s="2325"/>
      <c r="TOA41" s="2325"/>
      <c r="TOB41" s="2325"/>
      <c r="TOC41" s="2267"/>
      <c r="TOD41" s="2270"/>
      <c r="TOE41" s="2271"/>
      <c r="TOF41" s="2270"/>
      <c r="TOG41" s="2270"/>
      <c r="TOH41" s="2325"/>
      <c r="TOI41" s="2325"/>
      <c r="TOJ41" s="2325"/>
      <c r="TOK41" s="2267"/>
      <c r="TOL41" s="2270"/>
      <c r="TOM41" s="2271"/>
      <c r="TON41" s="2270"/>
      <c r="TOO41" s="2270"/>
      <c r="TOP41" s="2325"/>
      <c r="TOQ41" s="2325"/>
      <c r="TOR41" s="2325"/>
      <c r="TOS41" s="2267"/>
      <c r="TOT41" s="2270"/>
      <c r="TOU41" s="2271"/>
      <c r="TOV41" s="2270"/>
      <c r="TOW41" s="2270"/>
      <c r="TOX41" s="2325"/>
      <c r="TOY41" s="2325"/>
      <c r="TOZ41" s="2325"/>
      <c r="TPA41" s="2267"/>
      <c r="TPB41" s="2270"/>
      <c r="TPC41" s="2271"/>
      <c r="TPD41" s="2270"/>
      <c r="TPE41" s="2270"/>
      <c r="TPF41" s="2325"/>
      <c r="TPG41" s="2325"/>
      <c r="TPH41" s="2325"/>
      <c r="TPI41" s="2267"/>
      <c r="TPJ41" s="2270"/>
      <c r="TPK41" s="2271"/>
      <c r="TPL41" s="2270"/>
      <c r="TPM41" s="2270"/>
      <c r="TPN41" s="2325"/>
      <c r="TPO41" s="2325"/>
      <c r="TPP41" s="2325"/>
      <c r="TPQ41" s="2267"/>
      <c r="TPR41" s="2270"/>
      <c r="TPS41" s="2271"/>
      <c r="TPT41" s="2270"/>
      <c r="TPU41" s="2270"/>
      <c r="TPV41" s="2325"/>
      <c r="TPW41" s="2325"/>
      <c r="TPX41" s="2325"/>
      <c r="TPY41" s="2267"/>
      <c r="TPZ41" s="2270"/>
      <c r="TQA41" s="2271"/>
      <c r="TQB41" s="2270"/>
      <c r="TQC41" s="2270"/>
      <c r="TQD41" s="2325"/>
      <c r="TQE41" s="2325"/>
      <c r="TQF41" s="2325"/>
      <c r="TQG41" s="2267"/>
      <c r="TQH41" s="2270"/>
      <c r="TQI41" s="2271"/>
      <c r="TQJ41" s="2270"/>
      <c r="TQK41" s="2270"/>
      <c r="TQL41" s="2325"/>
      <c r="TQM41" s="2325"/>
      <c r="TQN41" s="2325"/>
      <c r="TQO41" s="2267"/>
      <c r="TQP41" s="2270"/>
      <c r="TQQ41" s="2271"/>
      <c r="TQR41" s="2270"/>
      <c r="TQS41" s="2270"/>
      <c r="TQT41" s="2325"/>
      <c r="TQU41" s="2325"/>
      <c r="TQV41" s="2325"/>
      <c r="TQW41" s="2267"/>
      <c r="TQX41" s="2270"/>
      <c r="TQY41" s="2271"/>
      <c r="TQZ41" s="2270"/>
      <c r="TRA41" s="2270"/>
      <c r="TRB41" s="2325"/>
      <c r="TRC41" s="2325"/>
      <c r="TRD41" s="2325"/>
      <c r="TRE41" s="2267"/>
      <c r="TRF41" s="2270"/>
      <c r="TRG41" s="2271"/>
      <c r="TRH41" s="2270"/>
      <c r="TRI41" s="2270"/>
      <c r="TRJ41" s="2325"/>
      <c r="TRK41" s="2325"/>
      <c r="TRL41" s="2325"/>
      <c r="TRM41" s="2267"/>
      <c r="TRN41" s="2270"/>
      <c r="TRO41" s="2271"/>
      <c r="TRP41" s="2270"/>
      <c r="TRQ41" s="2270"/>
      <c r="TRR41" s="2325"/>
      <c r="TRS41" s="2325"/>
      <c r="TRT41" s="2325"/>
      <c r="TRU41" s="2267"/>
      <c r="TRV41" s="2270"/>
      <c r="TRW41" s="2271"/>
      <c r="TRX41" s="2270"/>
      <c r="TRY41" s="2270"/>
      <c r="TRZ41" s="2325"/>
      <c r="TSA41" s="2325"/>
      <c r="TSB41" s="2325"/>
      <c r="TSC41" s="2267"/>
      <c r="TSD41" s="2270"/>
      <c r="TSE41" s="2271"/>
      <c r="TSF41" s="2270"/>
      <c r="TSG41" s="2270"/>
      <c r="TSH41" s="2325"/>
      <c r="TSI41" s="2325"/>
      <c r="TSJ41" s="2325"/>
      <c r="TSK41" s="2267"/>
      <c r="TSL41" s="2270"/>
      <c r="TSM41" s="2271"/>
      <c r="TSN41" s="2270"/>
      <c r="TSO41" s="2270"/>
      <c r="TSP41" s="2325"/>
      <c r="TSQ41" s="2325"/>
      <c r="TSR41" s="2325"/>
      <c r="TSS41" s="2267"/>
      <c r="TST41" s="2270"/>
      <c r="TSU41" s="2271"/>
      <c r="TSV41" s="2270"/>
      <c r="TSW41" s="2270"/>
      <c r="TSX41" s="2325"/>
      <c r="TSY41" s="2325"/>
      <c r="TSZ41" s="2325"/>
      <c r="TTA41" s="2267"/>
      <c r="TTB41" s="2270"/>
      <c r="TTC41" s="2271"/>
      <c r="TTD41" s="2270"/>
      <c r="TTE41" s="2270"/>
      <c r="TTF41" s="2325"/>
      <c r="TTG41" s="2325"/>
      <c r="TTH41" s="2325"/>
      <c r="TTI41" s="2267"/>
      <c r="TTJ41" s="2270"/>
      <c r="TTK41" s="2271"/>
      <c r="TTL41" s="2270"/>
      <c r="TTM41" s="2270"/>
      <c r="TTN41" s="2325"/>
      <c r="TTO41" s="2325"/>
      <c r="TTP41" s="2325"/>
      <c r="TTQ41" s="2267"/>
      <c r="TTR41" s="2270"/>
      <c r="TTS41" s="2271"/>
      <c r="TTT41" s="2270"/>
      <c r="TTU41" s="2270"/>
      <c r="TTV41" s="2325"/>
      <c r="TTW41" s="2325"/>
      <c r="TTX41" s="2325"/>
      <c r="TTY41" s="2267"/>
      <c r="TTZ41" s="2270"/>
      <c r="TUA41" s="2271"/>
      <c r="TUB41" s="2270"/>
      <c r="TUC41" s="2270"/>
      <c r="TUD41" s="2325"/>
      <c r="TUE41" s="2325"/>
      <c r="TUF41" s="2325"/>
      <c r="TUG41" s="2267"/>
      <c r="TUH41" s="2270"/>
      <c r="TUI41" s="2271"/>
      <c r="TUJ41" s="2270"/>
      <c r="TUK41" s="2270"/>
      <c r="TUL41" s="2325"/>
      <c r="TUM41" s="2325"/>
      <c r="TUN41" s="2325"/>
      <c r="TUO41" s="2267"/>
      <c r="TUP41" s="2270"/>
      <c r="TUQ41" s="2271"/>
      <c r="TUR41" s="2270"/>
      <c r="TUS41" s="2270"/>
      <c r="TUT41" s="2325"/>
      <c r="TUU41" s="2325"/>
      <c r="TUV41" s="2325"/>
      <c r="TUW41" s="2267"/>
      <c r="TUX41" s="2270"/>
      <c r="TUY41" s="2271"/>
      <c r="TUZ41" s="2270"/>
      <c r="TVA41" s="2270"/>
      <c r="TVB41" s="2325"/>
      <c r="TVC41" s="2325"/>
      <c r="TVD41" s="2325"/>
      <c r="TVE41" s="2267"/>
      <c r="TVF41" s="2270"/>
      <c r="TVG41" s="2271"/>
      <c r="TVH41" s="2270"/>
      <c r="TVI41" s="2270"/>
      <c r="TVJ41" s="2325"/>
      <c r="TVK41" s="2325"/>
      <c r="TVL41" s="2325"/>
      <c r="TVM41" s="2267"/>
      <c r="TVN41" s="2270"/>
      <c r="TVO41" s="2271"/>
      <c r="TVP41" s="2270"/>
      <c r="TVQ41" s="2270"/>
      <c r="TVR41" s="2325"/>
      <c r="TVS41" s="2325"/>
      <c r="TVT41" s="2325"/>
      <c r="TVU41" s="2267"/>
      <c r="TVV41" s="2270"/>
      <c r="TVW41" s="2271"/>
      <c r="TVX41" s="2270"/>
      <c r="TVY41" s="2270"/>
      <c r="TVZ41" s="2325"/>
      <c r="TWA41" s="2325"/>
      <c r="TWB41" s="2325"/>
      <c r="TWC41" s="2267"/>
      <c r="TWD41" s="2270"/>
      <c r="TWE41" s="2271"/>
      <c r="TWF41" s="2270"/>
      <c r="TWG41" s="2270"/>
      <c r="TWH41" s="2325"/>
      <c r="TWI41" s="2325"/>
      <c r="TWJ41" s="2325"/>
      <c r="TWK41" s="2267"/>
      <c r="TWL41" s="2270"/>
      <c r="TWM41" s="2271"/>
      <c r="TWN41" s="2270"/>
      <c r="TWO41" s="2270"/>
      <c r="TWP41" s="2325"/>
      <c r="TWQ41" s="2325"/>
      <c r="TWR41" s="2325"/>
      <c r="TWS41" s="2267"/>
      <c r="TWT41" s="2270"/>
      <c r="TWU41" s="2271"/>
      <c r="TWV41" s="2270"/>
      <c r="TWW41" s="2270"/>
      <c r="TWX41" s="2325"/>
      <c r="TWY41" s="2325"/>
      <c r="TWZ41" s="2325"/>
      <c r="TXA41" s="2267"/>
      <c r="TXB41" s="2270"/>
      <c r="TXC41" s="2271"/>
      <c r="TXD41" s="2270"/>
      <c r="TXE41" s="2270"/>
      <c r="TXF41" s="2325"/>
      <c r="TXG41" s="2325"/>
      <c r="TXH41" s="2325"/>
      <c r="TXI41" s="2267"/>
      <c r="TXJ41" s="2270"/>
      <c r="TXK41" s="2271"/>
      <c r="TXL41" s="2270"/>
      <c r="TXM41" s="2270"/>
      <c r="TXN41" s="2325"/>
      <c r="TXO41" s="2325"/>
      <c r="TXP41" s="2325"/>
      <c r="TXQ41" s="2267"/>
      <c r="TXR41" s="2270"/>
      <c r="TXS41" s="2271"/>
      <c r="TXT41" s="2270"/>
      <c r="TXU41" s="2270"/>
      <c r="TXV41" s="2325"/>
      <c r="TXW41" s="2325"/>
      <c r="TXX41" s="2325"/>
      <c r="TXY41" s="2267"/>
      <c r="TXZ41" s="2270"/>
      <c r="TYA41" s="2271"/>
      <c r="TYB41" s="2270"/>
      <c r="TYC41" s="2270"/>
      <c r="TYD41" s="2325"/>
      <c r="TYE41" s="2325"/>
      <c r="TYF41" s="2325"/>
      <c r="TYG41" s="2267"/>
      <c r="TYH41" s="2270"/>
      <c r="TYI41" s="2271"/>
      <c r="TYJ41" s="2270"/>
      <c r="TYK41" s="2270"/>
      <c r="TYL41" s="2325"/>
      <c r="TYM41" s="2325"/>
      <c r="TYN41" s="2325"/>
      <c r="TYO41" s="2267"/>
      <c r="TYP41" s="2270"/>
      <c r="TYQ41" s="2271"/>
      <c r="TYR41" s="2270"/>
      <c r="TYS41" s="2270"/>
      <c r="TYT41" s="2325"/>
      <c r="TYU41" s="2325"/>
      <c r="TYV41" s="2325"/>
      <c r="TYW41" s="2267"/>
      <c r="TYX41" s="2270"/>
      <c r="TYY41" s="2271"/>
      <c r="TYZ41" s="2270"/>
      <c r="TZA41" s="2270"/>
      <c r="TZB41" s="2325"/>
      <c r="TZC41" s="2325"/>
      <c r="TZD41" s="2325"/>
      <c r="TZE41" s="2267"/>
      <c r="TZF41" s="2270"/>
      <c r="TZG41" s="2271"/>
      <c r="TZH41" s="2270"/>
      <c r="TZI41" s="2270"/>
      <c r="TZJ41" s="2325"/>
      <c r="TZK41" s="2325"/>
      <c r="TZL41" s="2325"/>
      <c r="TZM41" s="2267"/>
      <c r="TZN41" s="2270"/>
      <c r="TZO41" s="2271"/>
      <c r="TZP41" s="2270"/>
      <c r="TZQ41" s="2270"/>
      <c r="TZR41" s="2325"/>
      <c r="TZS41" s="2325"/>
      <c r="TZT41" s="2325"/>
      <c r="TZU41" s="2267"/>
      <c r="TZV41" s="2270"/>
      <c r="TZW41" s="2271"/>
      <c r="TZX41" s="2270"/>
      <c r="TZY41" s="2270"/>
      <c r="TZZ41" s="2325"/>
      <c r="UAA41" s="2325"/>
      <c r="UAB41" s="2325"/>
      <c r="UAC41" s="2267"/>
      <c r="UAD41" s="2270"/>
      <c r="UAE41" s="2271"/>
      <c r="UAF41" s="2270"/>
      <c r="UAG41" s="2270"/>
      <c r="UAH41" s="2325"/>
      <c r="UAI41" s="2325"/>
      <c r="UAJ41" s="2325"/>
      <c r="UAK41" s="2267"/>
      <c r="UAL41" s="2270"/>
      <c r="UAM41" s="2271"/>
      <c r="UAN41" s="2270"/>
      <c r="UAO41" s="2270"/>
      <c r="UAP41" s="2325"/>
      <c r="UAQ41" s="2325"/>
      <c r="UAR41" s="2325"/>
      <c r="UAS41" s="2267"/>
      <c r="UAT41" s="2270"/>
      <c r="UAU41" s="2271"/>
      <c r="UAV41" s="2270"/>
      <c r="UAW41" s="2270"/>
      <c r="UAX41" s="2325"/>
      <c r="UAY41" s="2325"/>
      <c r="UAZ41" s="2325"/>
      <c r="UBA41" s="2267"/>
      <c r="UBB41" s="2270"/>
      <c r="UBC41" s="2271"/>
      <c r="UBD41" s="2270"/>
      <c r="UBE41" s="2270"/>
      <c r="UBF41" s="2325"/>
      <c r="UBG41" s="2325"/>
      <c r="UBH41" s="2325"/>
      <c r="UBI41" s="2267"/>
      <c r="UBJ41" s="2270"/>
      <c r="UBK41" s="2271"/>
      <c r="UBL41" s="2270"/>
      <c r="UBM41" s="2270"/>
      <c r="UBN41" s="2325"/>
      <c r="UBO41" s="2325"/>
      <c r="UBP41" s="2325"/>
      <c r="UBQ41" s="2267"/>
      <c r="UBR41" s="2270"/>
      <c r="UBS41" s="2271"/>
      <c r="UBT41" s="2270"/>
      <c r="UBU41" s="2270"/>
      <c r="UBV41" s="2325"/>
      <c r="UBW41" s="2325"/>
      <c r="UBX41" s="2325"/>
      <c r="UBY41" s="2267"/>
      <c r="UBZ41" s="2270"/>
      <c r="UCA41" s="2271"/>
      <c r="UCB41" s="2270"/>
      <c r="UCC41" s="2270"/>
      <c r="UCD41" s="2325"/>
      <c r="UCE41" s="2325"/>
      <c r="UCF41" s="2325"/>
      <c r="UCG41" s="2267"/>
      <c r="UCH41" s="2270"/>
      <c r="UCI41" s="2271"/>
      <c r="UCJ41" s="2270"/>
      <c r="UCK41" s="2270"/>
      <c r="UCL41" s="2325"/>
      <c r="UCM41" s="2325"/>
      <c r="UCN41" s="2325"/>
      <c r="UCO41" s="2267"/>
      <c r="UCP41" s="2270"/>
      <c r="UCQ41" s="2271"/>
      <c r="UCR41" s="2270"/>
      <c r="UCS41" s="2270"/>
      <c r="UCT41" s="2325"/>
      <c r="UCU41" s="2325"/>
      <c r="UCV41" s="2325"/>
      <c r="UCW41" s="2267"/>
      <c r="UCX41" s="2270"/>
      <c r="UCY41" s="2271"/>
      <c r="UCZ41" s="2270"/>
      <c r="UDA41" s="2270"/>
      <c r="UDB41" s="2325"/>
      <c r="UDC41" s="2325"/>
      <c r="UDD41" s="2325"/>
      <c r="UDE41" s="2267"/>
      <c r="UDF41" s="2270"/>
      <c r="UDG41" s="2271"/>
      <c r="UDH41" s="2270"/>
      <c r="UDI41" s="2270"/>
      <c r="UDJ41" s="2325"/>
      <c r="UDK41" s="2325"/>
      <c r="UDL41" s="2325"/>
      <c r="UDM41" s="2267"/>
      <c r="UDN41" s="2270"/>
      <c r="UDO41" s="2271"/>
      <c r="UDP41" s="2270"/>
      <c r="UDQ41" s="2270"/>
      <c r="UDR41" s="2325"/>
      <c r="UDS41" s="2325"/>
      <c r="UDT41" s="2325"/>
      <c r="UDU41" s="2267"/>
      <c r="UDV41" s="2270"/>
      <c r="UDW41" s="2271"/>
      <c r="UDX41" s="2270"/>
      <c r="UDY41" s="2270"/>
      <c r="UDZ41" s="2325"/>
      <c r="UEA41" s="2325"/>
      <c r="UEB41" s="2325"/>
      <c r="UEC41" s="2267"/>
      <c r="UED41" s="2270"/>
      <c r="UEE41" s="2271"/>
      <c r="UEF41" s="2270"/>
      <c r="UEG41" s="2270"/>
      <c r="UEH41" s="2325"/>
      <c r="UEI41" s="2325"/>
      <c r="UEJ41" s="2325"/>
      <c r="UEK41" s="2267"/>
      <c r="UEL41" s="2270"/>
      <c r="UEM41" s="2271"/>
      <c r="UEN41" s="2270"/>
      <c r="UEO41" s="2270"/>
      <c r="UEP41" s="2325"/>
      <c r="UEQ41" s="2325"/>
      <c r="UER41" s="2325"/>
      <c r="UES41" s="2267"/>
      <c r="UET41" s="2270"/>
      <c r="UEU41" s="2271"/>
      <c r="UEV41" s="2270"/>
      <c r="UEW41" s="2270"/>
      <c r="UEX41" s="2325"/>
      <c r="UEY41" s="2325"/>
      <c r="UEZ41" s="2325"/>
      <c r="UFA41" s="2267"/>
      <c r="UFB41" s="2270"/>
      <c r="UFC41" s="2271"/>
      <c r="UFD41" s="2270"/>
      <c r="UFE41" s="2270"/>
      <c r="UFF41" s="2325"/>
      <c r="UFG41" s="2325"/>
      <c r="UFH41" s="2325"/>
      <c r="UFI41" s="2267"/>
      <c r="UFJ41" s="2270"/>
      <c r="UFK41" s="2271"/>
      <c r="UFL41" s="2270"/>
      <c r="UFM41" s="2270"/>
      <c r="UFN41" s="2325"/>
      <c r="UFO41" s="2325"/>
      <c r="UFP41" s="2325"/>
      <c r="UFQ41" s="2267"/>
      <c r="UFR41" s="2270"/>
      <c r="UFS41" s="2271"/>
      <c r="UFT41" s="2270"/>
      <c r="UFU41" s="2270"/>
      <c r="UFV41" s="2325"/>
      <c r="UFW41" s="2325"/>
      <c r="UFX41" s="2325"/>
      <c r="UFY41" s="2267"/>
      <c r="UFZ41" s="2270"/>
      <c r="UGA41" s="2271"/>
      <c r="UGB41" s="2270"/>
      <c r="UGC41" s="2270"/>
      <c r="UGD41" s="2325"/>
      <c r="UGE41" s="2325"/>
      <c r="UGF41" s="2325"/>
      <c r="UGG41" s="2267"/>
      <c r="UGH41" s="2270"/>
      <c r="UGI41" s="2271"/>
      <c r="UGJ41" s="2270"/>
      <c r="UGK41" s="2270"/>
      <c r="UGL41" s="2325"/>
      <c r="UGM41" s="2325"/>
      <c r="UGN41" s="2325"/>
      <c r="UGO41" s="2267"/>
      <c r="UGP41" s="2270"/>
      <c r="UGQ41" s="2271"/>
      <c r="UGR41" s="2270"/>
      <c r="UGS41" s="2270"/>
      <c r="UGT41" s="2325"/>
      <c r="UGU41" s="2325"/>
      <c r="UGV41" s="2325"/>
      <c r="UGW41" s="2267"/>
      <c r="UGX41" s="2270"/>
      <c r="UGY41" s="2271"/>
      <c r="UGZ41" s="2270"/>
      <c r="UHA41" s="2270"/>
      <c r="UHB41" s="2325"/>
      <c r="UHC41" s="2325"/>
      <c r="UHD41" s="2325"/>
      <c r="UHE41" s="2267"/>
      <c r="UHF41" s="2270"/>
      <c r="UHG41" s="2271"/>
      <c r="UHH41" s="2270"/>
      <c r="UHI41" s="2270"/>
      <c r="UHJ41" s="2325"/>
      <c r="UHK41" s="2325"/>
      <c r="UHL41" s="2325"/>
      <c r="UHM41" s="2267"/>
      <c r="UHN41" s="2270"/>
      <c r="UHO41" s="2271"/>
      <c r="UHP41" s="2270"/>
      <c r="UHQ41" s="2270"/>
      <c r="UHR41" s="2325"/>
      <c r="UHS41" s="2325"/>
      <c r="UHT41" s="2325"/>
      <c r="UHU41" s="2267"/>
      <c r="UHV41" s="2270"/>
      <c r="UHW41" s="2271"/>
      <c r="UHX41" s="2270"/>
      <c r="UHY41" s="2270"/>
      <c r="UHZ41" s="2325"/>
      <c r="UIA41" s="2325"/>
      <c r="UIB41" s="2325"/>
      <c r="UIC41" s="2267"/>
      <c r="UID41" s="2270"/>
      <c r="UIE41" s="2271"/>
      <c r="UIF41" s="2270"/>
      <c r="UIG41" s="2270"/>
      <c r="UIH41" s="2325"/>
      <c r="UII41" s="2325"/>
      <c r="UIJ41" s="2325"/>
      <c r="UIK41" s="2267"/>
      <c r="UIL41" s="2270"/>
      <c r="UIM41" s="2271"/>
      <c r="UIN41" s="2270"/>
      <c r="UIO41" s="2270"/>
      <c r="UIP41" s="2325"/>
      <c r="UIQ41" s="2325"/>
      <c r="UIR41" s="2325"/>
      <c r="UIS41" s="2267"/>
      <c r="UIT41" s="2270"/>
      <c r="UIU41" s="2271"/>
      <c r="UIV41" s="2270"/>
      <c r="UIW41" s="2270"/>
      <c r="UIX41" s="2325"/>
      <c r="UIY41" s="2325"/>
      <c r="UIZ41" s="2325"/>
      <c r="UJA41" s="2267"/>
      <c r="UJB41" s="2270"/>
      <c r="UJC41" s="2271"/>
      <c r="UJD41" s="2270"/>
      <c r="UJE41" s="2270"/>
      <c r="UJF41" s="2325"/>
      <c r="UJG41" s="2325"/>
      <c r="UJH41" s="2325"/>
      <c r="UJI41" s="2267"/>
      <c r="UJJ41" s="2270"/>
      <c r="UJK41" s="2271"/>
      <c r="UJL41" s="2270"/>
      <c r="UJM41" s="2270"/>
      <c r="UJN41" s="2325"/>
      <c r="UJO41" s="2325"/>
      <c r="UJP41" s="2325"/>
      <c r="UJQ41" s="2267"/>
      <c r="UJR41" s="2270"/>
      <c r="UJS41" s="2271"/>
      <c r="UJT41" s="2270"/>
      <c r="UJU41" s="2270"/>
      <c r="UJV41" s="2325"/>
      <c r="UJW41" s="2325"/>
      <c r="UJX41" s="2325"/>
      <c r="UJY41" s="2267"/>
      <c r="UJZ41" s="2270"/>
      <c r="UKA41" s="2271"/>
      <c r="UKB41" s="2270"/>
      <c r="UKC41" s="2270"/>
      <c r="UKD41" s="2325"/>
      <c r="UKE41" s="2325"/>
      <c r="UKF41" s="2325"/>
      <c r="UKG41" s="2267"/>
      <c r="UKH41" s="2270"/>
      <c r="UKI41" s="2271"/>
      <c r="UKJ41" s="2270"/>
      <c r="UKK41" s="2270"/>
      <c r="UKL41" s="2325"/>
      <c r="UKM41" s="2325"/>
      <c r="UKN41" s="2325"/>
      <c r="UKO41" s="2267"/>
      <c r="UKP41" s="2270"/>
      <c r="UKQ41" s="2271"/>
      <c r="UKR41" s="2270"/>
      <c r="UKS41" s="2270"/>
      <c r="UKT41" s="2325"/>
      <c r="UKU41" s="2325"/>
      <c r="UKV41" s="2325"/>
      <c r="UKW41" s="2267"/>
      <c r="UKX41" s="2270"/>
      <c r="UKY41" s="2271"/>
      <c r="UKZ41" s="2270"/>
      <c r="ULA41" s="2270"/>
      <c r="ULB41" s="2325"/>
      <c r="ULC41" s="2325"/>
      <c r="ULD41" s="2325"/>
      <c r="ULE41" s="2267"/>
      <c r="ULF41" s="2270"/>
      <c r="ULG41" s="2271"/>
      <c r="ULH41" s="2270"/>
      <c r="ULI41" s="2270"/>
      <c r="ULJ41" s="2325"/>
      <c r="ULK41" s="2325"/>
      <c r="ULL41" s="2325"/>
      <c r="ULM41" s="2267"/>
      <c r="ULN41" s="2270"/>
      <c r="ULO41" s="2271"/>
      <c r="ULP41" s="2270"/>
      <c r="ULQ41" s="2270"/>
      <c r="ULR41" s="2325"/>
      <c r="ULS41" s="2325"/>
      <c r="ULT41" s="2325"/>
      <c r="ULU41" s="2267"/>
      <c r="ULV41" s="2270"/>
      <c r="ULW41" s="2271"/>
      <c r="ULX41" s="2270"/>
      <c r="ULY41" s="2270"/>
      <c r="ULZ41" s="2325"/>
      <c r="UMA41" s="2325"/>
      <c r="UMB41" s="2325"/>
      <c r="UMC41" s="2267"/>
      <c r="UMD41" s="2270"/>
      <c r="UME41" s="2271"/>
      <c r="UMF41" s="2270"/>
      <c r="UMG41" s="2270"/>
      <c r="UMH41" s="2325"/>
      <c r="UMI41" s="2325"/>
      <c r="UMJ41" s="2325"/>
      <c r="UMK41" s="2267"/>
      <c r="UML41" s="2270"/>
      <c r="UMM41" s="2271"/>
      <c r="UMN41" s="2270"/>
      <c r="UMO41" s="2270"/>
      <c r="UMP41" s="2325"/>
      <c r="UMQ41" s="2325"/>
      <c r="UMR41" s="2325"/>
      <c r="UMS41" s="2267"/>
      <c r="UMT41" s="2270"/>
      <c r="UMU41" s="2271"/>
      <c r="UMV41" s="2270"/>
      <c r="UMW41" s="2270"/>
      <c r="UMX41" s="2325"/>
      <c r="UMY41" s="2325"/>
      <c r="UMZ41" s="2325"/>
      <c r="UNA41" s="2267"/>
      <c r="UNB41" s="2270"/>
      <c r="UNC41" s="2271"/>
      <c r="UND41" s="2270"/>
      <c r="UNE41" s="2270"/>
      <c r="UNF41" s="2325"/>
      <c r="UNG41" s="2325"/>
      <c r="UNH41" s="2325"/>
      <c r="UNI41" s="2267"/>
      <c r="UNJ41" s="2270"/>
      <c r="UNK41" s="2271"/>
      <c r="UNL41" s="2270"/>
      <c r="UNM41" s="2270"/>
      <c r="UNN41" s="2325"/>
      <c r="UNO41" s="2325"/>
      <c r="UNP41" s="2325"/>
      <c r="UNQ41" s="2267"/>
      <c r="UNR41" s="2270"/>
      <c r="UNS41" s="2271"/>
      <c r="UNT41" s="2270"/>
      <c r="UNU41" s="2270"/>
      <c r="UNV41" s="2325"/>
      <c r="UNW41" s="2325"/>
      <c r="UNX41" s="2325"/>
      <c r="UNY41" s="2267"/>
      <c r="UNZ41" s="2270"/>
      <c r="UOA41" s="2271"/>
      <c r="UOB41" s="2270"/>
      <c r="UOC41" s="2270"/>
      <c r="UOD41" s="2325"/>
      <c r="UOE41" s="2325"/>
      <c r="UOF41" s="2325"/>
      <c r="UOG41" s="2267"/>
      <c r="UOH41" s="2270"/>
      <c r="UOI41" s="2271"/>
      <c r="UOJ41" s="2270"/>
      <c r="UOK41" s="2270"/>
      <c r="UOL41" s="2325"/>
      <c r="UOM41" s="2325"/>
      <c r="UON41" s="2325"/>
      <c r="UOO41" s="2267"/>
      <c r="UOP41" s="2270"/>
      <c r="UOQ41" s="2271"/>
      <c r="UOR41" s="2270"/>
      <c r="UOS41" s="2270"/>
      <c r="UOT41" s="2325"/>
      <c r="UOU41" s="2325"/>
      <c r="UOV41" s="2325"/>
      <c r="UOW41" s="2267"/>
      <c r="UOX41" s="2270"/>
      <c r="UOY41" s="2271"/>
      <c r="UOZ41" s="2270"/>
      <c r="UPA41" s="2270"/>
      <c r="UPB41" s="2325"/>
      <c r="UPC41" s="2325"/>
      <c r="UPD41" s="2325"/>
      <c r="UPE41" s="2267"/>
      <c r="UPF41" s="2270"/>
      <c r="UPG41" s="2271"/>
      <c r="UPH41" s="2270"/>
      <c r="UPI41" s="2270"/>
      <c r="UPJ41" s="2325"/>
      <c r="UPK41" s="2325"/>
      <c r="UPL41" s="2325"/>
      <c r="UPM41" s="2267"/>
      <c r="UPN41" s="2270"/>
      <c r="UPO41" s="2271"/>
      <c r="UPP41" s="2270"/>
      <c r="UPQ41" s="2270"/>
      <c r="UPR41" s="2325"/>
      <c r="UPS41" s="2325"/>
      <c r="UPT41" s="2325"/>
      <c r="UPU41" s="2267"/>
      <c r="UPV41" s="2270"/>
      <c r="UPW41" s="2271"/>
      <c r="UPX41" s="2270"/>
      <c r="UPY41" s="2270"/>
      <c r="UPZ41" s="2325"/>
      <c r="UQA41" s="2325"/>
      <c r="UQB41" s="2325"/>
      <c r="UQC41" s="2267"/>
      <c r="UQD41" s="2270"/>
      <c r="UQE41" s="2271"/>
      <c r="UQF41" s="2270"/>
      <c r="UQG41" s="2270"/>
      <c r="UQH41" s="2325"/>
      <c r="UQI41" s="2325"/>
      <c r="UQJ41" s="2325"/>
      <c r="UQK41" s="2267"/>
      <c r="UQL41" s="2270"/>
      <c r="UQM41" s="2271"/>
      <c r="UQN41" s="2270"/>
      <c r="UQO41" s="2270"/>
      <c r="UQP41" s="2325"/>
      <c r="UQQ41" s="2325"/>
      <c r="UQR41" s="2325"/>
      <c r="UQS41" s="2267"/>
      <c r="UQT41" s="2270"/>
      <c r="UQU41" s="2271"/>
      <c r="UQV41" s="2270"/>
      <c r="UQW41" s="2270"/>
      <c r="UQX41" s="2325"/>
      <c r="UQY41" s="2325"/>
      <c r="UQZ41" s="2325"/>
      <c r="URA41" s="2267"/>
      <c r="URB41" s="2270"/>
      <c r="URC41" s="2271"/>
      <c r="URD41" s="2270"/>
      <c r="URE41" s="2270"/>
      <c r="URF41" s="2325"/>
      <c r="URG41" s="2325"/>
      <c r="URH41" s="2325"/>
      <c r="URI41" s="2267"/>
      <c r="URJ41" s="2270"/>
      <c r="URK41" s="2271"/>
      <c r="URL41" s="2270"/>
      <c r="URM41" s="2270"/>
      <c r="URN41" s="2325"/>
      <c r="URO41" s="2325"/>
      <c r="URP41" s="2325"/>
      <c r="URQ41" s="2267"/>
      <c r="URR41" s="2270"/>
      <c r="URS41" s="2271"/>
      <c r="URT41" s="2270"/>
      <c r="URU41" s="2270"/>
      <c r="URV41" s="2325"/>
      <c r="URW41" s="2325"/>
      <c r="URX41" s="2325"/>
      <c r="URY41" s="2267"/>
      <c r="URZ41" s="2270"/>
      <c r="USA41" s="2271"/>
      <c r="USB41" s="2270"/>
      <c r="USC41" s="2270"/>
      <c r="USD41" s="2325"/>
      <c r="USE41" s="2325"/>
      <c r="USF41" s="2325"/>
      <c r="USG41" s="2267"/>
      <c r="USH41" s="2270"/>
      <c r="USI41" s="2271"/>
      <c r="USJ41" s="2270"/>
      <c r="USK41" s="2270"/>
      <c r="USL41" s="2325"/>
      <c r="USM41" s="2325"/>
      <c r="USN41" s="2325"/>
      <c r="USO41" s="2267"/>
      <c r="USP41" s="2270"/>
      <c r="USQ41" s="2271"/>
      <c r="USR41" s="2270"/>
      <c r="USS41" s="2270"/>
      <c r="UST41" s="2325"/>
      <c r="USU41" s="2325"/>
      <c r="USV41" s="2325"/>
      <c r="USW41" s="2267"/>
      <c r="USX41" s="2270"/>
      <c r="USY41" s="2271"/>
      <c r="USZ41" s="2270"/>
      <c r="UTA41" s="2270"/>
      <c r="UTB41" s="2325"/>
      <c r="UTC41" s="2325"/>
      <c r="UTD41" s="2325"/>
      <c r="UTE41" s="2267"/>
      <c r="UTF41" s="2270"/>
      <c r="UTG41" s="2271"/>
      <c r="UTH41" s="2270"/>
      <c r="UTI41" s="2270"/>
      <c r="UTJ41" s="2325"/>
      <c r="UTK41" s="2325"/>
      <c r="UTL41" s="2325"/>
      <c r="UTM41" s="2267"/>
      <c r="UTN41" s="2270"/>
      <c r="UTO41" s="2271"/>
      <c r="UTP41" s="2270"/>
      <c r="UTQ41" s="2270"/>
      <c r="UTR41" s="2325"/>
      <c r="UTS41" s="2325"/>
      <c r="UTT41" s="2325"/>
      <c r="UTU41" s="2267"/>
      <c r="UTV41" s="2270"/>
      <c r="UTW41" s="2271"/>
      <c r="UTX41" s="2270"/>
      <c r="UTY41" s="2270"/>
      <c r="UTZ41" s="2325"/>
      <c r="UUA41" s="2325"/>
      <c r="UUB41" s="2325"/>
      <c r="UUC41" s="2267"/>
      <c r="UUD41" s="2270"/>
      <c r="UUE41" s="2271"/>
      <c r="UUF41" s="2270"/>
      <c r="UUG41" s="2270"/>
      <c r="UUH41" s="2325"/>
      <c r="UUI41" s="2325"/>
      <c r="UUJ41" s="2325"/>
      <c r="UUK41" s="2267"/>
      <c r="UUL41" s="2270"/>
      <c r="UUM41" s="2271"/>
      <c r="UUN41" s="2270"/>
      <c r="UUO41" s="2270"/>
      <c r="UUP41" s="2325"/>
      <c r="UUQ41" s="2325"/>
      <c r="UUR41" s="2325"/>
      <c r="UUS41" s="2267"/>
      <c r="UUT41" s="2270"/>
      <c r="UUU41" s="2271"/>
      <c r="UUV41" s="2270"/>
      <c r="UUW41" s="2270"/>
      <c r="UUX41" s="2325"/>
      <c r="UUY41" s="2325"/>
      <c r="UUZ41" s="2325"/>
      <c r="UVA41" s="2267"/>
      <c r="UVB41" s="2270"/>
      <c r="UVC41" s="2271"/>
      <c r="UVD41" s="2270"/>
      <c r="UVE41" s="2270"/>
      <c r="UVF41" s="2325"/>
      <c r="UVG41" s="2325"/>
      <c r="UVH41" s="2325"/>
      <c r="UVI41" s="2267"/>
      <c r="UVJ41" s="2270"/>
      <c r="UVK41" s="2271"/>
      <c r="UVL41" s="2270"/>
      <c r="UVM41" s="2270"/>
      <c r="UVN41" s="2325"/>
      <c r="UVO41" s="2325"/>
      <c r="UVP41" s="2325"/>
      <c r="UVQ41" s="2267"/>
      <c r="UVR41" s="2270"/>
      <c r="UVS41" s="2271"/>
      <c r="UVT41" s="2270"/>
      <c r="UVU41" s="2270"/>
      <c r="UVV41" s="2325"/>
      <c r="UVW41" s="2325"/>
      <c r="UVX41" s="2325"/>
      <c r="UVY41" s="2267"/>
      <c r="UVZ41" s="2270"/>
      <c r="UWA41" s="2271"/>
      <c r="UWB41" s="2270"/>
      <c r="UWC41" s="2270"/>
      <c r="UWD41" s="2325"/>
      <c r="UWE41" s="2325"/>
      <c r="UWF41" s="2325"/>
      <c r="UWG41" s="2267"/>
      <c r="UWH41" s="2270"/>
      <c r="UWI41" s="2271"/>
      <c r="UWJ41" s="2270"/>
      <c r="UWK41" s="2270"/>
      <c r="UWL41" s="2325"/>
      <c r="UWM41" s="2325"/>
      <c r="UWN41" s="2325"/>
      <c r="UWO41" s="2267"/>
      <c r="UWP41" s="2270"/>
      <c r="UWQ41" s="2271"/>
      <c r="UWR41" s="2270"/>
      <c r="UWS41" s="2270"/>
      <c r="UWT41" s="2325"/>
      <c r="UWU41" s="2325"/>
      <c r="UWV41" s="2325"/>
      <c r="UWW41" s="2267"/>
      <c r="UWX41" s="2270"/>
      <c r="UWY41" s="2271"/>
      <c r="UWZ41" s="2270"/>
      <c r="UXA41" s="2270"/>
      <c r="UXB41" s="2325"/>
      <c r="UXC41" s="2325"/>
      <c r="UXD41" s="2325"/>
      <c r="UXE41" s="2267"/>
      <c r="UXF41" s="2270"/>
      <c r="UXG41" s="2271"/>
      <c r="UXH41" s="2270"/>
      <c r="UXI41" s="2270"/>
      <c r="UXJ41" s="2325"/>
      <c r="UXK41" s="2325"/>
      <c r="UXL41" s="2325"/>
      <c r="UXM41" s="2267"/>
      <c r="UXN41" s="2270"/>
      <c r="UXO41" s="2271"/>
      <c r="UXP41" s="2270"/>
      <c r="UXQ41" s="2270"/>
      <c r="UXR41" s="2325"/>
      <c r="UXS41" s="2325"/>
      <c r="UXT41" s="2325"/>
      <c r="UXU41" s="2267"/>
      <c r="UXV41" s="2270"/>
      <c r="UXW41" s="2271"/>
      <c r="UXX41" s="2270"/>
      <c r="UXY41" s="2270"/>
      <c r="UXZ41" s="2325"/>
      <c r="UYA41" s="2325"/>
      <c r="UYB41" s="2325"/>
      <c r="UYC41" s="2267"/>
      <c r="UYD41" s="2270"/>
      <c r="UYE41" s="2271"/>
      <c r="UYF41" s="2270"/>
      <c r="UYG41" s="2270"/>
      <c r="UYH41" s="2325"/>
      <c r="UYI41" s="2325"/>
      <c r="UYJ41" s="2325"/>
      <c r="UYK41" s="2267"/>
      <c r="UYL41" s="2270"/>
      <c r="UYM41" s="2271"/>
      <c r="UYN41" s="2270"/>
      <c r="UYO41" s="2270"/>
      <c r="UYP41" s="2325"/>
      <c r="UYQ41" s="2325"/>
      <c r="UYR41" s="2325"/>
      <c r="UYS41" s="2267"/>
      <c r="UYT41" s="2270"/>
      <c r="UYU41" s="2271"/>
      <c r="UYV41" s="2270"/>
      <c r="UYW41" s="2270"/>
      <c r="UYX41" s="2325"/>
      <c r="UYY41" s="2325"/>
      <c r="UYZ41" s="2325"/>
      <c r="UZA41" s="2267"/>
      <c r="UZB41" s="2270"/>
      <c r="UZC41" s="2271"/>
      <c r="UZD41" s="2270"/>
      <c r="UZE41" s="2270"/>
      <c r="UZF41" s="2325"/>
      <c r="UZG41" s="2325"/>
      <c r="UZH41" s="2325"/>
      <c r="UZI41" s="2267"/>
      <c r="UZJ41" s="2270"/>
      <c r="UZK41" s="2271"/>
      <c r="UZL41" s="2270"/>
      <c r="UZM41" s="2270"/>
      <c r="UZN41" s="2325"/>
      <c r="UZO41" s="2325"/>
      <c r="UZP41" s="2325"/>
      <c r="UZQ41" s="2267"/>
      <c r="UZR41" s="2270"/>
      <c r="UZS41" s="2271"/>
      <c r="UZT41" s="2270"/>
      <c r="UZU41" s="2270"/>
      <c r="UZV41" s="2325"/>
      <c r="UZW41" s="2325"/>
      <c r="UZX41" s="2325"/>
      <c r="UZY41" s="2267"/>
      <c r="UZZ41" s="2270"/>
      <c r="VAA41" s="2271"/>
      <c r="VAB41" s="2270"/>
      <c r="VAC41" s="2270"/>
      <c r="VAD41" s="2325"/>
      <c r="VAE41" s="2325"/>
      <c r="VAF41" s="2325"/>
      <c r="VAG41" s="2267"/>
      <c r="VAH41" s="2270"/>
      <c r="VAI41" s="2271"/>
      <c r="VAJ41" s="2270"/>
      <c r="VAK41" s="2270"/>
      <c r="VAL41" s="2325"/>
      <c r="VAM41" s="2325"/>
      <c r="VAN41" s="2325"/>
      <c r="VAO41" s="2267"/>
      <c r="VAP41" s="2270"/>
      <c r="VAQ41" s="2271"/>
      <c r="VAR41" s="2270"/>
      <c r="VAS41" s="2270"/>
      <c r="VAT41" s="2325"/>
      <c r="VAU41" s="2325"/>
      <c r="VAV41" s="2325"/>
      <c r="VAW41" s="2267"/>
      <c r="VAX41" s="2270"/>
      <c r="VAY41" s="2271"/>
      <c r="VAZ41" s="2270"/>
      <c r="VBA41" s="2270"/>
      <c r="VBB41" s="2325"/>
      <c r="VBC41" s="2325"/>
      <c r="VBD41" s="2325"/>
      <c r="VBE41" s="2267"/>
      <c r="VBF41" s="2270"/>
      <c r="VBG41" s="2271"/>
      <c r="VBH41" s="2270"/>
      <c r="VBI41" s="2270"/>
      <c r="VBJ41" s="2325"/>
      <c r="VBK41" s="2325"/>
      <c r="VBL41" s="2325"/>
      <c r="VBM41" s="2267"/>
      <c r="VBN41" s="2270"/>
      <c r="VBO41" s="2271"/>
      <c r="VBP41" s="2270"/>
      <c r="VBQ41" s="2270"/>
      <c r="VBR41" s="2325"/>
      <c r="VBS41" s="2325"/>
      <c r="VBT41" s="2325"/>
      <c r="VBU41" s="2267"/>
      <c r="VBV41" s="2270"/>
      <c r="VBW41" s="2271"/>
      <c r="VBX41" s="2270"/>
      <c r="VBY41" s="2270"/>
      <c r="VBZ41" s="2325"/>
      <c r="VCA41" s="2325"/>
      <c r="VCB41" s="2325"/>
      <c r="VCC41" s="2267"/>
      <c r="VCD41" s="2270"/>
      <c r="VCE41" s="2271"/>
      <c r="VCF41" s="2270"/>
      <c r="VCG41" s="2270"/>
      <c r="VCH41" s="2325"/>
      <c r="VCI41" s="2325"/>
      <c r="VCJ41" s="2325"/>
      <c r="VCK41" s="2267"/>
      <c r="VCL41" s="2270"/>
      <c r="VCM41" s="2271"/>
      <c r="VCN41" s="2270"/>
      <c r="VCO41" s="2270"/>
      <c r="VCP41" s="2325"/>
      <c r="VCQ41" s="2325"/>
      <c r="VCR41" s="2325"/>
      <c r="VCS41" s="2267"/>
      <c r="VCT41" s="2270"/>
      <c r="VCU41" s="2271"/>
      <c r="VCV41" s="2270"/>
      <c r="VCW41" s="2270"/>
      <c r="VCX41" s="2325"/>
      <c r="VCY41" s="2325"/>
      <c r="VCZ41" s="2325"/>
      <c r="VDA41" s="2267"/>
      <c r="VDB41" s="2270"/>
      <c r="VDC41" s="2271"/>
      <c r="VDD41" s="2270"/>
      <c r="VDE41" s="2270"/>
      <c r="VDF41" s="2325"/>
      <c r="VDG41" s="2325"/>
      <c r="VDH41" s="2325"/>
      <c r="VDI41" s="2267"/>
      <c r="VDJ41" s="2270"/>
      <c r="VDK41" s="2271"/>
      <c r="VDL41" s="2270"/>
      <c r="VDM41" s="2270"/>
      <c r="VDN41" s="2325"/>
      <c r="VDO41" s="2325"/>
      <c r="VDP41" s="2325"/>
      <c r="VDQ41" s="2267"/>
      <c r="VDR41" s="2270"/>
      <c r="VDS41" s="2271"/>
      <c r="VDT41" s="2270"/>
      <c r="VDU41" s="2270"/>
      <c r="VDV41" s="2325"/>
      <c r="VDW41" s="2325"/>
      <c r="VDX41" s="2325"/>
      <c r="VDY41" s="2267"/>
      <c r="VDZ41" s="2270"/>
      <c r="VEA41" s="2271"/>
      <c r="VEB41" s="2270"/>
      <c r="VEC41" s="2270"/>
      <c r="VED41" s="2325"/>
      <c r="VEE41" s="2325"/>
      <c r="VEF41" s="2325"/>
      <c r="VEG41" s="2267"/>
      <c r="VEH41" s="2270"/>
      <c r="VEI41" s="2271"/>
      <c r="VEJ41" s="2270"/>
      <c r="VEK41" s="2270"/>
      <c r="VEL41" s="2325"/>
      <c r="VEM41" s="2325"/>
      <c r="VEN41" s="2325"/>
      <c r="VEO41" s="2267"/>
      <c r="VEP41" s="2270"/>
      <c r="VEQ41" s="2271"/>
      <c r="VER41" s="2270"/>
      <c r="VES41" s="2270"/>
      <c r="VET41" s="2325"/>
      <c r="VEU41" s="2325"/>
      <c r="VEV41" s="2325"/>
      <c r="VEW41" s="2267"/>
      <c r="VEX41" s="2270"/>
      <c r="VEY41" s="2271"/>
      <c r="VEZ41" s="2270"/>
      <c r="VFA41" s="2270"/>
      <c r="VFB41" s="2325"/>
      <c r="VFC41" s="2325"/>
      <c r="VFD41" s="2325"/>
      <c r="VFE41" s="2267"/>
      <c r="VFF41" s="2270"/>
      <c r="VFG41" s="2271"/>
      <c r="VFH41" s="2270"/>
      <c r="VFI41" s="2270"/>
      <c r="VFJ41" s="2325"/>
      <c r="VFK41" s="2325"/>
      <c r="VFL41" s="2325"/>
      <c r="VFM41" s="2267"/>
      <c r="VFN41" s="2270"/>
      <c r="VFO41" s="2271"/>
      <c r="VFP41" s="2270"/>
      <c r="VFQ41" s="2270"/>
      <c r="VFR41" s="2325"/>
      <c r="VFS41" s="2325"/>
      <c r="VFT41" s="2325"/>
      <c r="VFU41" s="2267"/>
      <c r="VFV41" s="2270"/>
      <c r="VFW41" s="2271"/>
      <c r="VFX41" s="2270"/>
      <c r="VFY41" s="2270"/>
      <c r="VFZ41" s="2325"/>
      <c r="VGA41" s="2325"/>
      <c r="VGB41" s="2325"/>
      <c r="VGC41" s="2267"/>
      <c r="VGD41" s="2270"/>
      <c r="VGE41" s="2271"/>
      <c r="VGF41" s="2270"/>
      <c r="VGG41" s="2270"/>
      <c r="VGH41" s="2325"/>
      <c r="VGI41" s="2325"/>
      <c r="VGJ41" s="2325"/>
      <c r="VGK41" s="2267"/>
      <c r="VGL41" s="2270"/>
      <c r="VGM41" s="2271"/>
      <c r="VGN41" s="2270"/>
      <c r="VGO41" s="2270"/>
      <c r="VGP41" s="2325"/>
      <c r="VGQ41" s="2325"/>
      <c r="VGR41" s="2325"/>
      <c r="VGS41" s="2267"/>
      <c r="VGT41" s="2270"/>
      <c r="VGU41" s="2271"/>
      <c r="VGV41" s="2270"/>
      <c r="VGW41" s="2270"/>
      <c r="VGX41" s="2325"/>
      <c r="VGY41" s="2325"/>
      <c r="VGZ41" s="2325"/>
      <c r="VHA41" s="2267"/>
      <c r="VHB41" s="2270"/>
      <c r="VHC41" s="2271"/>
      <c r="VHD41" s="2270"/>
      <c r="VHE41" s="2270"/>
      <c r="VHF41" s="2325"/>
      <c r="VHG41" s="2325"/>
      <c r="VHH41" s="2325"/>
      <c r="VHI41" s="2267"/>
      <c r="VHJ41" s="2270"/>
      <c r="VHK41" s="2271"/>
      <c r="VHL41" s="2270"/>
      <c r="VHM41" s="2270"/>
      <c r="VHN41" s="2325"/>
      <c r="VHO41" s="2325"/>
      <c r="VHP41" s="2325"/>
      <c r="VHQ41" s="2267"/>
      <c r="VHR41" s="2270"/>
      <c r="VHS41" s="2271"/>
      <c r="VHT41" s="2270"/>
      <c r="VHU41" s="2270"/>
      <c r="VHV41" s="2325"/>
      <c r="VHW41" s="2325"/>
      <c r="VHX41" s="2325"/>
      <c r="VHY41" s="2267"/>
      <c r="VHZ41" s="2270"/>
      <c r="VIA41" s="2271"/>
      <c r="VIB41" s="2270"/>
      <c r="VIC41" s="2270"/>
      <c r="VID41" s="2325"/>
      <c r="VIE41" s="2325"/>
      <c r="VIF41" s="2325"/>
      <c r="VIG41" s="2267"/>
      <c r="VIH41" s="2270"/>
      <c r="VII41" s="2271"/>
      <c r="VIJ41" s="2270"/>
      <c r="VIK41" s="2270"/>
      <c r="VIL41" s="2325"/>
      <c r="VIM41" s="2325"/>
      <c r="VIN41" s="2325"/>
      <c r="VIO41" s="2267"/>
      <c r="VIP41" s="2270"/>
      <c r="VIQ41" s="2271"/>
      <c r="VIR41" s="2270"/>
      <c r="VIS41" s="2270"/>
      <c r="VIT41" s="2325"/>
      <c r="VIU41" s="2325"/>
      <c r="VIV41" s="2325"/>
      <c r="VIW41" s="2267"/>
      <c r="VIX41" s="2270"/>
      <c r="VIY41" s="2271"/>
      <c r="VIZ41" s="2270"/>
      <c r="VJA41" s="2270"/>
      <c r="VJB41" s="2325"/>
      <c r="VJC41" s="2325"/>
      <c r="VJD41" s="2325"/>
      <c r="VJE41" s="2267"/>
      <c r="VJF41" s="2270"/>
      <c r="VJG41" s="2271"/>
      <c r="VJH41" s="2270"/>
      <c r="VJI41" s="2270"/>
      <c r="VJJ41" s="2325"/>
      <c r="VJK41" s="2325"/>
      <c r="VJL41" s="2325"/>
      <c r="VJM41" s="2267"/>
      <c r="VJN41" s="2270"/>
      <c r="VJO41" s="2271"/>
      <c r="VJP41" s="2270"/>
      <c r="VJQ41" s="2270"/>
      <c r="VJR41" s="2325"/>
      <c r="VJS41" s="2325"/>
      <c r="VJT41" s="2325"/>
      <c r="VJU41" s="2267"/>
      <c r="VJV41" s="2270"/>
      <c r="VJW41" s="2271"/>
      <c r="VJX41" s="2270"/>
      <c r="VJY41" s="2270"/>
      <c r="VJZ41" s="2325"/>
      <c r="VKA41" s="2325"/>
      <c r="VKB41" s="2325"/>
      <c r="VKC41" s="2267"/>
      <c r="VKD41" s="2270"/>
      <c r="VKE41" s="2271"/>
      <c r="VKF41" s="2270"/>
      <c r="VKG41" s="2270"/>
      <c r="VKH41" s="2325"/>
      <c r="VKI41" s="2325"/>
      <c r="VKJ41" s="2325"/>
      <c r="VKK41" s="2267"/>
      <c r="VKL41" s="2270"/>
      <c r="VKM41" s="2271"/>
      <c r="VKN41" s="2270"/>
      <c r="VKO41" s="2270"/>
      <c r="VKP41" s="2325"/>
      <c r="VKQ41" s="2325"/>
      <c r="VKR41" s="2325"/>
      <c r="VKS41" s="2267"/>
      <c r="VKT41" s="2270"/>
      <c r="VKU41" s="2271"/>
      <c r="VKV41" s="2270"/>
      <c r="VKW41" s="2270"/>
      <c r="VKX41" s="2325"/>
      <c r="VKY41" s="2325"/>
      <c r="VKZ41" s="2325"/>
      <c r="VLA41" s="2267"/>
      <c r="VLB41" s="2270"/>
      <c r="VLC41" s="2271"/>
      <c r="VLD41" s="2270"/>
      <c r="VLE41" s="2270"/>
      <c r="VLF41" s="2325"/>
      <c r="VLG41" s="2325"/>
      <c r="VLH41" s="2325"/>
      <c r="VLI41" s="2267"/>
      <c r="VLJ41" s="2270"/>
      <c r="VLK41" s="2271"/>
      <c r="VLL41" s="2270"/>
      <c r="VLM41" s="2270"/>
      <c r="VLN41" s="2325"/>
      <c r="VLO41" s="2325"/>
      <c r="VLP41" s="2325"/>
      <c r="VLQ41" s="2267"/>
      <c r="VLR41" s="2270"/>
      <c r="VLS41" s="2271"/>
      <c r="VLT41" s="2270"/>
      <c r="VLU41" s="2270"/>
      <c r="VLV41" s="2325"/>
      <c r="VLW41" s="2325"/>
      <c r="VLX41" s="2325"/>
      <c r="VLY41" s="2267"/>
      <c r="VLZ41" s="2270"/>
      <c r="VMA41" s="2271"/>
      <c r="VMB41" s="2270"/>
      <c r="VMC41" s="2270"/>
      <c r="VMD41" s="2325"/>
      <c r="VME41" s="2325"/>
      <c r="VMF41" s="2325"/>
      <c r="VMG41" s="2267"/>
      <c r="VMH41" s="2270"/>
      <c r="VMI41" s="2271"/>
      <c r="VMJ41" s="2270"/>
      <c r="VMK41" s="2270"/>
      <c r="VML41" s="2325"/>
      <c r="VMM41" s="2325"/>
      <c r="VMN41" s="2325"/>
      <c r="VMO41" s="2267"/>
      <c r="VMP41" s="2270"/>
      <c r="VMQ41" s="2271"/>
      <c r="VMR41" s="2270"/>
      <c r="VMS41" s="2270"/>
      <c r="VMT41" s="2325"/>
      <c r="VMU41" s="2325"/>
      <c r="VMV41" s="2325"/>
      <c r="VMW41" s="2267"/>
      <c r="VMX41" s="2270"/>
      <c r="VMY41" s="2271"/>
      <c r="VMZ41" s="2270"/>
      <c r="VNA41" s="2270"/>
      <c r="VNB41" s="2325"/>
      <c r="VNC41" s="2325"/>
      <c r="VND41" s="2325"/>
      <c r="VNE41" s="2267"/>
      <c r="VNF41" s="2270"/>
      <c r="VNG41" s="2271"/>
      <c r="VNH41" s="2270"/>
      <c r="VNI41" s="2270"/>
      <c r="VNJ41" s="2325"/>
      <c r="VNK41" s="2325"/>
      <c r="VNL41" s="2325"/>
      <c r="VNM41" s="2267"/>
      <c r="VNN41" s="2270"/>
      <c r="VNO41" s="2271"/>
      <c r="VNP41" s="2270"/>
      <c r="VNQ41" s="2270"/>
      <c r="VNR41" s="2325"/>
      <c r="VNS41" s="2325"/>
      <c r="VNT41" s="2325"/>
      <c r="VNU41" s="2267"/>
      <c r="VNV41" s="2270"/>
      <c r="VNW41" s="2271"/>
      <c r="VNX41" s="2270"/>
      <c r="VNY41" s="2270"/>
      <c r="VNZ41" s="2325"/>
      <c r="VOA41" s="2325"/>
      <c r="VOB41" s="2325"/>
      <c r="VOC41" s="2267"/>
      <c r="VOD41" s="2270"/>
      <c r="VOE41" s="2271"/>
      <c r="VOF41" s="2270"/>
      <c r="VOG41" s="2270"/>
      <c r="VOH41" s="2325"/>
      <c r="VOI41" s="2325"/>
      <c r="VOJ41" s="2325"/>
      <c r="VOK41" s="2267"/>
      <c r="VOL41" s="2270"/>
      <c r="VOM41" s="2271"/>
      <c r="VON41" s="2270"/>
      <c r="VOO41" s="2270"/>
      <c r="VOP41" s="2325"/>
      <c r="VOQ41" s="2325"/>
      <c r="VOR41" s="2325"/>
      <c r="VOS41" s="2267"/>
      <c r="VOT41" s="2270"/>
      <c r="VOU41" s="2271"/>
      <c r="VOV41" s="2270"/>
      <c r="VOW41" s="2270"/>
      <c r="VOX41" s="2325"/>
      <c r="VOY41" s="2325"/>
      <c r="VOZ41" s="2325"/>
      <c r="VPA41" s="2267"/>
      <c r="VPB41" s="2270"/>
      <c r="VPC41" s="2271"/>
      <c r="VPD41" s="2270"/>
      <c r="VPE41" s="2270"/>
      <c r="VPF41" s="2325"/>
      <c r="VPG41" s="2325"/>
      <c r="VPH41" s="2325"/>
      <c r="VPI41" s="2267"/>
      <c r="VPJ41" s="2270"/>
      <c r="VPK41" s="2271"/>
      <c r="VPL41" s="2270"/>
      <c r="VPM41" s="2270"/>
      <c r="VPN41" s="2325"/>
      <c r="VPO41" s="2325"/>
      <c r="VPP41" s="2325"/>
      <c r="VPQ41" s="2267"/>
      <c r="VPR41" s="2270"/>
      <c r="VPS41" s="2271"/>
      <c r="VPT41" s="2270"/>
      <c r="VPU41" s="2270"/>
      <c r="VPV41" s="2325"/>
      <c r="VPW41" s="2325"/>
      <c r="VPX41" s="2325"/>
      <c r="VPY41" s="2267"/>
      <c r="VPZ41" s="2270"/>
      <c r="VQA41" s="2271"/>
      <c r="VQB41" s="2270"/>
      <c r="VQC41" s="2270"/>
      <c r="VQD41" s="2325"/>
      <c r="VQE41" s="2325"/>
      <c r="VQF41" s="2325"/>
      <c r="VQG41" s="2267"/>
      <c r="VQH41" s="2270"/>
      <c r="VQI41" s="2271"/>
      <c r="VQJ41" s="2270"/>
      <c r="VQK41" s="2270"/>
      <c r="VQL41" s="2325"/>
      <c r="VQM41" s="2325"/>
      <c r="VQN41" s="2325"/>
      <c r="VQO41" s="2267"/>
      <c r="VQP41" s="2270"/>
      <c r="VQQ41" s="2271"/>
      <c r="VQR41" s="2270"/>
      <c r="VQS41" s="2270"/>
      <c r="VQT41" s="2325"/>
      <c r="VQU41" s="2325"/>
      <c r="VQV41" s="2325"/>
      <c r="VQW41" s="2267"/>
      <c r="VQX41" s="2270"/>
      <c r="VQY41" s="2271"/>
      <c r="VQZ41" s="2270"/>
      <c r="VRA41" s="2270"/>
      <c r="VRB41" s="2325"/>
      <c r="VRC41" s="2325"/>
      <c r="VRD41" s="2325"/>
      <c r="VRE41" s="2267"/>
      <c r="VRF41" s="2270"/>
      <c r="VRG41" s="2271"/>
      <c r="VRH41" s="2270"/>
      <c r="VRI41" s="2270"/>
      <c r="VRJ41" s="2325"/>
      <c r="VRK41" s="2325"/>
      <c r="VRL41" s="2325"/>
      <c r="VRM41" s="2267"/>
      <c r="VRN41" s="2270"/>
      <c r="VRO41" s="2271"/>
      <c r="VRP41" s="2270"/>
      <c r="VRQ41" s="2270"/>
      <c r="VRR41" s="2325"/>
      <c r="VRS41" s="2325"/>
      <c r="VRT41" s="2325"/>
      <c r="VRU41" s="2267"/>
      <c r="VRV41" s="2270"/>
      <c r="VRW41" s="2271"/>
      <c r="VRX41" s="2270"/>
      <c r="VRY41" s="2270"/>
      <c r="VRZ41" s="2325"/>
      <c r="VSA41" s="2325"/>
      <c r="VSB41" s="2325"/>
      <c r="VSC41" s="2267"/>
      <c r="VSD41" s="2270"/>
      <c r="VSE41" s="2271"/>
      <c r="VSF41" s="2270"/>
      <c r="VSG41" s="2270"/>
      <c r="VSH41" s="2325"/>
      <c r="VSI41" s="2325"/>
      <c r="VSJ41" s="2325"/>
      <c r="VSK41" s="2267"/>
      <c r="VSL41" s="2270"/>
      <c r="VSM41" s="2271"/>
      <c r="VSN41" s="2270"/>
      <c r="VSO41" s="2270"/>
      <c r="VSP41" s="2325"/>
      <c r="VSQ41" s="2325"/>
      <c r="VSR41" s="2325"/>
      <c r="VSS41" s="2267"/>
      <c r="VST41" s="2270"/>
      <c r="VSU41" s="2271"/>
      <c r="VSV41" s="2270"/>
      <c r="VSW41" s="2270"/>
      <c r="VSX41" s="2325"/>
      <c r="VSY41" s="2325"/>
      <c r="VSZ41" s="2325"/>
      <c r="VTA41" s="2267"/>
      <c r="VTB41" s="2270"/>
      <c r="VTC41" s="2271"/>
      <c r="VTD41" s="2270"/>
      <c r="VTE41" s="2270"/>
      <c r="VTF41" s="2325"/>
      <c r="VTG41" s="2325"/>
      <c r="VTH41" s="2325"/>
      <c r="VTI41" s="2267"/>
      <c r="VTJ41" s="2270"/>
      <c r="VTK41" s="2271"/>
      <c r="VTL41" s="2270"/>
      <c r="VTM41" s="2270"/>
      <c r="VTN41" s="2325"/>
      <c r="VTO41" s="2325"/>
      <c r="VTP41" s="2325"/>
      <c r="VTQ41" s="2267"/>
      <c r="VTR41" s="2270"/>
      <c r="VTS41" s="2271"/>
      <c r="VTT41" s="2270"/>
      <c r="VTU41" s="2270"/>
      <c r="VTV41" s="2325"/>
      <c r="VTW41" s="2325"/>
      <c r="VTX41" s="2325"/>
      <c r="VTY41" s="2267"/>
      <c r="VTZ41" s="2270"/>
      <c r="VUA41" s="2271"/>
      <c r="VUB41" s="2270"/>
      <c r="VUC41" s="2270"/>
      <c r="VUD41" s="2325"/>
      <c r="VUE41" s="2325"/>
      <c r="VUF41" s="2325"/>
      <c r="VUG41" s="2267"/>
      <c r="VUH41" s="2270"/>
      <c r="VUI41" s="2271"/>
      <c r="VUJ41" s="2270"/>
      <c r="VUK41" s="2270"/>
      <c r="VUL41" s="2325"/>
      <c r="VUM41" s="2325"/>
      <c r="VUN41" s="2325"/>
      <c r="VUO41" s="2267"/>
      <c r="VUP41" s="2270"/>
      <c r="VUQ41" s="2271"/>
      <c r="VUR41" s="2270"/>
      <c r="VUS41" s="2270"/>
      <c r="VUT41" s="2325"/>
      <c r="VUU41" s="2325"/>
      <c r="VUV41" s="2325"/>
      <c r="VUW41" s="2267"/>
      <c r="VUX41" s="2270"/>
      <c r="VUY41" s="2271"/>
      <c r="VUZ41" s="2270"/>
      <c r="VVA41" s="2270"/>
      <c r="VVB41" s="2325"/>
      <c r="VVC41" s="2325"/>
      <c r="VVD41" s="2325"/>
      <c r="VVE41" s="2267"/>
      <c r="VVF41" s="2270"/>
      <c r="VVG41" s="2271"/>
      <c r="VVH41" s="2270"/>
      <c r="VVI41" s="2270"/>
      <c r="VVJ41" s="2325"/>
      <c r="VVK41" s="2325"/>
      <c r="VVL41" s="2325"/>
      <c r="VVM41" s="2267"/>
      <c r="VVN41" s="2270"/>
      <c r="VVO41" s="2271"/>
      <c r="VVP41" s="2270"/>
      <c r="VVQ41" s="2270"/>
      <c r="VVR41" s="2325"/>
      <c r="VVS41" s="2325"/>
      <c r="VVT41" s="2325"/>
      <c r="VVU41" s="2267"/>
      <c r="VVV41" s="2270"/>
      <c r="VVW41" s="2271"/>
      <c r="VVX41" s="2270"/>
      <c r="VVY41" s="2270"/>
      <c r="VVZ41" s="2325"/>
      <c r="VWA41" s="2325"/>
      <c r="VWB41" s="2325"/>
      <c r="VWC41" s="2267"/>
      <c r="VWD41" s="2270"/>
      <c r="VWE41" s="2271"/>
      <c r="VWF41" s="2270"/>
      <c r="VWG41" s="2270"/>
      <c r="VWH41" s="2325"/>
      <c r="VWI41" s="2325"/>
      <c r="VWJ41" s="2325"/>
      <c r="VWK41" s="2267"/>
      <c r="VWL41" s="2270"/>
      <c r="VWM41" s="2271"/>
      <c r="VWN41" s="2270"/>
      <c r="VWO41" s="2270"/>
      <c r="VWP41" s="2325"/>
      <c r="VWQ41" s="2325"/>
      <c r="VWR41" s="2325"/>
      <c r="VWS41" s="2267"/>
      <c r="VWT41" s="2270"/>
      <c r="VWU41" s="2271"/>
      <c r="VWV41" s="2270"/>
      <c r="VWW41" s="2270"/>
      <c r="VWX41" s="2325"/>
      <c r="VWY41" s="2325"/>
      <c r="VWZ41" s="2325"/>
      <c r="VXA41" s="2267"/>
      <c r="VXB41" s="2270"/>
      <c r="VXC41" s="2271"/>
      <c r="VXD41" s="2270"/>
      <c r="VXE41" s="2270"/>
      <c r="VXF41" s="2325"/>
      <c r="VXG41" s="2325"/>
      <c r="VXH41" s="2325"/>
      <c r="VXI41" s="2267"/>
      <c r="VXJ41" s="2270"/>
      <c r="VXK41" s="2271"/>
      <c r="VXL41" s="2270"/>
      <c r="VXM41" s="2270"/>
      <c r="VXN41" s="2325"/>
      <c r="VXO41" s="2325"/>
      <c r="VXP41" s="2325"/>
      <c r="VXQ41" s="2267"/>
      <c r="VXR41" s="2270"/>
      <c r="VXS41" s="2271"/>
      <c r="VXT41" s="2270"/>
      <c r="VXU41" s="2270"/>
      <c r="VXV41" s="2325"/>
      <c r="VXW41" s="2325"/>
      <c r="VXX41" s="2325"/>
      <c r="VXY41" s="2267"/>
      <c r="VXZ41" s="2270"/>
      <c r="VYA41" s="2271"/>
      <c r="VYB41" s="2270"/>
      <c r="VYC41" s="2270"/>
      <c r="VYD41" s="2325"/>
      <c r="VYE41" s="2325"/>
      <c r="VYF41" s="2325"/>
      <c r="VYG41" s="2267"/>
      <c r="VYH41" s="2270"/>
      <c r="VYI41" s="2271"/>
      <c r="VYJ41" s="2270"/>
      <c r="VYK41" s="2270"/>
      <c r="VYL41" s="2325"/>
      <c r="VYM41" s="2325"/>
      <c r="VYN41" s="2325"/>
      <c r="VYO41" s="2267"/>
      <c r="VYP41" s="2270"/>
      <c r="VYQ41" s="2271"/>
      <c r="VYR41" s="2270"/>
      <c r="VYS41" s="2270"/>
      <c r="VYT41" s="2325"/>
      <c r="VYU41" s="2325"/>
      <c r="VYV41" s="2325"/>
      <c r="VYW41" s="2267"/>
      <c r="VYX41" s="2270"/>
      <c r="VYY41" s="2271"/>
      <c r="VYZ41" s="2270"/>
      <c r="VZA41" s="2270"/>
      <c r="VZB41" s="2325"/>
      <c r="VZC41" s="2325"/>
      <c r="VZD41" s="2325"/>
      <c r="VZE41" s="2267"/>
      <c r="VZF41" s="2270"/>
      <c r="VZG41" s="2271"/>
      <c r="VZH41" s="2270"/>
      <c r="VZI41" s="2270"/>
      <c r="VZJ41" s="2325"/>
      <c r="VZK41" s="2325"/>
      <c r="VZL41" s="2325"/>
      <c r="VZM41" s="2267"/>
      <c r="VZN41" s="2270"/>
      <c r="VZO41" s="2271"/>
      <c r="VZP41" s="2270"/>
      <c r="VZQ41" s="2270"/>
      <c r="VZR41" s="2325"/>
      <c r="VZS41" s="2325"/>
      <c r="VZT41" s="2325"/>
      <c r="VZU41" s="2267"/>
      <c r="VZV41" s="2270"/>
      <c r="VZW41" s="2271"/>
      <c r="VZX41" s="2270"/>
      <c r="VZY41" s="2270"/>
      <c r="VZZ41" s="2325"/>
      <c r="WAA41" s="2325"/>
      <c r="WAB41" s="2325"/>
      <c r="WAC41" s="2267"/>
      <c r="WAD41" s="2270"/>
      <c r="WAE41" s="2271"/>
      <c r="WAF41" s="2270"/>
      <c r="WAG41" s="2270"/>
      <c r="WAH41" s="2325"/>
      <c r="WAI41" s="2325"/>
      <c r="WAJ41" s="2325"/>
      <c r="WAK41" s="2267"/>
      <c r="WAL41" s="2270"/>
      <c r="WAM41" s="2271"/>
      <c r="WAN41" s="2270"/>
      <c r="WAO41" s="2270"/>
      <c r="WAP41" s="2325"/>
      <c r="WAQ41" s="2325"/>
      <c r="WAR41" s="2325"/>
      <c r="WAS41" s="2267"/>
      <c r="WAT41" s="2270"/>
      <c r="WAU41" s="2271"/>
      <c r="WAV41" s="2270"/>
      <c r="WAW41" s="2270"/>
      <c r="WAX41" s="2325"/>
      <c r="WAY41" s="2325"/>
      <c r="WAZ41" s="2325"/>
      <c r="WBA41" s="2267"/>
      <c r="WBB41" s="2270"/>
      <c r="WBC41" s="2271"/>
      <c r="WBD41" s="2270"/>
      <c r="WBE41" s="2270"/>
      <c r="WBF41" s="2325"/>
      <c r="WBG41" s="2325"/>
      <c r="WBH41" s="2325"/>
      <c r="WBI41" s="2267"/>
      <c r="WBJ41" s="2270"/>
      <c r="WBK41" s="2271"/>
      <c r="WBL41" s="2270"/>
      <c r="WBM41" s="2270"/>
      <c r="WBN41" s="2325"/>
      <c r="WBO41" s="2325"/>
      <c r="WBP41" s="2325"/>
      <c r="WBQ41" s="2267"/>
      <c r="WBR41" s="2270"/>
      <c r="WBS41" s="2271"/>
      <c r="WBT41" s="2270"/>
      <c r="WBU41" s="2270"/>
      <c r="WBV41" s="2325"/>
      <c r="WBW41" s="2325"/>
      <c r="WBX41" s="2325"/>
      <c r="WBY41" s="2267"/>
      <c r="WBZ41" s="2270"/>
      <c r="WCA41" s="2271"/>
      <c r="WCB41" s="2270"/>
      <c r="WCC41" s="2270"/>
      <c r="WCD41" s="2325"/>
      <c r="WCE41" s="2325"/>
      <c r="WCF41" s="2325"/>
      <c r="WCG41" s="2267"/>
      <c r="WCH41" s="2270"/>
      <c r="WCI41" s="2271"/>
      <c r="WCJ41" s="2270"/>
      <c r="WCK41" s="2270"/>
      <c r="WCL41" s="2325"/>
      <c r="WCM41" s="2325"/>
      <c r="WCN41" s="2325"/>
      <c r="WCO41" s="2267"/>
      <c r="WCP41" s="2270"/>
      <c r="WCQ41" s="2271"/>
      <c r="WCR41" s="2270"/>
      <c r="WCS41" s="2270"/>
      <c r="WCT41" s="2325"/>
      <c r="WCU41" s="2325"/>
      <c r="WCV41" s="2325"/>
      <c r="WCW41" s="2267"/>
      <c r="WCX41" s="2270"/>
      <c r="WCY41" s="2271"/>
      <c r="WCZ41" s="2270"/>
      <c r="WDA41" s="2270"/>
      <c r="WDB41" s="2325"/>
      <c r="WDC41" s="2325"/>
      <c r="WDD41" s="2325"/>
      <c r="WDE41" s="2267"/>
      <c r="WDF41" s="2270"/>
      <c r="WDG41" s="2271"/>
      <c r="WDH41" s="2270"/>
      <c r="WDI41" s="2270"/>
      <c r="WDJ41" s="2325"/>
      <c r="WDK41" s="2325"/>
      <c r="WDL41" s="2325"/>
      <c r="WDM41" s="2267"/>
      <c r="WDN41" s="2270"/>
      <c r="WDO41" s="2271"/>
      <c r="WDP41" s="2270"/>
      <c r="WDQ41" s="2270"/>
      <c r="WDR41" s="2325"/>
      <c r="WDS41" s="2325"/>
      <c r="WDT41" s="2325"/>
      <c r="WDU41" s="2267"/>
      <c r="WDV41" s="2270"/>
      <c r="WDW41" s="2271"/>
      <c r="WDX41" s="2270"/>
      <c r="WDY41" s="2270"/>
      <c r="WDZ41" s="2325"/>
      <c r="WEA41" s="2325"/>
      <c r="WEB41" s="2325"/>
      <c r="WEC41" s="2267"/>
      <c r="WED41" s="2270"/>
      <c r="WEE41" s="2271"/>
      <c r="WEF41" s="2270"/>
      <c r="WEG41" s="2270"/>
      <c r="WEH41" s="2325"/>
      <c r="WEI41" s="2325"/>
      <c r="WEJ41" s="2325"/>
      <c r="WEK41" s="2267"/>
      <c r="WEL41" s="2270"/>
      <c r="WEM41" s="2271"/>
      <c r="WEN41" s="2270"/>
      <c r="WEO41" s="2270"/>
      <c r="WEP41" s="2325"/>
      <c r="WEQ41" s="2325"/>
      <c r="WER41" s="2325"/>
      <c r="WES41" s="2267"/>
      <c r="WET41" s="2270"/>
      <c r="WEU41" s="2271"/>
      <c r="WEV41" s="2270"/>
      <c r="WEW41" s="2270"/>
      <c r="WEX41" s="2325"/>
      <c r="WEY41" s="2325"/>
      <c r="WEZ41" s="2325"/>
      <c r="WFA41" s="2267"/>
      <c r="WFB41" s="2270"/>
      <c r="WFC41" s="2271"/>
      <c r="WFD41" s="2270"/>
      <c r="WFE41" s="2270"/>
      <c r="WFF41" s="2325"/>
      <c r="WFG41" s="2325"/>
      <c r="WFH41" s="2325"/>
      <c r="WFI41" s="2267"/>
      <c r="WFJ41" s="2270"/>
      <c r="WFK41" s="2271"/>
      <c r="WFL41" s="2270"/>
      <c r="WFM41" s="2270"/>
      <c r="WFN41" s="2325"/>
      <c r="WFO41" s="2325"/>
      <c r="WFP41" s="2325"/>
      <c r="WFQ41" s="2267"/>
      <c r="WFR41" s="2270"/>
      <c r="WFS41" s="2271"/>
      <c r="WFT41" s="2270"/>
      <c r="WFU41" s="2270"/>
      <c r="WFV41" s="2325"/>
      <c r="WFW41" s="2325"/>
      <c r="WFX41" s="2325"/>
      <c r="WFY41" s="2267"/>
      <c r="WFZ41" s="2270"/>
      <c r="WGA41" s="2271"/>
      <c r="WGB41" s="2270"/>
      <c r="WGC41" s="2270"/>
      <c r="WGD41" s="2325"/>
      <c r="WGE41" s="2325"/>
      <c r="WGF41" s="2325"/>
      <c r="WGG41" s="2267"/>
      <c r="WGH41" s="2270"/>
      <c r="WGI41" s="2271"/>
      <c r="WGJ41" s="2270"/>
      <c r="WGK41" s="2270"/>
      <c r="WGL41" s="2325"/>
      <c r="WGM41" s="2325"/>
      <c r="WGN41" s="2325"/>
      <c r="WGO41" s="2267"/>
      <c r="WGP41" s="2270"/>
      <c r="WGQ41" s="2271"/>
      <c r="WGR41" s="2270"/>
      <c r="WGS41" s="2270"/>
      <c r="WGT41" s="2325"/>
      <c r="WGU41" s="2325"/>
      <c r="WGV41" s="2325"/>
      <c r="WGW41" s="2267"/>
      <c r="WGX41" s="2270"/>
      <c r="WGY41" s="2271"/>
      <c r="WGZ41" s="2270"/>
      <c r="WHA41" s="2270"/>
      <c r="WHB41" s="2325"/>
      <c r="WHC41" s="2325"/>
      <c r="WHD41" s="2325"/>
      <c r="WHE41" s="2267"/>
      <c r="WHF41" s="2270"/>
      <c r="WHG41" s="2271"/>
      <c r="WHH41" s="2270"/>
      <c r="WHI41" s="2270"/>
      <c r="WHJ41" s="2325"/>
      <c r="WHK41" s="2325"/>
      <c r="WHL41" s="2325"/>
      <c r="WHM41" s="2267"/>
      <c r="WHN41" s="2270"/>
      <c r="WHO41" s="2271"/>
      <c r="WHP41" s="2270"/>
      <c r="WHQ41" s="2270"/>
      <c r="WHR41" s="2325"/>
      <c r="WHS41" s="2325"/>
      <c r="WHT41" s="2325"/>
      <c r="WHU41" s="2267"/>
      <c r="WHV41" s="2270"/>
      <c r="WHW41" s="2271"/>
      <c r="WHX41" s="2270"/>
      <c r="WHY41" s="2270"/>
      <c r="WHZ41" s="2325"/>
      <c r="WIA41" s="2325"/>
      <c r="WIB41" s="2325"/>
      <c r="WIC41" s="2267"/>
      <c r="WID41" s="2270"/>
      <c r="WIE41" s="2271"/>
      <c r="WIF41" s="2270"/>
      <c r="WIG41" s="2270"/>
      <c r="WIH41" s="2325"/>
      <c r="WII41" s="2325"/>
      <c r="WIJ41" s="2325"/>
      <c r="WIK41" s="2267"/>
      <c r="WIL41" s="2270"/>
      <c r="WIM41" s="2271"/>
      <c r="WIN41" s="2270"/>
      <c r="WIO41" s="2270"/>
      <c r="WIP41" s="2325"/>
      <c r="WIQ41" s="2325"/>
      <c r="WIR41" s="2325"/>
      <c r="WIS41" s="2267"/>
      <c r="WIT41" s="2270"/>
      <c r="WIU41" s="2271"/>
      <c r="WIV41" s="2270"/>
      <c r="WIW41" s="2270"/>
      <c r="WIX41" s="2325"/>
      <c r="WIY41" s="2325"/>
      <c r="WIZ41" s="2325"/>
      <c r="WJA41" s="2267"/>
      <c r="WJB41" s="2270"/>
      <c r="WJC41" s="2271"/>
      <c r="WJD41" s="2270"/>
      <c r="WJE41" s="2270"/>
      <c r="WJF41" s="2325"/>
      <c r="WJG41" s="2325"/>
      <c r="WJH41" s="2325"/>
      <c r="WJI41" s="2267"/>
      <c r="WJJ41" s="2270"/>
      <c r="WJK41" s="2271"/>
      <c r="WJL41" s="2270"/>
      <c r="WJM41" s="2270"/>
      <c r="WJN41" s="2325"/>
      <c r="WJO41" s="2325"/>
      <c r="WJP41" s="2325"/>
      <c r="WJQ41" s="2267"/>
      <c r="WJR41" s="2270"/>
      <c r="WJS41" s="2271"/>
      <c r="WJT41" s="2270"/>
      <c r="WJU41" s="2270"/>
      <c r="WJV41" s="2325"/>
      <c r="WJW41" s="2325"/>
      <c r="WJX41" s="2325"/>
      <c r="WJY41" s="2267"/>
      <c r="WJZ41" s="2270"/>
      <c r="WKA41" s="2271"/>
      <c r="WKB41" s="2270"/>
      <c r="WKC41" s="2270"/>
      <c r="WKD41" s="2325"/>
      <c r="WKE41" s="2325"/>
      <c r="WKF41" s="2325"/>
      <c r="WKG41" s="2267"/>
      <c r="WKH41" s="2270"/>
      <c r="WKI41" s="2271"/>
      <c r="WKJ41" s="2270"/>
      <c r="WKK41" s="2270"/>
      <c r="WKL41" s="2325"/>
      <c r="WKM41" s="2325"/>
      <c r="WKN41" s="2325"/>
      <c r="WKO41" s="2267"/>
      <c r="WKP41" s="2270"/>
      <c r="WKQ41" s="2271"/>
      <c r="WKR41" s="2270"/>
      <c r="WKS41" s="2270"/>
      <c r="WKT41" s="2325"/>
      <c r="WKU41" s="2325"/>
      <c r="WKV41" s="2325"/>
      <c r="WKW41" s="2267"/>
      <c r="WKX41" s="2270"/>
      <c r="WKY41" s="2271"/>
      <c r="WKZ41" s="2270"/>
      <c r="WLA41" s="2270"/>
      <c r="WLB41" s="2325"/>
      <c r="WLC41" s="2325"/>
      <c r="WLD41" s="2325"/>
      <c r="WLE41" s="2267"/>
      <c r="WLF41" s="2270"/>
      <c r="WLG41" s="2271"/>
      <c r="WLH41" s="2270"/>
      <c r="WLI41" s="2270"/>
      <c r="WLJ41" s="2325"/>
      <c r="WLK41" s="2325"/>
      <c r="WLL41" s="2325"/>
      <c r="WLM41" s="2267"/>
      <c r="WLN41" s="2270"/>
      <c r="WLO41" s="2271"/>
      <c r="WLP41" s="2270"/>
      <c r="WLQ41" s="2270"/>
      <c r="WLR41" s="2325"/>
      <c r="WLS41" s="2325"/>
      <c r="WLT41" s="2325"/>
      <c r="WLU41" s="2267"/>
      <c r="WLV41" s="2270"/>
      <c r="WLW41" s="2271"/>
      <c r="WLX41" s="2270"/>
      <c r="WLY41" s="2270"/>
      <c r="WLZ41" s="2325"/>
      <c r="WMA41" s="2325"/>
      <c r="WMB41" s="2325"/>
      <c r="WMC41" s="2267"/>
      <c r="WMD41" s="2270"/>
      <c r="WME41" s="2271"/>
      <c r="WMF41" s="2270"/>
      <c r="WMG41" s="2270"/>
      <c r="WMH41" s="2325"/>
      <c r="WMI41" s="2325"/>
      <c r="WMJ41" s="2325"/>
      <c r="WMK41" s="2267"/>
      <c r="WML41" s="2270"/>
      <c r="WMM41" s="2271"/>
      <c r="WMN41" s="2270"/>
      <c r="WMO41" s="2270"/>
      <c r="WMP41" s="2325"/>
      <c r="WMQ41" s="2325"/>
      <c r="WMR41" s="2325"/>
      <c r="WMS41" s="2267"/>
      <c r="WMT41" s="2270"/>
      <c r="WMU41" s="2271"/>
      <c r="WMV41" s="2270"/>
      <c r="WMW41" s="2270"/>
      <c r="WMX41" s="2325"/>
      <c r="WMY41" s="2325"/>
      <c r="WMZ41" s="2325"/>
      <c r="WNA41" s="2267"/>
      <c r="WNB41" s="2270"/>
      <c r="WNC41" s="2271"/>
      <c r="WND41" s="2270"/>
      <c r="WNE41" s="2270"/>
      <c r="WNF41" s="2325"/>
      <c r="WNG41" s="2325"/>
      <c r="WNH41" s="2325"/>
      <c r="WNI41" s="2267"/>
      <c r="WNJ41" s="2270"/>
      <c r="WNK41" s="2271"/>
      <c r="WNL41" s="2270"/>
      <c r="WNM41" s="2270"/>
      <c r="WNN41" s="2325"/>
      <c r="WNO41" s="2325"/>
      <c r="WNP41" s="2325"/>
      <c r="WNQ41" s="2267"/>
      <c r="WNR41" s="2270"/>
      <c r="WNS41" s="2271"/>
      <c r="WNT41" s="2270"/>
      <c r="WNU41" s="2270"/>
      <c r="WNV41" s="2325"/>
      <c r="WNW41" s="2325"/>
      <c r="WNX41" s="2325"/>
      <c r="WNY41" s="2267"/>
      <c r="WNZ41" s="2270"/>
      <c r="WOA41" s="2271"/>
      <c r="WOB41" s="2270"/>
      <c r="WOC41" s="2270"/>
      <c r="WOD41" s="2325"/>
      <c r="WOE41" s="2325"/>
      <c r="WOF41" s="2325"/>
      <c r="WOG41" s="2267"/>
      <c r="WOH41" s="2270"/>
      <c r="WOI41" s="2271"/>
      <c r="WOJ41" s="2270"/>
      <c r="WOK41" s="2270"/>
      <c r="WOL41" s="2325"/>
      <c r="WOM41" s="2325"/>
      <c r="WON41" s="2325"/>
      <c r="WOO41" s="2267"/>
      <c r="WOP41" s="2270"/>
      <c r="WOQ41" s="2271"/>
      <c r="WOR41" s="2270"/>
      <c r="WOS41" s="2270"/>
      <c r="WOT41" s="2325"/>
      <c r="WOU41" s="2325"/>
      <c r="WOV41" s="2325"/>
      <c r="WOW41" s="2267"/>
      <c r="WOX41" s="2270"/>
      <c r="WOY41" s="2271"/>
      <c r="WOZ41" s="2270"/>
      <c r="WPA41" s="2270"/>
      <c r="WPB41" s="2325"/>
      <c r="WPC41" s="2325"/>
      <c r="WPD41" s="2325"/>
      <c r="WPE41" s="2267"/>
      <c r="WPF41" s="2270"/>
      <c r="WPG41" s="2271"/>
      <c r="WPH41" s="2270"/>
      <c r="WPI41" s="2270"/>
      <c r="WPJ41" s="2325"/>
      <c r="WPK41" s="2325"/>
      <c r="WPL41" s="2325"/>
      <c r="WPM41" s="2267"/>
      <c r="WPN41" s="2270"/>
      <c r="WPO41" s="2271"/>
      <c r="WPP41" s="2270"/>
      <c r="WPQ41" s="2270"/>
      <c r="WPR41" s="2325"/>
      <c r="WPS41" s="2325"/>
      <c r="WPT41" s="2325"/>
      <c r="WPU41" s="2267"/>
      <c r="WPV41" s="2270"/>
      <c r="WPW41" s="2271"/>
      <c r="WPX41" s="2270"/>
      <c r="WPY41" s="2270"/>
      <c r="WPZ41" s="2325"/>
      <c r="WQA41" s="2325"/>
      <c r="WQB41" s="2325"/>
      <c r="WQC41" s="2267"/>
      <c r="WQD41" s="2270"/>
      <c r="WQE41" s="2271"/>
      <c r="WQF41" s="2270"/>
      <c r="WQG41" s="2270"/>
      <c r="WQH41" s="2325"/>
      <c r="WQI41" s="2325"/>
      <c r="WQJ41" s="2325"/>
      <c r="WQK41" s="2267"/>
      <c r="WQL41" s="2270"/>
      <c r="WQM41" s="2271"/>
      <c r="WQN41" s="2270"/>
      <c r="WQO41" s="2270"/>
      <c r="WQP41" s="2325"/>
      <c r="WQQ41" s="2325"/>
      <c r="WQR41" s="2325"/>
      <c r="WQS41" s="2267"/>
      <c r="WQT41" s="2270"/>
      <c r="WQU41" s="2271"/>
      <c r="WQV41" s="2270"/>
      <c r="WQW41" s="2270"/>
      <c r="WQX41" s="2325"/>
      <c r="WQY41" s="2325"/>
      <c r="WQZ41" s="2325"/>
      <c r="WRA41" s="2267"/>
      <c r="WRB41" s="2270"/>
      <c r="WRC41" s="2271"/>
      <c r="WRD41" s="2270"/>
      <c r="WRE41" s="2270"/>
      <c r="WRF41" s="2325"/>
      <c r="WRG41" s="2325"/>
      <c r="WRH41" s="2325"/>
      <c r="WRI41" s="2267"/>
      <c r="WRJ41" s="2270"/>
      <c r="WRK41" s="2271"/>
      <c r="WRL41" s="2270"/>
      <c r="WRM41" s="2270"/>
      <c r="WRN41" s="2325"/>
      <c r="WRO41" s="2325"/>
      <c r="WRP41" s="2325"/>
      <c r="WRQ41" s="2267"/>
      <c r="WRR41" s="2270"/>
      <c r="WRS41" s="2271"/>
      <c r="WRT41" s="2270"/>
      <c r="WRU41" s="2270"/>
      <c r="WRV41" s="2325"/>
      <c r="WRW41" s="2325"/>
      <c r="WRX41" s="2325"/>
      <c r="WRY41" s="2267"/>
      <c r="WRZ41" s="2270"/>
      <c r="WSA41" s="2271"/>
      <c r="WSB41" s="2270"/>
      <c r="WSC41" s="2270"/>
      <c r="WSD41" s="2325"/>
      <c r="WSE41" s="2325"/>
      <c r="WSF41" s="2325"/>
      <c r="WSG41" s="2267"/>
      <c r="WSH41" s="2270"/>
      <c r="WSI41" s="2271"/>
      <c r="WSJ41" s="2270"/>
      <c r="WSK41" s="2270"/>
      <c r="WSL41" s="2325"/>
      <c r="WSM41" s="2325"/>
      <c r="WSN41" s="2325"/>
      <c r="WSO41" s="2267"/>
      <c r="WSP41" s="2270"/>
      <c r="WSQ41" s="2271"/>
      <c r="WSR41" s="2270"/>
      <c r="WSS41" s="2270"/>
      <c r="WST41" s="2325"/>
      <c r="WSU41" s="2325"/>
      <c r="WSV41" s="2325"/>
      <c r="WSW41" s="2267"/>
      <c r="WSX41" s="2270"/>
      <c r="WSY41" s="2271"/>
      <c r="WSZ41" s="2270"/>
      <c r="WTA41" s="2270"/>
      <c r="WTB41" s="2325"/>
      <c r="WTC41" s="2325"/>
      <c r="WTD41" s="2325"/>
      <c r="WTE41" s="2267"/>
      <c r="WTF41" s="2270"/>
      <c r="WTG41" s="2271"/>
      <c r="WTH41" s="2270"/>
      <c r="WTI41" s="2270"/>
      <c r="WTJ41" s="2325"/>
      <c r="WTK41" s="2325"/>
      <c r="WTL41" s="2325"/>
      <c r="WTM41" s="2267"/>
      <c r="WTN41" s="2270"/>
      <c r="WTO41" s="2271"/>
      <c r="WTP41" s="2270"/>
      <c r="WTQ41" s="2270"/>
      <c r="WTR41" s="2325"/>
      <c r="WTS41" s="2325"/>
      <c r="WTT41" s="2325"/>
      <c r="WTU41" s="2267"/>
      <c r="WTV41" s="2270"/>
      <c r="WTW41" s="2271"/>
      <c r="WTX41" s="2270"/>
      <c r="WTY41" s="2270"/>
      <c r="WTZ41" s="2325"/>
      <c r="WUA41" s="2325"/>
      <c r="WUB41" s="2325"/>
      <c r="WUC41" s="2267"/>
      <c r="WUD41" s="2270"/>
      <c r="WUE41" s="2271"/>
      <c r="WUF41" s="2270"/>
      <c r="WUG41" s="2270"/>
      <c r="WUH41" s="2325"/>
      <c r="WUI41" s="2325"/>
      <c r="WUJ41" s="2325"/>
      <c r="WUK41" s="2267"/>
      <c r="WUL41" s="2270"/>
      <c r="WUM41" s="2271"/>
      <c r="WUN41" s="2270"/>
      <c r="WUO41" s="2270"/>
      <c r="WUP41" s="2325"/>
      <c r="WUQ41" s="2325"/>
      <c r="WUR41" s="2325"/>
      <c r="WUS41" s="2267"/>
      <c r="WUT41" s="2270"/>
      <c r="WUU41" s="2271"/>
      <c r="WUV41" s="2270"/>
      <c r="WUW41" s="2270"/>
      <c r="WUX41" s="2325"/>
      <c r="WUY41" s="2325"/>
      <c r="WUZ41" s="2325"/>
      <c r="WVA41" s="2267"/>
      <c r="WVB41" s="2270"/>
      <c r="WVC41" s="2271"/>
      <c r="WVD41" s="2270"/>
      <c r="WVE41" s="2270"/>
      <c r="WVF41" s="2325"/>
      <c r="WVG41" s="2325"/>
      <c r="WVH41" s="2325"/>
      <c r="WVI41" s="2267"/>
      <c r="WVJ41" s="2270"/>
      <c r="WVK41" s="2271"/>
      <c r="WVL41" s="2270"/>
      <c r="WVM41" s="2270"/>
      <c r="WVN41" s="2325"/>
      <c r="WVO41" s="2325"/>
      <c r="WVP41" s="2325"/>
      <c r="WVQ41" s="2267"/>
      <c r="WVR41" s="2270"/>
      <c r="WVS41" s="2271"/>
      <c r="WVT41" s="2270"/>
      <c r="WVU41" s="2270"/>
      <c r="WVV41" s="2325"/>
      <c r="WVW41" s="2325"/>
      <c r="WVX41" s="2325"/>
      <c r="WVY41" s="2267"/>
      <c r="WVZ41" s="2270"/>
      <c r="WWA41" s="2271"/>
      <c r="WWB41" s="2270"/>
      <c r="WWC41" s="2270"/>
      <c r="WWD41" s="2325"/>
      <c r="WWE41" s="2325"/>
      <c r="WWF41" s="2325"/>
      <c r="WWG41" s="2267"/>
      <c r="WWH41" s="2270"/>
      <c r="WWI41" s="2271"/>
      <c r="WWJ41" s="2270"/>
      <c r="WWK41" s="2270"/>
      <c r="WWL41" s="2325"/>
      <c r="WWM41" s="2325"/>
      <c r="WWN41" s="2325"/>
      <c r="WWO41" s="2267"/>
      <c r="WWP41" s="2270"/>
      <c r="WWQ41" s="2271"/>
      <c r="WWR41" s="2270"/>
      <c r="WWS41" s="2270"/>
      <c r="WWT41" s="2325"/>
      <c r="WWU41" s="2325"/>
      <c r="WWV41" s="2325"/>
      <c r="WWW41" s="2267"/>
      <c r="WWX41" s="2270"/>
      <c r="WWY41" s="2271"/>
      <c r="WWZ41" s="2270"/>
      <c r="WXA41" s="2270"/>
      <c r="WXB41" s="2325"/>
      <c r="WXC41" s="2325"/>
      <c r="WXD41" s="2325"/>
      <c r="WXE41" s="2267"/>
      <c r="WXF41" s="2270"/>
      <c r="WXG41" s="2271"/>
      <c r="WXH41" s="2270"/>
      <c r="WXI41" s="2270"/>
      <c r="WXJ41" s="2325"/>
      <c r="WXK41" s="2325"/>
      <c r="WXL41" s="2325"/>
      <c r="WXM41" s="2267"/>
      <c r="WXN41" s="2270"/>
      <c r="WXO41" s="2271"/>
      <c r="WXP41" s="2270"/>
      <c r="WXQ41" s="2270"/>
      <c r="WXR41" s="2325"/>
      <c r="WXS41" s="2325"/>
      <c r="WXT41" s="2325"/>
      <c r="WXU41" s="2267"/>
      <c r="WXV41" s="2270"/>
      <c r="WXW41" s="2271"/>
      <c r="WXX41" s="2270"/>
      <c r="WXY41" s="2270"/>
      <c r="WXZ41" s="2325"/>
      <c r="WYA41" s="2325"/>
      <c r="WYB41" s="2325"/>
      <c r="WYC41" s="2267"/>
      <c r="WYD41" s="2270"/>
      <c r="WYE41" s="2271"/>
      <c r="WYF41" s="2270"/>
      <c r="WYG41" s="2270"/>
      <c r="WYH41" s="2325"/>
      <c r="WYI41" s="2325"/>
      <c r="WYJ41" s="2325"/>
      <c r="WYK41" s="2267"/>
      <c r="WYL41" s="2270"/>
      <c r="WYM41" s="2271"/>
      <c r="WYN41" s="2270"/>
      <c r="WYO41" s="2270"/>
      <c r="WYP41" s="2325"/>
      <c r="WYQ41" s="2325"/>
      <c r="WYR41" s="2325"/>
      <c r="WYS41" s="2267"/>
      <c r="WYT41" s="2270"/>
      <c r="WYU41" s="2271"/>
      <c r="WYV41" s="2270"/>
      <c r="WYW41" s="2270"/>
      <c r="WYX41" s="2325"/>
      <c r="WYY41" s="2325"/>
      <c r="WYZ41" s="2325"/>
      <c r="WZA41" s="2267"/>
      <c r="WZB41" s="2270"/>
      <c r="WZC41" s="2271"/>
      <c r="WZD41" s="2270"/>
      <c r="WZE41" s="2270"/>
      <c r="WZF41" s="2325"/>
      <c r="WZG41" s="2325"/>
      <c r="WZH41" s="2325"/>
      <c r="WZI41" s="2267"/>
      <c r="WZJ41" s="2270"/>
      <c r="WZK41" s="2271"/>
      <c r="WZL41" s="2270"/>
      <c r="WZM41" s="2270"/>
      <c r="WZN41" s="2325"/>
      <c r="WZO41" s="2325"/>
      <c r="WZP41" s="2325"/>
      <c r="WZQ41" s="2267"/>
      <c r="WZR41" s="2270"/>
      <c r="WZS41" s="2271"/>
      <c r="WZT41" s="2270"/>
      <c r="WZU41" s="2270"/>
      <c r="WZV41" s="2325"/>
      <c r="WZW41" s="2325"/>
      <c r="WZX41" s="2325"/>
      <c r="WZY41" s="2267"/>
      <c r="WZZ41" s="2270"/>
      <c r="XAA41" s="2271"/>
      <c r="XAB41" s="2270"/>
      <c r="XAC41" s="2270"/>
      <c r="XAD41" s="2325"/>
      <c r="XAE41" s="2325"/>
      <c r="XAF41" s="2325"/>
      <c r="XAG41" s="2267"/>
      <c r="XAH41" s="2270"/>
      <c r="XAI41" s="2271"/>
      <c r="XAJ41" s="2270"/>
      <c r="XAK41" s="2270"/>
      <c r="XAL41" s="2325"/>
      <c r="XAM41" s="2325"/>
      <c r="XAN41" s="2325"/>
      <c r="XAO41" s="2267"/>
      <c r="XAP41" s="2270"/>
      <c r="XAQ41" s="2271"/>
      <c r="XAR41" s="2270"/>
      <c r="XAS41" s="2270"/>
      <c r="XAT41" s="2325"/>
      <c r="XAU41" s="2325"/>
      <c r="XAV41" s="2325"/>
      <c r="XAW41" s="2267"/>
      <c r="XAX41" s="2270"/>
      <c r="XAY41" s="2271"/>
      <c r="XAZ41" s="2270"/>
      <c r="XBA41" s="2270"/>
      <c r="XBB41" s="2325"/>
      <c r="XBC41" s="2325"/>
      <c r="XBD41" s="2325"/>
      <c r="XBE41" s="2267"/>
      <c r="XBF41" s="2270"/>
      <c r="XBG41" s="2271"/>
      <c r="XBH41" s="2270"/>
      <c r="XBI41" s="2270"/>
      <c r="XBJ41" s="2325"/>
      <c r="XBK41" s="2325"/>
      <c r="XBL41" s="2325"/>
      <c r="XBM41" s="2267"/>
      <c r="XBN41" s="2270"/>
      <c r="XBO41" s="2271"/>
      <c r="XBP41" s="2270"/>
      <c r="XBQ41" s="2270"/>
      <c r="XBR41" s="2325"/>
      <c r="XBS41" s="2325"/>
      <c r="XBT41" s="2325"/>
      <c r="XBU41" s="2267"/>
      <c r="XBV41" s="2270"/>
      <c r="XBW41" s="2271"/>
      <c r="XBX41" s="2270"/>
      <c r="XBY41" s="2270"/>
      <c r="XBZ41" s="2325"/>
      <c r="XCA41" s="2325"/>
      <c r="XCB41" s="2325"/>
      <c r="XCC41" s="2267"/>
      <c r="XCD41" s="2270"/>
      <c r="XCE41" s="2271"/>
      <c r="XCF41" s="2270"/>
      <c r="XCG41" s="2270"/>
      <c r="XCH41" s="2325"/>
      <c r="XCI41" s="2325"/>
      <c r="XCJ41" s="2325"/>
      <c r="XCK41" s="2267"/>
      <c r="XCL41" s="2270"/>
      <c r="XCM41" s="2271"/>
      <c r="XCN41" s="2270"/>
      <c r="XCO41" s="2270"/>
      <c r="XCP41" s="2325"/>
      <c r="XCQ41" s="2325"/>
      <c r="XCR41" s="2325"/>
      <c r="XCS41" s="2267"/>
      <c r="XCT41" s="2270"/>
      <c r="XCU41" s="2271"/>
      <c r="XCV41" s="2270"/>
      <c r="XCW41" s="2270"/>
      <c r="XCX41" s="2325"/>
      <c r="XCY41" s="2325"/>
      <c r="XCZ41" s="2325"/>
      <c r="XDA41" s="2267"/>
      <c r="XDB41" s="2270"/>
      <c r="XDC41" s="2271"/>
      <c r="XDD41" s="2270"/>
      <c r="XDE41" s="2270"/>
      <c r="XDF41" s="2325"/>
      <c r="XDG41" s="2325"/>
      <c r="XDH41" s="2325"/>
      <c r="XDI41" s="2267"/>
      <c r="XDJ41" s="2270"/>
      <c r="XDK41" s="2271"/>
      <c r="XDL41" s="2270"/>
      <c r="XDM41" s="2270"/>
      <c r="XDN41" s="2325"/>
      <c r="XDO41" s="2325"/>
      <c r="XDP41" s="2325"/>
      <c r="XDQ41" s="2267"/>
      <c r="XDR41" s="2270"/>
      <c r="XDS41" s="2271"/>
      <c r="XDT41" s="2270"/>
      <c r="XDU41" s="2270"/>
      <c r="XDV41" s="2325"/>
      <c r="XDW41" s="2325"/>
      <c r="XDX41" s="2325"/>
      <c r="XDY41" s="2267"/>
      <c r="XDZ41" s="2270"/>
      <c r="XEA41" s="2271"/>
      <c r="XEB41" s="2270"/>
      <c r="XEC41" s="2270"/>
      <c r="XED41" s="2325"/>
      <c r="XEE41" s="2325"/>
      <c r="XEF41" s="2325"/>
      <c r="XEG41" s="2267"/>
      <c r="XEH41" s="2270"/>
      <c r="XEI41" s="2271"/>
      <c r="XEJ41" s="2270"/>
      <c r="XEK41" s="2270"/>
      <c r="XEL41" s="2325"/>
      <c r="XEM41" s="2325"/>
      <c r="XEN41" s="2325"/>
      <c r="XEO41" s="2267"/>
      <c r="XEP41" s="2270"/>
      <c r="XEQ41" s="2271"/>
      <c r="XER41" s="2270"/>
      <c r="XES41" s="2270"/>
      <c r="XET41" s="2325"/>
      <c r="XEU41" s="2325"/>
      <c r="XEV41" s="2325"/>
      <c r="XEW41" s="2267"/>
      <c r="XEX41" s="2270"/>
      <c r="XEY41" s="2271"/>
      <c r="XEZ41" s="2270"/>
      <c r="XFA41" s="2270"/>
      <c r="XFB41" s="2325"/>
      <c r="XFC41" s="2325"/>
      <c r="XFD41" s="2325"/>
    </row>
    <row r="42" spans="1:16384" ht="14.1" customHeight="1">
      <c r="A42" s="3544" t="s">
        <v>1347</v>
      </c>
      <c r="B42" s="3544"/>
      <c r="C42" s="3544"/>
      <c r="D42" s="3544"/>
      <c r="E42" s="3544"/>
      <c r="F42" s="3544"/>
      <c r="G42" s="3544"/>
      <c r="H42" s="3544"/>
      <c r="I42" s="2267"/>
      <c r="J42" s="2270"/>
      <c r="K42" s="2271"/>
      <c r="L42" s="2270"/>
      <c r="M42" s="2270"/>
      <c r="N42" s="2325"/>
      <c r="O42" s="2325"/>
      <c r="P42" s="2325"/>
      <c r="Q42" s="2267"/>
      <c r="R42" s="2270"/>
      <c r="S42" s="2271"/>
      <c r="T42" s="2270"/>
      <c r="U42" s="2270"/>
      <c r="V42" s="2325"/>
      <c r="W42" s="2325"/>
      <c r="X42" s="2325"/>
      <c r="Y42" s="2267"/>
      <c r="Z42" s="2270"/>
      <c r="AA42" s="2271"/>
      <c r="AB42" s="2270"/>
      <c r="AC42" s="2270"/>
      <c r="AD42" s="2325"/>
      <c r="AE42" s="2325"/>
      <c r="AF42" s="2325"/>
      <c r="AG42" s="2267"/>
      <c r="AH42" s="2270"/>
      <c r="AI42" s="2271"/>
      <c r="AJ42" s="2270"/>
      <c r="AK42" s="2270"/>
      <c r="AL42" s="2325"/>
      <c r="AM42" s="2325"/>
      <c r="AN42" s="2325"/>
      <c r="AO42" s="2267"/>
      <c r="AP42" s="2270"/>
      <c r="AQ42" s="2271"/>
      <c r="AR42" s="2270"/>
      <c r="AS42" s="2270"/>
      <c r="AT42" s="2325"/>
      <c r="AU42" s="2325"/>
      <c r="AV42" s="2325"/>
      <c r="AW42" s="2267"/>
      <c r="AX42" s="2270"/>
      <c r="AY42" s="2271"/>
      <c r="AZ42" s="2270"/>
      <c r="BA42" s="2270"/>
      <c r="BB42" s="2325"/>
      <c r="BC42" s="2325"/>
      <c r="BD42" s="2325"/>
      <c r="BE42" s="2267"/>
      <c r="BF42" s="2270"/>
      <c r="BG42" s="2271"/>
      <c r="BH42" s="2270"/>
      <c r="BI42" s="2270"/>
      <c r="BJ42" s="2325"/>
      <c r="BK42" s="2325"/>
      <c r="BL42" s="2325"/>
      <c r="BM42" s="2267"/>
      <c r="BN42" s="2270"/>
      <c r="BO42" s="2271"/>
      <c r="BP42" s="2270"/>
      <c r="BQ42" s="2270"/>
      <c r="BR42" s="2325"/>
      <c r="BS42" s="2325"/>
      <c r="BT42" s="2325"/>
      <c r="BU42" s="2267"/>
      <c r="BV42" s="2270"/>
      <c r="BW42" s="2271"/>
      <c r="BX42" s="2270"/>
      <c r="BY42" s="2270"/>
      <c r="BZ42" s="2325"/>
      <c r="CA42" s="2325"/>
      <c r="CB42" s="2325"/>
      <c r="CC42" s="2267"/>
      <c r="CD42" s="2270"/>
      <c r="CE42" s="2271"/>
      <c r="CF42" s="2270"/>
      <c r="CG42" s="2270"/>
      <c r="CH42" s="2325"/>
      <c r="CI42" s="2325"/>
      <c r="CJ42" s="2325"/>
      <c r="CK42" s="2267"/>
      <c r="CL42" s="2270"/>
      <c r="CM42" s="2271"/>
      <c r="CN42" s="2270"/>
      <c r="CO42" s="2270"/>
      <c r="CP42" s="2325"/>
      <c r="CQ42" s="2325"/>
      <c r="CR42" s="2325"/>
      <c r="CS42" s="2267"/>
      <c r="CT42" s="2270"/>
      <c r="CU42" s="2271"/>
      <c r="CV42" s="2270"/>
      <c r="CW42" s="2270"/>
      <c r="CX42" s="2325"/>
      <c r="CY42" s="2325"/>
      <c r="CZ42" s="2325"/>
      <c r="DA42" s="2267"/>
      <c r="DB42" s="2270"/>
      <c r="DC42" s="2271"/>
      <c r="DD42" s="2270"/>
      <c r="DE42" s="2270"/>
      <c r="DF42" s="2325"/>
      <c r="DG42" s="2325"/>
      <c r="DH42" s="2325"/>
      <c r="DI42" s="2267"/>
      <c r="DJ42" s="2270"/>
      <c r="DK42" s="2271"/>
      <c r="DL42" s="2270"/>
      <c r="DM42" s="2270"/>
      <c r="DN42" s="2325"/>
      <c r="DO42" s="2325"/>
      <c r="DP42" s="2325"/>
      <c r="DQ42" s="2267"/>
      <c r="DR42" s="2270"/>
      <c r="DS42" s="2271"/>
      <c r="DT42" s="2270"/>
      <c r="DU42" s="2270"/>
      <c r="DV42" s="2325"/>
      <c r="DW42" s="2325"/>
      <c r="DX42" s="2325"/>
      <c r="DY42" s="2267"/>
      <c r="DZ42" s="2270"/>
      <c r="EA42" s="2271"/>
      <c r="EB42" s="2270"/>
      <c r="EC42" s="2270"/>
      <c r="ED42" s="2325"/>
      <c r="EE42" s="2325"/>
      <c r="EF42" s="2325"/>
      <c r="EG42" s="2267"/>
      <c r="EH42" s="2270"/>
      <c r="EI42" s="2271"/>
      <c r="EJ42" s="2270"/>
      <c r="EK42" s="2270"/>
      <c r="EL42" s="2325"/>
      <c r="EM42" s="2325"/>
      <c r="EN42" s="2325"/>
      <c r="EO42" s="2267"/>
      <c r="EP42" s="2270"/>
      <c r="EQ42" s="2271"/>
      <c r="ER42" s="2270"/>
      <c r="ES42" s="2270"/>
      <c r="ET42" s="2325"/>
      <c r="EU42" s="2325"/>
      <c r="EV42" s="2325"/>
      <c r="EW42" s="2267"/>
      <c r="EX42" s="2270"/>
      <c r="EY42" s="2271"/>
      <c r="EZ42" s="2270"/>
      <c r="FA42" s="2270"/>
      <c r="FB42" s="2325"/>
      <c r="FC42" s="2325"/>
      <c r="FD42" s="2325"/>
      <c r="FE42" s="2267"/>
      <c r="FF42" s="2270"/>
      <c r="FG42" s="2271"/>
      <c r="FH42" s="2270"/>
      <c r="FI42" s="2270"/>
      <c r="FJ42" s="2325"/>
      <c r="FK42" s="2325"/>
      <c r="FL42" s="2325"/>
      <c r="FM42" s="2267"/>
      <c r="FN42" s="2270"/>
      <c r="FO42" s="2271"/>
      <c r="FP42" s="2270"/>
      <c r="FQ42" s="2270"/>
      <c r="FR42" s="2325"/>
      <c r="FS42" s="2325"/>
      <c r="FT42" s="2325"/>
      <c r="FU42" s="2267"/>
      <c r="FV42" s="2270"/>
      <c r="FW42" s="2271"/>
      <c r="FX42" s="2270"/>
      <c r="FY42" s="2270"/>
      <c r="FZ42" s="2325"/>
      <c r="GA42" s="2325"/>
      <c r="GB42" s="2325"/>
      <c r="GC42" s="2267"/>
      <c r="GD42" s="2270"/>
      <c r="GE42" s="2271"/>
      <c r="GF42" s="2270"/>
      <c r="GG42" s="2270"/>
      <c r="GH42" s="2325"/>
      <c r="GI42" s="2325"/>
      <c r="GJ42" s="2325"/>
      <c r="GK42" s="2267"/>
      <c r="GL42" s="2270"/>
      <c r="GM42" s="2271"/>
      <c r="GN42" s="2270"/>
      <c r="GO42" s="2270"/>
      <c r="GP42" s="2325"/>
      <c r="GQ42" s="2325"/>
      <c r="GR42" s="2325"/>
      <c r="GS42" s="2267"/>
      <c r="GT42" s="2270"/>
      <c r="GU42" s="2271"/>
      <c r="GV42" s="2270"/>
      <c r="GW42" s="2270"/>
      <c r="GX42" s="2325"/>
      <c r="GY42" s="2325"/>
      <c r="GZ42" s="2325"/>
      <c r="HA42" s="2267"/>
      <c r="HB42" s="2270"/>
      <c r="HC42" s="2271"/>
      <c r="HD42" s="2270"/>
      <c r="HE42" s="2270"/>
      <c r="HF42" s="2325"/>
      <c r="HG42" s="2325"/>
      <c r="HH42" s="2325"/>
      <c r="HI42" s="2267"/>
      <c r="HJ42" s="2270"/>
      <c r="HK42" s="2271"/>
      <c r="HL42" s="2270"/>
      <c r="HM42" s="2270"/>
      <c r="HN42" s="2325"/>
      <c r="HO42" s="2325"/>
      <c r="HP42" s="2325"/>
      <c r="HQ42" s="2267"/>
      <c r="HR42" s="2270"/>
      <c r="HS42" s="2271"/>
      <c r="HT42" s="2270"/>
      <c r="HU42" s="2270"/>
      <c r="HV42" s="2325"/>
      <c r="HW42" s="2325"/>
      <c r="HX42" s="2325"/>
      <c r="HY42" s="2267"/>
      <c r="HZ42" s="2270"/>
      <c r="IA42" s="2271"/>
      <c r="IB42" s="2270"/>
      <c r="IC42" s="2270"/>
      <c r="ID42" s="2325"/>
      <c r="IE42" s="2325"/>
      <c r="IF42" s="2325"/>
      <c r="IG42" s="2267"/>
      <c r="IH42" s="2270"/>
      <c r="II42" s="2271"/>
      <c r="IJ42" s="2270"/>
      <c r="IK42" s="2270"/>
      <c r="IL42" s="2325"/>
      <c r="IM42" s="2325"/>
      <c r="IN42" s="2325"/>
      <c r="IO42" s="2267"/>
      <c r="IP42" s="2270"/>
      <c r="IQ42" s="2271"/>
      <c r="IR42" s="2270"/>
      <c r="IS42" s="2270"/>
      <c r="IT42" s="2325"/>
      <c r="IU42" s="2325"/>
      <c r="IV42" s="2325"/>
      <c r="IW42" s="2267"/>
      <c r="IX42" s="2270"/>
      <c r="IY42" s="2271"/>
      <c r="IZ42" s="2270"/>
      <c r="JA42" s="2270"/>
      <c r="JB42" s="2325"/>
      <c r="JC42" s="2325"/>
      <c r="JD42" s="2325"/>
      <c r="JE42" s="2267"/>
      <c r="JF42" s="2270"/>
      <c r="JG42" s="2271"/>
      <c r="JH42" s="2270"/>
      <c r="JI42" s="2270"/>
      <c r="JJ42" s="2325"/>
      <c r="JK42" s="2325"/>
      <c r="JL42" s="2325"/>
      <c r="JM42" s="2267"/>
      <c r="JN42" s="2270"/>
      <c r="JO42" s="2271"/>
      <c r="JP42" s="2270"/>
      <c r="JQ42" s="2270"/>
      <c r="JR42" s="2325"/>
      <c r="JS42" s="2325"/>
      <c r="JT42" s="2325"/>
      <c r="JU42" s="2267"/>
      <c r="JV42" s="2270"/>
      <c r="JW42" s="2271"/>
      <c r="JX42" s="2270"/>
      <c r="JY42" s="2270"/>
      <c r="JZ42" s="2325"/>
      <c r="KA42" s="2325"/>
      <c r="KB42" s="2325"/>
      <c r="KC42" s="2267"/>
      <c r="KD42" s="2270"/>
      <c r="KE42" s="2271"/>
      <c r="KF42" s="2270"/>
      <c r="KG42" s="2270"/>
      <c r="KH42" s="2325"/>
      <c r="KI42" s="2325"/>
      <c r="KJ42" s="2325"/>
      <c r="KK42" s="2267"/>
      <c r="KL42" s="2270"/>
      <c r="KM42" s="2271"/>
      <c r="KN42" s="2270"/>
      <c r="KO42" s="2270"/>
      <c r="KP42" s="2325"/>
      <c r="KQ42" s="2325"/>
      <c r="KR42" s="2325"/>
      <c r="KS42" s="2267"/>
      <c r="KT42" s="2270"/>
      <c r="KU42" s="2271"/>
      <c r="KV42" s="2270"/>
      <c r="KW42" s="2270"/>
      <c r="KX42" s="2325"/>
      <c r="KY42" s="2325"/>
      <c r="KZ42" s="2325"/>
      <c r="LA42" s="2267"/>
      <c r="LB42" s="2270"/>
      <c r="LC42" s="2271"/>
      <c r="LD42" s="2270"/>
      <c r="LE42" s="2270"/>
      <c r="LF42" s="2325"/>
      <c r="LG42" s="2325"/>
      <c r="LH42" s="2325"/>
      <c r="LI42" s="2267"/>
      <c r="LJ42" s="2270"/>
      <c r="LK42" s="2271"/>
      <c r="LL42" s="2270"/>
      <c r="LM42" s="2270"/>
      <c r="LN42" s="2325"/>
      <c r="LO42" s="2325"/>
      <c r="LP42" s="2325"/>
      <c r="LQ42" s="2267"/>
      <c r="LR42" s="2270"/>
      <c r="LS42" s="2271"/>
      <c r="LT42" s="2270"/>
      <c r="LU42" s="2270"/>
      <c r="LV42" s="2325"/>
      <c r="LW42" s="2325"/>
      <c r="LX42" s="2325"/>
      <c r="LY42" s="2267"/>
      <c r="LZ42" s="2270"/>
      <c r="MA42" s="2271"/>
      <c r="MB42" s="2270"/>
      <c r="MC42" s="2270"/>
      <c r="MD42" s="2325"/>
      <c r="ME42" s="2325"/>
      <c r="MF42" s="2325"/>
      <c r="MG42" s="2267"/>
      <c r="MH42" s="2270"/>
      <c r="MI42" s="2271"/>
      <c r="MJ42" s="2270"/>
      <c r="MK42" s="2270"/>
      <c r="ML42" s="2325"/>
      <c r="MM42" s="2325"/>
      <c r="MN42" s="2325"/>
      <c r="MO42" s="2267"/>
      <c r="MP42" s="2270"/>
      <c r="MQ42" s="2271"/>
      <c r="MR42" s="2270"/>
      <c r="MS42" s="2270"/>
      <c r="MT42" s="2325"/>
      <c r="MU42" s="2325"/>
      <c r="MV42" s="2325"/>
      <c r="MW42" s="2267"/>
      <c r="MX42" s="2270"/>
      <c r="MY42" s="2271"/>
      <c r="MZ42" s="2270"/>
      <c r="NA42" s="2270"/>
      <c r="NB42" s="2325"/>
      <c r="NC42" s="2325"/>
      <c r="ND42" s="2325"/>
      <c r="NE42" s="2267"/>
      <c r="NF42" s="2270"/>
      <c r="NG42" s="2271"/>
      <c r="NH42" s="2270"/>
      <c r="NI42" s="2270"/>
      <c r="NJ42" s="2325"/>
      <c r="NK42" s="2325"/>
      <c r="NL42" s="2325"/>
      <c r="NM42" s="2267"/>
      <c r="NN42" s="2270"/>
      <c r="NO42" s="2271"/>
      <c r="NP42" s="2270"/>
      <c r="NQ42" s="2270"/>
      <c r="NR42" s="2325"/>
      <c r="NS42" s="2325"/>
      <c r="NT42" s="2325"/>
      <c r="NU42" s="2267"/>
      <c r="NV42" s="2270"/>
      <c r="NW42" s="2271"/>
      <c r="NX42" s="2270"/>
      <c r="NY42" s="2270"/>
      <c r="NZ42" s="2325"/>
      <c r="OA42" s="2325"/>
      <c r="OB42" s="2325"/>
      <c r="OC42" s="2267"/>
      <c r="OD42" s="2270"/>
      <c r="OE42" s="2271"/>
      <c r="OF42" s="2270"/>
      <c r="OG42" s="2270"/>
      <c r="OH42" s="2325"/>
      <c r="OI42" s="2325"/>
      <c r="OJ42" s="2325"/>
      <c r="OK42" s="2267"/>
      <c r="OL42" s="2270"/>
      <c r="OM42" s="2271"/>
      <c r="ON42" s="2270"/>
      <c r="OO42" s="2270"/>
      <c r="OP42" s="2325"/>
      <c r="OQ42" s="2325"/>
      <c r="OR42" s="2325"/>
      <c r="OS42" s="2267"/>
      <c r="OT42" s="2270"/>
      <c r="OU42" s="2271"/>
      <c r="OV42" s="2270"/>
      <c r="OW42" s="2270"/>
      <c r="OX42" s="2325"/>
      <c r="OY42" s="2325"/>
      <c r="OZ42" s="2325"/>
      <c r="PA42" s="2267"/>
      <c r="PB42" s="2270"/>
      <c r="PC42" s="2271"/>
      <c r="PD42" s="2270"/>
      <c r="PE42" s="2270"/>
      <c r="PF42" s="2325"/>
      <c r="PG42" s="2325"/>
      <c r="PH42" s="2325"/>
      <c r="PI42" s="2267"/>
      <c r="PJ42" s="2270"/>
      <c r="PK42" s="2271"/>
      <c r="PL42" s="2270"/>
      <c r="PM42" s="2270"/>
      <c r="PN42" s="2325"/>
      <c r="PO42" s="2325"/>
      <c r="PP42" s="2325"/>
      <c r="PQ42" s="2267"/>
      <c r="PR42" s="2270"/>
      <c r="PS42" s="2271"/>
      <c r="PT42" s="2270"/>
      <c r="PU42" s="2270"/>
      <c r="PV42" s="2325"/>
      <c r="PW42" s="2325"/>
      <c r="PX42" s="2325"/>
      <c r="PY42" s="2267"/>
      <c r="PZ42" s="2270"/>
      <c r="QA42" s="2271"/>
      <c r="QB42" s="2270"/>
      <c r="QC42" s="2270"/>
      <c r="QD42" s="2325"/>
      <c r="QE42" s="2325"/>
      <c r="QF42" s="2325"/>
      <c r="QG42" s="2267"/>
      <c r="QH42" s="2270"/>
      <c r="QI42" s="2271"/>
      <c r="QJ42" s="2270"/>
      <c r="QK42" s="2270"/>
      <c r="QL42" s="2325"/>
      <c r="QM42" s="2325"/>
      <c r="QN42" s="2325"/>
      <c r="QO42" s="2267"/>
      <c r="QP42" s="2270"/>
      <c r="QQ42" s="2271"/>
      <c r="QR42" s="2270"/>
      <c r="QS42" s="2270"/>
      <c r="QT42" s="2325"/>
      <c r="QU42" s="2325"/>
      <c r="QV42" s="2325"/>
      <c r="QW42" s="2267"/>
      <c r="QX42" s="2270"/>
      <c r="QY42" s="2271"/>
      <c r="QZ42" s="2270"/>
      <c r="RA42" s="2270"/>
      <c r="RB42" s="2325"/>
      <c r="RC42" s="2325"/>
      <c r="RD42" s="2325"/>
      <c r="RE42" s="2267"/>
      <c r="RF42" s="2270"/>
      <c r="RG42" s="2271"/>
      <c r="RH42" s="2270"/>
      <c r="RI42" s="2270"/>
      <c r="RJ42" s="2325"/>
      <c r="RK42" s="2325"/>
      <c r="RL42" s="2325"/>
      <c r="RM42" s="2267"/>
      <c r="RN42" s="2270"/>
      <c r="RO42" s="2271"/>
      <c r="RP42" s="2270"/>
      <c r="RQ42" s="2270"/>
      <c r="RR42" s="2325"/>
      <c r="RS42" s="2325"/>
      <c r="RT42" s="2325"/>
      <c r="RU42" s="2267"/>
      <c r="RV42" s="2270"/>
      <c r="RW42" s="2271"/>
      <c r="RX42" s="2270"/>
      <c r="RY42" s="2270"/>
      <c r="RZ42" s="2325"/>
      <c r="SA42" s="2325"/>
      <c r="SB42" s="2325"/>
      <c r="SC42" s="2267"/>
      <c r="SD42" s="2270"/>
      <c r="SE42" s="2271"/>
      <c r="SF42" s="2270"/>
      <c r="SG42" s="2270"/>
      <c r="SH42" s="2325"/>
      <c r="SI42" s="2325"/>
      <c r="SJ42" s="2325"/>
      <c r="SK42" s="2267"/>
      <c r="SL42" s="2270"/>
      <c r="SM42" s="2271"/>
      <c r="SN42" s="2270"/>
      <c r="SO42" s="2270"/>
      <c r="SP42" s="2325"/>
      <c r="SQ42" s="2325"/>
      <c r="SR42" s="2325"/>
      <c r="SS42" s="2267"/>
      <c r="ST42" s="2270"/>
      <c r="SU42" s="2271"/>
      <c r="SV42" s="2270"/>
      <c r="SW42" s="2270"/>
      <c r="SX42" s="2325"/>
      <c r="SY42" s="2325"/>
      <c r="SZ42" s="2325"/>
      <c r="TA42" s="2267"/>
      <c r="TB42" s="2270"/>
      <c r="TC42" s="2271"/>
      <c r="TD42" s="2270"/>
      <c r="TE42" s="2270"/>
      <c r="TF42" s="2325"/>
      <c r="TG42" s="2325"/>
      <c r="TH42" s="2325"/>
      <c r="TI42" s="2267"/>
      <c r="TJ42" s="2270"/>
      <c r="TK42" s="2271"/>
      <c r="TL42" s="2270"/>
      <c r="TM42" s="2270"/>
      <c r="TN42" s="2325"/>
      <c r="TO42" s="2325"/>
      <c r="TP42" s="2325"/>
      <c r="TQ42" s="2267"/>
      <c r="TR42" s="2270"/>
      <c r="TS42" s="2271"/>
      <c r="TT42" s="2270"/>
      <c r="TU42" s="2270"/>
      <c r="TV42" s="2325"/>
      <c r="TW42" s="2325"/>
      <c r="TX42" s="2325"/>
      <c r="TY42" s="2267"/>
      <c r="TZ42" s="2270"/>
      <c r="UA42" s="2271"/>
      <c r="UB42" s="2270"/>
      <c r="UC42" s="2270"/>
      <c r="UD42" s="2325"/>
      <c r="UE42" s="2325"/>
      <c r="UF42" s="2325"/>
      <c r="UG42" s="2267"/>
      <c r="UH42" s="2270"/>
      <c r="UI42" s="2271"/>
      <c r="UJ42" s="2270"/>
      <c r="UK42" s="2270"/>
      <c r="UL42" s="2325"/>
      <c r="UM42" s="2325"/>
      <c r="UN42" s="2325"/>
      <c r="UO42" s="2267"/>
      <c r="UP42" s="2270"/>
      <c r="UQ42" s="2271"/>
      <c r="UR42" s="2270"/>
      <c r="US42" s="2270"/>
      <c r="UT42" s="2325"/>
      <c r="UU42" s="2325"/>
      <c r="UV42" s="2325"/>
      <c r="UW42" s="2267"/>
      <c r="UX42" s="2270"/>
      <c r="UY42" s="2271"/>
      <c r="UZ42" s="2270"/>
      <c r="VA42" s="2270"/>
      <c r="VB42" s="2325"/>
      <c r="VC42" s="2325"/>
      <c r="VD42" s="2325"/>
      <c r="VE42" s="2267"/>
      <c r="VF42" s="2270"/>
      <c r="VG42" s="2271"/>
      <c r="VH42" s="2270"/>
      <c r="VI42" s="2270"/>
      <c r="VJ42" s="2325"/>
      <c r="VK42" s="2325"/>
      <c r="VL42" s="2325"/>
      <c r="VM42" s="2267"/>
      <c r="VN42" s="2270"/>
      <c r="VO42" s="2271"/>
      <c r="VP42" s="2270"/>
      <c r="VQ42" s="2270"/>
      <c r="VR42" s="2325"/>
      <c r="VS42" s="2325"/>
      <c r="VT42" s="2325"/>
      <c r="VU42" s="2267"/>
      <c r="VV42" s="2270"/>
      <c r="VW42" s="2271"/>
      <c r="VX42" s="2270"/>
      <c r="VY42" s="2270"/>
      <c r="VZ42" s="2325"/>
      <c r="WA42" s="2325"/>
      <c r="WB42" s="2325"/>
      <c r="WC42" s="2267"/>
      <c r="WD42" s="2270"/>
      <c r="WE42" s="2271"/>
      <c r="WF42" s="2270"/>
      <c r="WG42" s="2270"/>
      <c r="WH42" s="2325"/>
      <c r="WI42" s="2325"/>
      <c r="WJ42" s="2325"/>
      <c r="WK42" s="2267"/>
      <c r="WL42" s="2270"/>
      <c r="WM42" s="2271"/>
      <c r="WN42" s="2270"/>
      <c r="WO42" s="2270"/>
      <c r="WP42" s="2325"/>
      <c r="WQ42" s="2325"/>
      <c r="WR42" s="2325"/>
      <c r="WS42" s="2267"/>
      <c r="WT42" s="2270"/>
      <c r="WU42" s="2271"/>
      <c r="WV42" s="2270"/>
      <c r="WW42" s="2270"/>
      <c r="WX42" s="2325"/>
      <c r="WY42" s="2325"/>
      <c r="WZ42" s="2325"/>
      <c r="XA42" s="2267"/>
      <c r="XB42" s="2270"/>
      <c r="XC42" s="2271"/>
      <c r="XD42" s="2270"/>
      <c r="XE42" s="2270"/>
      <c r="XF42" s="2325"/>
      <c r="XG42" s="2325"/>
      <c r="XH42" s="2325"/>
      <c r="XI42" s="2267"/>
      <c r="XJ42" s="2270"/>
      <c r="XK42" s="2271"/>
      <c r="XL42" s="2270"/>
      <c r="XM42" s="2270"/>
      <c r="XN42" s="2325"/>
      <c r="XO42" s="2325"/>
      <c r="XP42" s="2325"/>
      <c r="XQ42" s="2267"/>
      <c r="XR42" s="2270"/>
      <c r="XS42" s="2271"/>
      <c r="XT42" s="2270"/>
      <c r="XU42" s="2270"/>
      <c r="XV42" s="2325"/>
      <c r="XW42" s="2325"/>
      <c r="XX42" s="2325"/>
      <c r="XY42" s="2267"/>
      <c r="XZ42" s="2270"/>
      <c r="YA42" s="2271"/>
      <c r="YB42" s="2270"/>
      <c r="YC42" s="2270"/>
      <c r="YD42" s="2325"/>
      <c r="YE42" s="2325"/>
      <c r="YF42" s="2325"/>
      <c r="YG42" s="2267"/>
      <c r="YH42" s="2270"/>
      <c r="YI42" s="2271"/>
      <c r="YJ42" s="2270"/>
      <c r="YK42" s="2270"/>
      <c r="YL42" s="2325"/>
      <c r="YM42" s="2325"/>
      <c r="YN42" s="2325"/>
      <c r="YO42" s="2267"/>
      <c r="YP42" s="2270"/>
      <c r="YQ42" s="2271"/>
      <c r="YR42" s="2270"/>
      <c r="YS42" s="2270"/>
      <c r="YT42" s="2325"/>
      <c r="YU42" s="2325"/>
      <c r="YV42" s="2325"/>
      <c r="YW42" s="2267"/>
      <c r="YX42" s="2270"/>
      <c r="YY42" s="2271"/>
      <c r="YZ42" s="2270"/>
      <c r="ZA42" s="2270"/>
      <c r="ZB42" s="2325"/>
      <c r="ZC42" s="2325"/>
      <c r="ZD42" s="2325"/>
      <c r="ZE42" s="2267"/>
      <c r="ZF42" s="2270"/>
      <c r="ZG42" s="2271"/>
      <c r="ZH42" s="2270"/>
      <c r="ZI42" s="2270"/>
      <c r="ZJ42" s="2325"/>
      <c r="ZK42" s="2325"/>
      <c r="ZL42" s="2325"/>
      <c r="ZM42" s="2267"/>
      <c r="ZN42" s="2270"/>
      <c r="ZO42" s="2271"/>
      <c r="ZP42" s="2270"/>
      <c r="ZQ42" s="2270"/>
      <c r="ZR42" s="2325"/>
      <c r="ZS42" s="2325"/>
      <c r="ZT42" s="2325"/>
      <c r="ZU42" s="2267"/>
      <c r="ZV42" s="2270"/>
      <c r="ZW42" s="2271"/>
      <c r="ZX42" s="2270"/>
      <c r="ZY42" s="2270"/>
      <c r="ZZ42" s="2325"/>
      <c r="AAA42" s="2325"/>
      <c r="AAB42" s="2325"/>
      <c r="AAC42" s="2267"/>
      <c r="AAD42" s="2270"/>
      <c r="AAE42" s="2271"/>
      <c r="AAF42" s="2270"/>
      <c r="AAG42" s="2270"/>
      <c r="AAH42" s="2325"/>
      <c r="AAI42" s="2325"/>
      <c r="AAJ42" s="2325"/>
      <c r="AAK42" s="2267"/>
      <c r="AAL42" s="2270"/>
      <c r="AAM42" s="2271"/>
      <c r="AAN42" s="2270"/>
      <c r="AAO42" s="2270"/>
      <c r="AAP42" s="2325"/>
      <c r="AAQ42" s="2325"/>
      <c r="AAR42" s="2325"/>
      <c r="AAS42" s="2267"/>
      <c r="AAT42" s="2270"/>
      <c r="AAU42" s="2271"/>
      <c r="AAV42" s="2270"/>
      <c r="AAW42" s="2270"/>
      <c r="AAX42" s="2325"/>
      <c r="AAY42" s="2325"/>
      <c r="AAZ42" s="2325"/>
      <c r="ABA42" s="2267"/>
      <c r="ABB42" s="2270"/>
      <c r="ABC42" s="2271"/>
      <c r="ABD42" s="2270"/>
      <c r="ABE42" s="2270"/>
      <c r="ABF42" s="2325"/>
      <c r="ABG42" s="2325"/>
      <c r="ABH42" s="2325"/>
      <c r="ABI42" s="2267"/>
      <c r="ABJ42" s="2270"/>
      <c r="ABK42" s="2271"/>
      <c r="ABL42" s="2270"/>
      <c r="ABM42" s="2270"/>
      <c r="ABN42" s="2325"/>
      <c r="ABO42" s="2325"/>
      <c r="ABP42" s="2325"/>
      <c r="ABQ42" s="2267"/>
      <c r="ABR42" s="2270"/>
      <c r="ABS42" s="2271"/>
      <c r="ABT42" s="2270"/>
      <c r="ABU42" s="2270"/>
      <c r="ABV42" s="2325"/>
      <c r="ABW42" s="2325"/>
      <c r="ABX42" s="2325"/>
      <c r="ABY42" s="2267"/>
      <c r="ABZ42" s="2270"/>
      <c r="ACA42" s="2271"/>
      <c r="ACB42" s="2270"/>
      <c r="ACC42" s="2270"/>
      <c r="ACD42" s="2325"/>
      <c r="ACE42" s="2325"/>
      <c r="ACF42" s="2325"/>
      <c r="ACG42" s="2267"/>
      <c r="ACH42" s="2270"/>
      <c r="ACI42" s="2271"/>
      <c r="ACJ42" s="2270"/>
      <c r="ACK42" s="2270"/>
      <c r="ACL42" s="2325"/>
      <c r="ACM42" s="2325"/>
      <c r="ACN42" s="2325"/>
      <c r="ACO42" s="2267"/>
      <c r="ACP42" s="2270"/>
      <c r="ACQ42" s="2271"/>
      <c r="ACR42" s="2270"/>
      <c r="ACS42" s="2270"/>
      <c r="ACT42" s="2325"/>
      <c r="ACU42" s="2325"/>
      <c r="ACV42" s="2325"/>
      <c r="ACW42" s="2267"/>
      <c r="ACX42" s="2270"/>
      <c r="ACY42" s="2271"/>
      <c r="ACZ42" s="2270"/>
      <c r="ADA42" s="2270"/>
      <c r="ADB42" s="2325"/>
      <c r="ADC42" s="2325"/>
      <c r="ADD42" s="2325"/>
      <c r="ADE42" s="2267"/>
      <c r="ADF42" s="2270"/>
      <c r="ADG42" s="2271"/>
      <c r="ADH42" s="2270"/>
      <c r="ADI42" s="2270"/>
      <c r="ADJ42" s="2325"/>
      <c r="ADK42" s="2325"/>
      <c r="ADL42" s="2325"/>
      <c r="ADM42" s="2267"/>
      <c r="ADN42" s="2270"/>
      <c r="ADO42" s="2271"/>
      <c r="ADP42" s="2270"/>
      <c r="ADQ42" s="2270"/>
      <c r="ADR42" s="2325"/>
      <c r="ADS42" s="2325"/>
      <c r="ADT42" s="2325"/>
      <c r="ADU42" s="2267"/>
      <c r="ADV42" s="2270"/>
      <c r="ADW42" s="2271"/>
      <c r="ADX42" s="2270"/>
      <c r="ADY42" s="2270"/>
      <c r="ADZ42" s="2325"/>
      <c r="AEA42" s="2325"/>
      <c r="AEB42" s="2325"/>
      <c r="AEC42" s="2267"/>
      <c r="AED42" s="2270"/>
      <c r="AEE42" s="2271"/>
      <c r="AEF42" s="2270"/>
      <c r="AEG42" s="2270"/>
      <c r="AEH42" s="2325"/>
      <c r="AEI42" s="2325"/>
      <c r="AEJ42" s="2325"/>
      <c r="AEK42" s="2267"/>
      <c r="AEL42" s="2270"/>
      <c r="AEM42" s="2271"/>
      <c r="AEN42" s="2270"/>
      <c r="AEO42" s="2270"/>
      <c r="AEP42" s="2325"/>
      <c r="AEQ42" s="2325"/>
      <c r="AER42" s="2325"/>
      <c r="AES42" s="2267"/>
      <c r="AET42" s="2270"/>
      <c r="AEU42" s="2271"/>
      <c r="AEV42" s="2270"/>
      <c r="AEW42" s="2270"/>
      <c r="AEX42" s="2325"/>
      <c r="AEY42" s="2325"/>
      <c r="AEZ42" s="2325"/>
      <c r="AFA42" s="2267"/>
      <c r="AFB42" s="2270"/>
      <c r="AFC42" s="2271"/>
      <c r="AFD42" s="2270"/>
      <c r="AFE42" s="2270"/>
      <c r="AFF42" s="2325"/>
      <c r="AFG42" s="2325"/>
      <c r="AFH42" s="2325"/>
      <c r="AFI42" s="2267"/>
      <c r="AFJ42" s="2270"/>
      <c r="AFK42" s="2271"/>
      <c r="AFL42" s="2270"/>
      <c r="AFM42" s="2270"/>
      <c r="AFN42" s="2325"/>
      <c r="AFO42" s="2325"/>
      <c r="AFP42" s="2325"/>
      <c r="AFQ42" s="2267"/>
      <c r="AFR42" s="2270"/>
      <c r="AFS42" s="2271"/>
      <c r="AFT42" s="2270"/>
      <c r="AFU42" s="2270"/>
      <c r="AFV42" s="2325"/>
      <c r="AFW42" s="2325"/>
      <c r="AFX42" s="2325"/>
      <c r="AFY42" s="2267"/>
      <c r="AFZ42" s="2270"/>
      <c r="AGA42" s="2271"/>
      <c r="AGB42" s="2270"/>
      <c r="AGC42" s="2270"/>
      <c r="AGD42" s="2325"/>
      <c r="AGE42" s="2325"/>
      <c r="AGF42" s="2325"/>
      <c r="AGG42" s="2267"/>
      <c r="AGH42" s="2270"/>
      <c r="AGI42" s="2271"/>
      <c r="AGJ42" s="2270"/>
      <c r="AGK42" s="2270"/>
      <c r="AGL42" s="2325"/>
      <c r="AGM42" s="2325"/>
      <c r="AGN42" s="2325"/>
      <c r="AGO42" s="2267"/>
      <c r="AGP42" s="2270"/>
      <c r="AGQ42" s="2271"/>
      <c r="AGR42" s="2270"/>
      <c r="AGS42" s="2270"/>
      <c r="AGT42" s="2325"/>
      <c r="AGU42" s="2325"/>
      <c r="AGV42" s="2325"/>
      <c r="AGW42" s="2267"/>
      <c r="AGX42" s="2270"/>
      <c r="AGY42" s="2271"/>
      <c r="AGZ42" s="2270"/>
      <c r="AHA42" s="2270"/>
      <c r="AHB42" s="2325"/>
      <c r="AHC42" s="2325"/>
      <c r="AHD42" s="2325"/>
      <c r="AHE42" s="2267"/>
      <c r="AHF42" s="2270"/>
      <c r="AHG42" s="2271"/>
      <c r="AHH42" s="2270"/>
      <c r="AHI42" s="2270"/>
      <c r="AHJ42" s="2325"/>
      <c r="AHK42" s="2325"/>
      <c r="AHL42" s="2325"/>
      <c r="AHM42" s="2267"/>
      <c r="AHN42" s="2270"/>
      <c r="AHO42" s="2271"/>
      <c r="AHP42" s="2270"/>
      <c r="AHQ42" s="2270"/>
      <c r="AHR42" s="2325"/>
      <c r="AHS42" s="2325"/>
      <c r="AHT42" s="2325"/>
      <c r="AHU42" s="2267"/>
      <c r="AHV42" s="2270"/>
      <c r="AHW42" s="2271"/>
      <c r="AHX42" s="2270"/>
      <c r="AHY42" s="2270"/>
      <c r="AHZ42" s="2325"/>
      <c r="AIA42" s="2325"/>
      <c r="AIB42" s="2325"/>
      <c r="AIC42" s="2267"/>
      <c r="AID42" s="2270"/>
      <c r="AIE42" s="2271"/>
      <c r="AIF42" s="2270"/>
      <c r="AIG42" s="2270"/>
      <c r="AIH42" s="2325"/>
      <c r="AII42" s="2325"/>
      <c r="AIJ42" s="2325"/>
      <c r="AIK42" s="2267"/>
      <c r="AIL42" s="2270"/>
      <c r="AIM42" s="2271"/>
      <c r="AIN42" s="2270"/>
      <c r="AIO42" s="2270"/>
      <c r="AIP42" s="2325"/>
      <c r="AIQ42" s="2325"/>
      <c r="AIR42" s="2325"/>
      <c r="AIS42" s="2267"/>
      <c r="AIT42" s="2270"/>
      <c r="AIU42" s="2271"/>
      <c r="AIV42" s="2270"/>
      <c r="AIW42" s="2270"/>
      <c r="AIX42" s="2325"/>
      <c r="AIY42" s="2325"/>
      <c r="AIZ42" s="2325"/>
      <c r="AJA42" s="2267"/>
      <c r="AJB42" s="2270"/>
      <c r="AJC42" s="2271"/>
      <c r="AJD42" s="2270"/>
      <c r="AJE42" s="2270"/>
      <c r="AJF42" s="2325"/>
      <c r="AJG42" s="2325"/>
      <c r="AJH42" s="2325"/>
      <c r="AJI42" s="2267"/>
      <c r="AJJ42" s="2270"/>
      <c r="AJK42" s="2271"/>
      <c r="AJL42" s="2270"/>
      <c r="AJM42" s="2270"/>
      <c r="AJN42" s="2325"/>
      <c r="AJO42" s="2325"/>
      <c r="AJP42" s="2325"/>
      <c r="AJQ42" s="2267"/>
      <c r="AJR42" s="2270"/>
      <c r="AJS42" s="2271"/>
      <c r="AJT42" s="2270"/>
      <c r="AJU42" s="2270"/>
      <c r="AJV42" s="2325"/>
      <c r="AJW42" s="2325"/>
      <c r="AJX42" s="2325"/>
      <c r="AJY42" s="2267"/>
      <c r="AJZ42" s="2270"/>
      <c r="AKA42" s="2271"/>
      <c r="AKB42" s="2270"/>
      <c r="AKC42" s="2270"/>
      <c r="AKD42" s="2325"/>
      <c r="AKE42" s="2325"/>
      <c r="AKF42" s="2325"/>
      <c r="AKG42" s="2267"/>
      <c r="AKH42" s="2270"/>
      <c r="AKI42" s="2271"/>
      <c r="AKJ42" s="2270"/>
      <c r="AKK42" s="2270"/>
      <c r="AKL42" s="2325"/>
      <c r="AKM42" s="2325"/>
      <c r="AKN42" s="2325"/>
      <c r="AKO42" s="2267"/>
      <c r="AKP42" s="2270"/>
      <c r="AKQ42" s="2271"/>
      <c r="AKR42" s="2270"/>
      <c r="AKS42" s="2270"/>
      <c r="AKT42" s="2325"/>
      <c r="AKU42" s="2325"/>
      <c r="AKV42" s="2325"/>
      <c r="AKW42" s="2267"/>
      <c r="AKX42" s="2270"/>
      <c r="AKY42" s="2271"/>
      <c r="AKZ42" s="2270"/>
      <c r="ALA42" s="2270"/>
      <c r="ALB42" s="2325"/>
      <c r="ALC42" s="2325"/>
      <c r="ALD42" s="2325"/>
      <c r="ALE42" s="2267"/>
      <c r="ALF42" s="2270"/>
      <c r="ALG42" s="2271"/>
      <c r="ALH42" s="2270"/>
      <c r="ALI42" s="2270"/>
      <c r="ALJ42" s="2325"/>
      <c r="ALK42" s="2325"/>
      <c r="ALL42" s="2325"/>
      <c r="ALM42" s="2267"/>
      <c r="ALN42" s="2270"/>
      <c r="ALO42" s="2271"/>
      <c r="ALP42" s="2270"/>
      <c r="ALQ42" s="2270"/>
      <c r="ALR42" s="2325"/>
      <c r="ALS42" s="2325"/>
      <c r="ALT42" s="2325"/>
      <c r="ALU42" s="2267"/>
      <c r="ALV42" s="2270"/>
      <c r="ALW42" s="2271"/>
      <c r="ALX42" s="2270"/>
      <c r="ALY42" s="2270"/>
      <c r="ALZ42" s="2325"/>
      <c r="AMA42" s="2325"/>
      <c r="AMB42" s="2325"/>
      <c r="AMC42" s="2267"/>
      <c r="AMD42" s="2270"/>
      <c r="AME42" s="2271"/>
      <c r="AMF42" s="2270"/>
      <c r="AMG42" s="2270"/>
      <c r="AMH42" s="2325"/>
      <c r="AMI42" s="2325"/>
      <c r="AMJ42" s="2325"/>
      <c r="AMK42" s="2267"/>
      <c r="AML42" s="2270"/>
      <c r="AMM42" s="2271"/>
      <c r="AMN42" s="2270"/>
      <c r="AMO42" s="2270"/>
      <c r="AMP42" s="2325"/>
      <c r="AMQ42" s="2325"/>
      <c r="AMR42" s="2325"/>
      <c r="AMS42" s="2267"/>
      <c r="AMT42" s="2270"/>
      <c r="AMU42" s="2271"/>
      <c r="AMV42" s="2270"/>
      <c r="AMW42" s="2270"/>
      <c r="AMX42" s="2325"/>
      <c r="AMY42" s="2325"/>
      <c r="AMZ42" s="2325"/>
      <c r="ANA42" s="2267"/>
      <c r="ANB42" s="2270"/>
      <c r="ANC42" s="2271"/>
      <c r="AND42" s="2270"/>
      <c r="ANE42" s="2270"/>
      <c r="ANF42" s="2325"/>
      <c r="ANG42" s="2325"/>
      <c r="ANH42" s="2325"/>
      <c r="ANI42" s="2267"/>
      <c r="ANJ42" s="2270"/>
      <c r="ANK42" s="2271"/>
      <c r="ANL42" s="2270"/>
      <c r="ANM42" s="2270"/>
      <c r="ANN42" s="2325"/>
      <c r="ANO42" s="2325"/>
      <c r="ANP42" s="2325"/>
      <c r="ANQ42" s="2267"/>
      <c r="ANR42" s="2270"/>
      <c r="ANS42" s="2271"/>
      <c r="ANT42" s="2270"/>
      <c r="ANU42" s="2270"/>
      <c r="ANV42" s="2325"/>
      <c r="ANW42" s="2325"/>
      <c r="ANX42" s="2325"/>
      <c r="ANY42" s="2267"/>
      <c r="ANZ42" s="2270"/>
      <c r="AOA42" s="2271"/>
      <c r="AOB42" s="2270"/>
      <c r="AOC42" s="2270"/>
      <c r="AOD42" s="2325"/>
      <c r="AOE42" s="2325"/>
      <c r="AOF42" s="2325"/>
      <c r="AOG42" s="2267"/>
      <c r="AOH42" s="2270"/>
      <c r="AOI42" s="2271"/>
      <c r="AOJ42" s="2270"/>
      <c r="AOK42" s="2270"/>
      <c r="AOL42" s="2325"/>
      <c r="AOM42" s="2325"/>
      <c r="AON42" s="2325"/>
      <c r="AOO42" s="2267"/>
      <c r="AOP42" s="2270"/>
      <c r="AOQ42" s="2271"/>
      <c r="AOR42" s="2270"/>
      <c r="AOS42" s="2270"/>
      <c r="AOT42" s="2325"/>
      <c r="AOU42" s="2325"/>
      <c r="AOV42" s="2325"/>
      <c r="AOW42" s="2267"/>
      <c r="AOX42" s="2270"/>
      <c r="AOY42" s="2271"/>
      <c r="AOZ42" s="2270"/>
      <c r="APA42" s="2270"/>
      <c r="APB42" s="2325"/>
      <c r="APC42" s="2325"/>
      <c r="APD42" s="2325"/>
      <c r="APE42" s="2267"/>
      <c r="APF42" s="2270"/>
      <c r="APG42" s="2271"/>
      <c r="APH42" s="2270"/>
      <c r="API42" s="2270"/>
      <c r="APJ42" s="2325"/>
      <c r="APK42" s="2325"/>
      <c r="APL42" s="2325"/>
      <c r="APM42" s="2267"/>
      <c r="APN42" s="2270"/>
      <c r="APO42" s="2271"/>
      <c r="APP42" s="2270"/>
      <c r="APQ42" s="2270"/>
      <c r="APR42" s="2325"/>
      <c r="APS42" s="2325"/>
      <c r="APT42" s="2325"/>
      <c r="APU42" s="2267"/>
      <c r="APV42" s="2270"/>
      <c r="APW42" s="2271"/>
      <c r="APX42" s="2270"/>
      <c r="APY42" s="2270"/>
      <c r="APZ42" s="2325"/>
      <c r="AQA42" s="2325"/>
      <c r="AQB42" s="2325"/>
      <c r="AQC42" s="2267"/>
      <c r="AQD42" s="2270"/>
      <c r="AQE42" s="2271"/>
      <c r="AQF42" s="2270"/>
      <c r="AQG42" s="2270"/>
      <c r="AQH42" s="2325"/>
      <c r="AQI42" s="2325"/>
      <c r="AQJ42" s="2325"/>
      <c r="AQK42" s="2267"/>
      <c r="AQL42" s="2270"/>
      <c r="AQM42" s="2271"/>
      <c r="AQN42" s="2270"/>
      <c r="AQO42" s="2270"/>
      <c r="AQP42" s="2325"/>
      <c r="AQQ42" s="2325"/>
      <c r="AQR42" s="2325"/>
      <c r="AQS42" s="2267"/>
      <c r="AQT42" s="2270"/>
      <c r="AQU42" s="2271"/>
      <c r="AQV42" s="2270"/>
      <c r="AQW42" s="2270"/>
      <c r="AQX42" s="2325"/>
      <c r="AQY42" s="2325"/>
      <c r="AQZ42" s="2325"/>
      <c r="ARA42" s="2267"/>
      <c r="ARB42" s="2270"/>
      <c r="ARC42" s="2271"/>
      <c r="ARD42" s="2270"/>
      <c r="ARE42" s="2270"/>
      <c r="ARF42" s="2325"/>
      <c r="ARG42" s="2325"/>
      <c r="ARH42" s="2325"/>
      <c r="ARI42" s="2267"/>
      <c r="ARJ42" s="2270"/>
      <c r="ARK42" s="2271"/>
      <c r="ARL42" s="2270"/>
      <c r="ARM42" s="2270"/>
      <c r="ARN42" s="2325"/>
      <c r="ARO42" s="2325"/>
      <c r="ARP42" s="2325"/>
      <c r="ARQ42" s="2267"/>
      <c r="ARR42" s="2270"/>
      <c r="ARS42" s="2271"/>
      <c r="ART42" s="2270"/>
      <c r="ARU42" s="2270"/>
      <c r="ARV42" s="2325"/>
      <c r="ARW42" s="2325"/>
      <c r="ARX42" s="2325"/>
      <c r="ARY42" s="2267"/>
      <c r="ARZ42" s="2270"/>
      <c r="ASA42" s="2271"/>
      <c r="ASB42" s="2270"/>
      <c r="ASC42" s="2270"/>
      <c r="ASD42" s="2325"/>
      <c r="ASE42" s="2325"/>
      <c r="ASF42" s="2325"/>
      <c r="ASG42" s="2267"/>
      <c r="ASH42" s="2270"/>
      <c r="ASI42" s="2271"/>
      <c r="ASJ42" s="2270"/>
      <c r="ASK42" s="2270"/>
      <c r="ASL42" s="2325"/>
      <c r="ASM42" s="2325"/>
      <c r="ASN42" s="2325"/>
      <c r="ASO42" s="2267"/>
      <c r="ASP42" s="2270"/>
      <c r="ASQ42" s="2271"/>
      <c r="ASR42" s="2270"/>
      <c r="ASS42" s="2270"/>
      <c r="AST42" s="2325"/>
      <c r="ASU42" s="2325"/>
      <c r="ASV42" s="2325"/>
      <c r="ASW42" s="2267"/>
      <c r="ASX42" s="2270"/>
      <c r="ASY42" s="2271"/>
      <c r="ASZ42" s="2270"/>
      <c r="ATA42" s="2270"/>
      <c r="ATB42" s="2325"/>
      <c r="ATC42" s="2325"/>
      <c r="ATD42" s="2325"/>
      <c r="ATE42" s="2267"/>
      <c r="ATF42" s="2270"/>
      <c r="ATG42" s="2271"/>
      <c r="ATH42" s="2270"/>
      <c r="ATI42" s="2270"/>
      <c r="ATJ42" s="2325"/>
      <c r="ATK42" s="2325"/>
      <c r="ATL42" s="2325"/>
      <c r="ATM42" s="2267"/>
      <c r="ATN42" s="2270"/>
      <c r="ATO42" s="2271"/>
      <c r="ATP42" s="2270"/>
      <c r="ATQ42" s="2270"/>
      <c r="ATR42" s="2325"/>
      <c r="ATS42" s="2325"/>
      <c r="ATT42" s="2325"/>
      <c r="ATU42" s="2267"/>
      <c r="ATV42" s="2270"/>
      <c r="ATW42" s="2271"/>
      <c r="ATX42" s="2270"/>
      <c r="ATY42" s="2270"/>
      <c r="ATZ42" s="2325"/>
      <c r="AUA42" s="2325"/>
      <c r="AUB42" s="2325"/>
      <c r="AUC42" s="2267"/>
      <c r="AUD42" s="2270"/>
      <c r="AUE42" s="2271"/>
      <c r="AUF42" s="2270"/>
      <c r="AUG42" s="2270"/>
      <c r="AUH42" s="2325"/>
      <c r="AUI42" s="2325"/>
      <c r="AUJ42" s="2325"/>
      <c r="AUK42" s="2267"/>
      <c r="AUL42" s="2270"/>
      <c r="AUM42" s="2271"/>
      <c r="AUN42" s="2270"/>
      <c r="AUO42" s="2270"/>
      <c r="AUP42" s="2325"/>
      <c r="AUQ42" s="2325"/>
      <c r="AUR42" s="2325"/>
      <c r="AUS42" s="2267"/>
      <c r="AUT42" s="2270"/>
      <c r="AUU42" s="2271"/>
      <c r="AUV42" s="2270"/>
      <c r="AUW42" s="2270"/>
      <c r="AUX42" s="2325"/>
      <c r="AUY42" s="2325"/>
      <c r="AUZ42" s="2325"/>
      <c r="AVA42" s="2267"/>
      <c r="AVB42" s="2270"/>
      <c r="AVC42" s="2271"/>
      <c r="AVD42" s="2270"/>
      <c r="AVE42" s="2270"/>
      <c r="AVF42" s="2325"/>
      <c r="AVG42" s="2325"/>
      <c r="AVH42" s="2325"/>
      <c r="AVI42" s="2267"/>
      <c r="AVJ42" s="2270"/>
      <c r="AVK42" s="2271"/>
      <c r="AVL42" s="2270"/>
      <c r="AVM42" s="2270"/>
      <c r="AVN42" s="2325"/>
      <c r="AVO42" s="2325"/>
      <c r="AVP42" s="2325"/>
      <c r="AVQ42" s="2267"/>
      <c r="AVR42" s="2270"/>
      <c r="AVS42" s="2271"/>
      <c r="AVT42" s="2270"/>
      <c r="AVU42" s="2270"/>
      <c r="AVV42" s="2325"/>
      <c r="AVW42" s="2325"/>
      <c r="AVX42" s="2325"/>
      <c r="AVY42" s="2267"/>
      <c r="AVZ42" s="2270"/>
      <c r="AWA42" s="2271"/>
      <c r="AWB42" s="2270"/>
      <c r="AWC42" s="2270"/>
      <c r="AWD42" s="2325"/>
      <c r="AWE42" s="2325"/>
      <c r="AWF42" s="2325"/>
      <c r="AWG42" s="2267"/>
      <c r="AWH42" s="2270"/>
      <c r="AWI42" s="2271"/>
      <c r="AWJ42" s="2270"/>
      <c r="AWK42" s="2270"/>
      <c r="AWL42" s="2325"/>
      <c r="AWM42" s="2325"/>
      <c r="AWN42" s="2325"/>
      <c r="AWO42" s="2267"/>
      <c r="AWP42" s="2270"/>
      <c r="AWQ42" s="2271"/>
      <c r="AWR42" s="2270"/>
      <c r="AWS42" s="2270"/>
      <c r="AWT42" s="2325"/>
      <c r="AWU42" s="2325"/>
      <c r="AWV42" s="2325"/>
      <c r="AWW42" s="2267"/>
      <c r="AWX42" s="2270"/>
      <c r="AWY42" s="2271"/>
      <c r="AWZ42" s="2270"/>
      <c r="AXA42" s="2270"/>
      <c r="AXB42" s="2325"/>
      <c r="AXC42" s="2325"/>
      <c r="AXD42" s="2325"/>
      <c r="AXE42" s="2267"/>
      <c r="AXF42" s="2270"/>
      <c r="AXG42" s="2271"/>
      <c r="AXH42" s="2270"/>
      <c r="AXI42" s="2270"/>
      <c r="AXJ42" s="2325"/>
      <c r="AXK42" s="2325"/>
      <c r="AXL42" s="2325"/>
      <c r="AXM42" s="2267"/>
      <c r="AXN42" s="2270"/>
      <c r="AXO42" s="2271"/>
      <c r="AXP42" s="2270"/>
      <c r="AXQ42" s="2270"/>
      <c r="AXR42" s="2325"/>
      <c r="AXS42" s="2325"/>
      <c r="AXT42" s="2325"/>
      <c r="AXU42" s="2267"/>
      <c r="AXV42" s="2270"/>
      <c r="AXW42" s="2271"/>
      <c r="AXX42" s="2270"/>
      <c r="AXY42" s="2270"/>
      <c r="AXZ42" s="2325"/>
      <c r="AYA42" s="2325"/>
      <c r="AYB42" s="2325"/>
      <c r="AYC42" s="2267"/>
      <c r="AYD42" s="2270"/>
      <c r="AYE42" s="2271"/>
      <c r="AYF42" s="2270"/>
      <c r="AYG42" s="2270"/>
      <c r="AYH42" s="2325"/>
      <c r="AYI42" s="2325"/>
      <c r="AYJ42" s="2325"/>
      <c r="AYK42" s="2267"/>
      <c r="AYL42" s="2270"/>
      <c r="AYM42" s="2271"/>
      <c r="AYN42" s="2270"/>
      <c r="AYO42" s="2270"/>
      <c r="AYP42" s="2325"/>
      <c r="AYQ42" s="2325"/>
      <c r="AYR42" s="2325"/>
      <c r="AYS42" s="2267"/>
      <c r="AYT42" s="2270"/>
      <c r="AYU42" s="2271"/>
      <c r="AYV42" s="2270"/>
      <c r="AYW42" s="2270"/>
      <c r="AYX42" s="2325"/>
      <c r="AYY42" s="2325"/>
      <c r="AYZ42" s="2325"/>
      <c r="AZA42" s="2267"/>
      <c r="AZB42" s="2270"/>
      <c r="AZC42" s="2271"/>
      <c r="AZD42" s="2270"/>
      <c r="AZE42" s="2270"/>
      <c r="AZF42" s="2325"/>
      <c r="AZG42" s="2325"/>
      <c r="AZH42" s="2325"/>
      <c r="AZI42" s="2267"/>
      <c r="AZJ42" s="2270"/>
      <c r="AZK42" s="2271"/>
      <c r="AZL42" s="2270"/>
      <c r="AZM42" s="2270"/>
      <c r="AZN42" s="2325"/>
      <c r="AZO42" s="2325"/>
      <c r="AZP42" s="2325"/>
      <c r="AZQ42" s="2267"/>
      <c r="AZR42" s="2270"/>
      <c r="AZS42" s="2271"/>
      <c r="AZT42" s="2270"/>
      <c r="AZU42" s="2270"/>
      <c r="AZV42" s="2325"/>
      <c r="AZW42" s="2325"/>
      <c r="AZX42" s="2325"/>
      <c r="AZY42" s="2267"/>
      <c r="AZZ42" s="2270"/>
      <c r="BAA42" s="2271"/>
      <c r="BAB42" s="2270"/>
      <c r="BAC42" s="2270"/>
      <c r="BAD42" s="2325"/>
      <c r="BAE42" s="2325"/>
      <c r="BAF42" s="2325"/>
      <c r="BAG42" s="2267"/>
      <c r="BAH42" s="2270"/>
      <c r="BAI42" s="2271"/>
      <c r="BAJ42" s="2270"/>
      <c r="BAK42" s="2270"/>
      <c r="BAL42" s="2325"/>
      <c r="BAM42" s="2325"/>
      <c r="BAN42" s="2325"/>
      <c r="BAO42" s="2267"/>
      <c r="BAP42" s="2270"/>
      <c r="BAQ42" s="2271"/>
      <c r="BAR42" s="2270"/>
      <c r="BAS42" s="2270"/>
      <c r="BAT42" s="2325"/>
      <c r="BAU42" s="2325"/>
      <c r="BAV42" s="2325"/>
      <c r="BAW42" s="2267"/>
      <c r="BAX42" s="2270"/>
      <c r="BAY42" s="2271"/>
      <c r="BAZ42" s="2270"/>
      <c r="BBA42" s="2270"/>
      <c r="BBB42" s="2325"/>
      <c r="BBC42" s="2325"/>
      <c r="BBD42" s="2325"/>
      <c r="BBE42" s="2267"/>
      <c r="BBF42" s="2270"/>
      <c r="BBG42" s="2271"/>
      <c r="BBH42" s="2270"/>
      <c r="BBI42" s="2270"/>
      <c r="BBJ42" s="2325"/>
      <c r="BBK42" s="2325"/>
      <c r="BBL42" s="2325"/>
      <c r="BBM42" s="2267"/>
      <c r="BBN42" s="2270"/>
      <c r="BBO42" s="2271"/>
      <c r="BBP42" s="2270"/>
      <c r="BBQ42" s="2270"/>
      <c r="BBR42" s="2325"/>
      <c r="BBS42" s="2325"/>
      <c r="BBT42" s="2325"/>
      <c r="BBU42" s="2267"/>
      <c r="BBV42" s="2270"/>
      <c r="BBW42" s="2271"/>
      <c r="BBX42" s="2270"/>
      <c r="BBY42" s="2270"/>
      <c r="BBZ42" s="2325"/>
      <c r="BCA42" s="2325"/>
      <c r="BCB42" s="2325"/>
      <c r="BCC42" s="2267"/>
      <c r="BCD42" s="2270"/>
      <c r="BCE42" s="2271"/>
      <c r="BCF42" s="2270"/>
      <c r="BCG42" s="2270"/>
      <c r="BCH42" s="2325"/>
      <c r="BCI42" s="2325"/>
      <c r="BCJ42" s="2325"/>
      <c r="BCK42" s="2267"/>
      <c r="BCL42" s="2270"/>
      <c r="BCM42" s="2271"/>
      <c r="BCN42" s="2270"/>
      <c r="BCO42" s="2270"/>
      <c r="BCP42" s="2325"/>
      <c r="BCQ42" s="2325"/>
      <c r="BCR42" s="2325"/>
      <c r="BCS42" s="2267"/>
      <c r="BCT42" s="2270"/>
      <c r="BCU42" s="2271"/>
      <c r="BCV42" s="2270"/>
      <c r="BCW42" s="2270"/>
      <c r="BCX42" s="2325"/>
      <c r="BCY42" s="2325"/>
      <c r="BCZ42" s="2325"/>
      <c r="BDA42" s="2267"/>
      <c r="BDB42" s="2270"/>
      <c r="BDC42" s="2271"/>
      <c r="BDD42" s="2270"/>
      <c r="BDE42" s="2270"/>
      <c r="BDF42" s="2325"/>
      <c r="BDG42" s="2325"/>
      <c r="BDH42" s="2325"/>
      <c r="BDI42" s="2267"/>
      <c r="BDJ42" s="2270"/>
      <c r="BDK42" s="2271"/>
      <c r="BDL42" s="2270"/>
      <c r="BDM42" s="2270"/>
      <c r="BDN42" s="2325"/>
      <c r="BDO42" s="2325"/>
      <c r="BDP42" s="2325"/>
      <c r="BDQ42" s="2267"/>
      <c r="BDR42" s="2270"/>
      <c r="BDS42" s="2271"/>
      <c r="BDT42" s="2270"/>
      <c r="BDU42" s="2270"/>
      <c r="BDV42" s="2325"/>
      <c r="BDW42" s="2325"/>
      <c r="BDX42" s="2325"/>
      <c r="BDY42" s="2267"/>
      <c r="BDZ42" s="2270"/>
      <c r="BEA42" s="2271"/>
      <c r="BEB42" s="2270"/>
      <c r="BEC42" s="2270"/>
      <c r="BED42" s="2325"/>
      <c r="BEE42" s="2325"/>
      <c r="BEF42" s="2325"/>
      <c r="BEG42" s="2267"/>
      <c r="BEH42" s="2270"/>
      <c r="BEI42" s="2271"/>
      <c r="BEJ42" s="2270"/>
      <c r="BEK42" s="2270"/>
      <c r="BEL42" s="2325"/>
      <c r="BEM42" s="2325"/>
      <c r="BEN42" s="2325"/>
      <c r="BEO42" s="2267"/>
      <c r="BEP42" s="2270"/>
      <c r="BEQ42" s="2271"/>
      <c r="BER42" s="2270"/>
      <c r="BES42" s="2270"/>
      <c r="BET42" s="2325"/>
      <c r="BEU42" s="2325"/>
      <c r="BEV42" s="2325"/>
      <c r="BEW42" s="2267"/>
      <c r="BEX42" s="2270"/>
      <c r="BEY42" s="2271"/>
      <c r="BEZ42" s="2270"/>
      <c r="BFA42" s="2270"/>
      <c r="BFB42" s="2325"/>
      <c r="BFC42" s="2325"/>
      <c r="BFD42" s="2325"/>
      <c r="BFE42" s="2267"/>
      <c r="BFF42" s="2270"/>
      <c r="BFG42" s="2271"/>
      <c r="BFH42" s="2270"/>
      <c r="BFI42" s="2270"/>
      <c r="BFJ42" s="2325"/>
      <c r="BFK42" s="2325"/>
      <c r="BFL42" s="2325"/>
      <c r="BFM42" s="2267"/>
      <c r="BFN42" s="2270"/>
      <c r="BFO42" s="2271"/>
      <c r="BFP42" s="2270"/>
      <c r="BFQ42" s="2270"/>
      <c r="BFR42" s="2325"/>
      <c r="BFS42" s="2325"/>
      <c r="BFT42" s="2325"/>
      <c r="BFU42" s="2267"/>
      <c r="BFV42" s="2270"/>
      <c r="BFW42" s="2271"/>
      <c r="BFX42" s="2270"/>
      <c r="BFY42" s="2270"/>
      <c r="BFZ42" s="2325"/>
      <c r="BGA42" s="2325"/>
      <c r="BGB42" s="2325"/>
      <c r="BGC42" s="2267"/>
      <c r="BGD42" s="2270"/>
      <c r="BGE42" s="2271"/>
      <c r="BGF42" s="2270"/>
      <c r="BGG42" s="2270"/>
      <c r="BGH42" s="2325"/>
      <c r="BGI42" s="2325"/>
      <c r="BGJ42" s="2325"/>
      <c r="BGK42" s="2267"/>
      <c r="BGL42" s="2270"/>
      <c r="BGM42" s="2271"/>
      <c r="BGN42" s="2270"/>
      <c r="BGO42" s="2270"/>
      <c r="BGP42" s="2325"/>
      <c r="BGQ42" s="2325"/>
      <c r="BGR42" s="2325"/>
      <c r="BGS42" s="2267"/>
      <c r="BGT42" s="2270"/>
      <c r="BGU42" s="2271"/>
      <c r="BGV42" s="2270"/>
      <c r="BGW42" s="2270"/>
      <c r="BGX42" s="2325"/>
      <c r="BGY42" s="2325"/>
      <c r="BGZ42" s="2325"/>
      <c r="BHA42" s="2267"/>
      <c r="BHB42" s="2270"/>
      <c r="BHC42" s="2271"/>
      <c r="BHD42" s="2270"/>
      <c r="BHE42" s="2270"/>
      <c r="BHF42" s="2325"/>
      <c r="BHG42" s="2325"/>
      <c r="BHH42" s="2325"/>
      <c r="BHI42" s="2267"/>
      <c r="BHJ42" s="2270"/>
      <c r="BHK42" s="2271"/>
      <c r="BHL42" s="2270"/>
      <c r="BHM42" s="2270"/>
      <c r="BHN42" s="2325"/>
      <c r="BHO42" s="2325"/>
      <c r="BHP42" s="2325"/>
      <c r="BHQ42" s="2267"/>
      <c r="BHR42" s="2270"/>
      <c r="BHS42" s="2271"/>
      <c r="BHT42" s="2270"/>
      <c r="BHU42" s="2270"/>
      <c r="BHV42" s="2325"/>
      <c r="BHW42" s="2325"/>
      <c r="BHX42" s="2325"/>
      <c r="BHY42" s="2267"/>
      <c r="BHZ42" s="2270"/>
      <c r="BIA42" s="2271"/>
      <c r="BIB42" s="2270"/>
      <c r="BIC42" s="2270"/>
      <c r="BID42" s="2325"/>
      <c r="BIE42" s="2325"/>
      <c r="BIF42" s="2325"/>
      <c r="BIG42" s="2267"/>
      <c r="BIH42" s="2270"/>
      <c r="BII42" s="2271"/>
      <c r="BIJ42" s="2270"/>
      <c r="BIK42" s="2270"/>
      <c r="BIL42" s="2325"/>
      <c r="BIM42" s="2325"/>
      <c r="BIN42" s="2325"/>
      <c r="BIO42" s="2267"/>
      <c r="BIP42" s="2270"/>
      <c r="BIQ42" s="2271"/>
      <c r="BIR42" s="2270"/>
      <c r="BIS42" s="2270"/>
      <c r="BIT42" s="2325"/>
      <c r="BIU42" s="2325"/>
      <c r="BIV42" s="2325"/>
      <c r="BIW42" s="2267"/>
      <c r="BIX42" s="2270"/>
      <c r="BIY42" s="2271"/>
      <c r="BIZ42" s="2270"/>
      <c r="BJA42" s="2270"/>
      <c r="BJB42" s="2325"/>
      <c r="BJC42" s="2325"/>
      <c r="BJD42" s="2325"/>
      <c r="BJE42" s="2267"/>
      <c r="BJF42" s="2270"/>
      <c r="BJG42" s="2271"/>
      <c r="BJH42" s="2270"/>
      <c r="BJI42" s="2270"/>
      <c r="BJJ42" s="2325"/>
      <c r="BJK42" s="2325"/>
      <c r="BJL42" s="2325"/>
      <c r="BJM42" s="2267"/>
      <c r="BJN42" s="2270"/>
      <c r="BJO42" s="2271"/>
      <c r="BJP42" s="2270"/>
      <c r="BJQ42" s="2270"/>
      <c r="BJR42" s="2325"/>
      <c r="BJS42" s="2325"/>
      <c r="BJT42" s="2325"/>
      <c r="BJU42" s="2267"/>
      <c r="BJV42" s="2270"/>
      <c r="BJW42" s="2271"/>
      <c r="BJX42" s="2270"/>
      <c r="BJY42" s="2270"/>
      <c r="BJZ42" s="2325"/>
      <c r="BKA42" s="2325"/>
      <c r="BKB42" s="2325"/>
      <c r="BKC42" s="2267"/>
      <c r="BKD42" s="2270"/>
      <c r="BKE42" s="2271"/>
      <c r="BKF42" s="2270"/>
      <c r="BKG42" s="2270"/>
      <c r="BKH42" s="2325"/>
      <c r="BKI42" s="2325"/>
      <c r="BKJ42" s="2325"/>
      <c r="BKK42" s="2267"/>
      <c r="BKL42" s="2270"/>
      <c r="BKM42" s="2271"/>
      <c r="BKN42" s="2270"/>
      <c r="BKO42" s="2270"/>
      <c r="BKP42" s="2325"/>
      <c r="BKQ42" s="2325"/>
      <c r="BKR42" s="2325"/>
      <c r="BKS42" s="2267"/>
      <c r="BKT42" s="2270"/>
      <c r="BKU42" s="2271"/>
      <c r="BKV42" s="2270"/>
      <c r="BKW42" s="2270"/>
      <c r="BKX42" s="2325"/>
      <c r="BKY42" s="2325"/>
      <c r="BKZ42" s="2325"/>
      <c r="BLA42" s="2267"/>
      <c r="BLB42" s="2270"/>
      <c r="BLC42" s="2271"/>
      <c r="BLD42" s="2270"/>
      <c r="BLE42" s="2270"/>
      <c r="BLF42" s="2325"/>
      <c r="BLG42" s="2325"/>
      <c r="BLH42" s="2325"/>
      <c r="BLI42" s="2267"/>
      <c r="BLJ42" s="2270"/>
      <c r="BLK42" s="2271"/>
      <c r="BLL42" s="2270"/>
      <c r="BLM42" s="2270"/>
      <c r="BLN42" s="2325"/>
      <c r="BLO42" s="2325"/>
      <c r="BLP42" s="2325"/>
      <c r="BLQ42" s="2267"/>
      <c r="BLR42" s="2270"/>
      <c r="BLS42" s="2271"/>
      <c r="BLT42" s="2270"/>
      <c r="BLU42" s="2270"/>
      <c r="BLV42" s="2325"/>
      <c r="BLW42" s="2325"/>
      <c r="BLX42" s="2325"/>
      <c r="BLY42" s="2267"/>
      <c r="BLZ42" s="2270"/>
      <c r="BMA42" s="2271"/>
      <c r="BMB42" s="2270"/>
      <c r="BMC42" s="2270"/>
      <c r="BMD42" s="2325"/>
      <c r="BME42" s="2325"/>
      <c r="BMF42" s="2325"/>
      <c r="BMG42" s="2267"/>
      <c r="BMH42" s="2270"/>
      <c r="BMI42" s="2271"/>
      <c r="BMJ42" s="2270"/>
      <c r="BMK42" s="2270"/>
      <c r="BML42" s="2325"/>
      <c r="BMM42" s="2325"/>
      <c r="BMN42" s="2325"/>
      <c r="BMO42" s="2267"/>
      <c r="BMP42" s="2270"/>
      <c r="BMQ42" s="2271"/>
      <c r="BMR42" s="2270"/>
      <c r="BMS42" s="2270"/>
      <c r="BMT42" s="2325"/>
      <c r="BMU42" s="2325"/>
      <c r="BMV42" s="2325"/>
      <c r="BMW42" s="2267"/>
      <c r="BMX42" s="2270"/>
      <c r="BMY42" s="2271"/>
      <c r="BMZ42" s="2270"/>
      <c r="BNA42" s="2270"/>
      <c r="BNB42" s="2325"/>
      <c r="BNC42" s="2325"/>
      <c r="BND42" s="2325"/>
      <c r="BNE42" s="2267"/>
      <c r="BNF42" s="2270"/>
      <c r="BNG42" s="2271"/>
      <c r="BNH42" s="2270"/>
      <c r="BNI42" s="2270"/>
      <c r="BNJ42" s="2325"/>
      <c r="BNK42" s="2325"/>
      <c r="BNL42" s="2325"/>
      <c r="BNM42" s="2267"/>
      <c r="BNN42" s="2270"/>
      <c r="BNO42" s="2271"/>
      <c r="BNP42" s="2270"/>
      <c r="BNQ42" s="2270"/>
      <c r="BNR42" s="2325"/>
      <c r="BNS42" s="2325"/>
      <c r="BNT42" s="2325"/>
      <c r="BNU42" s="2267"/>
      <c r="BNV42" s="2270"/>
      <c r="BNW42" s="2271"/>
      <c r="BNX42" s="2270"/>
      <c r="BNY42" s="2270"/>
      <c r="BNZ42" s="2325"/>
      <c r="BOA42" s="2325"/>
      <c r="BOB42" s="2325"/>
      <c r="BOC42" s="2267"/>
      <c r="BOD42" s="2270"/>
      <c r="BOE42" s="2271"/>
      <c r="BOF42" s="2270"/>
      <c r="BOG42" s="2270"/>
      <c r="BOH42" s="2325"/>
      <c r="BOI42" s="2325"/>
      <c r="BOJ42" s="2325"/>
      <c r="BOK42" s="2267"/>
      <c r="BOL42" s="2270"/>
      <c r="BOM42" s="2271"/>
      <c r="BON42" s="2270"/>
      <c r="BOO42" s="2270"/>
      <c r="BOP42" s="2325"/>
      <c r="BOQ42" s="2325"/>
      <c r="BOR42" s="2325"/>
      <c r="BOS42" s="2267"/>
      <c r="BOT42" s="2270"/>
      <c r="BOU42" s="2271"/>
      <c r="BOV42" s="2270"/>
      <c r="BOW42" s="2270"/>
      <c r="BOX42" s="2325"/>
      <c r="BOY42" s="2325"/>
      <c r="BOZ42" s="2325"/>
      <c r="BPA42" s="2267"/>
      <c r="BPB42" s="2270"/>
      <c r="BPC42" s="2271"/>
      <c r="BPD42" s="2270"/>
      <c r="BPE42" s="2270"/>
      <c r="BPF42" s="2325"/>
      <c r="BPG42" s="2325"/>
      <c r="BPH42" s="2325"/>
      <c r="BPI42" s="2267"/>
      <c r="BPJ42" s="2270"/>
      <c r="BPK42" s="2271"/>
      <c r="BPL42" s="2270"/>
      <c r="BPM42" s="2270"/>
      <c r="BPN42" s="2325"/>
      <c r="BPO42" s="2325"/>
      <c r="BPP42" s="2325"/>
      <c r="BPQ42" s="2267"/>
      <c r="BPR42" s="2270"/>
      <c r="BPS42" s="2271"/>
      <c r="BPT42" s="2270"/>
      <c r="BPU42" s="2270"/>
      <c r="BPV42" s="2325"/>
      <c r="BPW42" s="2325"/>
      <c r="BPX42" s="2325"/>
      <c r="BPY42" s="2267"/>
      <c r="BPZ42" s="2270"/>
      <c r="BQA42" s="2271"/>
      <c r="BQB42" s="2270"/>
      <c r="BQC42" s="2270"/>
      <c r="BQD42" s="2325"/>
      <c r="BQE42" s="2325"/>
      <c r="BQF42" s="2325"/>
      <c r="BQG42" s="2267"/>
      <c r="BQH42" s="2270"/>
      <c r="BQI42" s="2271"/>
      <c r="BQJ42" s="2270"/>
      <c r="BQK42" s="2270"/>
      <c r="BQL42" s="2325"/>
      <c r="BQM42" s="2325"/>
      <c r="BQN42" s="2325"/>
      <c r="BQO42" s="2267"/>
      <c r="BQP42" s="2270"/>
      <c r="BQQ42" s="2271"/>
      <c r="BQR42" s="2270"/>
      <c r="BQS42" s="2270"/>
      <c r="BQT42" s="2325"/>
      <c r="BQU42" s="2325"/>
      <c r="BQV42" s="2325"/>
      <c r="BQW42" s="2267"/>
      <c r="BQX42" s="2270"/>
      <c r="BQY42" s="2271"/>
      <c r="BQZ42" s="2270"/>
      <c r="BRA42" s="2270"/>
      <c r="BRB42" s="2325"/>
      <c r="BRC42" s="2325"/>
      <c r="BRD42" s="2325"/>
      <c r="BRE42" s="2267"/>
      <c r="BRF42" s="2270"/>
      <c r="BRG42" s="2271"/>
      <c r="BRH42" s="2270"/>
      <c r="BRI42" s="2270"/>
      <c r="BRJ42" s="2325"/>
      <c r="BRK42" s="2325"/>
      <c r="BRL42" s="2325"/>
      <c r="BRM42" s="2267"/>
      <c r="BRN42" s="2270"/>
      <c r="BRO42" s="2271"/>
      <c r="BRP42" s="2270"/>
      <c r="BRQ42" s="2270"/>
      <c r="BRR42" s="2325"/>
      <c r="BRS42" s="2325"/>
      <c r="BRT42" s="2325"/>
      <c r="BRU42" s="2267"/>
      <c r="BRV42" s="2270"/>
      <c r="BRW42" s="2271"/>
      <c r="BRX42" s="2270"/>
      <c r="BRY42" s="2270"/>
      <c r="BRZ42" s="2325"/>
      <c r="BSA42" s="2325"/>
      <c r="BSB42" s="2325"/>
      <c r="BSC42" s="2267"/>
      <c r="BSD42" s="2270"/>
      <c r="BSE42" s="2271"/>
      <c r="BSF42" s="2270"/>
      <c r="BSG42" s="2270"/>
      <c r="BSH42" s="2325"/>
      <c r="BSI42" s="2325"/>
      <c r="BSJ42" s="2325"/>
      <c r="BSK42" s="2267"/>
      <c r="BSL42" s="2270"/>
      <c r="BSM42" s="2271"/>
      <c r="BSN42" s="2270"/>
      <c r="BSO42" s="2270"/>
      <c r="BSP42" s="2325"/>
      <c r="BSQ42" s="2325"/>
      <c r="BSR42" s="2325"/>
      <c r="BSS42" s="2267"/>
      <c r="BST42" s="2270"/>
      <c r="BSU42" s="2271"/>
      <c r="BSV42" s="2270"/>
      <c r="BSW42" s="2270"/>
      <c r="BSX42" s="2325"/>
      <c r="BSY42" s="2325"/>
      <c r="BSZ42" s="2325"/>
      <c r="BTA42" s="2267"/>
      <c r="BTB42" s="2270"/>
      <c r="BTC42" s="2271"/>
      <c r="BTD42" s="2270"/>
      <c r="BTE42" s="2270"/>
      <c r="BTF42" s="2325"/>
      <c r="BTG42" s="2325"/>
      <c r="BTH42" s="2325"/>
      <c r="BTI42" s="2267"/>
      <c r="BTJ42" s="2270"/>
      <c r="BTK42" s="2271"/>
      <c r="BTL42" s="2270"/>
      <c r="BTM42" s="2270"/>
      <c r="BTN42" s="2325"/>
      <c r="BTO42" s="2325"/>
      <c r="BTP42" s="2325"/>
      <c r="BTQ42" s="2267"/>
      <c r="BTR42" s="2270"/>
      <c r="BTS42" s="2271"/>
      <c r="BTT42" s="2270"/>
      <c r="BTU42" s="2270"/>
      <c r="BTV42" s="2325"/>
      <c r="BTW42" s="2325"/>
      <c r="BTX42" s="2325"/>
      <c r="BTY42" s="2267"/>
      <c r="BTZ42" s="2270"/>
      <c r="BUA42" s="2271"/>
      <c r="BUB42" s="2270"/>
      <c r="BUC42" s="2270"/>
      <c r="BUD42" s="2325"/>
      <c r="BUE42" s="2325"/>
      <c r="BUF42" s="2325"/>
      <c r="BUG42" s="2267"/>
      <c r="BUH42" s="2270"/>
      <c r="BUI42" s="2271"/>
      <c r="BUJ42" s="2270"/>
      <c r="BUK42" s="2270"/>
      <c r="BUL42" s="2325"/>
      <c r="BUM42" s="2325"/>
      <c r="BUN42" s="2325"/>
      <c r="BUO42" s="2267"/>
      <c r="BUP42" s="2270"/>
      <c r="BUQ42" s="2271"/>
      <c r="BUR42" s="2270"/>
      <c r="BUS42" s="2270"/>
      <c r="BUT42" s="2325"/>
      <c r="BUU42" s="2325"/>
      <c r="BUV42" s="2325"/>
      <c r="BUW42" s="2267"/>
      <c r="BUX42" s="2270"/>
      <c r="BUY42" s="2271"/>
      <c r="BUZ42" s="2270"/>
      <c r="BVA42" s="2270"/>
      <c r="BVB42" s="2325"/>
      <c r="BVC42" s="2325"/>
      <c r="BVD42" s="2325"/>
      <c r="BVE42" s="2267"/>
      <c r="BVF42" s="2270"/>
      <c r="BVG42" s="2271"/>
      <c r="BVH42" s="2270"/>
      <c r="BVI42" s="2270"/>
      <c r="BVJ42" s="2325"/>
      <c r="BVK42" s="2325"/>
      <c r="BVL42" s="2325"/>
      <c r="BVM42" s="2267"/>
      <c r="BVN42" s="2270"/>
      <c r="BVO42" s="2271"/>
      <c r="BVP42" s="2270"/>
      <c r="BVQ42" s="2270"/>
      <c r="BVR42" s="2325"/>
      <c r="BVS42" s="2325"/>
      <c r="BVT42" s="2325"/>
      <c r="BVU42" s="2267"/>
      <c r="BVV42" s="2270"/>
      <c r="BVW42" s="2271"/>
      <c r="BVX42" s="2270"/>
      <c r="BVY42" s="2270"/>
      <c r="BVZ42" s="2325"/>
      <c r="BWA42" s="2325"/>
      <c r="BWB42" s="2325"/>
      <c r="BWC42" s="2267"/>
      <c r="BWD42" s="2270"/>
      <c r="BWE42" s="2271"/>
      <c r="BWF42" s="2270"/>
      <c r="BWG42" s="2270"/>
      <c r="BWH42" s="2325"/>
      <c r="BWI42" s="2325"/>
      <c r="BWJ42" s="2325"/>
      <c r="BWK42" s="2267"/>
      <c r="BWL42" s="2270"/>
      <c r="BWM42" s="2271"/>
      <c r="BWN42" s="2270"/>
      <c r="BWO42" s="2270"/>
      <c r="BWP42" s="2325"/>
      <c r="BWQ42" s="2325"/>
      <c r="BWR42" s="2325"/>
      <c r="BWS42" s="2267"/>
      <c r="BWT42" s="2270"/>
      <c r="BWU42" s="2271"/>
      <c r="BWV42" s="2270"/>
      <c r="BWW42" s="2270"/>
      <c r="BWX42" s="2325"/>
      <c r="BWY42" s="2325"/>
      <c r="BWZ42" s="2325"/>
      <c r="BXA42" s="2267"/>
      <c r="BXB42" s="2270"/>
      <c r="BXC42" s="2271"/>
      <c r="BXD42" s="2270"/>
      <c r="BXE42" s="2270"/>
      <c r="BXF42" s="2325"/>
      <c r="BXG42" s="2325"/>
      <c r="BXH42" s="2325"/>
      <c r="BXI42" s="2267"/>
      <c r="BXJ42" s="2270"/>
      <c r="BXK42" s="2271"/>
      <c r="BXL42" s="2270"/>
      <c r="BXM42" s="2270"/>
      <c r="BXN42" s="2325"/>
      <c r="BXO42" s="2325"/>
      <c r="BXP42" s="2325"/>
      <c r="BXQ42" s="2267"/>
      <c r="BXR42" s="2270"/>
      <c r="BXS42" s="2271"/>
      <c r="BXT42" s="2270"/>
      <c r="BXU42" s="2270"/>
      <c r="BXV42" s="2325"/>
      <c r="BXW42" s="2325"/>
      <c r="BXX42" s="2325"/>
      <c r="BXY42" s="2267"/>
      <c r="BXZ42" s="2270"/>
      <c r="BYA42" s="2271"/>
      <c r="BYB42" s="2270"/>
      <c r="BYC42" s="2270"/>
      <c r="BYD42" s="2325"/>
      <c r="BYE42" s="2325"/>
      <c r="BYF42" s="2325"/>
      <c r="BYG42" s="2267"/>
      <c r="BYH42" s="2270"/>
      <c r="BYI42" s="2271"/>
      <c r="BYJ42" s="2270"/>
      <c r="BYK42" s="2270"/>
      <c r="BYL42" s="2325"/>
      <c r="BYM42" s="2325"/>
      <c r="BYN42" s="2325"/>
      <c r="BYO42" s="2267"/>
      <c r="BYP42" s="2270"/>
      <c r="BYQ42" s="2271"/>
      <c r="BYR42" s="2270"/>
      <c r="BYS42" s="2270"/>
      <c r="BYT42" s="2325"/>
      <c r="BYU42" s="2325"/>
      <c r="BYV42" s="2325"/>
      <c r="BYW42" s="2267"/>
      <c r="BYX42" s="2270"/>
      <c r="BYY42" s="2271"/>
      <c r="BYZ42" s="2270"/>
      <c r="BZA42" s="2270"/>
      <c r="BZB42" s="2325"/>
      <c r="BZC42" s="2325"/>
      <c r="BZD42" s="2325"/>
      <c r="BZE42" s="2267"/>
      <c r="BZF42" s="2270"/>
      <c r="BZG42" s="2271"/>
      <c r="BZH42" s="2270"/>
      <c r="BZI42" s="2270"/>
      <c r="BZJ42" s="2325"/>
      <c r="BZK42" s="2325"/>
      <c r="BZL42" s="2325"/>
      <c r="BZM42" s="2267"/>
      <c r="BZN42" s="2270"/>
      <c r="BZO42" s="2271"/>
      <c r="BZP42" s="2270"/>
      <c r="BZQ42" s="2270"/>
      <c r="BZR42" s="2325"/>
      <c r="BZS42" s="2325"/>
      <c r="BZT42" s="2325"/>
      <c r="BZU42" s="2267"/>
      <c r="BZV42" s="2270"/>
      <c r="BZW42" s="2271"/>
      <c r="BZX42" s="2270"/>
      <c r="BZY42" s="2270"/>
      <c r="BZZ42" s="2325"/>
      <c r="CAA42" s="2325"/>
      <c r="CAB42" s="2325"/>
      <c r="CAC42" s="2267"/>
      <c r="CAD42" s="2270"/>
      <c r="CAE42" s="2271"/>
      <c r="CAF42" s="2270"/>
      <c r="CAG42" s="2270"/>
      <c r="CAH42" s="2325"/>
      <c r="CAI42" s="2325"/>
      <c r="CAJ42" s="2325"/>
      <c r="CAK42" s="2267"/>
      <c r="CAL42" s="2270"/>
      <c r="CAM42" s="2271"/>
      <c r="CAN42" s="2270"/>
      <c r="CAO42" s="2270"/>
      <c r="CAP42" s="2325"/>
      <c r="CAQ42" s="2325"/>
      <c r="CAR42" s="2325"/>
      <c r="CAS42" s="2267"/>
      <c r="CAT42" s="2270"/>
      <c r="CAU42" s="2271"/>
      <c r="CAV42" s="2270"/>
      <c r="CAW42" s="2270"/>
      <c r="CAX42" s="2325"/>
      <c r="CAY42" s="2325"/>
      <c r="CAZ42" s="2325"/>
      <c r="CBA42" s="2267"/>
      <c r="CBB42" s="2270"/>
      <c r="CBC42" s="2271"/>
      <c r="CBD42" s="2270"/>
      <c r="CBE42" s="2270"/>
      <c r="CBF42" s="2325"/>
      <c r="CBG42" s="2325"/>
      <c r="CBH42" s="2325"/>
      <c r="CBI42" s="2267"/>
      <c r="CBJ42" s="2270"/>
      <c r="CBK42" s="2271"/>
      <c r="CBL42" s="2270"/>
      <c r="CBM42" s="2270"/>
      <c r="CBN42" s="2325"/>
      <c r="CBO42" s="2325"/>
      <c r="CBP42" s="2325"/>
      <c r="CBQ42" s="2267"/>
      <c r="CBR42" s="2270"/>
      <c r="CBS42" s="2271"/>
      <c r="CBT42" s="2270"/>
      <c r="CBU42" s="2270"/>
      <c r="CBV42" s="2325"/>
      <c r="CBW42" s="2325"/>
      <c r="CBX42" s="2325"/>
      <c r="CBY42" s="2267"/>
      <c r="CBZ42" s="2270"/>
      <c r="CCA42" s="2271"/>
      <c r="CCB42" s="2270"/>
      <c r="CCC42" s="2270"/>
      <c r="CCD42" s="2325"/>
      <c r="CCE42" s="2325"/>
      <c r="CCF42" s="2325"/>
      <c r="CCG42" s="2267"/>
      <c r="CCH42" s="2270"/>
      <c r="CCI42" s="2271"/>
      <c r="CCJ42" s="2270"/>
      <c r="CCK42" s="2270"/>
      <c r="CCL42" s="2325"/>
      <c r="CCM42" s="2325"/>
      <c r="CCN42" s="2325"/>
      <c r="CCO42" s="2267"/>
      <c r="CCP42" s="2270"/>
      <c r="CCQ42" s="2271"/>
      <c r="CCR42" s="2270"/>
      <c r="CCS42" s="2270"/>
      <c r="CCT42" s="2325"/>
      <c r="CCU42" s="2325"/>
      <c r="CCV42" s="2325"/>
      <c r="CCW42" s="2267"/>
      <c r="CCX42" s="2270"/>
      <c r="CCY42" s="2271"/>
      <c r="CCZ42" s="2270"/>
      <c r="CDA42" s="2270"/>
      <c r="CDB42" s="2325"/>
      <c r="CDC42" s="2325"/>
      <c r="CDD42" s="2325"/>
      <c r="CDE42" s="2267"/>
      <c r="CDF42" s="2270"/>
      <c r="CDG42" s="2271"/>
      <c r="CDH42" s="2270"/>
      <c r="CDI42" s="2270"/>
      <c r="CDJ42" s="2325"/>
      <c r="CDK42" s="2325"/>
      <c r="CDL42" s="2325"/>
      <c r="CDM42" s="2267"/>
      <c r="CDN42" s="2270"/>
      <c r="CDO42" s="2271"/>
      <c r="CDP42" s="2270"/>
      <c r="CDQ42" s="2270"/>
      <c r="CDR42" s="2325"/>
      <c r="CDS42" s="2325"/>
      <c r="CDT42" s="2325"/>
      <c r="CDU42" s="2267"/>
      <c r="CDV42" s="2270"/>
      <c r="CDW42" s="2271"/>
      <c r="CDX42" s="2270"/>
      <c r="CDY42" s="2270"/>
      <c r="CDZ42" s="2325"/>
      <c r="CEA42" s="2325"/>
      <c r="CEB42" s="2325"/>
      <c r="CEC42" s="2267"/>
      <c r="CED42" s="2270"/>
      <c r="CEE42" s="2271"/>
      <c r="CEF42" s="2270"/>
      <c r="CEG42" s="2270"/>
      <c r="CEH42" s="2325"/>
      <c r="CEI42" s="2325"/>
      <c r="CEJ42" s="2325"/>
      <c r="CEK42" s="2267"/>
      <c r="CEL42" s="2270"/>
      <c r="CEM42" s="2271"/>
      <c r="CEN42" s="2270"/>
      <c r="CEO42" s="2270"/>
      <c r="CEP42" s="2325"/>
      <c r="CEQ42" s="2325"/>
      <c r="CER42" s="2325"/>
      <c r="CES42" s="2267"/>
      <c r="CET42" s="2270"/>
      <c r="CEU42" s="2271"/>
      <c r="CEV42" s="2270"/>
      <c r="CEW42" s="2270"/>
      <c r="CEX42" s="2325"/>
      <c r="CEY42" s="2325"/>
      <c r="CEZ42" s="2325"/>
      <c r="CFA42" s="2267"/>
      <c r="CFB42" s="2270"/>
      <c r="CFC42" s="2271"/>
      <c r="CFD42" s="2270"/>
      <c r="CFE42" s="2270"/>
      <c r="CFF42" s="2325"/>
      <c r="CFG42" s="2325"/>
      <c r="CFH42" s="2325"/>
      <c r="CFI42" s="2267"/>
      <c r="CFJ42" s="2270"/>
      <c r="CFK42" s="2271"/>
      <c r="CFL42" s="2270"/>
      <c r="CFM42" s="2270"/>
      <c r="CFN42" s="2325"/>
      <c r="CFO42" s="2325"/>
      <c r="CFP42" s="2325"/>
      <c r="CFQ42" s="2267"/>
      <c r="CFR42" s="2270"/>
      <c r="CFS42" s="2271"/>
      <c r="CFT42" s="2270"/>
      <c r="CFU42" s="2270"/>
      <c r="CFV42" s="2325"/>
      <c r="CFW42" s="2325"/>
      <c r="CFX42" s="2325"/>
      <c r="CFY42" s="2267"/>
      <c r="CFZ42" s="2270"/>
      <c r="CGA42" s="2271"/>
      <c r="CGB42" s="2270"/>
      <c r="CGC42" s="2270"/>
      <c r="CGD42" s="2325"/>
      <c r="CGE42" s="2325"/>
      <c r="CGF42" s="2325"/>
      <c r="CGG42" s="2267"/>
      <c r="CGH42" s="2270"/>
      <c r="CGI42" s="2271"/>
      <c r="CGJ42" s="2270"/>
      <c r="CGK42" s="2270"/>
      <c r="CGL42" s="2325"/>
      <c r="CGM42" s="2325"/>
      <c r="CGN42" s="2325"/>
      <c r="CGO42" s="2267"/>
      <c r="CGP42" s="2270"/>
      <c r="CGQ42" s="2271"/>
      <c r="CGR42" s="2270"/>
      <c r="CGS42" s="2270"/>
      <c r="CGT42" s="2325"/>
      <c r="CGU42" s="2325"/>
      <c r="CGV42" s="2325"/>
      <c r="CGW42" s="2267"/>
      <c r="CGX42" s="2270"/>
      <c r="CGY42" s="2271"/>
      <c r="CGZ42" s="2270"/>
      <c r="CHA42" s="2270"/>
      <c r="CHB42" s="2325"/>
      <c r="CHC42" s="2325"/>
      <c r="CHD42" s="2325"/>
      <c r="CHE42" s="2267"/>
      <c r="CHF42" s="2270"/>
      <c r="CHG42" s="2271"/>
      <c r="CHH42" s="2270"/>
      <c r="CHI42" s="2270"/>
      <c r="CHJ42" s="2325"/>
      <c r="CHK42" s="2325"/>
      <c r="CHL42" s="2325"/>
      <c r="CHM42" s="2267"/>
      <c r="CHN42" s="2270"/>
      <c r="CHO42" s="2271"/>
      <c r="CHP42" s="2270"/>
      <c r="CHQ42" s="2270"/>
      <c r="CHR42" s="2325"/>
      <c r="CHS42" s="2325"/>
      <c r="CHT42" s="2325"/>
      <c r="CHU42" s="2267"/>
      <c r="CHV42" s="2270"/>
      <c r="CHW42" s="2271"/>
      <c r="CHX42" s="2270"/>
      <c r="CHY42" s="2270"/>
      <c r="CHZ42" s="2325"/>
      <c r="CIA42" s="2325"/>
      <c r="CIB42" s="2325"/>
      <c r="CIC42" s="2267"/>
      <c r="CID42" s="2270"/>
      <c r="CIE42" s="2271"/>
      <c r="CIF42" s="2270"/>
      <c r="CIG42" s="2270"/>
      <c r="CIH42" s="2325"/>
      <c r="CII42" s="2325"/>
      <c r="CIJ42" s="2325"/>
      <c r="CIK42" s="2267"/>
      <c r="CIL42" s="2270"/>
      <c r="CIM42" s="2271"/>
      <c r="CIN42" s="2270"/>
      <c r="CIO42" s="2270"/>
      <c r="CIP42" s="2325"/>
      <c r="CIQ42" s="2325"/>
      <c r="CIR42" s="2325"/>
      <c r="CIS42" s="2267"/>
      <c r="CIT42" s="2270"/>
      <c r="CIU42" s="2271"/>
      <c r="CIV42" s="2270"/>
      <c r="CIW42" s="2270"/>
      <c r="CIX42" s="2325"/>
      <c r="CIY42" s="2325"/>
      <c r="CIZ42" s="2325"/>
      <c r="CJA42" s="2267"/>
      <c r="CJB42" s="2270"/>
      <c r="CJC42" s="2271"/>
      <c r="CJD42" s="2270"/>
      <c r="CJE42" s="2270"/>
      <c r="CJF42" s="2325"/>
      <c r="CJG42" s="2325"/>
      <c r="CJH42" s="2325"/>
      <c r="CJI42" s="2267"/>
      <c r="CJJ42" s="2270"/>
      <c r="CJK42" s="2271"/>
      <c r="CJL42" s="2270"/>
      <c r="CJM42" s="2270"/>
      <c r="CJN42" s="2325"/>
      <c r="CJO42" s="2325"/>
      <c r="CJP42" s="2325"/>
      <c r="CJQ42" s="2267"/>
      <c r="CJR42" s="2270"/>
      <c r="CJS42" s="2271"/>
      <c r="CJT42" s="2270"/>
      <c r="CJU42" s="2270"/>
      <c r="CJV42" s="2325"/>
      <c r="CJW42" s="2325"/>
      <c r="CJX42" s="2325"/>
      <c r="CJY42" s="2267"/>
      <c r="CJZ42" s="2270"/>
      <c r="CKA42" s="2271"/>
      <c r="CKB42" s="2270"/>
      <c r="CKC42" s="2270"/>
      <c r="CKD42" s="2325"/>
      <c r="CKE42" s="2325"/>
      <c r="CKF42" s="2325"/>
      <c r="CKG42" s="2267"/>
      <c r="CKH42" s="2270"/>
      <c r="CKI42" s="2271"/>
      <c r="CKJ42" s="2270"/>
      <c r="CKK42" s="2270"/>
      <c r="CKL42" s="2325"/>
      <c r="CKM42" s="2325"/>
      <c r="CKN42" s="2325"/>
      <c r="CKO42" s="2267"/>
      <c r="CKP42" s="2270"/>
      <c r="CKQ42" s="2271"/>
      <c r="CKR42" s="2270"/>
      <c r="CKS42" s="2270"/>
      <c r="CKT42" s="2325"/>
      <c r="CKU42" s="2325"/>
      <c r="CKV42" s="2325"/>
      <c r="CKW42" s="2267"/>
      <c r="CKX42" s="2270"/>
      <c r="CKY42" s="2271"/>
      <c r="CKZ42" s="2270"/>
      <c r="CLA42" s="2270"/>
      <c r="CLB42" s="2325"/>
      <c r="CLC42" s="2325"/>
      <c r="CLD42" s="2325"/>
      <c r="CLE42" s="2267"/>
      <c r="CLF42" s="2270"/>
      <c r="CLG42" s="2271"/>
      <c r="CLH42" s="2270"/>
      <c r="CLI42" s="2270"/>
      <c r="CLJ42" s="2325"/>
      <c r="CLK42" s="2325"/>
      <c r="CLL42" s="2325"/>
      <c r="CLM42" s="2267"/>
      <c r="CLN42" s="2270"/>
      <c r="CLO42" s="2271"/>
      <c r="CLP42" s="2270"/>
      <c r="CLQ42" s="2270"/>
      <c r="CLR42" s="2325"/>
      <c r="CLS42" s="2325"/>
      <c r="CLT42" s="2325"/>
      <c r="CLU42" s="2267"/>
      <c r="CLV42" s="2270"/>
      <c r="CLW42" s="2271"/>
      <c r="CLX42" s="2270"/>
      <c r="CLY42" s="2270"/>
      <c r="CLZ42" s="2325"/>
      <c r="CMA42" s="2325"/>
      <c r="CMB42" s="2325"/>
      <c r="CMC42" s="2267"/>
      <c r="CMD42" s="2270"/>
      <c r="CME42" s="2271"/>
      <c r="CMF42" s="2270"/>
      <c r="CMG42" s="2270"/>
      <c r="CMH42" s="2325"/>
      <c r="CMI42" s="2325"/>
      <c r="CMJ42" s="2325"/>
      <c r="CMK42" s="2267"/>
      <c r="CML42" s="2270"/>
      <c r="CMM42" s="2271"/>
      <c r="CMN42" s="2270"/>
      <c r="CMO42" s="2270"/>
      <c r="CMP42" s="2325"/>
      <c r="CMQ42" s="2325"/>
      <c r="CMR42" s="2325"/>
      <c r="CMS42" s="2267"/>
      <c r="CMT42" s="2270"/>
      <c r="CMU42" s="2271"/>
      <c r="CMV42" s="2270"/>
      <c r="CMW42" s="2270"/>
      <c r="CMX42" s="2325"/>
      <c r="CMY42" s="2325"/>
      <c r="CMZ42" s="2325"/>
      <c r="CNA42" s="2267"/>
      <c r="CNB42" s="2270"/>
      <c r="CNC42" s="2271"/>
      <c r="CND42" s="2270"/>
      <c r="CNE42" s="2270"/>
      <c r="CNF42" s="2325"/>
      <c r="CNG42" s="2325"/>
      <c r="CNH42" s="2325"/>
      <c r="CNI42" s="2267"/>
      <c r="CNJ42" s="2270"/>
      <c r="CNK42" s="2271"/>
      <c r="CNL42" s="2270"/>
      <c r="CNM42" s="2270"/>
      <c r="CNN42" s="2325"/>
      <c r="CNO42" s="2325"/>
      <c r="CNP42" s="2325"/>
      <c r="CNQ42" s="2267"/>
      <c r="CNR42" s="2270"/>
      <c r="CNS42" s="2271"/>
      <c r="CNT42" s="2270"/>
      <c r="CNU42" s="2270"/>
      <c r="CNV42" s="2325"/>
      <c r="CNW42" s="2325"/>
      <c r="CNX42" s="2325"/>
      <c r="CNY42" s="2267"/>
      <c r="CNZ42" s="2270"/>
      <c r="COA42" s="2271"/>
      <c r="COB42" s="2270"/>
      <c r="COC42" s="2270"/>
      <c r="COD42" s="2325"/>
      <c r="COE42" s="2325"/>
      <c r="COF42" s="2325"/>
      <c r="COG42" s="2267"/>
      <c r="COH42" s="2270"/>
      <c r="COI42" s="2271"/>
      <c r="COJ42" s="2270"/>
      <c r="COK42" s="2270"/>
      <c r="COL42" s="2325"/>
      <c r="COM42" s="2325"/>
      <c r="CON42" s="2325"/>
      <c r="COO42" s="2267"/>
      <c r="COP42" s="2270"/>
      <c r="COQ42" s="2271"/>
      <c r="COR42" s="2270"/>
      <c r="COS42" s="2270"/>
      <c r="COT42" s="2325"/>
      <c r="COU42" s="2325"/>
      <c r="COV42" s="2325"/>
      <c r="COW42" s="2267"/>
      <c r="COX42" s="2270"/>
      <c r="COY42" s="2271"/>
      <c r="COZ42" s="2270"/>
      <c r="CPA42" s="2270"/>
      <c r="CPB42" s="2325"/>
      <c r="CPC42" s="2325"/>
      <c r="CPD42" s="2325"/>
      <c r="CPE42" s="2267"/>
      <c r="CPF42" s="2270"/>
      <c r="CPG42" s="2271"/>
      <c r="CPH42" s="2270"/>
      <c r="CPI42" s="2270"/>
      <c r="CPJ42" s="2325"/>
      <c r="CPK42" s="2325"/>
      <c r="CPL42" s="2325"/>
      <c r="CPM42" s="2267"/>
      <c r="CPN42" s="2270"/>
      <c r="CPO42" s="2271"/>
      <c r="CPP42" s="2270"/>
      <c r="CPQ42" s="2270"/>
      <c r="CPR42" s="2325"/>
      <c r="CPS42" s="2325"/>
      <c r="CPT42" s="2325"/>
      <c r="CPU42" s="2267"/>
      <c r="CPV42" s="2270"/>
      <c r="CPW42" s="2271"/>
      <c r="CPX42" s="2270"/>
      <c r="CPY42" s="2270"/>
      <c r="CPZ42" s="2325"/>
      <c r="CQA42" s="2325"/>
      <c r="CQB42" s="2325"/>
      <c r="CQC42" s="2267"/>
      <c r="CQD42" s="2270"/>
      <c r="CQE42" s="2271"/>
      <c r="CQF42" s="2270"/>
      <c r="CQG42" s="2270"/>
      <c r="CQH42" s="2325"/>
      <c r="CQI42" s="2325"/>
      <c r="CQJ42" s="2325"/>
      <c r="CQK42" s="2267"/>
      <c r="CQL42" s="2270"/>
      <c r="CQM42" s="2271"/>
      <c r="CQN42" s="2270"/>
      <c r="CQO42" s="2270"/>
      <c r="CQP42" s="2325"/>
      <c r="CQQ42" s="2325"/>
      <c r="CQR42" s="2325"/>
      <c r="CQS42" s="2267"/>
      <c r="CQT42" s="2270"/>
      <c r="CQU42" s="2271"/>
      <c r="CQV42" s="2270"/>
      <c r="CQW42" s="2270"/>
      <c r="CQX42" s="2325"/>
      <c r="CQY42" s="2325"/>
      <c r="CQZ42" s="2325"/>
      <c r="CRA42" s="2267"/>
      <c r="CRB42" s="2270"/>
      <c r="CRC42" s="2271"/>
      <c r="CRD42" s="2270"/>
      <c r="CRE42" s="2270"/>
      <c r="CRF42" s="2325"/>
      <c r="CRG42" s="2325"/>
      <c r="CRH42" s="2325"/>
      <c r="CRI42" s="2267"/>
      <c r="CRJ42" s="2270"/>
      <c r="CRK42" s="2271"/>
      <c r="CRL42" s="2270"/>
      <c r="CRM42" s="2270"/>
      <c r="CRN42" s="2325"/>
      <c r="CRO42" s="2325"/>
      <c r="CRP42" s="2325"/>
      <c r="CRQ42" s="2267"/>
      <c r="CRR42" s="2270"/>
      <c r="CRS42" s="2271"/>
      <c r="CRT42" s="2270"/>
      <c r="CRU42" s="2270"/>
      <c r="CRV42" s="2325"/>
      <c r="CRW42" s="2325"/>
      <c r="CRX42" s="2325"/>
      <c r="CRY42" s="2267"/>
      <c r="CRZ42" s="2270"/>
      <c r="CSA42" s="2271"/>
      <c r="CSB42" s="2270"/>
      <c r="CSC42" s="2270"/>
      <c r="CSD42" s="2325"/>
      <c r="CSE42" s="2325"/>
      <c r="CSF42" s="2325"/>
      <c r="CSG42" s="2267"/>
      <c r="CSH42" s="2270"/>
      <c r="CSI42" s="2271"/>
      <c r="CSJ42" s="2270"/>
      <c r="CSK42" s="2270"/>
      <c r="CSL42" s="2325"/>
      <c r="CSM42" s="2325"/>
      <c r="CSN42" s="2325"/>
      <c r="CSO42" s="2267"/>
      <c r="CSP42" s="2270"/>
      <c r="CSQ42" s="2271"/>
      <c r="CSR42" s="2270"/>
      <c r="CSS42" s="2270"/>
      <c r="CST42" s="2325"/>
      <c r="CSU42" s="2325"/>
      <c r="CSV42" s="2325"/>
      <c r="CSW42" s="2267"/>
      <c r="CSX42" s="2270"/>
      <c r="CSY42" s="2271"/>
      <c r="CSZ42" s="2270"/>
      <c r="CTA42" s="2270"/>
      <c r="CTB42" s="2325"/>
      <c r="CTC42" s="2325"/>
      <c r="CTD42" s="2325"/>
      <c r="CTE42" s="2267"/>
      <c r="CTF42" s="2270"/>
      <c r="CTG42" s="2271"/>
      <c r="CTH42" s="2270"/>
      <c r="CTI42" s="2270"/>
      <c r="CTJ42" s="2325"/>
      <c r="CTK42" s="2325"/>
      <c r="CTL42" s="2325"/>
      <c r="CTM42" s="2267"/>
      <c r="CTN42" s="2270"/>
      <c r="CTO42" s="2271"/>
      <c r="CTP42" s="2270"/>
      <c r="CTQ42" s="2270"/>
      <c r="CTR42" s="2325"/>
      <c r="CTS42" s="2325"/>
      <c r="CTT42" s="2325"/>
      <c r="CTU42" s="2267"/>
      <c r="CTV42" s="2270"/>
      <c r="CTW42" s="2271"/>
      <c r="CTX42" s="2270"/>
      <c r="CTY42" s="2270"/>
      <c r="CTZ42" s="2325"/>
      <c r="CUA42" s="2325"/>
      <c r="CUB42" s="2325"/>
      <c r="CUC42" s="2267"/>
      <c r="CUD42" s="2270"/>
      <c r="CUE42" s="2271"/>
      <c r="CUF42" s="2270"/>
      <c r="CUG42" s="2270"/>
      <c r="CUH42" s="2325"/>
      <c r="CUI42" s="2325"/>
      <c r="CUJ42" s="2325"/>
      <c r="CUK42" s="2267"/>
      <c r="CUL42" s="2270"/>
      <c r="CUM42" s="2271"/>
      <c r="CUN42" s="2270"/>
      <c r="CUO42" s="2270"/>
      <c r="CUP42" s="2325"/>
      <c r="CUQ42" s="2325"/>
      <c r="CUR42" s="2325"/>
      <c r="CUS42" s="2267"/>
      <c r="CUT42" s="2270"/>
      <c r="CUU42" s="2271"/>
      <c r="CUV42" s="2270"/>
      <c r="CUW42" s="2270"/>
      <c r="CUX42" s="2325"/>
      <c r="CUY42" s="2325"/>
      <c r="CUZ42" s="2325"/>
      <c r="CVA42" s="2267"/>
      <c r="CVB42" s="2270"/>
      <c r="CVC42" s="2271"/>
      <c r="CVD42" s="2270"/>
      <c r="CVE42" s="2270"/>
      <c r="CVF42" s="2325"/>
      <c r="CVG42" s="2325"/>
      <c r="CVH42" s="2325"/>
      <c r="CVI42" s="2267"/>
      <c r="CVJ42" s="2270"/>
      <c r="CVK42" s="2271"/>
      <c r="CVL42" s="2270"/>
      <c r="CVM42" s="2270"/>
      <c r="CVN42" s="2325"/>
      <c r="CVO42" s="2325"/>
      <c r="CVP42" s="2325"/>
      <c r="CVQ42" s="2267"/>
      <c r="CVR42" s="2270"/>
      <c r="CVS42" s="2271"/>
      <c r="CVT42" s="2270"/>
      <c r="CVU42" s="2270"/>
      <c r="CVV42" s="2325"/>
      <c r="CVW42" s="2325"/>
      <c r="CVX42" s="2325"/>
      <c r="CVY42" s="2267"/>
      <c r="CVZ42" s="2270"/>
      <c r="CWA42" s="2271"/>
      <c r="CWB42" s="2270"/>
      <c r="CWC42" s="2270"/>
      <c r="CWD42" s="2325"/>
      <c r="CWE42" s="2325"/>
      <c r="CWF42" s="2325"/>
      <c r="CWG42" s="2267"/>
      <c r="CWH42" s="2270"/>
      <c r="CWI42" s="2271"/>
      <c r="CWJ42" s="2270"/>
      <c r="CWK42" s="2270"/>
      <c r="CWL42" s="2325"/>
      <c r="CWM42" s="2325"/>
      <c r="CWN42" s="2325"/>
      <c r="CWO42" s="2267"/>
      <c r="CWP42" s="2270"/>
      <c r="CWQ42" s="2271"/>
      <c r="CWR42" s="2270"/>
      <c r="CWS42" s="2270"/>
      <c r="CWT42" s="2325"/>
      <c r="CWU42" s="2325"/>
      <c r="CWV42" s="2325"/>
      <c r="CWW42" s="2267"/>
      <c r="CWX42" s="2270"/>
      <c r="CWY42" s="2271"/>
      <c r="CWZ42" s="2270"/>
      <c r="CXA42" s="2270"/>
      <c r="CXB42" s="2325"/>
      <c r="CXC42" s="2325"/>
      <c r="CXD42" s="2325"/>
      <c r="CXE42" s="2267"/>
      <c r="CXF42" s="2270"/>
      <c r="CXG42" s="2271"/>
      <c r="CXH42" s="2270"/>
      <c r="CXI42" s="2270"/>
      <c r="CXJ42" s="2325"/>
      <c r="CXK42" s="2325"/>
      <c r="CXL42" s="2325"/>
      <c r="CXM42" s="2267"/>
      <c r="CXN42" s="2270"/>
      <c r="CXO42" s="2271"/>
      <c r="CXP42" s="2270"/>
      <c r="CXQ42" s="2270"/>
      <c r="CXR42" s="2325"/>
      <c r="CXS42" s="2325"/>
      <c r="CXT42" s="2325"/>
      <c r="CXU42" s="2267"/>
      <c r="CXV42" s="2270"/>
      <c r="CXW42" s="2271"/>
      <c r="CXX42" s="2270"/>
      <c r="CXY42" s="2270"/>
      <c r="CXZ42" s="2325"/>
      <c r="CYA42" s="2325"/>
      <c r="CYB42" s="2325"/>
      <c r="CYC42" s="2267"/>
      <c r="CYD42" s="2270"/>
      <c r="CYE42" s="2271"/>
      <c r="CYF42" s="2270"/>
      <c r="CYG42" s="2270"/>
      <c r="CYH42" s="2325"/>
      <c r="CYI42" s="2325"/>
      <c r="CYJ42" s="2325"/>
      <c r="CYK42" s="2267"/>
      <c r="CYL42" s="2270"/>
      <c r="CYM42" s="2271"/>
      <c r="CYN42" s="2270"/>
      <c r="CYO42" s="2270"/>
      <c r="CYP42" s="2325"/>
      <c r="CYQ42" s="2325"/>
      <c r="CYR42" s="2325"/>
      <c r="CYS42" s="2267"/>
      <c r="CYT42" s="2270"/>
      <c r="CYU42" s="2271"/>
      <c r="CYV42" s="2270"/>
      <c r="CYW42" s="2270"/>
      <c r="CYX42" s="2325"/>
      <c r="CYY42" s="2325"/>
      <c r="CYZ42" s="2325"/>
      <c r="CZA42" s="2267"/>
      <c r="CZB42" s="2270"/>
      <c r="CZC42" s="2271"/>
      <c r="CZD42" s="2270"/>
      <c r="CZE42" s="2270"/>
      <c r="CZF42" s="2325"/>
      <c r="CZG42" s="2325"/>
      <c r="CZH42" s="2325"/>
      <c r="CZI42" s="2267"/>
      <c r="CZJ42" s="2270"/>
      <c r="CZK42" s="2271"/>
      <c r="CZL42" s="2270"/>
      <c r="CZM42" s="2270"/>
      <c r="CZN42" s="2325"/>
      <c r="CZO42" s="2325"/>
      <c r="CZP42" s="2325"/>
      <c r="CZQ42" s="2267"/>
      <c r="CZR42" s="2270"/>
      <c r="CZS42" s="2271"/>
      <c r="CZT42" s="2270"/>
      <c r="CZU42" s="2270"/>
      <c r="CZV42" s="2325"/>
      <c r="CZW42" s="2325"/>
      <c r="CZX42" s="2325"/>
      <c r="CZY42" s="2267"/>
      <c r="CZZ42" s="2270"/>
      <c r="DAA42" s="2271"/>
      <c r="DAB42" s="2270"/>
      <c r="DAC42" s="2270"/>
      <c r="DAD42" s="2325"/>
      <c r="DAE42" s="2325"/>
      <c r="DAF42" s="2325"/>
      <c r="DAG42" s="2267"/>
      <c r="DAH42" s="2270"/>
      <c r="DAI42" s="2271"/>
      <c r="DAJ42" s="2270"/>
      <c r="DAK42" s="2270"/>
      <c r="DAL42" s="2325"/>
      <c r="DAM42" s="2325"/>
      <c r="DAN42" s="2325"/>
      <c r="DAO42" s="2267"/>
      <c r="DAP42" s="2270"/>
      <c r="DAQ42" s="2271"/>
      <c r="DAR42" s="2270"/>
      <c r="DAS42" s="2270"/>
      <c r="DAT42" s="2325"/>
      <c r="DAU42" s="2325"/>
      <c r="DAV42" s="2325"/>
      <c r="DAW42" s="2267"/>
      <c r="DAX42" s="2270"/>
      <c r="DAY42" s="2271"/>
      <c r="DAZ42" s="2270"/>
      <c r="DBA42" s="2270"/>
      <c r="DBB42" s="2325"/>
      <c r="DBC42" s="2325"/>
      <c r="DBD42" s="2325"/>
      <c r="DBE42" s="2267"/>
      <c r="DBF42" s="2270"/>
      <c r="DBG42" s="2271"/>
      <c r="DBH42" s="2270"/>
      <c r="DBI42" s="2270"/>
      <c r="DBJ42" s="2325"/>
      <c r="DBK42" s="2325"/>
      <c r="DBL42" s="2325"/>
      <c r="DBM42" s="2267"/>
      <c r="DBN42" s="2270"/>
      <c r="DBO42" s="2271"/>
      <c r="DBP42" s="2270"/>
      <c r="DBQ42" s="2270"/>
      <c r="DBR42" s="2325"/>
      <c r="DBS42" s="2325"/>
      <c r="DBT42" s="2325"/>
      <c r="DBU42" s="2267"/>
      <c r="DBV42" s="2270"/>
      <c r="DBW42" s="2271"/>
      <c r="DBX42" s="2270"/>
      <c r="DBY42" s="2270"/>
      <c r="DBZ42" s="2325"/>
      <c r="DCA42" s="2325"/>
      <c r="DCB42" s="2325"/>
      <c r="DCC42" s="2267"/>
      <c r="DCD42" s="2270"/>
      <c r="DCE42" s="2271"/>
      <c r="DCF42" s="2270"/>
      <c r="DCG42" s="2270"/>
      <c r="DCH42" s="2325"/>
      <c r="DCI42" s="2325"/>
      <c r="DCJ42" s="2325"/>
      <c r="DCK42" s="2267"/>
      <c r="DCL42" s="2270"/>
      <c r="DCM42" s="2271"/>
      <c r="DCN42" s="2270"/>
      <c r="DCO42" s="2270"/>
      <c r="DCP42" s="2325"/>
      <c r="DCQ42" s="2325"/>
      <c r="DCR42" s="2325"/>
      <c r="DCS42" s="2267"/>
      <c r="DCT42" s="2270"/>
      <c r="DCU42" s="2271"/>
      <c r="DCV42" s="2270"/>
      <c r="DCW42" s="2270"/>
      <c r="DCX42" s="2325"/>
      <c r="DCY42" s="2325"/>
      <c r="DCZ42" s="2325"/>
      <c r="DDA42" s="2267"/>
      <c r="DDB42" s="2270"/>
      <c r="DDC42" s="2271"/>
      <c r="DDD42" s="2270"/>
      <c r="DDE42" s="2270"/>
      <c r="DDF42" s="2325"/>
      <c r="DDG42" s="2325"/>
      <c r="DDH42" s="2325"/>
      <c r="DDI42" s="2267"/>
      <c r="DDJ42" s="2270"/>
      <c r="DDK42" s="2271"/>
      <c r="DDL42" s="2270"/>
      <c r="DDM42" s="2270"/>
      <c r="DDN42" s="2325"/>
      <c r="DDO42" s="2325"/>
      <c r="DDP42" s="2325"/>
      <c r="DDQ42" s="2267"/>
      <c r="DDR42" s="2270"/>
      <c r="DDS42" s="2271"/>
      <c r="DDT42" s="2270"/>
      <c r="DDU42" s="2270"/>
      <c r="DDV42" s="2325"/>
      <c r="DDW42" s="2325"/>
      <c r="DDX42" s="2325"/>
      <c r="DDY42" s="2267"/>
      <c r="DDZ42" s="2270"/>
      <c r="DEA42" s="2271"/>
      <c r="DEB42" s="2270"/>
      <c r="DEC42" s="2270"/>
      <c r="DED42" s="2325"/>
      <c r="DEE42" s="2325"/>
      <c r="DEF42" s="2325"/>
      <c r="DEG42" s="2267"/>
      <c r="DEH42" s="2270"/>
      <c r="DEI42" s="2271"/>
      <c r="DEJ42" s="2270"/>
      <c r="DEK42" s="2270"/>
      <c r="DEL42" s="2325"/>
      <c r="DEM42" s="2325"/>
      <c r="DEN42" s="2325"/>
      <c r="DEO42" s="2267"/>
      <c r="DEP42" s="2270"/>
      <c r="DEQ42" s="2271"/>
      <c r="DER42" s="2270"/>
      <c r="DES42" s="2270"/>
      <c r="DET42" s="2325"/>
      <c r="DEU42" s="2325"/>
      <c r="DEV42" s="2325"/>
      <c r="DEW42" s="2267"/>
      <c r="DEX42" s="2270"/>
      <c r="DEY42" s="2271"/>
      <c r="DEZ42" s="2270"/>
      <c r="DFA42" s="2270"/>
      <c r="DFB42" s="2325"/>
      <c r="DFC42" s="2325"/>
      <c r="DFD42" s="2325"/>
      <c r="DFE42" s="2267"/>
      <c r="DFF42" s="2270"/>
      <c r="DFG42" s="2271"/>
      <c r="DFH42" s="2270"/>
      <c r="DFI42" s="2270"/>
      <c r="DFJ42" s="2325"/>
      <c r="DFK42" s="2325"/>
      <c r="DFL42" s="2325"/>
      <c r="DFM42" s="2267"/>
      <c r="DFN42" s="2270"/>
      <c r="DFO42" s="2271"/>
      <c r="DFP42" s="2270"/>
      <c r="DFQ42" s="2270"/>
      <c r="DFR42" s="2325"/>
      <c r="DFS42" s="2325"/>
      <c r="DFT42" s="2325"/>
      <c r="DFU42" s="2267"/>
      <c r="DFV42" s="2270"/>
      <c r="DFW42" s="2271"/>
      <c r="DFX42" s="2270"/>
      <c r="DFY42" s="2270"/>
      <c r="DFZ42" s="2325"/>
      <c r="DGA42" s="2325"/>
      <c r="DGB42" s="2325"/>
      <c r="DGC42" s="2267"/>
      <c r="DGD42" s="2270"/>
      <c r="DGE42" s="2271"/>
      <c r="DGF42" s="2270"/>
      <c r="DGG42" s="2270"/>
      <c r="DGH42" s="2325"/>
      <c r="DGI42" s="2325"/>
      <c r="DGJ42" s="2325"/>
      <c r="DGK42" s="2267"/>
      <c r="DGL42" s="2270"/>
      <c r="DGM42" s="2271"/>
      <c r="DGN42" s="2270"/>
      <c r="DGO42" s="2270"/>
      <c r="DGP42" s="2325"/>
      <c r="DGQ42" s="2325"/>
      <c r="DGR42" s="2325"/>
      <c r="DGS42" s="2267"/>
      <c r="DGT42" s="2270"/>
      <c r="DGU42" s="2271"/>
      <c r="DGV42" s="2270"/>
      <c r="DGW42" s="2270"/>
      <c r="DGX42" s="2325"/>
      <c r="DGY42" s="2325"/>
      <c r="DGZ42" s="2325"/>
      <c r="DHA42" s="2267"/>
      <c r="DHB42" s="2270"/>
      <c r="DHC42" s="2271"/>
      <c r="DHD42" s="2270"/>
      <c r="DHE42" s="2270"/>
      <c r="DHF42" s="2325"/>
      <c r="DHG42" s="2325"/>
      <c r="DHH42" s="2325"/>
      <c r="DHI42" s="2267"/>
      <c r="DHJ42" s="2270"/>
      <c r="DHK42" s="2271"/>
      <c r="DHL42" s="2270"/>
      <c r="DHM42" s="2270"/>
      <c r="DHN42" s="2325"/>
      <c r="DHO42" s="2325"/>
      <c r="DHP42" s="2325"/>
      <c r="DHQ42" s="2267"/>
      <c r="DHR42" s="2270"/>
      <c r="DHS42" s="2271"/>
      <c r="DHT42" s="2270"/>
      <c r="DHU42" s="2270"/>
      <c r="DHV42" s="2325"/>
      <c r="DHW42" s="2325"/>
      <c r="DHX42" s="2325"/>
      <c r="DHY42" s="2267"/>
      <c r="DHZ42" s="2270"/>
      <c r="DIA42" s="2271"/>
      <c r="DIB42" s="2270"/>
      <c r="DIC42" s="2270"/>
      <c r="DID42" s="2325"/>
      <c r="DIE42" s="2325"/>
      <c r="DIF42" s="2325"/>
      <c r="DIG42" s="2267"/>
      <c r="DIH42" s="2270"/>
      <c r="DII42" s="2271"/>
      <c r="DIJ42" s="2270"/>
      <c r="DIK42" s="2270"/>
      <c r="DIL42" s="2325"/>
      <c r="DIM42" s="2325"/>
      <c r="DIN42" s="2325"/>
      <c r="DIO42" s="2267"/>
      <c r="DIP42" s="2270"/>
      <c r="DIQ42" s="2271"/>
      <c r="DIR42" s="2270"/>
      <c r="DIS42" s="2270"/>
      <c r="DIT42" s="2325"/>
      <c r="DIU42" s="2325"/>
      <c r="DIV42" s="2325"/>
      <c r="DIW42" s="2267"/>
      <c r="DIX42" s="2270"/>
      <c r="DIY42" s="2271"/>
      <c r="DIZ42" s="2270"/>
      <c r="DJA42" s="2270"/>
      <c r="DJB42" s="2325"/>
      <c r="DJC42" s="2325"/>
      <c r="DJD42" s="2325"/>
      <c r="DJE42" s="2267"/>
      <c r="DJF42" s="2270"/>
      <c r="DJG42" s="2271"/>
      <c r="DJH42" s="2270"/>
      <c r="DJI42" s="2270"/>
      <c r="DJJ42" s="2325"/>
      <c r="DJK42" s="2325"/>
      <c r="DJL42" s="2325"/>
      <c r="DJM42" s="2267"/>
      <c r="DJN42" s="2270"/>
      <c r="DJO42" s="2271"/>
      <c r="DJP42" s="2270"/>
      <c r="DJQ42" s="2270"/>
      <c r="DJR42" s="2325"/>
      <c r="DJS42" s="2325"/>
      <c r="DJT42" s="2325"/>
      <c r="DJU42" s="2267"/>
      <c r="DJV42" s="2270"/>
      <c r="DJW42" s="2271"/>
      <c r="DJX42" s="2270"/>
      <c r="DJY42" s="2270"/>
      <c r="DJZ42" s="2325"/>
      <c r="DKA42" s="2325"/>
      <c r="DKB42" s="2325"/>
      <c r="DKC42" s="2267"/>
      <c r="DKD42" s="2270"/>
      <c r="DKE42" s="2271"/>
      <c r="DKF42" s="2270"/>
      <c r="DKG42" s="2270"/>
      <c r="DKH42" s="2325"/>
      <c r="DKI42" s="2325"/>
      <c r="DKJ42" s="2325"/>
      <c r="DKK42" s="2267"/>
      <c r="DKL42" s="2270"/>
      <c r="DKM42" s="2271"/>
      <c r="DKN42" s="2270"/>
      <c r="DKO42" s="2270"/>
      <c r="DKP42" s="2325"/>
      <c r="DKQ42" s="2325"/>
      <c r="DKR42" s="2325"/>
      <c r="DKS42" s="2267"/>
      <c r="DKT42" s="2270"/>
      <c r="DKU42" s="2271"/>
      <c r="DKV42" s="2270"/>
      <c r="DKW42" s="2270"/>
      <c r="DKX42" s="2325"/>
      <c r="DKY42" s="2325"/>
      <c r="DKZ42" s="2325"/>
      <c r="DLA42" s="2267"/>
      <c r="DLB42" s="2270"/>
      <c r="DLC42" s="2271"/>
      <c r="DLD42" s="2270"/>
      <c r="DLE42" s="2270"/>
      <c r="DLF42" s="2325"/>
      <c r="DLG42" s="2325"/>
      <c r="DLH42" s="2325"/>
      <c r="DLI42" s="2267"/>
      <c r="DLJ42" s="2270"/>
      <c r="DLK42" s="2271"/>
      <c r="DLL42" s="2270"/>
      <c r="DLM42" s="2270"/>
      <c r="DLN42" s="2325"/>
      <c r="DLO42" s="2325"/>
      <c r="DLP42" s="2325"/>
      <c r="DLQ42" s="2267"/>
      <c r="DLR42" s="2270"/>
      <c r="DLS42" s="2271"/>
      <c r="DLT42" s="2270"/>
      <c r="DLU42" s="2270"/>
      <c r="DLV42" s="2325"/>
      <c r="DLW42" s="2325"/>
      <c r="DLX42" s="2325"/>
      <c r="DLY42" s="2267"/>
      <c r="DLZ42" s="2270"/>
      <c r="DMA42" s="2271"/>
      <c r="DMB42" s="2270"/>
      <c r="DMC42" s="2270"/>
      <c r="DMD42" s="2325"/>
      <c r="DME42" s="2325"/>
      <c r="DMF42" s="2325"/>
      <c r="DMG42" s="2267"/>
      <c r="DMH42" s="2270"/>
      <c r="DMI42" s="2271"/>
      <c r="DMJ42" s="2270"/>
      <c r="DMK42" s="2270"/>
      <c r="DML42" s="2325"/>
      <c r="DMM42" s="2325"/>
      <c r="DMN42" s="2325"/>
      <c r="DMO42" s="2267"/>
      <c r="DMP42" s="2270"/>
      <c r="DMQ42" s="2271"/>
      <c r="DMR42" s="2270"/>
      <c r="DMS42" s="2270"/>
      <c r="DMT42" s="2325"/>
      <c r="DMU42" s="2325"/>
      <c r="DMV42" s="2325"/>
      <c r="DMW42" s="2267"/>
      <c r="DMX42" s="2270"/>
      <c r="DMY42" s="2271"/>
      <c r="DMZ42" s="2270"/>
      <c r="DNA42" s="2270"/>
      <c r="DNB42" s="2325"/>
      <c r="DNC42" s="2325"/>
      <c r="DND42" s="2325"/>
      <c r="DNE42" s="2267"/>
      <c r="DNF42" s="2270"/>
      <c r="DNG42" s="2271"/>
      <c r="DNH42" s="2270"/>
      <c r="DNI42" s="2270"/>
      <c r="DNJ42" s="2325"/>
      <c r="DNK42" s="2325"/>
      <c r="DNL42" s="2325"/>
      <c r="DNM42" s="2267"/>
      <c r="DNN42" s="2270"/>
      <c r="DNO42" s="2271"/>
      <c r="DNP42" s="2270"/>
      <c r="DNQ42" s="2270"/>
      <c r="DNR42" s="2325"/>
      <c r="DNS42" s="2325"/>
      <c r="DNT42" s="2325"/>
      <c r="DNU42" s="2267"/>
      <c r="DNV42" s="2270"/>
      <c r="DNW42" s="2271"/>
      <c r="DNX42" s="2270"/>
      <c r="DNY42" s="2270"/>
      <c r="DNZ42" s="2325"/>
      <c r="DOA42" s="2325"/>
      <c r="DOB42" s="2325"/>
      <c r="DOC42" s="2267"/>
      <c r="DOD42" s="2270"/>
      <c r="DOE42" s="2271"/>
      <c r="DOF42" s="2270"/>
      <c r="DOG42" s="2270"/>
      <c r="DOH42" s="2325"/>
      <c r="DOI42" s="2325"/>
      <c r="DOJ42" s="2325"/>
      <c r="DOK42" s="2267"/>
      <c r="DOL42" s="2270"/>
      <c r="DOM42" s="2271"/>
      <c r="DON42" s="2270"/>
      <c r="DOO42" s="2270"/>
      <c r="DOP42" s="2325"/>
      <c r="DOQ42" s="2325"/>
      <c r="DOR42" s="2325"/>
      <c r="DOS42" s="2267"/>
      <c r="DOT42" s="2270"/>
      <c r="DOU42" s="2271"/>
      <c r="DOV42" s="2270"/>
      <c r="DOW42" s="2270"/>
      <c r="DOX42" s="2325"/>
      <c r="DOY42" s="2325"/>
      <c r="DOZ42" s="2325"/>
      <c r="DPA42" s="2267"/>
      <c r="DPB42" s="2270"/>
      <c r="DPC42" s="2271"/>
      <c r="DPD42" s="2270"/>
      <c r="DPE42" s="2270"/>
      <c r="DPF42" s="2325"/>
      <c r="DPG42" s="2325"/>
      <c r="DPH42" s="2325"/>
      <c r="DPI42" s="2267"/>
      <c r="DPJ42" s="2270"/>
      <c r="DPK42" s="2271"/>
      <c r="DPL42" s="2270"/>
      <c r="DPM42" s="2270"/>
      <c r="DPN42" s="2325"/>
      <c r="DPO42" s="2325"/>
      <c r="DPP42" s="2325"/>
      <c r="DPQ42" s="2267"/>
      <c r="DPR42" s="2270"/>
      <c r="DPS42" s="2271"/>
      <c r="DPT42" s="2270"/>
      <c r="DPU42" s="2270"/>
      <c r="DPV42" s="2325"/>
      <c r="DPW42" s="2325"/>
      <c r="DPX42" s="2325"/>
      <c r="DPY42" s="2267"/>
      <c r="DPZ42" s="2270"/>
      <c r="DQA42" s="2271"/>
      <c r="DQB42" s="2270"/>
      <c r="DQC42" s="2270"/>
      <c r="DQD42" s="2325"/>
      <c r="DQE42" s="2325"/>
      <c r="DQF42" s="2325"/>
      <c r="DQG42" s="2267"/>
      <c r="DQH42" s="2270"/>
      <c r="DQI42" s="2271"/>
      <c r="DQJ42" s="2270"/>
      <c r="DQK42" s="2270"/>
      <c r="DQL42" s="2325"/>
      <c r="DQM42" s="2325"/>
      <c r="DQN42" s="2325"/>
      <c r="DQO42" s="2267"/>
      <c r="DQP42" s="2270"/>
      <c r="DQQ42" s="2271"/>
      <c r="DQR42" s="2270"/>
      <c r="DQS42" s="2270"/>
      <c r="DQT42" s="2325"/>
      <c r="DQU42" s="2325"/>
      <c r="DQV42" s="2325"/>
      <c r="DQW42" s="2267"/>
      <c r="DQX42" s="2270"/>
      <c r="DQY42" s="2271"/>
      <c r="DQZ42" s="2270"/>
      <c r="DRA42" s="2270"/>
      <c r="DRB42" s="2325"/>
      <c r="DRC42" s="2325"/>
      <c r="DRD42" s="2325"/>
      <c r="DRE42" s="2267"/>
      <c r="DRF42" s="2270"/>
      <c r="DRG42" s="2271"/>
      <c r="DRH42" s="2270"/>
      <c r="DRI42" s="2270"/>
      <c r="DRJ42" s="2325"/>
      <c r="DRK42" s="2325"/>
      <c r="DRL42" s="2325"/>
      <c r="DRM42" s="2267"/>
      <c r="DRN42" s="2270"/>
      <c r="DRO42" s="2271"/>
      <c r="DRP42" s="2270"/>
      <c r="DRQ42" s="2270"/>
      <c r="DRR42" s="2325"/>
      <c r="DRS42" s="2325"/>
      <c r="DRT42" s="2325"/>
      <c r="DRU42" s="2267"/>
      <c r="DRV42" s="2270"/>
      <c r="DRW42" s="2271"/>
      <c r="DRX42" s="2270"/>
      <c r="DRY42" s="2270"/>
      <c r="DRZ42" s="2325"/>
      <c r="DSA42" s="2325"/>
      <c r="DSB42" s="2325"/>
      <c r="DSC42" s="2267"/>
      <c r="DSD42" s="2270"/>
      <c r="DSE42" s="2271"/>
      <c r="DSF42" s="2270"/>
      <c r="DSG42" s="2270"/>
      <c r="DSH42" s="2325"/>
      <c r="DSI42" s="2325"/>
      <c r="DSJ42" s="2325"/>
      <c r="DSK42" s="2267"/>
      <c r="DSL42" s="2270"/>
      <c r="DSM42" s="2271"/>
      <c r="DSN42" s="2270"/>
      <c r="DSO42" s="2270"/>
      <c r="DSP42" s="2325"/>
      <c r="DSQ42" s="2325"/>
      <c r="DSR42" s="2325"/>
      <c r="DSS42" s="2267"/>
      <c r="DST42" s="2270"/>
      <c r="DSU42" s="2271"/>
      <c r="DSV42" s="2270"/>
      <c r="DSW42" s="2270"/>
      <c r="DSX42" s="2325"/>
      <c r="DSY42" s="2325"/>
      <c r="DSZ42" s="2325"/>
      <c r="DTA42" s="2267"/>
      <c r="DTB42" s="2270"/>
      <c r="DTC42" s="2271"/>
      <c r="DTD42" s="2270"/>
      <c r="DTE42" s="2270"/>
      <c r="DTF42" s="2325"/>
      <c r="DTG42" s="2325"/>
      <c r="DTH42" s="2325"/>
      <c r="DTI42" s="2267"/>
      <c r="DTJ42" s="2270"/>
      <c r="DTK42" s="2271"/>
      <c r="DTL42" s="2270"/>
      <c r="DTM42" s="2270"/>
      <c r="DTN42" s="2325"/>
      <c r="DTO42" s="2325"/>
      <c r="DTP42" s="2325"/>
      <c r="DTQ42" s="2267"/>
      <c r="DTR42" s="2270"/>
      <c r="DTS42" s="2271"/>
      <c r="DTT42" s="2270"/>
      <c r="DTU42" s="2270"/>
      <c r="DTV42" s="2325"/>
      <c r="DTW42" s="2325"/>
      <c r="DTX42" s="2325"/>
      <c r="DTY42" s="2267"/>
      <c r="DTZ42" s="2270"/>
      <c r="DUA42" s="2271"/>
      <c r="DUB42" s="2270"/>
      <c r="DUC42" s="2270"/>
      <c r="DUD42" s="2325"/>
      <c r="DUE42" s="2325"/>
      <c r="DUF42" s="2325"/>
      <c r="DUG42" s="2267"/>
      <c r="DUH42" s="2270"/>
      <c r="DUI42" s="2271"/>
      <c r="DUJ42" s="2270"/>
      <c r="DUK42" s="2270"/>
      <c r="DUL42" s="2325"/>
      <c r="DUM42" s="2325"/>
      <c r="DUN42" s="2325"/>
      <c r="DUO42" s="2267"/>
      <c r="DUP42" s="2270"/>
      <c r="DUQ42" s="2271"/>
      <c r="DUR42" s="2270"/>
      <c r="DUS42" s="2270"/>
      <c r="DUT42" s="2325"/>
      <c r="DUU42" s="2325"/>
      <c r="DUV42" s="2325"/>
      <c r="DUW42" s="2267"/>
      <c r="DUX42" s="2270"/>
      <c r="DUY42" s="2271"/>
      <c r="DUZ42" s="2270"/>
      <c r="DVA42" s="2270"/>
      <c r="DVB42" s="2325"/>
      <c r="DVC42" s="2325"/>
      <c r="DVD42" s="2325"/>
      <c r="DVE42" s="2267"/>
      <c r="DVF42" s="2270"/>
      <c r="DVG42" s="2271"/>
      <c r="DVH42" s="2270"/>
      <c r="DVI42" s="2270"/>
      <c r="DVJ42" s="2325"/>
      <c r="DVK42" s="2325"/>
      <c r="DVL42" s="2325"/>
      <c r="DVM42" s="2267"/>
      <c r="DVN42" s="2270"/>
      <c r="DVO42" s="2271"/>
      <c r="DVP42" s="2270"/>
      <c r="DVQ42" s="2270"/>
      <c r="DVR42" s="2325"/>
      <c r="DVS42" s="2325"/>
      <c r="DVT42" s="2325"/>
      <c r="DVU42" s="2267"/>
      <c r="DVV42" s="2270"/>
      <c r="DVW42" s="2271"/>
      <c r="DVX42" s="2270"/>
      <c r="DVY42" s="2270"/>
      <c r="DVZ42" s="2325"/>
      <c r="DWA42" s="2325"/>
      <c r="DWB42" s="2325"/>
      <c r="DWC42" s="2267"/>
      <c r="DWD42" s="2270"/>
      <c r="DWE42" s="2271"/>
      <c r="DWF42" s="2270"/>
      <c r="DWG42" s="2270"/>
      <c r="DWH42" s="2325"/>
      <c r="DWI42" s="2325"/>
      <c r="DWJ42" s="2325"/>
      <c r="DWK42" s="2267"/>
      <c r="DWL42" s="2270"/>
      <c r="DWM42" s="2271"/>
      <c r="DWN42" s="2270"/>
      <c r="DWO42" s="2270"/>
      <c r="DWP42" s="2325"/>
      <c r="DWQ42" s="2325"/>
      <c r="DWR42" s="2325"/>
      <c r="DWS42" s="2267"/>
      <c r="DWT42" s="2270"/>
      <c r="DWU42" s="2271"/>
      <c r="DWV42" s="2270"/>
      <c r="DWW42" s="2270"/>
      <c r="DWX42" s="2325"/>
      <c r="DWY42" s="2325"/>
      <c r="DWZ42" s="2325"/>
      <c r="DXA42" s="2267"/>
      <c r="DXB42" s="2270"/>
      <c r="DXC42" s="2271"/>
      <c r="DXD42" s="2270"/>
      <c r="DXE42" s="2270"/>
      <c r="DXF42" s="2325"/>
      <c r="DXG42" s="2325"/>
      <c r="DXH42" s="2325"/>
      <c r="DXI42" s="2267"/>
      <c r="DXJ42" s="2270"/>
      <c r="DXK42" s="2271"/>
      <c r="DXL42" s="2270"/>
      <c r="DXM42" s="2270"/>
      <c r="DXN42" s="2325"/>
      <c r="DXO42" s="2325"/>
      <c r="DXP42" s="2325"/>
      <c r="DXQ42" s="2267"/>
      <c r="DXR42" s="2270"/>
      <c r="DXS42" s="2271"/>
      <c r="DXT42" s="2270"/>
      <c r="DXU42" s="2270"/>
      <c r="DXV42" s="2325"/>
      <c r="DXW42" s="2325"/>
      <c r="DXX42" s="2325"/>
      <c r="DXY42" s="2267"/>
      <c r="DXZ42" s="2270"/>
      <c r="DYA42" s="2271"/>
      <c r="DYB42" s="2270"/>
      <c r="DYC42" s="2270"/>
      <c r="DYD42" s="2325"/>
      <c r="DYE42" s="2325"/>
      <c r="DYF42" s="2325"/>
      <c r="DYG42" s="2267"/>
      <c r="DYH42" s="2270"/>
      <c r="DYI42" s="2271"/>
      <c r="DYJ42" s="2270"/>
      <c r="DYK42" s="2270"/>
      <c r="DYL42" s="2325"/>
      <c r="DYM42" s="2325"/>
      <c r="DYN42" s="2325"/>
      <c r="DYO42" s="2267"/>
      <c r="DYP42" s="2270"/>
      <c r="DYQ42" s="2271"/>
      <c r="DYR42" s="2270"/>
      <c r="DYS42" s="2270"/>
      <c r="DYT42" s="2325"/>
      <c r="DYU42" s="2325"/>
      <c r="DYV42" s="2325"/>
      <c r="DYW42" s="2267"/>
      <c r="DYX42" s="2270"/>
      <c r="DYY42" s="2271"/>
      <c r="DYZ42" s="2270"/>
      <c r="DZA42" s="2270"/>
      <c r="DZB42" s="2325"/>
      <c r="DZC42" s="2325"/>
      <c r="DZD42" s="2325"/>
      <c r="DZE42" s="2267"/>
      <c r="DZF42" s="2270"/>
      <c r="DZG42" s="2271"/>
      <c r="DZH42" s="2270"/>
      <c r="DZI42" s="2270"/>
      <c r="DZJ42" s="2325"/>
      <c r="DZK42" s="2325"/>
      <c r="DZL42" s="2325"/>
      <c r="DZM42" s="2267"/>
      <c r="DZN42" s="2270"/>
      <c r="DZO42" s="2271"/>
      <c r="DZP42" s="2270"/>
      <c r="DZQ42" s="2270"/>
      <c r="DZR42" s="2325"/>
      <c r="DZS42" s="2325"/>
      <c r="DZT42" s="2325"/>
      <c r="DZU42" s="2267"/>
      <c r="DZV42" s="2270"/>
      <c r="DZW42" s="2271"/>
      <c r="DZX42" s="2270"/>
      <c r="DZY42" s="2270"/>
      <c r="DZZ42" s="2325"/>
      <c r="EAA42" s="2325"/>
      <c r="EAB42" s="2325"/>
      <c r="EAC42" s="2267"/>
      <c r="EAD42" s="2270"/>
      <c r="EAE42" s="2271"/>
      <c r="EAF42" s="2270"/>
      <c r="EAG42" s="2270"/>
      <c r="EAH42" s="2325"/>
      <c r="EAI42" s="2325"/>
      <c r="EAJ42" s="2325"/>
      <c r="EAK42" s="2267"/>
      <c r="EAL42" s="2270"/>
      <c r="EAM42" s="2271"/>
      <c r="EAN42" s="2270"/>
      <c r="EAO42" s="2270"/>
      <c r="EAP42" s="2325"/>
      <c r="EAQ42" s="2325"/>
      <c r="EAR42" s="2325"/>
      <c r="EAS42" s="2267"/>
      <c r="EAT42" s="2270"/>
      <c r="EAU42" s="2271"/>
      <c r="EAV42" s="2270"/>
      <c r="EAW42" s="2270"/>
      <c r="EAX42" s="2325"/>
      <c r="EAY42" s="2325"/>
      <c r="EAZ42" s="2325"/>
      <c r="EBA42" s="2267"/>
      <c r="EBB42" s="2270"/>
      <c r="EBC42" s="2271"/>
      <c r="EBD42" s="2270"/>
      <c r="EBE42" s="2270"/>
      <c r="EBF42" s="2325"/>
      <c r="EBG42" s="2325"/>
      <c r="EBH42" s="2325"/>
      <c r="EBI42" s="2267"/>
      <c r="EBJ42" s="2270"/>
      <c r="EBK42" s="2271"/>
      <c r="EBL42" s="2270"/>
      <c r="EBM42" s="2270"/>
      <c r="EBN42" s="2325"/>
      <c r="EBO42" s="2325"/>
      <c r="EBP42" s="2325"/>
      <c r="EBQ42" s="2267"/>
      <c r="EBR42" s="2270"/>
      <c r="EBS42" s="2271"/>
      <c r="EBT42" s="2270"/>
      <c r="EBU42" s="2270"/>
      <c r="EBV42" s="2325"/>
      <c r="EBW42" s="2325"/>
      <c r="EBX42" s="2325"/>
      <c r="EBY42" s="2267"/>
      <c r="EBZ42" s="2270"/>
      <c r="ECA42" s="2271"/>
      <c r="ECB42" s="2270"/>
      <c r="ECC42" s="2270"/>
      <c r="ECD42" s="2325"/>
      <c r="ECE42" s="2325"/>
      <c r="ECF42" s="2325"/>
      <c r="ECG42" s="2267"/>
      <c r="ECH42" s="2270"/>
      <c r="ECI42" s="2271"/>
      <c r="ECJ42" s="2270"/>
      <c r="ECK42" s="2270"/>
      <c r="ECL42" s="2325"/>
      <c r="ECM42" s="2325"/>
      <c r="ECN42" s="2325"/>
      <c r="ECO42" s="2267"/>
      <c r="ECP42" s="2270"/>
      <c r="ECQ42" s="2271"/>
      <c r="ECR42" s="2270"/>
      <c r="ECS42" s="2270"/>
      <c r="ECT42" s="2325"/>
      <c r="ECU42" s="2325"/>
      <c r="ECV42" s="2325"/>
      <c r="ECW42" s="2267"/>
      <c r="ECX42" s="2270"/>
      <c r="ECY42" s="2271"/>
      <c r="ECZ42" s="2270"/>
      <c r="EDA42" s="2270"/>
      <c r="EDB42" s="2325"/>
      <c r="EDC42" s="2325"/>
      <c r="EDD42" s="2325"/>
      <c r="EDE42" s="2267"/>
      <c r="EDF42" s="2270"/>
      <c r="EDG42" s="2271"/>
      <c r="EDH42" s="2270"/>
      <c r="EDI42" s="2270"/>
      <c r="EDJ42" s="2325"/>
      <c r="EDK42" s="2325"/>
      <c r="EDL42" s="2325"/>
      <c r="EDM42" s="2267"/>
      <c r="EDN42" s="2270"/>
      <c r="EDO42" s="2271"/>
      <c r="EDP42" s="2270"/>
      <c r="EDQ42" s="2270"/>
      <c r="EDR42" s="2325"/>
      <c r="EDS42" s="2325"/>
      <c r="EDT42" s="2325"/>
      <c r="EDU42" s="2267"/>
      <c r="EDV42" s="2270"/>
      <c r="EDW42" s="2271"/>
      <c r="EDX42" s="2270"/>
      <c r="EDY42" s="2270"/>
      <c r="EDZ42" s="2325"/>
      <c r="EEA42" s="2325"/>
      <c r="EEB42" s="2325"/>
      <c r="EEC42" s="2267"/>
      <c r="EED42" s="2270"/>
      <c r="EEE42" s="2271"/>
      <c r="EEF42" s="2270"/>
      <c r="EEG42" s="2270"/>
      <c r="EEH42" s="2325"/>
      <c r="EEI42" s="2325"/>
      <c r="EEJ42" s="2325"/>
      <c r="EEK42" s="2267"/>
      <c r="EEL42" s="2270"/>
      <c r="EEM42" s="2271"/>
      <c r="EEN42" s="2270"/>
      <c r="EEO42" s="2270"/>
      <c r="EEP42" s="2325"/>
      <c r="EEQ42" s="2325"/>
      <c r="EER42" s="2325"/>
      <c r="EES42" s="2267"/>
      <c r="EET42" s="2270"/>
      <c r="EEU42" s="2271"/>
      <c r="EEV42" s="2270"/>
      <c r="EEW42" s="2270"/>
      <c r="EEX42" s="2325"/>
      <c r="EEY42" s="2325"/>
      <c r="EEZ42" s="2325"/>
      <c r="EFA42" s="2267"/>
      <c r="EFB42" s="2270"/>
      <c r="EFC42" s="2271"/>
      <c r="EFD42" s="2270"/>
      <c r="EFE42" s="2270"/>
      <c r="EFF42" s="2325"/>
      <c r="EFG42" s="2325"/>
      <c r="EFH42" s="2325"/>
      <c r="EFI42" s="2267"/>
      <c r="EFJ42" s="2270"/>
      <c r="EFK42" s="2271"/>
      <c r="EFL42" s="2270"/>
      <c r="EFM42" s="2270"/>
      <c r="EFN42" s="2325"/>
      <c r="EFO42" s="2325"/>
      <c r="EFP42" s="2325"/>
      <c r="EFQ42" s="2267"/>
      <c r="EFR42" s="2270"/>
      <c r="EFS42" s="2271"/>
      <c r="EFT42" s="2270"/>
      <c r="EFU42" s="2270"/>
      <c r="EFV42" s="2325"/>
      <c r="EFW42" s="2325"/>
      <c r="EFX42" s="2325"/>
      <c r="EFY42" s="2267"/>
      <c r="EFZ42" s="2270"/>
      <c r="EGA42" s="2271"/>
      <c r="EGB42" s="2270"/>
      <c r="EGC42" s="2270"/>
      <c r="EGD42" s="2325"/>
      <c r="EGE42" s="2325"/>
      <c r="EGF42" s="2325"/>
      <c r="EGG42" s="2267"/>
      <c r="EGH42" s="2270"/>
      <c r="EGI42" s="2271"/>
      <c r="EGJ42" s="2270"/>
      <c r="EGK42" s="2270"/>
      <c r="EGL42" s="2325"/>
      <c r="EGM42" s="2325"/>
      <c r="EGN42" s="2325"/>
      <c r="EGO42" s="2267"/>
      <c r="EGP42" s="2270"/>
      <c r="EGQ42" s="2271"/>
      <c r="EGR42" s="2270"/>
      <c r="EGS42" s="2270"/>
      <c r="EGT42" s="2325"/>
      <c r="EGU42" s="2325"/>
      <c r="EGV42" s="2325"/>
      <c r="EGW42" s="2267"/>
      <c r="EGX42" s="2270"/>
      <c r="EGY42" s="2271"/>
      <c r="EGZ42" s="2270"/>
      <c r="EHA42" s="2270"/>
      <c r="EHB42" s="2325"/>
      <c r="EHC42" s="2325"/>
      <c r="EHD42" s="2325"/>
      <c r="EHE42" s="2267"/>
      <c r="EHF42" s="2270"/>
      <c r="EHG42" s="2271"/>
      <c r="EHH42" s="2270"/>
      <c r="EHI42" s="2270"/>
      <c r="EHJ42" s="2325"/>
      <c r="EHK42" s="2325"/>
      <c r="EHL42" s="2325"/>
      <c r="EHM42" s="2267"/>
      <c r="EHN42" s="2270"/>
      <c r="EHO42" s="2271"/>
      <c r="EHP42" s="2270"/>
      <c r="EHQ42" s="2270"/>
      <c r="EHR42" s="2325"/>
      <c r="EHS42" s="2325"/>
      <c r="EHT42" s="2325"/>
      <c r="EHU42" s="2267"/>
      <c r="EHV42" s="2270"/>
      <c r="EHW42" s="2271"/>
      <c r="EHX42" s="2270"/>
      <c r="EHY42" s="2270"/>
      <c r="EHZ42" s="2325"/>
      <c r="EIA42" s="2325"/>
      <c r="EIB42" s="2325"/>
      <c r="EIC42" s="2267"/>
      <c r="EID42" s="2270"/>
      <c r="EIE42" s="2271"/>
      <c r="EIF42" s="2270"/>
      <c r="EIG42" s="2270"/>
      <c r="EIH42" s="2325"/>
      <c r="EII42" s="2325"/>
      <c r="EIJ42" s="2325"/>
      <c r="EIK42" s="2267"/>
      <c r="EIL42" s="2270"/>
      <c r="EIM42" s="2271"/>
      <c r="EIN42" s="2270"/>
      <c r="EIO42" s="2270"/>
      <c r="EIP42" s="2325"/>
      <c r="EIQ42" s="2325"/>
      <c r="EIR42" s="2325"/>
      <c r="EIS42" s="2267"/>
      <c r="EIT42" s="2270"/>
      <c r="EIU42" s="2271"/>
      <c r="EIV42" s="2270"/>
      <c r="EIW42" s="2270"/>
      <c r="EIX42" s="2325"/>
      <c r="EIY42" s="2325"/>
      <c r="EIZ42" s="2325"/>
      <c r="EJA42" s="2267"/>
      <c r="EJB42" s="2270"/>
      <c r="EJC42" s="2271"/>
      <c r="EJD42" s="2270"/>
      <c r="EJE42" s="2270"/>
      <c r="EJF42" s="2325"/>
      <c r="EJG42" s="2325"/>
      <c r="EJH42" s="2325"/>
      <c r="EJI42" s="2267"/>
      <c r="EJJ42" s="2270"/>
      <c r="EJK42" s="2271"/>
      <c r="EJL42" s="2270"/>
      <c r="EJM42" s="2270"/>
      <c r="EJN42" s="2325"/>
      <c r="EJO42" s="2325"/>
      <c r="EJP42" s="2325"/>
      <c r="EJQ42" s="2267"/>
      <c r="EJR42" s="2270"/>
      <c r="EJS42" s="2271"/>
      <c r="EJT42" s="2270"/>
      <c r="EJU42" s="2270"/>
      <c r="EJV42" s="2325"/>
      <c r="EJW42" s="2325"/>
      <c r="EJX42" s="2325"/>
      <c r="EJY42" s="2267"/>
      <c r="EJZ42" s="2270"/>
      <c r="EKA42" s="2271"/>
      <c r="EKB42" s="2270"/>
      <c r="EKC42" s="2270"/>
      <c r="EKD42" s="2325"/>
      <c r="EKE42" s="2325"/>
      <c r="EKF42" s="2325"/>
      <c r="EKG42" s="2267"/>
      <c r="EKH42" s="2270"/>
      <c r="EKI42" s="2271"/>
      <c r="EKJ42" s="2270"/>
      <c r="EKK42" s="2270"/>
      <c r="EKL42" s="2325"/>
      <c r="EKM42" s="2325"/>
      <c r="EKN42" s="2325"/>
      <c r="EKO42" s="2267"/>
      <c r="EKP42" s="2270"/>
      <c r="EKQ42" s="2271"/>
      <c r="EKR42" s="2270"/>
      <c r="EKS42" s="2270"/>
      <c r="EKT42" s="2325"/>
      <c r="EKU42" s="2325"/>
      <c r="EKV42" s="2325"/>
      <c r="EKW42" s="2267"/>
      <c r="EKX42" s="2270"/>
      <c r="EKY42" s="2271"/>
      <c r="EKZ42" s="2270"/>
      <c r="ELA42" s="2270"/>
      <c r="ELB42" s="2325"/>
      <c r="ELC42" s="2325"/>
      <c r="ELD42" s="2325"/>
      <c r="ELE42" s="2267"/>
      <c r="ELF42" s="2270"/>
      <c r="ELG42" s="2271"/>
      <c r="ELH42" s="2270"/>
      <c r="ELI42" s="2270"/>
      <c r="ELJ42" s="2325"/>
      <c r="ELK42" s="2325"/>
      <c r="ELL42" s="2325"/>
      <c r="ELM42" s="2267"/>
      <c r="ELN42" s="2270"/>
      <c r="ELO42" s="2271"/>
      <c r="ELP42" s="2270"/>
      <c r="ELQ42" s="2270"/>
      <c r="ELR42" s="2325"/>
      <c r="ELS42" s="2325"/>
      <c r="ELT42" s="2325"/>
      <c r="ELU42" s="2267"/>
      <c r="ELV42" s="2270"/>
      <c r="ELW42" s="2271"/>
      <c r="ELX42" s="2270"/>
      <c r="ELY42" s="2270"/>
      <c r="ELZ42" s="2325"/>
      <c r="EMA42" s="2325"/>
      <c r="EMB42" s="2325"/>
      <c r="EMC42" s="2267"/>
      <c r="EMD42" s="2270"/>
      <c r="EME42" s="2271"/>
      <c r="EMF42" s="2270"/>
      <c r="EMG42" s="2270"/>
      <c r="EMH42" s="2325"/>
      <c r="EMI42" s="2325"/>
      <c r="EMJ42" s="2325"/>
      <c r="EMK42" s="2267"/>
      <c r="EML42" s="2270"/>
      <c r="EMM42" s="2271"/>
      <c r="EMN42" s="2270"/>
      <c r="EMO42" s="2270"/>
      <c r="EMP42" s="2325"/>
      <c r="EMQ42" s="2325"/>
      <c r="EMR42" s="2325"/>
      <c r="EMS42" s="2267"/>
      <c r="EMT42" s="2270"/>
      <c r="EMU42" s="2271"/>
      <c r="EMV42" s="2270"/>
      <c r="EMW42" s="2270"/>
      <c r="EMX42" s="2325"/>
      <c r="EMY42" s="2325"/>
      <c r="EMZ42" s="2325"/>
      <c r="ENA42" s="2267"/>
      <c r="ENB42" s="2270"/>
      <c r="ENC42" s="2271"/>
      <c r="END42" s="2270"/>
      <c r="ENE42" s="2270"/>
      <c r="ENF42" s="2325"/>
      <c r="ENG42" s="2325"/>
      <c r="ENH42" s="2325"/>
      <c r="ENI42" s="2267"/>
      <c r="ENJ42" s="2270"/>
      <c r="ENK42" s="2271"/>
      <c r="ENL42" s="2270"/>
      <c r="ENM42" s="2270"/>
      <c r="ENN42" s="2325"/>
      <c r="ENO42" s="2325"/>
      <c r="ENP42" s="2325"/>
      <c r="ENQ42" s="2267"/>
      <c r="ENR42" s="2270"/>
      <c r="ENS42" s="2271"/>
      <c r="ENT42" s="2270"/>
      <c r="ENU42" s="2270"/>
      <c r="ENV42" s="2325"/>
      <c r="ENW42" s="2325"/>
      <c r="ENX42" s="2325"/>
      <c r="ENY42" s="2267"/>
      <c r="ENZ42" s="2270"/>
      <c r="EOA42" s="2271"/>
      <c r="EOB42" s="2270"/>
      <c r="EOC42" s="2270"/>
      <c r="EOD42" s="2325"/>
      <c r="EOE42" s="2325"/>
      <c r="EOF42" s="2325"/>
      <c r="EOG42" s="2267"/>
      <c r="EOH42" s="2270"/>
      <c r="EOI42" s="2271"/>
      <c r="EOJ42" s="2270"/>
      <c r="EOK42" s="2270"/>
      <c r="EOL42" s="2325"/>
      <c r="EOM42" s="2325"/>
      <c r="EON42" s="2325"/>
      <c r="EOO42" s="2267"/>
      <c r="EOP42" s="2270"/>
      <c r="EOQ42" s="2271"/>
      <c r="EOR42" s="2270"/>
      <c r="EOS42" s="2270"/>
      <c r="EOT42" s="2325"/>
      <c r="EOU42" s="2325"/>
      <c r="EOV42" s="2325"/>
      <c r="EOW42" s="2267"/>
      <c r="EOX42" s="2270"/>
      <c r="EOY42" s="2271"/>
      <c r="EOZ42" s="2270"/>
      <c r="EPA42" s="2270"/>
      <c r="EPB42" s="2325"/>
      <c r="EPC42" s="2325"/>
      <c r="EPD42" s="2325"/>
      <c r="EPE42" s="2267"/>
      <c r="EPF42" s="2270"/>
      <c r="EPG42" s="2271"/>
      <c r="EPH42" s="2270"/>
      <c r="EPI42" s="2270"/>
      <c r="EPJ42" s="2325"/>
      <c r="EPK42" s="2325"/>
      <c r="EPL42" s="2325"/>
      <c r="EPM42" s="2267"/>
      <c r="EPN42" s="2270"/>
      <c r="EPO42" s="2271"/>
      <c r="EPP42" s="2270"/>
      <c r="EPQ42" s="2270"/>
      <c r="EPR42" s="2325"/>
      <c r="EPS42" s="2325"/>
      <c r="EPT42" s="2325"/>
      <c r="EPU42" s="2267"/>
      <c r="EPV42" s="2270"/>
      <c r="EPW42" s="2271"/>
      <c r="EPX42" s="2270"/>
      <c r="EPY42" s="2270"/>
      <c r="EPZ42" s="2325"/>
      <c r="EQA42" s="2325"/>
      <c r="EQB42" s="2325"/>
      <c r="EQC42" s="2267"/>
      <c r="EQD42" s="2270"/>
      <c r="EQE42" s="2271"/>
      <c r="EQF42" s="2270"/>
      <c r="EQG42" s="2270"/>
      <c r="EQH42" s="2325"/>
      <c r="EQI42" s="2325"/>
      <c r="EQJ42" s="2325"/>
      <c r="EQK42" s="2267"/>
      <c r="EQL42" s="2270"/>
      <c r="EQM42" s="2271"/>
      <c r="EQN42" s="2270"/>
      <c r="EQO42" s="2270"/>
      <c r="EQP42" s="2325"/>
      <c r="EQQ42" s="2325"/>
      <c r="EQR42" s="2325"/>
      <c r="EQS42" s="2267"/>
      <c r="EQT42" s="2270"/>
      <c r="EQU42" s="2271"/>
      <c r="EQV42" s="2270"/>
      <c r="EQW42" s="2270"/>
      <c r="EQX42" s="2325"/>
      <c r="EQY42" s="2325"/>
      <c r="EQZ42" s="2325"/>
      <c r="ERA42" s="2267"/>
      <c r="ERB42" s="2270"/>
      <c r="ERC42" s="2271"/>
      <c r="ERD42" s="2270"/>
      <c r="ERE42" s="2270"/>
      <c r="ERF42" s="2325"/>
      <c r="ERG42" s="2325"/>
      <c r="ERH42" s="2325"/>
      <c r="ERI42" s="2267"/>
      <c r="ERJ42" s="2270"/>
      <c r="ERK42" s="2271"/>
      <c r="ERL42" s="2270"/>
      <c r="ERM42" s="2270"/>
      <c r="ERN42" s="2325"/>
      <c r="ERO42" s="2325"/>
      <c r="ERP42" s="2325"/>
      <c r="ERQ42" s="2267"/>
      <c r="ERR42" s="2270"/>
      <c r="ERS42" s="2271"/>
      <c r="ERT42" s="2270"/>
      <c r="ERU42" s="2270"/>
      <c r="ERV42" s="2325"/>
      <c r="ERW42" s="2325"/>
      <c r="ERX42" s="2325"/>
      <c r="ERY42" s="2267"/>
      <c r="ERZ42" s="2270"/>
      <c r="ESA42" s="2271"/>
      <c r="ESB42" s="2270"/>
      <c r="ESC42" s="2270"/>
      <c r="ESD42" s="2325"/>
      <c r="ESE42" s="2325"/>
      <c r="ESF42" s="2325"/>
      <c r="ESG42" s="2267"/>
      <c r="ESH42" s="2270"/>
      <c r="ESI42" s="2271"/>
      <c r="ESJ42" s="2270"/>
      <c r="ESK42" s="2270"/>
      <c r="ESL42" s="2325"/>
      <c r="ESM42" s="2325"/>
      <c r="ESN42" s="2325"/>
      <c r="ESO42" s="2267"/>
      <c r="ESP42" s="2270"/>
      <c r="ESQ42" s="2271"/>
      <c r="ESR42" s="2270"/>
      <c r="ESS42" s="2270"/>
      <c r="EST42" s="2325"/>
      <c r="ESU42" s="2325"/>
      <c r="ESV42" s="2325"/>
      <c r="ESW42" s="2267"/>
      <c r="ESX42" s="2270"/>
      <c r="ESY42" s="2271"/>
      <c r="ESZ42" s="2270"/>
      <c r="ETA42" s="2270"/>
      <c r="ETB42" s="2325"/>
      <c r="ETC42" s="2325"/>
      <c r="ETD42" s="2325"/>
      <c r="ETE42" s="2267"/>
      <c r="ETF42" s="2270"/>
      <c r="ETG42" s="2271"/>
      <c r="ETH42" s="2270"/>
      <c r="ETI42" s="2270"/>
      <c r="ETJ42" s="2325"/>
      <c r="ETK42" s="2325"/>
      <c r="ETL42" s="2325"/>
      <c r="ETM42" s="2267"/>
      <c r="ETN42" s="2270"/>
      <c r="ETO42" s="2271"/>
      <c r="ETP42" s="2270"/>
      <c r="ETQ42" s="2270"/>
      <c r="ETR42" s="2325"/>
      <c r="ETS42" s="2325"/>
      <c r="ETT42" s="2325"/>
      <c r="ETU42" s="2267"/>
      <c r="ETV42" s="2270"/>
      <c r="ETW42" s="2271"/>
      <c r="ETX42" s="2270"/>
      <c r="ETY42" s="2270"/>
      <c r="ETZ42" s="2325"/>
      <c r="EUA42" s="2325"/>
      <c r="EUB42" s="2325"/>
      <c r="EUC42" s="2267"/>
      <c r="EUD42" s="2270"/>
      <c r="EUE42" s="2271"/>
      <c r="EUF42" s="2270"/>
      <c r="EUG42" s="2270"/>
      <c r="EUH42" s="2325"/>
      <c r="EUI42" s="2325"/>
      <c r="EUJ42" s="2325"/>
      <c r="EUK42" s="2267"/>
      <c r="EUL42" s="2270"/>
      <c r="EUM42" s="2271"/>
      <c r="EUN42" s="2270"/>
      <c r="EUO42" s="2270"/>
      <c r="EUP42" s="2325"/>
      <c r="EUQ42" s="2325"/>
      <c r="EUR42" s="2325"/>
      <c r="EUS42" s="2267"/>
      <c r="EUT42" s="2270"/>
      <c r="EUU42" s="2271"/>
      <c r="EUV42" s="2270"/>
      <c r="EUW42" s="2270"/>
      <c r="EUX42" s="2325"/>
      <c r="EUY42" s="2325"/>
      <c r="EUZ42" s="2325"/>
      <c r="EVA42" s="2267"/>
      <c r="EVB42" s="2270"/>
      <c r="EVC42" s="2271"/>
      <c r="EVD42" s="2270"/>
      <c r="EVE42" s="2270"/>
      <c r="EVF42" s="2325"/>
      <c r="EVG42" s="2325"/>
      <c r="EVH42" s="2325"/>
      <c r="EVI42" s="2267"/>
      <c r="EVJ42" s="2270"/>
      <c r="EVK42" s="2271"/>
      <c r="EVL42" s="2270"/>
      <c r="EVM42" s="2270"/>
      <c r="EVN42" s="2325"/>
      <c r="EVO42" s="2325"/>
      <c r="EVP42" s="2325"/>
      <c r="EVQ42" s="2267"/>
      <c r="EVR42" s="2270"/>
      <c r="EVS42" s="2271"/>
      <c r="EVT42" s="2270"/>
      <c r="EVU42" s="2270"/>
      <c r="EVV42" s="2325"/>
      <c r="EVW42" s="2325"/>
      <c r="EVX42" s="2325"/>
      <c r="EVY42" s="2267"/>
      <c r="EVZ42" s="2270"/>
      <c r="EWA42" s="2271"/>
      <c r="EWB42" s="2270"/>
      <c r="EWC42" s="2270"/>
      <c r="EWD42" s="2325"/>
      <c r="EWE42" s="2325"/>
      <c r="EWF42" s="2325"/>
      <c r="EWG42" s="2267"/>
      <c r="EWH42" s="2270"/>
      <c r="EWI42" s="2271"/>
      <c r="EWJ42" s="2270"/>
      <c r="EWK42" s="2270"/>
      <c r="EWL42" s="2325"/>
      <c r="EWM42" s="2325"/>
      <c r="EWN42" s="2325"/>
      <c r="EWO42" s="2267"/>
      <c r="EWP42" s="2270"/>
      <c r="EWQ42" s="2271"/>
      <c r="EWR42" s="2270"/>
      <c r="EWS42" s="2270"/>
      <c r="EWT42" s="2325"/>
      <c r="EWU42" s="2325"/>
      <c r="EWV42" s="2325"/>
      <c r="EWW42" s="2267"/>
      <c r="EWX42" s="2270"/>
      <c r="EWY42" s="2271"/>
      <c r="EWZ42" s="2270"/>
      <c r="EXA42" s="2270"/>
      <c r="EXB42" s="2325"/>
      <c r="EXC42" s="2325"/>
      <c r="EXD42" s="2325"/>
      <c r="EXE42" s="2267"/>
      <c r="EXF42" s="2270"/>
      <c r="EXG42" s="2271"/>
      <c r="EXH42" s="2270"/>
      <c r="EXI42" s="2270"/>
      <c r="EXJ42" s="2325"/>
      <c r="EXK42" s="2325"/>
      <c r="EXL42" s="2325"/>
      <c r="EXM42" s="2267"/>
      <c r="EXN42" s="2270"/>
      <c r="EXO42" s="2271"/>
      <c r="EXP42" s="2270"/>
      <c r="EXQ42" s="2270"/>
      <c r="EXR42" s="2325"/>
      <c r="EXS42" s="2325"/>
      <c r="EXT42" s="2325"/>
      <c r="EXU42" s="2267"/>
      <c r="EXV42" s="2270"/>
      <c r="EXW42" s="2271"/>
      <c r="EXX42" s="2270"/>
      <c r="EXY42" s="2270"/>
      <c r="EXZ42" s="2325"/>
      <c r="EYA42" s="2325"/>
      <c r="EYB42" s="2325"/>
      <c r="EYC42" s="2267"/>
      <c r="EYD42" s="2270"/>
      <c r="EYE42" s="2271"/>
      <c r="EYF42" s="2270"/>
      <c r="EYG42" s="2270"/>
      <c r="EYH42" s="2325"/>
      <c r="EYI42" s="2325"/>
      <c r="EYJ42" s="2325"/>
      <c r="EYK42" s="2267"/>
      <c r="EYL42" s="2270"/>
      <c r="EYM42" s="2271"/>
      <c r="EYN42" s="2270"/>
      <c r="EYO42" s="2270"/>
      <c r="EYP42" s="2325"/>
      <c r="EYQ42" s="2325"/>
      <c r="EYR42" s="2325"/>
      <c r="EYS42" s="2267"/>
      <c r="EYT42" s="2270"/>
      <c r="EYU42" s="2271"/>
      <c r="EYV42" s="2270"/>
      <c r="EYW42" s="2270"/>
      <c r="EYX42" s="2325"/>
      <c r="EYY42" s="2325"/>
      <c r="EYZ42" s="2325"/>
      <c r="EZA42" s="2267"/>
      <c r="EZB42" s="2270"/>
      <c r="EZC42" s="2271"/>
      <c r="EZD42" s="2270"/>
      <c r="EZE42" s="2270"/>
      <c r="EZF42" s="2325"/>
      <c r="EZG42" s="2325"/>
      <c r="EZH42" s="2325"/>
      <c r="EZI42" s="2267"/>
      <c r="EZJ42" s="2270"/>
      <c r="EZK42" s="2271"/>
      <c r="EZL42" s="2270"/>
      <c r="EZM42" s="2270"/>
      <c r="EZN42" s="2325"/>
      <c r="EZO42" s="2325"/>
      <c r="EZP42" s="2325"/>
      <c r="EZQ42" s="2267"/>
      <c r="EZR42" s="2270"/>
      <c r="EZS42" s="2271"/>
      <c r="EZT42" s="2270"/>
      <c r="EZU42" s="2270"/>
      <c r="EZV42" s="2325"/>
      <c r="EZW42" s="2325"/>
      <c r="EZX42" s="2325"/>
      <c r="EZY42" s="2267"/>
      <c r="EZZ42" s="2270"/>
      <c r="FAA42" s="2271"/>
      <c r="FAB42" s="2270"/>
      <c r="FAC42" s="2270"/>
      <c r="FAD42" s="2325"/>
      <c r="FAE42" s="2325"/>
      <c r="FAF42" s="2325"/>
      <c r="FAG42" s="2267"/>
      <c r="FAH42" s="2270"/>
      <c r="FAI42" s="2271"/>
      <c r="FAJ42" s="2270"/>
      <c r="FAK42" s="2270"/>
      <c r="FAL42" s="2325"/>
      <c r="FAM42" s="2325"/>
      <c r="FAN42" s="2325"/>
      <c r="FAO42" s="2267"/>
      <c r="FAP42" s="2270"/>
      <c r="FAQ42" s="2271"/>
      <c r="FAR42" s="2270"/>
      <c r="FAS42" s="2270"/>
      <c r="FAT42" s="2325"/>
      <c r="FAU42" s="2325"/>
      <c r="FAV42" s="2325"/>
      <c r="FAW42" s="2267"/>
      <c r="FAX42" s="2270"/>
      <c r="FAY42" s="2271"/>
      <c r="FAZ42" s="2270"/>
      <c r="FBA42" s="2270"/>
      <c r="FBB42" s="2325"/>
      <c r="FBC42" s="2325"/>
      <c r="FBD42" s="2325"/>
      <c r="FBE42" s="2267"/>
      <c r="FBF42" s="2270"/>
      <c r="FBG42" s="2271"/>
      <c r="FBH42" s="2270"/>
      <c r="FBI42" s="2270"/>
      <c r="FBJ42" s="2325"/>
      <c r="FBK42" s="2325"/>
      <c r="FBL42" s="2325"/>
      <c r="FBM42" s="2267"/>
      <c r="FBN42" s="2270"/>
      <c r="FBO42" s="2271"/>
      <c r="FBP42" s="2270"/>
      <c r="FBQ42" s="2270"/>
      <c r="FBR42" s="2325"/>
      <c r="FBS42" s="2325"/>
      <c r="FBT42" s="2325"/>
      <c r="FBU42" s="2267"/>
      <c r="FBV42" s="2270"/>
      <c r="FBW42" s="2271"/>
      <c r="FBX42" s="2270"/>
      <c r="FBY42" s="2270"/>
      <c r="FBZ42" s="2325"/>
      <c r="FCA42" s="2325"/>
      <c r="FCB42" s="2325"/>
      <c r="FCC42" s="2267"/>
      <c r="FCD42" s="2270"/>
      <c r="FCE42" s="2271"/>
      <c r="FCF42" s="2270"/>
      <c r="FCG42" s="2270"/>
      <c r="FCH42" s="2325"/>
      <c r="FCI42" s="2325"/>
      <c r="FCJ42" s="2325"/>
      <c r="FCK42" s="2267"/>
      <c r="FCL42" s="2270"/>
      <c r="FCM42" s="2271"/>
      <c r="FCN42" s="2270"/>
      <c r="FCO42" s="2270"/>
      <c r="FCP42" s="2325"/>
      <c r="FCQ42" s="2325"/>
      <c r="FCR42" s="2325"/>
      <c r="FCS42" s="2267"/>
      <c r="FCT42" s="2270"/>
      <c r="FCU42" s="2271"/>
      <c r="FCV42" s="2270"/>
      <c r="FCW42" s="2270"/>
      <c r="FCX42" s="2325"/>
      <c r="FCY42" s="2325"/>
      <c r="FCZ42" s="2325"/>
      <c r="FDA42" s="2267"/>
      <c r="FDB42" s="2270"/>
      <c r="FDC42" s="2271"/>
      <c r="FDD42" s="2270"/>
      <c r="FDE42" s="2270"/>
      <c r="FDF42" s="2325"/>
      <c r="FDG42" s="2325"/>
      <c r="FDH42" s="2325"/>
      <c r="FDI42" s="2267"/>
      <c r="FDJ42" s="2270"/>
      <c r="FDK42" s="2271"/>
      <c r="FDL42" s="2270"/>
      <c r="FDM42" s="2270"/>
      <c r="FDN42" s="2325"/>
      <c r="FDO42" s="2325"/>
      <c r="FDP42" s="2325"/>
      <c r="FDQ42" s="2267"/>
      <c r="FDR42" s="2270"/>
      <c r="FDS42" s="2271"/>
      <c r="FDT42" s="2270"/>
      <c r="FDU42" s="2270"/>
      <c r="FDV42" s="2325"/>
      <c r="FDW42" s="2325"/>
      <c r="FDX42" s="2325"/>
      <c r="FDY42" s="2267"/>
      <c r="FDZ42" s="2270"/>
      <c r="FEA42" s="2271"/>
      <c r="FEB42" s="2270"/>
      <c r="FEC42" s="2270"/>
      <c r="FED42" s="2325"/>
      <c r="FEE42" s="2325"/>
      <c r="FEF42" s="2325"/>
      <c r="FEG42" s="2267"/>
      <c r="FEH42" s="2270"/>
      <c r="FEI42" s="2271"/>
      <c r="FEJ42" s="2270"/>
      <c r="FEK42" s="2270"/>
      <c r="FEL42" s="2325"/>
      <c r="FEM42" s="2325"/>
      <c r="FEN42" s="2325"/>
      <c r="FEO42" s="2267"/>
      <c r="FEP42" s="2270"/>
      <c r="FEQ42" s="2271"/>
      <c r="FER42" s="2270"/>
      <c r="FES42" s="2270"/>
      <c r="FET42" s="2325"/>
      <c r="FEU42" s="2325"/>
      <c r="FEV42" s="2325"/>
      <c r="FEW42" s="2267"/>
      <c r="FEX42" s="2270"/>
      <c r="FEY42" s="2271"/>
      <c r="FEZ42" s="2270"/>
      <c r="FFA42" s="2270"/>
      <c r="FFB42" s="2325"/>
      <c r="FFC42" s="2325"/>
      <c r="FFD42" s="2325"/>
      <c r="FFE42" s="2267"/>
      <c r="FFF42" s="2270"/>
      <c r="FFG42" s="2271"/>
      <c r="FFH42" s="2270"/>
      <c r="FFI42" s="2270"/>
      <c r="FFJ42" s="2325"/>
      <c r="FFK42" s="2325"/>
      <c r="FFL42" s="2325"/>
      <c r="FFM42" s="2267"/>
      <c r="FFN42" s="2270"/>
      <c r="FFO42" s="2271"/>
      <c r="FFP42" s="2270"/>
      <c r="FFQ42" s="2270"/>
      <c r="FFR42" s="2325"/>
      <c r="FFS42" s="2325"/>
      <c r="FFT42" s="2325"/>
      <c r="FFU42" s="2267"/>
      <c r="FFV42" s="2270"/>
      <c r="FFW42" s="2271"/>
      <c r="FFX42" s="2270"/>
      <c r="FFY42" s="2270"/>
      <c r="FFZ42" s="2325"/>
      <c r="FGA42" s="2325"/>
      <c r="FGB42" s="2325"/>
      <c r="FGC42" s="2267"/>
      <c r="FGD42" s="2270"/>
      <c r="FGE42" s="2271"/>
      <c r="FGF42" s="2270"/>
      <c r="FGG42" s="2270"/>
      <c r="FGH42" s="2325"/>
      <c r="FGI42" s="2325"/>
      <c r="FGJ42" s="2325"/>
      <c r="FGK42" s="2267"/>
      <c r="FGL42" s="2270"/>
      <c r="FGM42" s="2271"/>
      <c r="FGN42" s="2270"/>
      <c r="FGO42" s="2270"/>
      <c r="FGP42" s="2325"/>
      <c r="FGQ42" s="2325"/>
      <c r="FGR42" s="2325"/>
      <c r="FGS42" s="2267"/>
      <c r="FGT42" s="2270"/>
      <c r="FGU42" s="2271"/>
      <c r="FGV42" s="2270"/>
      <c r="FGW42" s="2270"/>
      <c r="FGX42" s="2325"/>
      <c r="FGY42" s="2325"/>
      <c r="FGZ42" s="2325"/>
      <c r="FHA42" s="2267"/>
      <c r="FHB42" s="2270"/>
      <c r="FHC42" s="2271"/>
      <c r="FHD42" s="2270"/>
      <c r="FHE42" s="2270"/>
      <c r="FHF42" s="2325"/>
      <c r="FHG42" s="2325"/>
      <c r="FHH42" s="2325"/>
      <c r="FHI42" s="2267"/>
      <c r="FHJ42" s="2270"/>
      <c r="FHK42" s="2271"/>
      <c r="FHL42" s="2270"/>
      <c r="FHM42" s="2270"/>
      <c r="FHN42" s="2325"/>
      <c r="FHO42" s="2325"/>
      <c r="FHP42" s="2325"/>
      <c r="FHQ42" s="2267"/>
      <c r="FHR42" s="2270"/>
      <c r="FHS42" s="2271"/>
      <c r="FHT42" s="2270"/>
      <c r="FHU42" s="2270"/>
      <c r="FHV42" s="2325"/>
      <c r="FHW42" s="2325"/>
      <c r="FHX42" s="2325"/>
      <c r="FHY42" s="2267"/>
      <c r="FHZ42" s="2270"/>
      <c r="FIA42" s="2271"/>
      <c r="FIB42" s="2270"/>
      <c r="FIC42" s="2270"/>
      <c r="FID42" s="2325"/>
      <c r="FIE42" s="2325"/>
      <c r="FIF42" s="2325"/>
      <c r="FIG42" s="2267"/>
      <c r="FIH42" s="2270"/>
      <c r="FII42" s="2271"/>
      <c r="FIJ42" s="2270"/>
      <c r="FIK42" s="2270"/>
      <c r="FIL42" s="2325"/>
      <c r="FIM42" s="2325"/>
      <c r="FIN42" s="2325"/>
      <c r="FIO42" s="2267"/>
      <c r="FIP42" s="2270"/>
      <c r="FIQ42" s="2271"/>
      <c r="FIR42" s="2270"/>
      <c r="FIS42" s="2270"/>
      <c r="FIT42" s="2325"/>
      <c r="FIU42" s="2325"/>
      <c r="FIV42" s="2325"/>
      <c r="FIW42" s="2267"/>
      <c r="FIX42" s="2270"/>
      <c r="FIY42" s="2271"/>
      <c r="FIZ42" s="2270"/>
      <c r="FJA42" s="2270"/>
      <c r="FJB42" s="2325"/>
      <c r="FJC42" s="2325"/>
      <c r="FJD42" s="2325"/>
      <c r="FJE42" s="2267"/>
      <c r="FJF42" s="2270"/>
      <c r="FJG42" s="2271"/>
      <c r="FJH42" s="2270"/>
      <c r="FJI42" s="2270"/>
      <c r="FJJ42" s="2325"/>
      <c r="FJK42" s="2325"/>
      <c r="FJL42" s="2325"/>
      <c r="FJM42" s="2267"/>
      <c r="FJN42" s="2270"/>
      <c r="FJO42" s="2271"/>
      <c r="FJP42" s="2270"/>
      <c r="FJQ42" s="2270"/>
      <c r="FJR42" s="2325"/>
      <c r="FJS42" s="2325"/>
      <c r="FJT42" s="2325"/>
      <c r="FJU42" s="2267"/>
      <c r="FJV42" s="2270"/>
      <c r="FJW42" s="2271"/>
      <c r="FJX42" s="2270"/>
      <c r="FJY42" s="2270"/>
      <c r="FJZ42" s="2325"/>
      <c r="FKA42" s="2325"/>
      <c r="FKB42" s="2325"/>
      <c r="FKC42" s="2267"/>
      <c r="FKD42" s="2270"/>
      <c r="FKE42" s="2271"/>
      <c r="FKF42" s="2270"/>
      <c r="FKG42" s="2270"/>
      <c r="FKH42" s="2325"/>
      <c r="FKI42" s="2325"/>
      <c r="FKJ42" s="2325"/>
      <c r="FKK42" s="2267"/>
      <c r="FKL42" s="2270"/>
      <c r="FKM42" s="2271"/>
      <c r="FKN42" s="2270"/>
      <c r="FKO42" s="2270"/>
      <c r="FKP42" s="2325"/>
      <c r="FKQ42" s="2325"/>
      <c r="FKR42" s="2325"/>
      <c r="FKS42" s="2267"/>
      <c r="FKT42" s="2270"/>
      <c r="FKU42" s="2271"/>
      <c r="FKV42" s="2270"/>
      <c r="FKW42" s="2270"/>
      <c r="FKX42" s="2325"/>
      <c r="FKY42" s="2325"/>
      <c r="FKZ42" s="2325"/>
      <c r="FLA42" s="2267"/>
      <c r="FLB42" s="2270"/>
      <c r="FLC42" s="2271"/>
      <c r="FLD42" s="2270"/>
      <c r="FLE42" s="2270"/>
      <c r="FLF42" s="2325"/>
      <c r="FLG42" s="2325"/>
      <c r="FLH42" s="2325"/>
      <c r="FLI42" s="2267"/>
      <c r="FLJ42" s="2270"/>
      <c r="FLK42" s="2271"/>
      <c r="FLL42" s="2270"/>
      <c r="FLM42" s="2270"/>
      <c r="FLN42" s="2325"/>
      <c r="FLO42" s="2325"/>
      <c r="FLP42" s="2325"/>
      <c r="FLQ42" s="2267"/>
      <c r="FLR42" s="2270"/>
      <c r="FLS42" s="2271"/>
      <c r="FLT42" s="2270"/>
      <c r="FLU42" s="2270"/>
      <c r="FLV42" s="2325"/>
      <c r="FLW42" s="2325"/>
      <c r="FLX42" s="2325"/>
      <c r="FLY42" s="2267"/>
      <c r="FLZ42" s="2270"/>
      <c r="FMA42" s="2271"/>
      <c r="FMB42" s="2270"/>
      <c r="FMC42" s="2270"/>
      <c r="FMD42" s="2325"/>
      <c r="FME42" s="2325"/>
      <c r="FMF42" s="2325"/>
      <c r="FMG42" s="2267"/>
      <c r="FMH42" s="2270"/>
      <c r="FMI42" s="2271"/>
      <c r="FMJ42" s="2270"/>
      <c r="FMK42" s="2270"/>
      <c r="FML42" s="2325"/>
      <c r="FMM42" s="2325"/>
      <c r="FMN42" s="2325"/>
      <c r="FMO42" s="2267"/>
      <c r="FMP42" s="2270"/>
      <c r="FMQ42" s="2271"/>
      <c r="FMR42" s="2270"/>
      <c r="FMS42" s="2270"/>
      <c r="FMT42" s="2325"/>
      <c r="FMU42" s="2325"/>
      <c r="FMV42" s="2325"/>
      <c r="FMW42" s="2267"/>
      <c r="FMX42" s="2270"/>
      <c r="FMY42" s="2271"/>
      <c r="FMZ42" s="2270"/>
      <c r="FNA42" s="2270"/>
      <c r="FNB42" s="2325"/>
      <c r="FNC42" s="2325"/>
      <c r="FND42" s="2325"/>
      <c r="FNE42" s="2267"/>
      <c r="FNF42" s="2270"/>
      <c r="FNG42" s="2271"/>
      <c r="FNH42" s="2270"/>
      <c r="FNI42" s="2270"/>
      <c r="FNJ42" s="2325"/>
      <c r="FNK42" s="2325"/>
      <c r="FNL42" s="2325"/>
      <c r="FNM42" s="2267"/>
      <c r="FNN42" s="2270"/>
      <c r="FNO42" s="2271"/>
      <c r="FNP42" s="2270"/>
      <c r="FNQ42" s="2270"/>
      <c r="FNR42" s="2325"/>
      <c r="FNS42" s="2325"/>
      <c r="FNT42" s="2325"/>
      <c r="FNU42" s="2267"/>
      <c r="FNV42" s="2270"/>
      <c r="FNW42" s="2271"/>
      <c r="FNX42" s="2270"/>
      <c r="FNY42" s="2270"/>
      <c r="FNZ42" s="2325"/>
      <c r="FOA42" s="2325"/>
      <c r="FOB42" s="2325"/>
      <c r="FOC42" s="2267"/>
      <c r="FOD42" s="2270"/>
      <c r="FOE42" s="2271"/>
      <c r="FOF42" s="2270"/>
      <c r="FOG42" s="2270"/>
      <c r="FOH42" s="2325"/>
      <c r="FOI42" s="2325"/>
      <c r="FOJ42" s="2325"/>
      <c r="FOK42" s="2267"/>
      <c r="FOL42" s="2270"/>
      <c r="FOM42" s="2271"/>
      <c r="FON42" s="2270"/>
      <c r="FOO42" s="2270"/>
      <c r="FOP42" s="2325"/>
      <c r="FOQ42" s="2325"/>
      <c r="FOR42" s="2325"/>
      <c r="FOS42" s="2267"/>
      <c r="FOT42" s="2270"/>
      <c r="FOU42" s="2271"/>
      <c r="FOV42" s="2270"/>
      <c r="FOW42" s="2270"/>
      <c r="FOX42" s="2325"/>
      <c r="FOY42" s="2325"/>
      <c r="FOZ42" s="2325"/>
      <c r="FPA42" s="2267"/>
      <c r="FPB42" s="2270"/>
      <c r="FPC42" s="2271"/>
      <c r="FPD42" s="2270"/>
      <c r="FPE42" s="2270"/>
      <c r="FPF42" s="2325"/>
      <c r="FPG42" s="2325"/>
      <c r="FPH42" s="2325"/>
      <c r="FPI42" s="2267"/>
      <c r="FPJ42" s="2270"/>
      <c r="FPK42" s="2271"/>
      <c r="FPL42" s="2270"/>
      <c r="FPM42" s="2270"/>
      <c r="FPN42" s="2325"/>
      <c r="FPO42" s="2325"/>
      <c r="FPP42" s="2325"/>
      <c r="FPQ42" s="2267"/>
      <c r="FPR42" s="2270"/>
      <c r="FPS42" s="2271"/>
      <c r="FPT42" s="2270"/>
      <c r="FPU42" s="2270"/>
      <c r="FPV42" s="2325"/>
      <c r="FPW42" s="2325"/>
      <c r="FPX42" s="2325"/>
      <c r="FPY42" s="2267"/>
      <c r="FPZ42" s="2270"/>
      <c r="FQA42" s="2271"/>
      <c r="FQB42" s="2270"/>
      <c r="FQC42" s="2270"/>
      <c r="FQD42" s="2325"/>
      <c r="FQE42" s="2325"/>
      <c r="FQF42" s="2325"/>
      <c r="FQG42" s="2267"/>
      <c r="FQH42" s="2270"/>
      <c r="FQI42" s="2271"/>
      <c r="FQJ42" s="2270"/>
      <c r="FQK42" s="2270"/>
      <c r="FQL42" s="2325"/>
      <c r="FQM42" s="2325"/>
      <c r="FQN42" s="2325"/>
      <c r="FQO42" s="2267"/>
      <c r="FQP42" s="2270"/>
      <c r="FQQ42" s="2271"/>
      <c r="FQR42" s="2270"/>
      <c r="FQS42" s="2270"/>
      <c r="FQT42" s="2325"/>
      <c r="FQU42" s="2325"/>
      <c r="FQV42" s="2325"/>
      <c r="FQW42" s="2267"/>
      <c r="FQX42" s="2270"/>
      <c r="FQY42" s="2271"/>
      <c r="FQZ42" s="2270"/>
      <c r="FRA42" s="2270"/>
      <c r="FRB42" s="2325"/>
      <c r="FRC42" s="2325"/>
      <c r="FRD42" s="2325"/>
      <c r="FRE42" s="2267"/>
      <c r="FRF42" s="2270"/>
      <c r="FRG42" s="2271"/>
      <c r="FRH42" s="2270"/>
      <c r="FRI42" s="2270"/>
      <c r="FRJ42" s="2325"/>
      <c r="FRK42" s="2325"/>
      <c r="FRL42" s="2325"/>
      <c r="FRM42" s="2267"/>
      <c r="FRN42" s="2270"/>
      <c r="FRO42" s="2271"/>
      <c r="FRP42" s="2270"/>
      <c r="FRQ42" s="2270"/>
      <c r="FRR42" s="2325"/>
      <c r="FRS42" s="2325"/>
      <c r="FRT42" s="2325"/>
      <c r="FRU42" s="2267"/>
      <c r="FRV42" s="2270"/>
      <c r="FRW42" s="2271"/>
      <c r="FRX42" s="2270"/>
      <c r="FRY42" s="2270"/>
      <c r="FRZ42" s="2325"/>
      <c r="FSA42" s="2325"/>
      <c r="FSB42" s="2325"/>
      <c r="FSC42" s="2267"/>
      <c r="FSD42" s="2270"/>
      <c r="FSE42" s="2271"/>
      <c r="FSF42" s="2270"/>
      <c r="FSG42" s="2270"/>
      <c r="FSH42" s="2325"/>
      <c r="FSI42" s="2325"/>
      <c r="FSJ42" s="2325"/>
      <c r="FSK42" s="2267"/>
      <c r="FSL42" s="2270"/>
      <c r="FSM42" s="2271"/>
      <c r="FSN42" s="2270"/>
      <c r="FSO42" s="2270"/>
      <c r="FSP42" s="2325"/>
      <c r="FSQ42" s="2325"/>
      <c r="FSR42" s="2325"/>
      <c r="FSS42" s="2267"/>
      <c r="FST42" s="2270"/>
      <c r="FSU42" s="2271"/>
      <c r="FSV42" s="2270"/>
      <c r="FSW42" s="2270"/>
      <c r="FSX42" s="2325"/>
      <c r="FSY42" s="2325"/>
      <c r="FSZ42" s="2325"/>
      <c r="FTA42" s="2267"/>
      <c r="FTB42" s="2270"/>
      <c r="FTC42" s="2271"/>
      <c r="FTD42" s="2270"/>
      <c r="FTE42" s="2270"/>
      <c r="FTF42" s="2325"/>
      <c r="FTG42" s="2325"/>
      <c r="FTH42" s="2325"/>
      <c r="FTI42" s="2267"/>
      <c r="FTJ42" s="2270"/>
      <c r="FTK42" s="2271"/>
      <c r="FTL42" s="2270"/>
      <c r="FTM42" s="2270"/>
      <c r="FTN42" s="2325"/>
      <c r="FTO42" s="2325"/>
      <c r="FTP42" s="2325"/>
      <c r="FTQ42" s="2267"/>
      <c r="FTR42" s="2270"/>
      <c r="FTS42" s="2271"/>
      <c r="FTT42" s="2270"/>
      <c r="FTU42" s="2270"/>
      <c r="FTV42" s="2325"/>
      <c r="FTW42" s="2325"/>
      <c r="FTX42" s="2325"/>
      <c r="FTY42" s="2267"/>
      <c r="FTZ42" s="2270"/>
      <c r="FUA42" s="2271"/>
      <c r="FUB42" s="2270"/>
      <c r="FUC42" s="2270"/>
      <c r="FUD42" s="2325"/>
      <c r="FUE42" s="2325"/>
      <c r="FUF42" s="2325"/>
      <c r="FUG42" s="2267"/>
      <c r="FUH42" s="2270"/>
      <c r="FUI42" s="2271"/>
      <c r="FUJ42" s="2270"/>
      <c r="FUK42" s="2270"/>
      <c r="FUL42" s="2325"/>
      <c r="FUM42" s="2325"/>
      <c r="FUN42" s="2325"/>
      <c r="FUO42" s="2267"/>
      <c r="FUP42" s="2270"/>
      <c r="FUQ42" s="2271"/>
      <c r="FUR42" s="2270"/>
      <c r="FUS42" s="2270"/>
      <c r="FUT42" s="2325"/>
      <c r="FUU42" s="2325"/>
      <c r="FUV42" s="2325"/>
      <c r="FUW42" s="2267"/>
      <c r="FUX42" s="2270"/>
      <c r="FUY42" s="2271"/>
      <c r="FUZ42" s="2270"/>
      <c r="FVA42" s="2270"/>
      <c r="FVB42" s="2325"/>
      <c r="FVC42" s="2325"/>
      <c r="FVD42" s="2325"/>
      <c r="FVE42" s="2267"/>
      <c r="FVF42" s="2270"/>
      <c r="FVG42" s="2271"/>
      <c r="FVH42" s="2270"/>
      <c r="FVI42" s="2270"/>
      <c r="FVJ42" s="2325"/>
      <c r="FVK42" s="2325"/>
      <c r="FVL42" s="2325"/>
      <c r="FVM42" s="2267"/>
      <c r="FVN42" s="2270"/>
      <c r="FVO42" s="2271"/>
      <c r="FVP42" s="2270"/>
      <c r="FVQ42" s="2270"/>
      <c r="FVR42" s="2325"/>
      <c r="FVS42" s="2325"/>
      <c r="FVT42" s="2325"/>
      <c r="FVU42" s="2267"/>
      <c r="FVV42" s="2270"/>
      <c r="FVW42" s="2271"/>
      <c r="FVX42" s="2270"/>
      <c r="FVY42" s="2270"/>
      <c r="FVZ42" s="2325"/>
      <c r="FWA42" s="2325"/>
      <c r="FWB42" s="2325"/>
      <c r="FWC42" s="2267"/>
      <c r="FWD42" s="2270"/>
      <c r="FWE42" s="2271"/>
      <c r="FWF42" s="2270"/>
      <c r="FWG42" s="2270"/>
      <c r="FWH42" s="2325"/>
      <c r="FWI42" s="2325"/>
      <c r="FWJ42" s="2325"/>
      <c r="FWK42" s="2267"/>
      <c r="FWL42" s="2270"/>
      <c r="FWM42" s="2271"/>
      <c r="FWN42" s="2270"/>
      <c r="FWO42" s="2270"/>
      <c r="FWP42" s="2325"/>
      <c r="FWQ42" s="2325"/>
      <c r="FWR42" s="2325"/>
      <c r="FWS42" s="2267"/>
      <c r="FWT42" s="2270"/>
      <c r="FWU42" s="2271"/>
      <c r="FWV42" s="2270"/>
      <c r="FWW42" s="2270"/>
      <c r="FWX42" s="2325"/>
      <c r="FWY42" s="2325"/>
      <c r="FWZ42" s="2325"/>
      <c r="FXA42" s="2267"/>
      <c r="FXB42" s="2270"/>
      <c r="FXC42" s="2271"/>
      <c r="FXD42" s="2270"/>
      <c r="FXE42" s="2270"/>
      <c r="FXF42" s="2325"/>
      <c r="FXG42" s="2325"/>
      <c r="FXH42" s="2325"/>
      <c r="FXI42" s="2267"/>
      <c r="FXJ42" s="2270"/>
      <c r="FXK42" s="2271"/>
      <c r="FXL42" s="2270"/>
      <c r="FXM42" s="2270"/>
      <c r="FXN42" s="2325"/>
      <c r="FXO42" s="2325"/>
      <c r="FXP42" s="2325"/>
      <c r="FXQ42" s="2267"/>
      <c r="FXR42" s="2270"/>
      <c r="FXS42" s="2271"/>
      <c r="FXT42" s="2270"/>
      <c r="FXU42" s="2270"/>
      <c r="FXV42" s="2325"/>
      <c r="FXW42" s="2325"/>
      <c r="FXX42" s="2325"/>
      <c r="FXY42" s="2267"/>
      <c r="FXZ42" s="2270"/>
      <c r="FYA42" s="2271"/>
      <c r="FYB42" s="2270"/>
      <c r="FYC42" s="2270"/>
      <c r="FYD42" s="2325"/>
      <c r="FYE42" s="2325"/>
      <c r="FYF42" s="2325"/>
      <c r="FYG42" s="2267"/>
      <c r="FYH42" s="2270"/>
      <c r="FYI42" s="2271"/>
      <c r="FYJ42" s="2270"/>
      <c r="FYK42" s="2270"/>
      <c r="FYL42" s="2325"/>
      <c r="FYM42" s="2325"/>
      <c r="FYN42" s="2325"/>
      <c r="FYO42" s="2267"/>
      <c r="FYP42" s="2270"/>
      <c r="FYQ42" s="2271"/>
      <c r="FYR42" s="2270"/>
      <c r="FYS42" s="2270"/>
      <c r="FYT42" s="2325"/>
      <c r="FYU42" s="2325"/>
      <c r="FYV42" s="2325"/>
      <c r="FYW42" s="2267"/>
      <c r="FYX42" s="2270"/>
      <c r="FYY42" s="2271"/>
      <c r="FYZ42" s="2270"/>
      <c r="FZA42" s="2270"/>
      <c r="FZB42" s="2325"/>
      <c r="FZC42" s="2325"/>
      <c r="FZD42" s="2325"/>
      <c r="FZE42" s="2267"/>
      <c r="FZF42" s="2270"/>
      <c r="FZG42" s="2271"/>
      <c r="FZH42" s="2270"/>
      <c r="FZI42" s="2270"/>
      <c r="FZJ42" s="2325"/>
      <c r="FZK42" s="2325"/>
      <c r="FZL42" s="2325"/>
      <c r="FZM42" s="2267"/>
      <c r="FZN42" s="2270"/>
      <c r="FZO42" s="2271"/>
      <c r="FZP42" s="2270"/>
      <c r="FZQ42" s="2270"/>
      <c r="FZR42" s="2325"/>
      <c r="FZS42" s="2325"/>
      <c r="FZT42" s="2325"/>
      <c r="FZU42" s="2267"/>
      <c r="FZV42" s="2270"/>
      <c r="FZW42" s="2271"/>
      <c r="FZX42" s="2270"/>
      <c r="FZY42" s="2270"/>
      <c r="FZZ42" s="2325"/>
      <c r="GAA42" s="2325"/>
      <c r="GAB42" s="2325"/>
      <c r="GAC42" s="2267"/>
      <c r="GAD42" s="2270"/>
      <c r="GAE42" s="2271"/>
      <c r="GAF42" s="2270"/>
      <c r="GAG42" s="2270"/>
      <c r="GAH42" s="2325"/>
      <c r="GAI42" s="2325"/>
      <c r="GAJ42" s="2325"/>
      <c r="GAK42" s="2267"/>
      <c r="GAL42" s="2270"/>
      <c r="GAM42" s="2271"/>
      <c r="GAN42" s="2270"/>
      <c r="GAO42" s="2270"/>
      <c r="GAP42" s="2325"/>
      <c r="GAQ42" s="2325"/>
      <c r="GAR42" s="2325"/>
      <c r="GAS42" s="2267"/>
      <c r="GAT42" s="2270"/>
      <c r="GAU42" s="2271"/>
      <c r="GAV42" s="2270"/>
      <c r="GAW42" s="2270"/>
      <c r="GAX42" s="2325"/>
      <c r="GAY42" s="2325"/>
      <c r="GAZ42" s="2325"/>
      <c r="GBA42" s="2267"/>
      <c r="GBB42" s="2270"/>
      <c r="GBC42" s="2271"/>
      <c r="GBD42" s="2270"/>
      <c r="GBE42" s="2270"/>
      <c r="GBF42" s="2325"/>
      <c r="GBG42" s="2325"/>
      <c r="GBH42" s="2325"/>
      <c r="GBI42" s="2267"/>
      <c r="GBJ42" s="2270"/>
      <c r="GBK42" s="2271"/>
      <c r="GBL42" s="2270"/>
      <c r="GBM42" s="2270"/>
      <c r="GBN42" s="2325"/>
      <c r="GBO42" s="2325"/>
      <c r="GBP42" s="2325"/>
      <c r="GBQ42" s="2267"/>
      <c r="GBR42" s="2270"/>
      <c r="GBS42" s="2271"/>
      <c r="GBT42" s="2270"/>
      <c r="GBU42" s="2270"/>
      <c r="GBV42" s="2325"/>
      <c r="GBW42" s="2325"/>
      <c r="GBX42" s="2325"/>
      <c r="GBY42" s="2267"/>
      <c r="GBZ42" s="2270"/>
      <c r="GCA42" s="2271"/>
      <c r="GCB42" s="2270"/>
      <c r="GCC42" s="2270"/>
      <c r="GCD42" s="2325"/>
      <c r="GCE42" s="2325"/>
      <c r="GCF42" s="2325"/>
      <c r="GCG42" s="2267"/>
      <c r="GCH42" s="2270"/>
      <c r="GCI42" s="2271"/>
      <c r="GCJ42" s="2270"/>
      <c r="GCK42" s="2270"/>
      <c r="GCL42" s="2325"/>
      <c r="GCM42" s="2325"/>
      <c r="GCN42" s="2325"/>
      <c r="GCO42" s="2267"/>
      <c r="GCP42" s="2270"/>
      <c r="GCQ42" s="2271"/>
      <c r="GCR42" s="2270"/>
      <c r="GCS42" s="2270"/>
      <c r="GCT42" s="2325"/>
      <c r="GCU42" s="2325"/>
      <c r="GCV42" s="2325"/>
      <c r="GCW42" s="2267"/>
      <c r="GCX42" s="2270"/>
      <c r="GCY42" s="2271"/>
      <c r="GCZ42" s="2270"/>
      <c r="GDA42" s="2270"/>
      <c r="GDB42" s="2325"/>
      <c r="GDC42" s="2325"/>
      <c r="GDD42" s="2325"/>
      <c r="GDE42" s="2267"/>
      <c r="GDF42" s="2270"/>
      <c r="GDG42" s="2271"/>
      <c r="GDH42" s="2270"/>
      <c r="GDI42" s="2270"/>
      <c r="GDJ42" s="2325"/>
      <c r="GDK42" s="2325"/>
      <c r="GDL42" s="2325"/>
      <c r="GDM42" s="2267"/>
      <c r="GDN42" s="2270"/>
      <c r="GDO42" s="2271"/>
      <c r="GDP42" s="2270"/>
      <c r="GDQ42" s="2270"/>
      <c r="GDR42" s="2325"/>
      <c r="GDS42" s="2325"/>
      <c r="GDT42" s="2325"/>
      <c r="GDU42" s="2267"/>
      <c r="GDV42" s="2270"/>
      <c r="GDW42" s="2271"/>
      <c r="GDX42" s="2270"/>
      <c r="GDY42" s="2270"/>
      <c r="GDZ42" s="2325"/>
      <c r="GEA42" s="2325"/>
      <c r="GEB42" s="2325"/>
      <c r="GEC42" s="2267"/>
      <c r="GED42" s="2270"/>
      <c r="GEE42" s="2271"/>
      <c r="GEF42" s="2270"/>
      <c r="GEG42" s="2270"/>
      <c r="GEH42" s="2325"/>
      <c r="GEI42" s="2325"/>
      <c r="GEJ42" s="2325"/>
      <c r="GEK42" s="2267"/>
      <c r="GEL42" s="2270"/>
      <c r="GEM42" s="2271"/>
      <c r="GEN42" s="2270"/>
      <c r="GEO42" s="2270"/>
      <c r="GEP42" s="2325"/>
      <c r="GEQ42" s="2325"/>
      <c r="GER42" s="2325"/>
      <c r="GES42" s="2267"/>
      <c r="GET42" s="2270"/>
      <c r="GEU42" s="2271"/>
      <c r="GEV42" s="2270"/>
      <c r="GEW42" s="2270"/>
      <c r="GEX42" s="2325"/>
      <c r="GEY42" s="2325"/>
      <c r="GEZ42" s="2325"/>
      <c r="GFA42" s="2267"/>
      <c r="GFB42" s="2270"/>
      <c r="GFC42" s="2271"/>
      <c r="GFD42" s="2270"/>
      <c r="GFE42" s="2270"/>
      <c r="GFF42" s="2325"/>
      <c r="GFG42" s="2325"/>
      <c r="GFH42" s="2325"/>
      <c r="GFI42" s="2267"/>
      <c r="GFJ42" s="2270"/>
      <c r="GFK42" s="2271"/>
      <c r="GFL42" s="2270"/>
      <c r="GFM42" s="2270"/>
      <c r="GFN42" s="2325"/>
      <c r="GFO42" s="2325"/>
      <c r="GFP42" s="2325"/>
      <c r="GFQ42" s="2267"/>
      <c r="GFR42" s="2270"/>
      <c r="GFS42" s="2271"/>
      <c r="GFT42" s="2270"/>
      <c r="GFU42" s="2270"/>
      <c r="GFV42" s="2325"/>
      <c r="GFW42" s="2325"/>
      <c r="GFX42" s="2325"/>
      <c r="GFY42" s="2267"/>
      <c r="GFZ42" s="2270"/>
      <c r="GGA42" s="2271"/>
      <c r="GGB42" s="2270"/>
      <c r="GGC42" s="2270"/>
      <c r="GGD42" s="2325"/>
      <c r="GGE42" s="2325"/>
      <c r="GGF42" s="2325"/>
      <c r="GGG42" s="2267"/>
      <c r="GGH42" s="2270"/>
      <c r="GGI42" s="2271"/>
      <c r="GGJ42" s="2270"/>
      <c r="GGK42" s="2270"/>
      <c r="GGL42" s="2325"/>
      <c r="GGM42" s="2325"/>
      <c r="GGN42" s="2325"/>
      <c r="GGO42" s="2267"/>
      <c r="GGP42" s="2270"/>
      <c r="GGQ42" s="2271"/>
      <c r="GGR42" s="2270"/>
      <c r="GGS42" s="2270"/>
      <c r="GGT42" s="2325"/>
      <c r="GGU42" s="2325"/>
      <c r="GGV42" s="2325"/>
      <c r="GGW42" s="2267"/>
      <c r="GGX42" s="2270"/>
      <c r="GGY42" s="2271"/>
      <c r="GGZ42" s="2270"/>
      <c r="GHA42" s="2270"/>
      <c r="GHB42" s="2325"/>
      <c r="GHC42" s="2325"/>
      <c r="GHD42" s="2325"/>
      <c r="GHE42" s="2267"/>
      <c r="GHF42" s="2270"/>
      <c r="GHG42" s="2271"/>
      <c r="GHH42" s="2270"/>
      <c r="GHI42" s="2270"/>
      <c r="GHJ42" s="2325"/>
      <c r="GHK42" s="2325"/>
      <c r="GHL42" s="2325"/>
      <c r="GHM42" s="2267"/>
      <c r="GHN42" s="2270"/>
      <c r="GHO42" s="2271"/>
      <c r="GHP42" s="2270"/>
      <c r="GHQ42" s="2270"/>
      <c r="GHR42" s="2325"/>
      <c r="GHS42" s="2325"/>
      <c r="GHT42" s="2325"/>
      <c r="GHU42" s="2267"/>
      <c r="GHV42" s="2270"/>
      <c r="GHW42" s="2271"/>
      <c r="GHX42" s="2270"/>
      <c r="GHY42" s="2270"/>
      <c r="GHZ42" s="2325"/>
      <c r="GIA42" s="2325"/>
      <c r="GIB42" s="2325"/>
      <c r="GIC42" s="2267"/>
      <c r="GID42" s="2270"/>
      <c r="GIE42" s="2271"/>
      <c r="GIF42" s="2270"/>
      <c r="GIG42" s="2270"/>
      <c r="GIH42" s="2325"/>
      <c r="GII42" s="2325"/>
      <c r="GIJ42" s="2325"/>
      <c r="GIK42" s="2267"/>
      <c r="GIL42" s="2270"/>
      <c r="GIM42" s="2271"/>
      <c r="GIN42" s="2270"/>
      <c r="GIO42" s="2270"/>
      <c r="GIP42" s="2325"/>
      <c r="GIQ42" s="2325"/>
      <c r="GIR42" s="2325"/>
      <c r="GIS42" s="2267"/>
      <c r="GIT42" s="2270"/>
      <c r="GIU42" s="2271"/>
      <c r="GIV42" s="2270"/>
      <c r="GIW42" s="2270"/>
      <c r="GIX42" s="2325"/>
      <c r="GIY42" s="2325"/>
      <c r="GIZ42" s="2325"/>
      <c r="GJA42" s="2267"/>
      <c r="GJB42" s="2270"/>
      <c r="GJC42" s="2271"/>
      <c r="GJD42" s="2270"/>
      <c r="GJE42" s="2270"/>
      <c r="GJF42" s="2325"/>
      <c r="GJG42" s="2325"/>
      <c r="GJH42" s="2325"/>
      <c r="GJI42" s="2267"/>
      <c r="GJJ42" s="2270"/>
      <c r="GJK42" s="2271"/>
      <c r="GJL42" s="2270"/>
      <c r="GJM42" s="2270"/>
      <c r="GJN42" s="2325"/>
      <c r="GJO42" s="2325"/>
      <c r="GJP42" s="2325"/>
      <c r="GJQ42" s="2267"/>
      <c r="GJR42" s="2270"/>
      <c r="GJS42" s="2271"/>
      <c r="GJT42" s="2270"/>
      <c r="GJU42" s="2270"/>
      <c r="GJV42" s="2325"/>
      <c r="GJW42" s="2325"/>
      <c r="GJX42" s="2325"/>
      <c r="GJY42" s="2267"/>
      <c r="GJZ42" s="2270"/>
      <c r="GKA42" s="2271"/>
      <c r="GKB42" s="2270"/>
      <c r="GKC42" s="2270"/>
      <c r="GKD42" s="2325"/>
      <c r="GKE42" s="2325"/>
      <c r="GKF42" s="2325"/>
      <c r="GKG42" s="2267"/>
      <c r="GKH42" s="2270"/>
      <c r="GKI42" s="2271"/>
      <c r="GKJ42" s="2270"/>
      <c r="GKK42" s="2270"/>
      <c r="GKL42" s="2325"/>
      <c r="GKM42" s="2325"/>
      <c r="GKN42" s="2325"/>
      <c r="GKO42" s="2267"/>
      <c r="GKP42" s="2270"/>
      <c r="GKQ42" s="2271"/>
      <c r="GKR42" s="2270"/>
      <c r="GKS42" s="2270"/>
      <c r="GKT42" s="2325"/>
      <c r="GKU42" s="2325"/>
      <c r="GKV42" s="2325"/>
      <c r="GKW42" s="2267"/>
      <c r="GKX42" s="2270"/>
      <c r="GKY42" s="2271"/>
      <c r="GKZ42" s="2270"/>
      <c r="GLA42" s="2270"/>
      <c r="GLB42" s="2325"/>
      <c r="GLC42" s="2325"/>
      <c r="GLD42" s="2325"/>
      <c r="GLE42" s="2267"/>
      <c r="GLF42" s="2270"/>
      <c r="GLG42" s="2271"/>
      <c r="GLH42" s="2270"/>
      <c r="GLI42" s="2270"/>
      <c r="GLJ42" s="2325"/>
      <c r="GLK42" s="2325"/>
      <c r="GLL42" s="2325"/>
      <c r="GLM42" s="2267"/>
      <c r="GLN42" s="2270"/>
      <c r="GLO42" s="2271"/>
      <c r="GLP42" s="2270"/>
      <c r="GLQ42" s="2270"/>
      <c r="GLR42" s="2325"/>
      <c r="GLS42" s="2325"/>
      <c r="GLT42" s="2325"/>
      <c r="GLU42" s="2267"/>
      <c r="GLV42" s="2270"/>
      <c r="GLW42" s="2271"/>
      <c r="GLX42" s="2270"/>
      <c r="GLY42" s="2270"/>
      <c r="GLZ42" s="2325"/>
      <c r="GMA42" s="2325"/>
      <c r="GMB42" s="2325"/>
      <c r="GMC42" s="2267"/>
      <c r="GMD42" s="2270"/>
      <c r="GME42" s="2271"/>
      <c r="GMF42" s="2270"/>
      <c r="GMG42" s="2270"/>
      <c r="GMH42" s="2325"/>
      <c r="GMI42" s="2325"/>
      <c r="GMJ42" s="2325"/>
      <c r="GMK42" s="2267"/>
      <c r="GML42" s="2270"/>
      <c r="GMM42" s="2271"/>
      <c r="GMN42" s="2270"/>
      <c r="GMO42" s="2270"/>
      <c r="GMP42" s="2325"/>
      <c r="GMQ42" s="2325"/>
      <c r="GMR42" s="2325"/>
      <c r="GMS42" s="2267"/>
      <c r="GMT42" s="2270"/>
      <c r="GMU42" s="2271"/>
      <c r="GMV42" s="2270"/>
      <c r="GMW42" s="2270"/>
      <c r="GMX42" s="2325"/>
      <c r="GMY42" s="2325"/>
      <c r="GMZ42" s="2325"/>
      <c r="GNA42" s="2267"/>
      <c r="GNB42" s="2270"/>
      <c r="GNC42" s="2271"/>
      <c r="GND42" s="2270"/>
      <c r="GNE42" s="2270"/>
      <c r="GNF42" s="2325"/>
      <c r="GNG42" s="2325"/>
      <c r="GNH42" s="2325"/>
      <c r="GNI42" s="2267"/>
      <c r="GNJ42" s="2270"/>
      <c r="GNK42" s="2271"/>
      <c r="GNL42" s="2270"/>
      <c r="GNM42" s="2270"/>
      <c r="GNN42" s="2325"/>
      <c r="GNO42" s="2325"/>
      <c r="GNP42" s="2325"/>
      <c r="GNQ42" s="2267"/>
      <c r="GNR42" s="2270"/>
      <c r="GNS42" s="2271"/>
      <c r="GNT42" s="2270"/>
      <c r="GNU42" s="2270"/>
      <c r="GNV42" s="2325"/>
      <c r="GNW42" s="2325"/>
      <c r="GNX42" s="2325"/>
      <c r="GNY42" s="2267"/>
      <c r="GNZ42" s="2270"/>
      <c r="GOA42" s="2271"/>
      <c r="GOB42" s="2270"/>
      <c r="GOC42" s="2270"/>
      <c r="GOD42" s="2325"/>
      <c r="GOE42" s="2325"/>
      <c r="GOF42" s="2325"/>
      <c r="GOG42" s="2267"/>
      <c r="GOH42" s="2270"/>
      <c r="GOI42" s="2271"/>
      <c r="GOJ42" s="2270"/>
      <c r="GOK42" s="2270"/>
      <c r="GOL42" s="2325"/>
      <c r="GOM42" s="2325"/>
      <c r="GON42" s="2325"/>
      <c r="GOO42" s="2267"/>
      <c r="GOP42" s="2270"/>
      <c r="GOQ42" s="2271"/>
      <c r="GOR42" s="2270"/>
      <c r="GOS42" s="2270"/>
      <c r="GOT42" s="2325"/>
      <c r="GOU42" s="2325"/>
      <c r="GOV42" s="2325"/>
      <c r="GOW42" s="2267"/>
      <c r="GOX42" s="2270"/>
      <c r="GOY42" s="2271"/>
      <c r="GOZ42" s="2270"/>
      <c r="GPA42" s="2270"/>
      <c r="GPB42" s="2325"/>
      <c r="GPC42" s="2325"/>
      <c r="GPD42" s="2325"/>
      <c r="GPE42" s="2267"/>
      <c r="GPF42" s="2270"/>
      <c r="GPG42" s="2271"/>
      <c r="GPH42" s="2270"/>
      <c r="GPI42" s="2270"/>
      <c r="GPJ42" s="2325"/>
      <c r="GPK42" s="2325"/>
      <c r="GPL42" s="2325"/>
      <c r="GPM42" s="2267"/>
      <c r="GPN42" s="2270"/>
      <c r="GPO42" s="2271"/>
      <c r="GPP42" s="2270"/>
      <c r="GPQ42" s="2270"/>
      <c r="GPR42" s="2325"/>
      <c r="GPS42" s="2325"/>
      <c r="GPT42" s="2325"/>
      <c r="GPU42" s="2267"/>
      <c r="GPV42" s="2270"/>
      <c r="GPW42" s="2271"/>
      <c r="GPX42" s="2270"/>
      <c r="GPY42" s="2270"/>
      <c r="GPZ42" s="2325"/>
      <c r="GQA42" s="2325"/>
      <c r="GQB42" s="2325"/>
      <c r="GQC42" s="2267"/>
      <c r="GQD42" s="2270"/>
      <c r="GQE42" s="2271"/>
      <c r="GQF42" s="2270"/>
      <c r="GQG42" s="2270"/>
      <c r="GQH42" s="2325"/>
      <c r="GQI42" s="2325"/>
      <c r="GQJ42" s="2325"/>
      <c r="GQK42" s="2267"/>
      <c r="GQL42" s="2270"/>
      <c r="GQM42" s="2271"/>
      <c r="GQN42" s="2270"/>
      <c r="GQO42" s="2270"/>
      <c r="GQP42" s="2325"/>
      <c r="GQQ42" s="2325"/>
      <c r="GQR42" s="2325"/>
      <c r="GQS42" s="2267"/>
      <c r="GQT42" s="2270"/>
      <c r="GQU42" s="2271"/>
      <c r="GQV42" s="2270"/>
      <c r="GQW42" s="2270"/>
      <c r="GQX42" s="2325"/>
      <c r="GQY42" s="2325"/>
      <c r="GQZ42" s="2325"/>
      <c r="GRA42" s="2267"/>
      <c r="GRB42" s="2270"/>
      <c r="GRC42" s="2271"/>
      <c r="GRD42" s="2270"/>
      <c r="GRE42" s="2270"/>
      <c r="GRF42" s="2325"/>
      <c r="GRG42" s="2325"/>
      <c r="GRH42" s="2325"/>
      <c r="GRI42" s="2267"/>
      <c r="GRJ42" s="2270"/>
      <c r="GRK42" s="2271"/>
      <c r="GRL42" s="2270"/>
      <c r="GRM42" s="2270"/>
      <c r="GRN42" s="2325"/>
      <c r="GRO42" s="2325"/>
      <c r="GRP42" s="2325"/>
      <c r="GRQ42" s="2267"/>
      <c r="GRR42" s="2270"/>
      <c r="GRS42" s="2271"/>
      <c r="GRT42" s="2270"/>
      <c r="GRU42" s="2270"/>
      <c r="GRV42" s="2325"/>
      <c r="GRW42" s="2325"/>
      <c r="GRX42" s="2325"/>
      <c r="GRY42" s="2267"/>
      <c r="GRZ42" s="2270"/>
      <c r="GSA42" s="2271"/>
      <c r="GSB42" s="2270"/>
      <c r="GSC42" s="2270"/>
      <c r="GSD42" s="2325"/>
      <c r="GSE42" s="2325"/>
      <c r="GSF42" s="2325"/>
      <c r="GSG42" s="2267"/>
      <c r="GSH42" s="2270"/>
      <c r="GSI42" s="2271"/>
      <c r="GSJ42" s="2270"/>
      <c r="GSK42" s="2270"/>
      <c r="GSL42" s="2325"/>
      <c r="GSM42" s="2325"/>
      <c r="GSN42" s="2325"/>
      <c r="GSO42" s="2267"/>
      <c r="GSP42" s="2270"/>
      <c r="GSQ42" s="2271"/>
      <c r="GSR42" s="2270"/>
      <c r="GSS42" s="2270"/>
      <c r="GST42" s="2325"/>
      <c r="GSU42" s="2325"/>
      <c r="GSV42" s="2325"/>
      <c r="GSW42" s="2267"/>
      <c r="GSX42" s="2270"/>
      <c r="GSY42" s="2271"/>
      <c r="GSZ42" s="2270"/>
      <c r="GTA42" s="2270"/>
      <c r="GTB42" s="2325"/>
      <c r="GTC42" s="2325"/>
      <c r="GTD42" s="2325"/>
      <c r="GTE42" s="2267"/>
      <c r="GTF42" s="2270"/>
      <c r="GTG42" s="2271"/>
      <c r="GTH42" s="2270"/>
      <c r="GTI42" s="2270"/>
      <c r="GTJ42" s="2325"/>
      <c r="GTK42" s="2325"/>
      <c r="GTL42" s="2325"/>
      <c r="GTM42" s="2267"/>
      <c r="GTN42" s="2270"/>
      <c r="GTO42" s="2271"/>
      <c r="GTP42" s="2270"/>
      <c r="GTQ42" s="2270"/>
      <c r="GTR42" s="2325"/>
      <c r="GTS42" s="2325"/>
      <c r="GTT42" s="2325"/>
      <c r="GTU42" s="2267"/>
      <c r="GTV42" s="2270"/>
      <c r="GTW42" s="2271"/>
      <c r="GTX42" s="2270"/>
      <c r="GTY42" s="2270"/>
      <c r="GTZ42" s="2325"/>
      <c r="GUA42" s="2325"/>
      <c r="GUB42" s="2325"/>
      <c r="GUC42" s="2267"/>
      <c r="GUD42" s="2270"/>
      <c r="GUE42" s="2271"/>
      <c r="GUF42" s="2270"/>
      <c r="GUG42" s="2270"/>
      <c r="GUH42" s="2325"/>
      <c r="GUI42" s="2325"/>
      <c r="GUJ42" s="2325"/>
      <c r="GUK42" s="2267"/>
      <c r="GUL42" s="2270"/>
      <c r="GUM42" s="2271"/>
      <c r="GUN42" s="2270"/>
      <c r="GUO42" s="2270"/>
      <c r="GUP42" s="2325"/>
      <c r="GUQ42" s="2325"/>
      <c r="GUR42" s="2325"/>
      <c r="GUS42" s="2267"/>
      <c r="GUT42" s="2270"/>
      <c r="GUU42" s="2271"/>
      <c r="GUV42" s="2270"/>
      <c r="GUW42" s="2270"/>
      <c r="GUX42" s="2325"/>
      <c r="GUY42" s="2325"/>
      <c r="GUZ42" s="2325"/>
      <c r="GVA42" s="2267"/>
      <c r="GVB42" s="2270"/>
      <c r="GVC42" s="2271"/>
      <c r="GVD42" s="2270"/>
      <c r="GVE42" s="2270"/>
      <c r="GVF42" s="2325"/>
      <c r="GVG42" s="2325"/>
      <c r="GVH42" s="2325"/>
      <c r="GVI42" s="2267"/>
      <c r="GVJ42" s="2270"/>
      <c r="GVK42" s="2271"/>
      <c r="GVL42" s="2270"/>
      <c r="GVM42" s="2270"/>
      <c r="GVN42" s="2325"/>
      <c r="GVO42" s="2325"/>
      <c r="GVP42" s="2325"/>
      <c r="GVQ42" s="2267"/>
      <c r="GVR42" s="2270"/>
      <c r="GVS42" s="2271"/>
      <c r="GVT42" s="2270"/>
      <c r="GVU42" s="2270"/>
      <c r="GVV42" s="2325"/>
      <c r="GVW42" s="2325"/>
      <c r="GVX42" s="2325"/>
      <c r="GVY42" s="2267"/>
      <c r="GVZ42" s="2270"/>
      <c r="GWA42" s="2271"/>
      <c r="GWB42" s="2270"/>
      <c r="GWC42" s="2270"/>
      <c r="GWD42" s="2325"/>
      <c r="GWE42" s="2325"/>
      <c r="GWF42" s="2325"/>
      <c r="GWG42" s="2267"/>
      <c r="GWH42" s="2270"/>
      <c r="GWI42" s="2271"/>
      <c r="GWJ42" s="2270"/>
      <c r="GWK42" s="2270"/>
      <c r="GWL42" s="2325"/>
      <c r="GWM42" s="2325"/>
      <c r="GWN42" s="2325"/>
      <c r="GWO42" s="2267"/>
      <c r="GWP42" s="2270"/>
      <c r="GWQ42" s="2271"/>
      <c r="GWR42" s="2270"/>
      <c r="GWS42" s="2270"/>
      <c r="GWT42" s="2325"/>
      <c r="GWU42" s="2325"/>
      <c r="GWV42" s="2325"/>
      <c r="GWW42" s="2267"/>
      <c r="GWX42" s="2270"/>
      <c r="GWY42" s="2271"/>
      <c r="GWZ42" s="2270"/>
      <c r="GXA42" s="2270"/>
      <c r="GXB42" s="2325"/>
      <c r="GXC42" s="2325"/>
      <c r="GXD42" s="2325"/>
      <c r="GXE42" s="2267"/>
      <c r="GXF42" s="2270"/>
      <c r="GXG42" s="2271"/>
      <c r="GXH42" s="2270"/>
      <c r="GXI42" s="2270"/>
      <c r="GXJ42" s="2325"/>
      <c r="GXK42" s="2325"/>
      <c r="GXL42" s="2325"/>
      <c r="GXM42" s="2267"/>
      <c r="GXN42" s="2270"/>
      <c r="GXO42" s="2271"/>
      <c r="GXP42" s="2270"/>
      <c r="GXQ42" s="2270"/>
      <c r="GXR42" s="2325"/>
      <c r="GXS42" s="2325"/>
      <c r="GXT42" s="2325"/>
      <c r="GXU42" s="2267"/>
      <c r="GXV42" s="2270"/>
      <c r="GXW42" s="2271"/>
      <c r="GXX42" s="2270"/>
      <c r="GXY42" s="2270"/>
      <c r="GXZ42" s="2325"/>
      <c r="GYA42" s="2325"/>
      <c r="GYB42" s="2325"/>
      <c r="GYC42" s="2267"/>
      <c r="GYD42" s="2270"/>
      <c r="GYE42" s="2271"/>
      <c r="GYF42" s="2270"/>
      <c r="GYG42" s="2270"/>
      <c r="GYH42" s="2325"/>
      <c r="GYI42" s="2325"/>
      <c r="GYJ42" s="2325"/>
      <c r="GYK42" s="2267"/>
      <c r="GYL42" s="2270"/>
      <c r="GYM42" s="2271"/>
      <c r="GYN42" s="2270"/>
      <c r="GYO42" s="2270"/>
      <c r="GYP42" s="2325"/>
      <c r="GYQ42" s="2325"/>
      <c r="GYR42" s="2325"/>
      <c r="GYS42" s="2267"/>
      <c r="GYT42" s="2270"/>
      <c r="GYU42" s="2271"/>
      <c r="GYV42" s="2270"/>
      <c r="GYW42" s="2270"/>
      <c r="GYX42" s="2325"/>
      <c r="GYY42" s="2325"/>
      <c r="GYZ42" s="2325"/>
      <c r="GZA42" s="2267"/>
      <c r="GZB42" s="2270"/>
      <c r="GZC42" s="2271"/>
      <c r="GZD42" s="2270"/>
      <c r="GZE42" s="2270"/>
      <c r="GZF42" s="2325"/>
      <c r="GZG42" s="2325"/>
      <c r="GZH42" s="2325"/>
      <c r="GZI42" s="2267"/>
      <c r="GZJ42" s="2270"/>
      <c r="GZK42" s="2271"/>
      <c r="GZL42" s="2270"/>
      <c r="GZM42" s="2270"/>
      <c r="GZN42" s="2325"/>
      <c r="GZO42" s="2325"/>
      <c r="GZP42" s="2325"/>
      <c r="GZQ42" s="2267"/>
      <c r="GZR42" s="2270"/>
      <c r="GZS42" s="2271"/>
      <c r="GZT42" s="2270"/>
      <c r="GZU42" s="2270"/>
      <c r="GZV42" s="2325"/>
      <c r="GZW42" s="2325"/>
      <c r="GZX42" s="2325"/>
      <c r="GZY42" s="2267"/>
      <c r="GZZ42" s="2270"/>
      <c r="HAA42" s="2271"/>
      <c r="HAB42" s="2270"/>
      <c r="HAC42" s="2270"/>
      <c r="HAD42" s="2325"/>
      <c r="HAE42" s="2325"/>
      <c r="HAF42" s="2325"/>
      <c r="HAG42" s="2267"/>
      <c r="HAH42" s="2270"/>
      <c r="HAI42" s="2271"/>
      <c r="HAJ42" s="2270"/>
      <c r="HAK42" s="2270"/>
      <c r="HAL42" s="2325"/>
      <c r="HAM42" s="2325"/>
      <c r="HAN42" s="2325"/>
      <c r="HAO42" s="2267"/>
      <c r="HAP42" s="2270"/>
      <c r="HAQ42" s="2271"/>
      <c r="HAR42" s="2270"/>
      <c r="HAS42" s="2270"/>
      <c r="HAT42" s="2325"/>
      <c r="HAU42" s="2325"/>
      <c r="HAV42" s="2325"/>
      <c r="HAW42" s="2267"/>
      <c r="HAX42" s="2270"/>
      <c r="HAY42" s="2271"/>
      <c r="HAZ42" s="2270"/>
      <c r="HBA42" s="2270"/>
      <c r="HBB42" s="2325"/>
      <c r="HBC42" s="2325"/>
      <c r="HBD42" s="2325"/>
      <c r="HBE42" s="2267"/>
      <c r="HBF42" s="2270"/>
      <c r="HBG42" s="2271"/>
      <c r="HBH42" s="2270"/>
      <c r="HBI42" s="2270"/>
      <c r="HBJ42" s="2325"/>
      <c r="HBK42" s="2325"/>
      <c r="HBL42" s="2325"/>
      <c r="HBM42" s="2267"/>
      <c r="HBN42" s="2270"/>
      <c r="HBO42" s="2271"/>
      <c r="HBP42" s="2270"/>
      <c r="HBQ42" s="2270"/>
      <c r="HBR42" s="2325"/>
      <c r="HBS42" s="2325"/>
      <c r="HBT42" s="2325"/>
      <c r="HBU42" s="2267"/>
      <c r="HBV42" s="2270"/>
      <c r="HBW42" s="2271"/>
      <c r="HBX42" s="2270"/>
      <c r="HBY42" s="2270"/>
      <c r="HBZ42" s="2325"/>
      <c r="HCA42" s="2325"/>
      <c r="HCB42" s="2325"/>
      <c r="HCC42" s="2267"/>
      <c r="HCD42" s="2270"/>
      <c r="HCE42" s="2271"/>
      <c r="HCF42" s="2270"/>
      <c r="HCG42" s="2270"/>
      <c r="HCH42" s="2325"/>
      <c r="HCI42" s="2325"/>
      <c r="HCJ42" s="2325"/>
      <c r="HCK42" s="2267"/>
      <c r="HCL42" s="2270"/>
      <c r="HCM42" s="2271"/>
      <c r="HCN42" s="2270"/>
      <c r="HCO42" s="2270"/>
      <c r="HCP42" s="2325"/>
      <c r="HCQ42" s="2325"/>
      <c r="HCR42" s="2325"/>
      <c r="HCS42" s="2267"/>
      <c r="HCT42" s="2270"/>
      <c r="HCU42" s="2271"/>
      <c r="HCV42" s="2270"/>
      <c r="HCW42" s="2270"/>
      <c r="HCX42" s="2325"/>
      <c r="HCY42" s="2325"/>
      <c r="HCZ42" s="2325"/>
      <c r="HDA42" s="2267"/>
      <c r="HDB42" s="2270"/>
      <c r="HDC42" s="2271"/>
      <c r="HDD42" s="2270"/>
      <c r="HDE42" s="2270"/>
      <c r="HDF42" s="2325"/>
      <c r="HDG42" s="2325"/>
      <c r="HDH42" s="2325"/>
      <c r="HDI42" s="2267"/>
      <c r="HDJ42" s="2270"/>
      <c r="HDK42" s="2271"/>
      <c r="HDL42" s="2270"/>
      <c r="HDM42" s="2270"/>
      <c r="HDN42" s="2325"/>
      <c r="HDO42" s="2325"/>
      <c r="HDP42" s="2325"/>
      <c r="HDQ42" s="2267"/>
      <c r="HDR42" s="2270"/>
      <c r="HDS42" s="2271"/>
      <c r="HDT42" s="2270"/>
      <c r="HDU42" s="2270"/>
      <c r="HDV42" s="2325"/>
      <c r="HDW42" s="2325"/>
      <c r="HDX42" s="2325"/>
      <c r="HDY42" s="2267"/>
      <c r="HDZ42" s="2270"/>
      <c r="HEA42" s="2271"/>
      <c r="HEB42" s="2270"/>
      <c r="HEC42" s="2270"/>
      <c r="HED42" s="2325"/>
      <c r="HEE42" s="2325"/>
      <c r="HEF42" s="2325"/>
      <c r="HEG42" s="2267"/>
      <c r="HEH42" s="2270"/>
      <c r="HEI42" s="2271"/>
      <c r="HEJ42" s="2270"/>
      <c r="HEK42" s="2270"/>
      <c r="HEL42" s="2325"/>
      <c r="HEM42" s="2325"/>
      <c r="HEN42" s="2325"/>
      <c r="HEO42" s="2267"/>
      <c r="HEP42" s="2270"/>
      <c r="HEQ42" s="2271"/>
      <c r="HER42" s="2270"/>
      <c r="HES42" s="2270"/>
      <c r="HET42" s="2325"/>
      <c r="HEU42" s="2325"/>
      <c r="HEV42" s="2325"/>
      <c r="HEW42" s="2267"/>
      <c r="HEX42" s="2270"/>
      <c r="HEY42" s="2271"/>
      <c r="HEZ42" s="2270"/>
      <c r="HFA42" s="2270"/>
      <c r="HFB42" s="2325"/>
      <c r="HFC42" s="2325"/>
      <c r="HFD42" s="2325"/>
      <c r="HFE42" s="2267"/>
      <c r="HFF42" s="2270"/>
      <c r="HFG42" s="2271"/>
      <c r="HFH42" s="2270"/>
      <c r="HFI42" s="2270"/>
      <c r="HFJ42" s="2325"/>
      <c r="HFK42" s="2325"/>
      <c r="HFL42" s="2325"/>
      <c r="HFM42" s="2267"/>
      <c r="HFN42" s="2270"/>
      <c r="HFO42" s="2271"/>
      <c r="HFP42" s="2270"/>
      <c r="HFQ42" s="2270"/>
      <c r="HFR42" s="2325"/>
      <c r="HFS42" s="2325"/>
      <c r="HFT42" s="2325"/>
      <c r="HFU42" s="2267"/>
      <c r="HFV42" s="2270"/>
      <c r="HFW42" s="2271"/>
      <c r="HFX42" s="2270"/>
      <c r="HFY42" s="2270"/>
      <c r="HFZ42" s="2325"/>
      <c r="HGA42" s="2325"/>
      <c r="HGB42" s="2325"/>
      <c r="HGC42" s="2267"/>
      <c r="HGD42" s="2270"/>
      <c r="HGE42" s="2271"/>
      <c r="HGF42" s="2270"/>
      <c r="HGG42" s="2270"/>
      <c r="HGH42" s="2325"/>
      <c r="HGI42" s="2325"/>
      <c r="HGJ42" s="2325"/>
      <c r="HGK42" s="2267"/>
      <c r="HGL42" s="2270"/>
      <c r="HGM42" s="2271"/>
      <c r="HGN42" s="2270"/>
      <c r="HGO42" s="2270"/>
      <c r="HGP42" s="2325"/>
      <c r="HGQ42" s="2325"/>
      <c r="HGR42" s="2325"/>
      <c r="HGS42" s="2267"/>
      <c r="HGT42" s="2270"/>
      <c r="HGU42" s="2271"/>
      <c r="HGV42" s="2270"/>
      <c r="HGW42" s="2270"/>
      <c r="HGX42" s="2325"/>
      <c r="HGY42" s="2325"/>
      <c r="HGZ42" s="2325"/>
      <c r="HHA42" s="2267"/>
      <c r="HHB42" s="2270"/>
      <c r="HHC42" s="2271"/>
      <c r="HHD42" s="2270"/>
      <c r="HHE42" s="2270"/>
      <c r="HHF42" s="2325"/>
      <c r="HHG42" s="2325"/>
      <c r="HHH42" s="2325"/>
      <c r="HHI42" s="2267"/>
      <c r="HHJ42" s="2270"/>
      <c r="HHK42" s="2271"/>
      <c r="HHL42" s="2270"/>
      <c r="HHM42" s="2270"/>
      <c r="HHN42" s="2325"/>
      <c r="HHO42" s="2325"/>
      <c r="HHP42" s="2325"/>
      <c r="HHQ42" s="2267"/>
      <c r="HHR42" s="2270"/>
      <c r="HHS42" s="2271"/>
      <c r="HHT42" s="2270"/>
      <c r="HHU42" s="2270"/>
      <c r="HHV42" s="2325"/>
      <c r="HHW42" s="2325"/>
      <c r="HHX42" s="2325"/>
      <c r="HHY42" s="2267"/>
      <c r="HHZ42" s="2270"/>
      <c r="HIA42" s="2271"/>
      <c r="HIB42" s="2270"/>
      <c r="HIC42" s="2270"/>
      <c r="HID42" s="2325"/>
      <c r="HIE42" s="2325"/>
      <c r="HIF42" s="2325"/>
      <c r="HIG42" s="2267"/>
      <c r="HIH42" s="2270"/>
      <c r="HII42" s="2271"/>
      <c r="HIJ42" s="2270"/>
      <c r="HIK42" s="2270"/>
      <c r="HIL42" s="2325"/>
      <c r="HIM42" s="2325"/>
      <c r="HIN42" s="2325"/>
      <c r="HIO42" s="2267"/>
      <c r="HIP42" s="2270"/>
      <c r="HIQ42" s="2271"/>
      <c r="HIR42" s="2270"/>
      <c r="HIS42" s="2270"/>
      <c r="HIT42" s="2325"/>
      <c r="HIU42" s="2325"/>
      <c r="HIV42" s="2325"/>
      <c r="HIW42" s="2267"/>
      <c r="HIX42" s="2270"/>
      <c r="HIY42" s="2271"/>
      <c r="HIZ42" s="2270"/>
      <c r="HJA42" s="2270"/>
      <c r="HJB42" s="2325"/>
      <c r="HJC42" s="2325"/>
      <c r="HJD42" s="2325"/>
      <c r="HJE42" s="2267"/>
      <c r="HJF42" s="2270"/>
      <c r="HJG42" s="2271"/>
      <c r="HJH42" s="2270"/>
      <c r="HJI42" s="2270"/>
      <c r="HJJ42" s="2325"/>
      <c r="HJK42" s="2325"/>
      <c r="HJL42" s="2325"/>
      <c r="HJM42" s="2267"/>
      <c r="HJN42" s="2270"/>
      <c r="HJO42" s="2271"/>
      <c r="HJP42" s="2270"/>
      <c r="HJQ42" s="2270"/>
      <c r="HJR42" s="2325"/>
      <c r="HJS42" s="2325"/>
      <c r="HJT42" s="2325"/>
      <c r="HJU42" s="2267"/>
      <c r="HJV42" s="2270"/>
      <c r="HJW42" s="2271"/>
      <c r="HJX42" s="2270"/>
      <c r="HJY42" s="2270"/>
      <c r="HJZ42" s="2325"/>
      <c r="HKA42" s="2325"/>
      <c r="HKB42" s="2325"/>
      <c r="HKC42" s="2267"/>
      <c r="HKD42" s="2270"/>
      <c r="HKE42" s="2271"/>
      <c r="HKF42" s="2270"/>
      <c r="HKG42" s="2270"/>
      <c r="HKH42" s="2325"/>
      <c r="HKI42" s="2325"/>
      <c r="HKJ42" s="2325"/>
      <c r="HKK42" s="2267"/>
      <c r="HKL42" s="2270"/>
      <c r="HKM42" s="2271"/>
      <c r="HKN42" s="2270"/>
      <c r="HKO42" s="2270"/>
      <c r="HKP42" s="2325"/>
      <c r="HKQ42" s="2325"/>
      <c r="HKR42" s="2325"/>
      <c r="HKS42" s="2267"/>
      <c r="HKT42" s="2270"/>
      <c r="HKU42" s="2271"/>
      <c r="HKV42" s="2270"/>
      <c r="HKW42" s="2270"/>
      <c r="HKX42" s="2325"/>
      <c r="HKY42" s="2325"/>
      <c r="HKZ42" s="2325"/>
      <c r="HLA42" s="2267"/>
      <c r="HLB42" s="2270"/>
      <c r="HLC42" s="2271"/>
      <c r="HLD42" s="2270"/>
      <c r="HLE42" s="2270"/>
      <c r="HLF42" s="2325"/>
      <c r="HLG42" s="2325"/>
      <c r="HLH42" s="2325"/>
      <c r="HLI42" s="2267"/>
      <c r="HLJ42" s="2270"/>
      <c r="HLK42" s="2271"/>
      <c r="HLL42" s="2270"/>
      <c r="HLM42" s="2270"/>
      <c r="HLN42" s="2325"/>
      <c r="HLO42" s="2325"/>
      <c r="HLP42" s="2325"/>
      <c r="HLQ42" s="2267"/>
      <c r="HLR42" s="2270"/>
      <c r="HLS42" s="2271"/>
      <c r="HLT42" s="2270"/>
      <c r="HLU42" s="2270"/>
      <c r="HLV42" s="2325"/>
      <c r="HLW42" s="2325"/>
      <c r="HLX42" s="2325"/>
      <c r="HLY42" s="2267"/>
      <c r="HLZ42" s="2270"/>
      <c r="HMA42" s="2271"/>
      <c r="HMB42" s="2270"/>
      <c r="HMC42" s="2270"/>
      <c r="HMD42" s="2325"/>
      <c r="HME42" s="2325"/>
      <c r="HMF42" s="2325"/>
      <c r="HMG42" s="2267"/>
      <c r="HMH42" s="2270"/>
      <c r="HMI42" s="2271"/>
      <c r="HMJ42" s="2270"/>
      <c r="HMK42" s="2270"/>
      <c r="HML42" s="2325"/>
      <c r="HMM42" s="2325"/>
      <c r="HMN42" s="2325"/>
      <c r="HMO42" s="2267"/>
      <c r="HMP42" s="2270"/>
      <c r="HMQ42" s="2271"/>
      <c r="HMR42" s="2270"/>
      <c r="HMS42" s="2270"/>
      <c r="HMT42" s="2325"/>
      <c r="HMU42" s="2325"/>
      <c r="HMV42" s="2325"/>
      <c r="HMW42" s="2267"/>
      <c r="HMX42" s="2270"/>
      <c r="HMY42" s="2271"/>
      <c r="HMZ42" s="2270"/>
      <c r="HNA42" s="2270"/>
      <c r="HNB42" s="2325"/>
      <c r="HNC42" s="2325"/>
      <c r="HND42" s="2325"/>
      <c r="HNE42" s="2267"/>
      <c r="HNF42" s="2270"/>
      <c r="HNG42" s="2271"/>
      <c r="HNH42" s="2270"/>
      <c r="HNI42" s="2270"/>
      <c r="HNJ42" s="2325"/>
      <c r="HNK42" s="2325"/>
      <c r="HNL42" s="2325"/>
      <c r="HNM42" s="2267"/>
      <c r="HNN42" s="2270"/>
      <c r="HNO42" s="2271"/>
      <c r="HNP42" s="2270"/>
      <c r="HNQ42" s="2270"/>
      <c r="HNR42" s="2325"/>
      <c r="HNS42" s="2325"/>
      <c r="HNT42" s="2325"/>
      <c r="HNU42" s="2267"/>
      <c r="HNV42" s="2270"/>
      <c r="HNW42" s="2271"/>
      <c r="HNX42" s="2270"/>
      <c r="HNY42" s="2270"/>
      <c r="HNZ42" s="2325"/>
      <c r="HOA42" s="2325"/>
      <c r="HOB42" s="2325"/>
      <c r="HOC42" s="2267"/>
      <c r="HOD42" s="2270"/>
      <c r="HOE42" s="2271"/>
      <c r="HOF42" s="2270"/>
      <c r="HOG42" s="2270"/>
      <c r="HOH42" s="2325"/>
      <c r="HOI42" s="2325"/>
      <c r="HOJ42" s="2325"/>
      <c r="HOK42" s="2267"/>
      <c r="HOL42" s="2270"/>
      <c r="HOM42" s="2271"/>
      <c r="HON42" s="2270"/>
      <c r="HOO42" s="2270"/>
      <c r="HOP42" s="2325"/>
      <c r="HOQ42" s="2325"/>
      <c r="HOR42" s="2325"/>
      <c r="HOS42" s="2267"/>
      <c r="HOT42" s="2270"/>
      <c r="HOU42" s="2271"/>
      <c r="HOV42" s="2270"/>
      <c r="HOW42" s="2270"/>
      <c r="HOX42" s="2325"/>
      <c r="HOY42" s="2325"/>
      <c r="HOZ42" s="2325"/>
      <c r="HPA42" s="2267"/>
      <c r="HPB42" s="2270"/>
      <c r="HPC42" s="2271"/>
      <c r="HPD42" s="2270"/>
      <c r="HPE42" s="2270"/>
      <c r="HPF42" s="2325"/>
      <c r="HPG42" s="2325"/>
      <c r="HPH42" s="2325"/>
      <c r="HPI42" s="2267"/>
      <c r="HPJ42" s="2270"/>
      <c r="HPK42" s="2271"/>
      <c r="HPL42" s="2270"/>
      <c r="HPM42" s="2270"/>
      <c r="HPN42" s="2325"/>
      <c r="HPO42" s="2325"/>
      <c r="HPP42" s="2325"/>
      <c r="HPQ42" s="2267"/>
      <c r="HPR42" s="2270"/>
      <c r="HPS42" s="2271"/>
      <c r="HPT42" s="2270"/>
      <c r="HPU42" s="2270"/>
      <c r="HPV42" s="2325"/>
      <c r="HPW42" s="2325"/>
      <c r="HPX42" s="2325"/>
      <c r="HPY42" s="2267"/>
      <c r="HPZ42" s="2270"/>
      <c r="HQA42" s="2271"/>
      <c r="HQB42" s="2270"/>
      <c r="HQC42" s="2270"/>
      <c r="HQD42" s="2325"/>
      <c r="HQE42" s="2325"/>
      <c r="HQF42" s="2325"/>
      <c r="HQG42" s="2267"/>
      <c r="HQH42" s="2270"/>
      <c r="HQI42" s="2271"/>
      <c r="HQJ42" s="2270"/>
      <c r="HQK42" s="2270"/>
      <c r="HQL42" s="2325"/>
      <c r="HQM42" s="2325"/>
      <c r="HQN42" s="2325"/>
      <c r="HQO42" s="2267"/>
      <c r="HQP42" s="2270"/>
      <c r="HQQ42" s="2271"/>
      <c r="HQR42" s="2270"/>
      <c r="HQS42" s="2270"/>
      <c r="HQT42" s="2325"/>
      <c r="HQU42" s="2325"/>
      <c r="HQV42" s="2325"/>
      <c r="HQW42" s="2267"/>
      <c r="HQX42" s="2270"/>
      <c r="HQY42" s="2271"/>
      <c r="HQZ42" s="2270"/>
      <c r="HRA42" s="2270"/>
      <c r="HRB42" s="2325"/>
      <c r="HRC42" s="2325"/>
      <c r="HRD42" s="2325"/>
      <c r="HRE42" s="2267"/>
      <c r="HRF42" s="2270"/>
      <c r="HRG42" s="2271"/>
      <c r="HRH42" s="2270"/>
      <c r="HRI42" s="2270"/>
      <c r="HRJ42" s="2325"/>
      <c r="HRK42" s="2325"/>
      <c r="HRL42" s="2325"/>
      <c r="HRM42" s="2267"/>
      <c r="HRN42" s="2270"/>
      <c r="HRO42" s="2271"/>
      <c r="HRP42" s="2270"/>
      <c r="HRQ42" s="2270"/>
      <c r="HRR42" s="2325"/>
      <c r="HRS42" s="2325"/>
      <c r="HRT42" s="2325"/>
      <c r="HRU42" s="2267"/>
      <c r="HRV42" s="2270"/>
      <c r="HRW42" s="2271"/>
      <c r="HRX42" s="2270"/>
      <c r="HRY42" s="2270"/>
      <c r="HRZ42" s="2325"/>
      <c r="HSA42" s="2325"/>
      <c r="HSB42" s="2325"/>
      <c r="HSC42" s="2267"/>
      <c r="HSD42" s="2270"/>
      <c r="HSE42" s="2271"/>
      <c r="HSF42" s="2270"/>
      <c r="HSG42" s="2270"/>
      <c r="HSH42" s="2325"/>
      <c r="HSI42" s="2325"/>
      <c r="HSJ42" s="2325"/>
      <c r="HSK42" s="2267"/>
      <c r="HSL42" s="2270"/>
      <c r="HSM42" s="2271"/>
      <c r="HSN42" s="2270"/>
      <c r="HSO42" s="2270"/>
      <c r="HSP42" s="2325"/>
      <c r="HSQ42" s="2325"/>
      <c r="HSR42" s="2325"/>
      <c r="HSS42" s="2267"/>
      <c r="HST42" s="2270"/>
      <c r="HSU42" s="2271"/>
      <c r="HSV42" s="2270"/>
      <c r="HSW42" s="2270"/>
      <c r="HSX42" s="2325"/>
      <c r="HSY42" s="2325"/>
      <c r="HSZ42" s="2325"/>
      <c r="HTA42" s="2267"/>
      <c r="HTB42" s="2270"/>
      <c r="HTC42" s="2271"/>
      <c r="HTD42" s="2270"/>
      <c r="HTE42" s="2270"/>
      <c r="HTF42" s="2325"/>
      <c r="HTG42" s="2325"/>
      <c r="HTH42" s="2325"/>
      <c r="HTI42" s="2267"/>
      <c r="HTJ42" s="2270"/>
      <c r="HTK42" s="2271"/>
      <c r="HTL42" s="2270"/>
      <c r="HTM42" s="2270"/>
      <c r="HTN42" s="2325"/>
      <c r="HTO42" s="2325"/>
      <c r="HTP42" s="2325"/>
      <c r="HTQ42" s="2267"/>
      <c r="HTR42" s="2270"/>
      <c r="HTS42" s="2271"/>
      <c r="HTT42" s="2270"/>
      <c r="HTU42" s="2270"/>
      <c r="HTV42" s="2325"/>
      <c r="HTW42" s="2325"/>
      <c r="HTX42" s="2325"/>
      <c r="HTY42" s="2267"/>
      <c r="HTZ42" s="2270"/>
      <c r="HUA42" s="2271"/>
      <c r="HUB42" s="2270"/>
      <c r="HUC42" s="2270"/>
      <c r="HUD42" s="2325"/>
      <c r="HUE42" s="2325"/>
      <c r="HUF42" s="2325"/>
      <c r="HUG42" s="2267"/>
      <c r="HUH42" s="2270"/>
      <c r="HUI42" s="2271"/>
      <c r="HUJ42" s="2270"/>
      <c r="HUK42" s="2270"/>
      <c r="HUL42" s="2325"/>
      <c r="HUM42" s="2325"/>
      <c r="HUN42" s="2325"/>
      <c r="HUO42" s="2267"/>
      <c r="HUP42" s="2270"/>
      <c r="HUQ42" s="2271"/>
      <c r="HUR42" s="2270"/>
      <c r="HUS42" s="2270"/>
      <c r="HUT42" s="2325"/>
      <c r="HUU42" s="2325"/>
      <c r="HUV42" s="2325"/>
      <c r="HUW42" s="2267"/>
      <c r="HUX42" s="2270"/>
      <c r="HUY42" s="2271"/>
      <c r="HUZ42" s="2270"/>
      <c r="HVA42" s="2270"/>
      <c r="HVB42" s="2325"/>
      <c r="HVC42" s="2325"/>
      <c r="HVD42" s="2325"/>
      <c r="HVE42" s="2267"/>
      <c r="HVF42" s="2270"/>
      <c r="HVG42" s="2271"/>
      <c r="HVH42" s="2270"/>
      <c r="HVI42" s="2270"/>
      <c r="HVJ42" s="2325"/>
      <c r="HVK42" s="2325"/>
      <c r="HVL42" s="2325"/>
      <c r="HVM42" s="2267"/>
      <c r="HVN42" s="2270"/>
      <c r="HVO42" s="2271"/>
      <c r="HVP42" s="2270"/>
      <c r="HVQ42" s="2270"/>
      <c r="HVR42" s="2325"/>
      <c r="HVS42" s="2325"/>
      <c r="HVT42" s="2325"/>
      <c r="HVU42" s="2267"/>
      <c r="HVV42" s="2270"/>
      <c r="HVW42" s="2271"/>
      <c r="HVX42" s="2270"/>
      <c r="HVY42" s="2270"/>
      <c r="HVZ42" s="2325"/>
      <c r="HWA42" s="2325"/>
      <c r="HWB42" s="2325"/>
      <c r="HWC42" s="2267"/>
      <c r="HWD42" s="2270"/>
      <c r="HWE42" s="2271"/>
      <c r="HWF42" s="2270"/>
      <c r="HWG42" s="2270"/>
      <c r="HWH42" s="2325"/>
      <c r="HWI42" s="2325"/>
      <c r="HWJ42" s="2325"/>
      <c r="HWK42" s="2267"/>
      <c r="HWL42" s="2270"/>
      <c r="HWM42" s="2271"/>
      <c r="HWN42" s="2270"/>
      <c r="HWO42" s="2270"/>
      <c r="HWP42" s="2325"/>
      <c r="HWQ42" s="2325"/>
      <c r="HWR42" s="2325"/>
      <c r="HWS42" s="2267"/>
      <c r="HWT42" s="2270"/>
      <c r="HWU42" s="2271"/>
      <c r="HWV42" s="2270"/>
      <c r="HWW42" s="2270"/>
      <c r="HWX42" s="2325"/>
      <c r="HWY42" s="2325"/>
      <c r="HWZ42" s="2325"/>
      <c r="HXA42" s="2267"/>
      <c r="HXB42" s="2270"/>
      <c r="HXC42" s="2271"/>
      <c r="HXD42" s="2270"/>
      <c r="HXE42" s="2270"/>
      <c r="HXF42" s="2325"/>
      <c r="HXG42" s="2325"/>
      <c r="HXH42" s="2325"/>
      <c r="HXI42" s="2267"/>
      <c r="HXJ42" s="2270"/>
      <c r="HXK42" s="2271"/>
      <c r="HXL42" s="2270"/>
      <c r="HXM42" s="2270"/>
      <c r="HXN42" s="2325"/>
      <c r="HXO42" s="2325"/>
      <c r="HXP42" s="2325"/>
      <c r="HXQ42" s="2267"/>
      <c r="HXR42" s="2270"/>
      <c r="HXS42" s="2271"/>
      <c r="HXT42" s="2270"/>
      <c r="HXU42" s="2270"/>
      <c r="HXV42" s="2325"/>
      <c r="HXW42" s="2325"/>
      <c r="HXX42" s="2325"/>
      <c r="HXY42" s="2267"/>
      <c r="HXZ42" s="2270"/>
      <c r="HYA42" s="2271"/>
      <c r="HYB42" s="2270"/>
      <c r="HYC42" s="2270"/>
      <c r="HYD42" s="2325"/>
      <c r="HYE42" s="2325"/>
      <c r="HYF42" s="2325"/>
      <c r="HYG42" s="2267"/>
      <c r="HYH42" s="2270"/>
      <c r="HYI42" s="2271"/>
      <c r="HYJ42" s="2270"/>
      <c r="HYK42" s="2270"/>
      <c r="HYL42" s="2325"/>
      <c r="HYM42" s="2325"/>
      <c r="HYN42" s="2325"/>
      <c r="HYO42" s="2267"/>
      <c r="HYP42" s="2270"/>
      <c r="HYQ42" s="2271"/>
      <c r="HYR42" s="2270"/>
      <c r="HYS42" s="2270"/>
      <c r="HYT42" s="2325"/>
      <c r="HYU42" s="2325"/>
      <c r="HYV42" s="2325"/>
      <c r="HYW42" s="2267"/>
      <c r="HYX42" s="2270"/>
      <c r="HYY42" s="2271"/>
      <c r="HYZ42" s="2270"/>
      <c r="HZA42" s="2270"/>
      <c r="HZB42" s="2325"/>
      <c r="HZC42" s="2325"/>
      <c r="HZD42" s="2325"/>
      <c r="HZE42" s="2267"/>
      <c r="HZF42" s="2270"/>
      <c r="HZG42" s="2271"/>
      <c r="HZH42" s="2270"/>
      <c r="HZI42" s="2270"/>
      <c r="HZJ42" s="2325"/>
      <c r="HZK42" s="2325"/>
      <c r="HZL42" s="2325"/>
      <c r="HZM42" s="2267"/>
      <c r="HZN42" s="2270"/>
      <c r="HZO42" s="2271"/>
      <c r="HZP42" s="2270"/>
      <c r="HZQ42" s="2270"/>
      <c r="HZR42" s="2325"/>
      <c r="HZS42" s="2325"/>
      <c r="HZT42" s="2325"/>
      <c r="HZU42" s="2267"/>
      <c r="HZV42" s="2270"/>
      <c r="HZW42" s="2271"/>
      <c r="HZX42" s="2270"/>
      <c r="HZY42" s="2270"/>
      <c r="HZZ42" s="2325"/>
      <c r="IAA42" s="2325"/>
      <c r="IAB42" s="2325"/>
      <c r="IAC42" s="2267"/>
      <c r="IAD42" s="2270"/>
      <c r="IAE42" s="2271"/>
      <c r="IAF42" s="2270"/>
      <c r="IAG42" s="2270"/>
      <c r="IAH42" s="2325"/>
      <c r="IAI42" s="2325"/>
      <c r="IAJ42" s="2325"/>
      <c r="IAK42" s="2267"/>
      <c r="IAL42" s="2270"/>
      <c r="IAM42" s="2271"/>
      <c r="IAN42" s="2270"/>
      <c r="IAO42" s="2270"/>
      <c r="IAP42" s="2325"/>
      <c r="IAQ42" s="2325"/>
      <c r="IAR42" s="2325"/>
      <c r="IAS42" s="2267"/>
      <c r="IAT42" s="2270"/>
      <c r="IAU42" s="2271"/>
      <c r="IAV42" s="2270"/>
      <c r="IAW42" s="2270"/>
      <c r="IAX42" s="2325"/>
      <c r="IAY42" s="2325"/>
      <c r="IAZ42" s="2325"/>
      <c r="IBA42" s="2267"/>
      <c r="IBB42" s="2270"/>
      <c r="IBC42" s="2271"/>
      <c r="IBD42" s="2270"/>
      <c r="IBE42" s="2270"/>
      <c r="IBF42" s="2325"/>
      <c r="IBG42" s="2325"/>
      <c r="IBH42" s="2325"/>
      <c r="IBI42" s="2267"/>
      <c r="IBJ42" s="2270"/>
      <c r="IBK42" s="2271"/>
      <c r="IBL42" s="2270"/>
      <c r="IBM42" s="2270"/>
      <c r="IBN42" s="2325"/>
      <c r="IBO42" s="2325"/>
      <c r="IBP42" s="2325"/>
      <c r="IBQ42" s="2267"/>
      <c r="IBR42" s="2270"/>
      <c r="IBS42" s="2271"/>
      <c r="IBT42" s="2270"/>
      <c r="IBU42" s="2270"/>
      <c r="IBV42" s="2325"/>
      <c r="IBW42" s="2325"/>
      <c r="IBX42" s="2325"/>
      <c r="IBY42" s="2267"/>
      <c r="IBZ42" s="2270"/>
      <c r="ICA42" s="2271"/>
      <c r="ICB42" s="2270"/>
      <c r="ICC42" s="2270"/>
      <c r="ICD42" s="2325"/>
      <c r="ICE42" s="2325"/>
      <c r="ICF42" s="2325"/>
      <c r="ICG42" s="2267"/>
      <c r="ICH42" s="2270"/>
      <c r="ICI42" s="2271"/>
      <c r="ICJ42" s="2270"/>
      <c r="ICK42" s="2270"/>
      <c r="ICL42" s="2325"/>
      <c r="ICM42" s="2325"/>
      <c r="ICN42" s="2325"/>
      <c r="ICO42" s="2267"/>
      <c r="ICP42" s="2270"/>
      <c r="ICQ42" s="2271"/>
      <c r="ICR42" s="2270"/>
      <c r="ICS42" s="2270"/>
      <c r="ICT42" s="2325"/>
      <c r="ICU42" s="2325"/>
      <c r="ICV42" s="2325"/>
      <c r="ICW42" s="2267"/>
      <c r="ICX42" s="2270"/>
      <c r="ICY42" s="2271"/>
      <c r="ICZ42" s="2270"/>
      <c r="IDA42" s="2270"/>
      <c r="IDB42" s="2325"/>
      <c r="IDC42" s="2325"/>
      <c r="IDD42" s="2325"/>
      <c r="IDE42" s="2267"/>
      <c r="IDF42" s="2270"/>
      <c r="IDG42" s="2271"/>
      <c r="IDH42" s="2270"/>
      <c r="IDI42" s="2270"/>
      <c r="IDJ42" s="2325"/>
      <c r="IDK42" s="2325"/>
      <c r="IDL42" s="2325"/>
      <c r="IDM42" s="2267"/>
      <c r="IDN42" s="2270"/>
      <c r="IDO42" s="2271"/>
      <c r="IDP42" s="2270"/>
      <c r="IDQ42" s="2270"/>
      <c r="IDR42" s="2325"/>
      <c r="IDS42" s="2325"/>
      <c r="IDT42" s="2325"/>
      <c r="IDU42" s="2267"/>
      <c r="IDV42" s="2270"/>
      <c r="IDW42" s="2271"/>
      <c r="IDX42" s="2270"/>
      <c r="IDY42" s="2270"/>
      <c r="IDZ42" s="2325"/>
      <c r="IEA42" s="2325"/>
      <c r="IEB42" s="2325"/>
      <c r="IEC42" s="2267"/>
      <c r="IED42" s="2270"/>
      <c r="IEE42" s="2271"/>
      <c r="IEF42" s="2270"/>
      <c r="IEG42" s="2270"/>
      <c r="IEH42" s="2325"/>
      <c r="IEI42" s="2325"/>
      <c r="IEJ42" s="2325"/>
      <c r="IEK42" s="2267"/>
      <c r="IEL42" s="2270"/>
      <c r="IEM42" s="2271"/>
      <c r="IEN42" s="2270"/>
      <c r="IEO42" s="2270"/>
      <c r="IEP42" s="2325"/>
      <c r="IEQ42" s="2325"/>
      <c r="IER42" s="2325"/>
      <c r="IES42" s="2267"/>
      <c r="IET42" s="2270"/>
      <c r="IEU42" s="2271"/>
      <c r="IEV42" s="2270"/>
      <c r="IEW42" s="2270"/>
      <c r="IEX42" s="2325"/>
      <c r="IEY42" s="2325"/>
      <c r="IEZ42" s="2325"/>
      <c r="IFA42" s="2267"/>
      <c r="IFB42" s="2270"/>
      <c r="IFC42" s="2271"/>
      <c r="IFD42" s="2270"/>
      <c r="IFE42" s="2270"/>
      <c r="IFF42" s="2325"/>
      <c r="IFG42" s="2325"/>
      <c r="IFH42" s="2325"/>
      <c r="IFI42" s="2267"/>
      <c r="IFJ42" s="2270"/>
      <c r="IFK42" s="2271"/>
      <c r="IFL42" s="2270"/>
      <c r="IFM42" s="2270"/>
      <c r="IFN42" s="2325"/>
      <c r="IFO42" s="2325"/>
      <c r="IFP42" s="2325"/>
      <c r="IFQ42" s="2267"/>
      <c r="IFR42" s="2270"/>
      <c r="IFS42" s="2271"/>
      <c r="IFT42" s="2270"/>
      <c r="IFU42" s="2270"/>
      <c r="IFV42" s="2325"/>
      <c r="IFW42" s="2325"/>
      <c r="IFX42" s="2325"/>
      <c r="IFY42" s="2267"/>
      <c r="IFZ42" s="2270"/>
      <c r="IGA42" s="2271"/>
      <c r="IGB42" s="2270"/>
      <c r="IGC42" s="2270"/>
      <c r="IGD42" s="2325"/>
      <c r="IGE42" s="2325"/>
      <c r="IGF42" s="2325"/>
      <c r="IGG42" s="2267"/>
      <c r="IGH42" s="2270"/>
      <c r="IGI42" s="2271"/>
      <c r="IGJ42" s="2270"/>
      <c r="IGK42" s="2270"/>
      <c r="IGL42" s="2325"/>
      <c r="IGM42" s="2325"/>
      <c r="IGN42" s="2325"/>
      <c r="IGO42" s="2267"/>
      <c r="IGP42" s="2270"/>
      <c r="IGQ42" s="2271"/>
      <c r="IGR42" s="2270"/>
      <c r="IGS42" s="2270"/>
      <c r="IGT42" s="2325"/>
      <c r="IGU42" s="2325"/>
      <c r="IGV42" s="2325"/>
      <c r="IGW42" s="2267"/>
      <c r="IGX42" s="2270"/>
      <c r="IGY42" s="2271"/>
      <c r="IGZ42" s="2270"/>
      <c r="IHA42" s="2270"/>
      <c r="IHB42" s="2325"/>
      <c r="IHC42" s="2325"/>
      <c r="IHD42" s="2325"/>
      <c r="IHE42" s="2267"/>
      <c r="IHF42" s="2270"/>
      <c r="IHG42" s="2271"/>
      <c r="IHH42" s="2270"/>
      <c r="IHI42" s="2270"/>
      <c r="IHJ42" s="2325"/>
      <c r="IHK42" s="2325"/>
      <c r="IHL42" s="2325"/>
      <c r="IHM42" s="2267"/>
      <c r="IHN42" s="2270"/>
      <c r="IHO42" s="2271"/>
      <c r="IHP42" s="2270"/>
      <c r="IHQ42" s="2270"/>
      <c r="IHR42" s="2325"/>
      <c r="IHS42" s="2325"/>
      <c r="IHT42" s="2325"/>
      <c r="IHU42" s="2267"/>
      <c r="IHV42" s="2270"/>
      <c r="IHW42" s="2271"/>
      <c r="IHX42" s="2270"/>
      <c r="IHY42" s="2270"/>
      <c r="IHZ42" s="2325"/>
      <c r="IIA42" s="2325"/>
      <c r="IIB42" s="2325"/>
      <c r="IIC42" s="2267"/>
      <c r="IID42" s="2270"/>
      <c r="IIE42" s="2271"/>
      <c r="IIF42" s="2270"/>
      <c r="IIG42" s="2270"/>
      <c r="IIH42" s="2325"/>
      <c r="III42" s="2325"/>
      <c r="IIJ42" s="2325"/>
      <c r="IIK42" s="2267"/>
      <c r="IIL42" s="2270"/>
      <c r="IIM42" s="2271"/>
      <c r="IIN42" s="2270"/>
      <c r="IIO42" s="2270"/>
      <c r="IIP42" s="2325"/>
      <c r="IIQ42" s="2325"/>
      <c r="IIR42" s="2325"/>
      <c r="IIS42" s="2267"/>
      <c r="IIT42" s="2270"/>
      <c r="IIU42" s="2271"/>
      <c r="IIV42" s="2270"/>
      <c r="IIW42" s="2270"/>
      <c r="IIX42" s="2325"/>
      <c r="IIY42" s="2325"/>
      <c r="IIZ42" s="2325"/>
      <c r="IJA42" s="2267"/>
      <c r="IJB42" s="2270"/>
      <c r="IJC42" s="2271"/>
      <c r="IJD42" s="2270"/>
      <c r="IJE42" s="2270"/>
      <c r="IJF42" s="2325"/>
      <c r="IJG42" s="2325"/>
      <c r="IJH42" s="2325"/>
      <c r="IJI42" s="2267"/>
      <c r="IJJ42" s="2270"/>
      <c r="IJK42" s="2271"/>
      <c r="IJL42" s="2270"/>
      <c r="IJM42" s="2270"/>
      <c r="IJN42" s="2325"/>
      <c r="IJO42" s="2325"/>
      <c r="IJP42" s="2325"/>
      <c r="IJQ42" s="2267"/>
      <c r="IJR42" s="2270"/>
      <c r="IJS42" s="2271"/>
      <c r="IJT42" s="2270"/>
      <c r="IJU42" s="2270"/>
      <c r="IJV42" s="2325"/>
      <c r="IJW42" s="2325"/>
      <c r="IJX42" s="2325"/>
      <c r="IJY42" s="2267"/>
      <c r="IJZ42" s="2270"/>
      <c r="IKA42" s="2271"/>
      <c r="IKB42" s="2270"/>
      <c r="IKC42" s="2270"/>
      <c r="IKD42" s="2325"/>
      <c r="IKE42" s="2325"/>
      <c r="IKF42" s="2325"/>
      <c r="IKG42" s="2267"/>
      <c r="IKH42" s="2270"/>
      <c r="IKI42" s="2271"/>
      <c r="IKJ42" s="2270"/>
      <c r="IKK42" s="2270"/>
      <c r="IKL42" s="2325"/>
      <c r="IKM42" s="2325"/>
      <c r="IKN42" s="2325"/>
      <c r="IKO42" s="2267"/>
      <c r="IKP42" s="2270"/>
      <c r="IKQ42" s="2271"/>
      <c r="IKR42" s="2270"/>
      <c r="IKS42" s="2270"/>
      <c r="IKT42" s="2325"/>
      <c r="IKU42" s="2325"/>
      <c r="IKV42" s="2325"/>
      <c r="IKW42" s="2267"/>
      <c r="IKX42" s="2270"/>
      <c r="IKY42" s="2271"/>
      <c r="IKZ42" s="2270"/>
      <c r="ILA42" s="2270"/>
      <c r="ILB42" s="2325"/>
      <c r="ILC42" s="2325"/>
      <c r="ILD42" s="2325"/>
      <c r="ILE42" s="2267"/>
      <c r="ILF42" s="2270"/>
      <c r="ILG42" s="2271"/>
      <c r="ILH42" s="2270"/>
      <c r="ILI42" s="2270"/>
      <c r="ILJ42" s="2325"/>
      <c r="ILK42" s="2325"/>
      <c r="ILL42" s="2325"/>
      <c r="ILM42" s="2267"/>
      <c r="ILN42" s="2270"/>
      <c r="ILO42" s="2271"/>
      <c r="ILP42" s="2270"/>
      <c r="ILQ42" s="2270"/>
      <c r="ILR42" s="2325"/>
      <c r="ILS42" s="2325"/>
      <c r="ILT42" s="2325"/>
      <c r="ILU42" s="2267"/>
      <c r="ILV42" s="2270"/>
      <c r="ILW42" s="2271"/>
      <c r="ILX42" s="2270"/>
      <c r="ILY42" s="2270"/>
      <c r="ILZ42" s="2325"/>
      <c r="IMA42" s="2325"/>
      <c r="IMB42" s="2325"/>
      <c r="IMC42" s="2267"/>
      <c r="IMD42" s="2270"/>
      <c r="IME42" s="2271"/>
      <c r="IMF42" s="2270"/>
      <c r="IMG42" s="2270"/>
      <c r="IMH42" s="2325"/>
      <c r="IMI42" s="2325"/>
      <c r="IMJ42" s="2325"/>
      <c r="IMK42" s="2267"/>
      <c r="IML42" s="2270"/>
      <c r="IMM42" s="2271"/>
      <c r="IMN42" s="2270"/>
      <c r="IMO42" s="2270"/>
      <c r="IMP42" s="2325"/>
      <c r="IMQ42" s="2325"/>
      <c r="IMR42" s="2325"/>
      <c r="IMS42" s="2267"/>
      <c r="IMT42" s="2270"/>
      <c r="IMU42" s="2271"/>
      <c r="IMV42" s="2270"/>
      <c r="IMW42" s="2270"/>
      <c r="IMX42" s="2325"/>
      <c r="IMY42" s="2325"/>
      <c r="IMZ42" s="2325"/>
      <c r="INA42" s="2267"/>
      <c r="INB42" s="2270"/>
      <c r="INC42" s="2271"/>
      <c r="IND42" s="2270"/>
      <c r="INE42" s="2270"/>
      <c r="INF42" s="2325"/>
      <c r="ING42" s="2325"/>
      <c r="INH42" s="2325"/>
      <c r="INI42" s="2267"/>
      <c r="INJ42" s="2270"/>
      <c r="INK42" s="2271"/>
      <c r="INL42" s="2270"/>
      <c r="INM42" s="2270"/>
      <c r="INN42" s="2325"/>
      <c r="INO42" s="2325"/>
      <c r="INP42" s="2325"/>
      <c r="INQ42" s="2267"/>
      <c r="INR42" s="2270"/>
      <c r="INS42" s="2271"/>
      <c r="INT42" s="2270"/>
      <c r="INU42" s="2270"/>
      <c r="INV42" s="2325"/>
      <c r="INW42" s="2325"/>
      <c r="INX42" s="2325"/>
      <c r="INY42" s="2267"/>
      <c r="INZ42" s="2270"/>
      <c r="IOA42" s="2271"/>
      <c r="IOB42" s="2270"/>
      <c r="IOC42" s="2270"/>
      <c r="IOD42" s="2325"/>
      <c r="IOE42" s="2325"/>
      <c r="IOF42" s="2325"/>
      <c r="IOG42" s="2267"/>
      <c r="IOH42" s="2270"/>
      <c r="IOI42" s="2271"/>
      <c r="IOJ42" s="2270"/>
      <c r="IOK42" s="2270"/>
      <c r="IOL42" s="2325"/>
      <c r="IOM42" s="2325"/>
      <c r="ION42" s="2325"/>
      <c r="IOO42" s="2267"/>
      <c r="IOP42" s="2270"/>
      <c r="IOQ42" s="2271"/>
      <c r="IOR42" s="2270"/>
      <c r="IOS42" s="2270"/>
      <c r="IOT42" s="2325"/>
      <c r="IOU42" s="2325"/>
      <c r="IOV42" s="2325"/>
      <c r="IOW42" s="2267"/>
      <c r="IOX42" s="2270"/>
      <c r="IOY42" s="2271"/>
      <c r="IOZ42" s="2270"/>
      <c r="IPA42" s="2270"/>
      <c r="IPB42" s="2325"/>
      <c r="IPC42" s="2325"/>
      <c r="IPD42" s="2325"/>
      <c r="IPE42" s="2267"/>
      <c r="IPF42" s="2270"/>
      <c r="IPG42" s="2271"/>
      <c r="IPH42" s="2270"/>
      <c r="IPI42" s="2270"/>
      <c r="IPJ42" s="2325"/>
      <c r="IPK42" s="2325"/>
      <c r="IPL42" s="2325"/>
      <c r="IPM42" s="2267"/>
      <c r="IPN42" s="2270"/>
      <c r="IPO42" s="2271"/>
      <c r="IPP42" s="2270"/>
      <c r="IPQ42" s="2270"/>
      <c r="IPR42" s="2325"/>
      <c r="IPS42" s="2325"/>
      <c r="IPT42" s="2325"/>
      <c r="IPU42" s="2267"/>
      <c r="IPV42" s="2270"/>
      <c r="IPW42" s="2271"/>
      <c r="IPX42" s="2270"/>
      <c r="IPY42" s="2270"/>
      <c r="IPZ42" s="2325"/>
      <c r="IQA42" s="2325"/>
      <c r="IQB42" s="2325"/>
      <c r="IQC42" s="2267"/>
      <c r="IQD42" s="2270"/>
      <c r="IQE42" s="2271"/>
      <c r="IQF42" s="2270"/>
      <c r="IQG42" s="2270"/>
      <c r="IQH42" s="2325"/>
      <c r="IQI42" s="2325"/>
      <c r="IQJ42" s="2325"/>
      <c r="IQK42" s="2267"/>
      <c r="IQL42" s="2270"/>
      <c r="IQM42" s="2271"/>
      <c r="IQN42" s="2270"/>
      <c r="IQO42" s="2270"/>
      <c r="IQP42" s="2325"/>
      <c r="IQQ42" s="2325"/>
      <c r="IQR42" s="2325"/>
      <c r="IQS42" s="2267"/>
      <c r="IQT42" s="2270"/>
      <c r="IQU42" s="2271"/>
      <c r="IQV42" s="2270"/>
      <c r="IQW42" s="2270"/>
      <c r="IQX42" s="2325"/>
      <c r="IQY42" s="2325"/>
      <c r="IQZ42" s="2325"/>
      <c r="IRA42" s="2267"/>
      <c r="IRB42" s="2270"/>
      <c r="IRC42" s="2271"/>
      <c r="IRD42" s="2270"/>
      <c r="IRE42" s="2270"/>
      <c r="IRF42" s="2325"/>
      <c r="IRG42" s="2325"/>
      <c r="IRH42" s="2325"/>
      <c r="IRI42" s="2267"/>
      <c r="IRJ42" s="2270"/>
      <c r="IRK42" s="2271"/>
      <c r="IRL42" s="2270"/>
      <c r="IRM42" s="2270"/>
      <c r="IRN42" s="2325"/>
      <c r="IRO42" s="2325"/>
      <c r="IRP42" s="2325"/>
      <c r="IRQ42" s="2267"/>
      <c r="IRR42" s="2270"/>
      <c r="IRS42" s="2271"/>
      <c r="IRT42" s="2270"/>
      <c r="IRU42" s="2270"/>
      <c r="IRV42" s="2325"/>
      <c r="IRW42" s="2325"/>
      <c r="IRX42" s="2325"/>
      <c r="IRY42" s="2267"/>
      <c r="IRZ42" s="2270"/>
      <c r="ISA42" s="2271"/>
      <c r="ISB42" s="2270"/>
      <c r="ISC42" s="2270"/>
      <c r="ISD42" s="2325"/>
      <c r="ISE42" s="2325"/>
      <c r="ISF42" s="2325"/>
      <c r="ISG42" s="2267"/>
      <c r="ISH42" s="2270"/>
      <c r="ISI42" s="2271"/>
      <c r="ISJ42" s="2270"/>
      <c r="ISK42" s="2270"/>
      <c r="ISL42" s="2325"/>
      <c r="ISM42" s="2325"/>
      <c r="ISN42" s="2325"/>
      <c r="ISO42" s="2267"/>
      <c r="ISP42" s="2270"/>
      <c r="ISQ42" s="2271"/>
      <c r="ISR42" s="2270"/>
      <c r="ISS42" s="2270"/>
      <c r="IST42" s="2325"/>
      <c r="ISU42" s="2325"/>
      <c r="ISV42" s="2325"/>
      <c r="ISW42" s="2267"/>
      <c r="ISX42" s="2270"/>
      <c r="ISY42" s="2271"/>
      <c r="ISZ42" s="2270"/>
      <c r="ITA42" s="2270"/>
      <c r="ITB42" s="2325"/>
      <c r="ITC42" s="2325"/>
      <c r="ITD42" s="2325"/>
      <c r="ITE42" s="2267"/>
      <c r="ITF42" s="2270"/>
      <c r="ITG42" s="2271"/>
      <c r="ITH42" s="2270"/>
      <c r="ITI42" s="2270"/>
      <c r="ITJ42" s="2325"/>
      <c r="ITK42" s="2325"/>
      <c r="ITL42" s="2325"/>
      <c r="ITM42" s="2267"/>
      <c r="ITN42" s="2270"/>
      <c r="ITO42" s="2271"/>
      <c r="ITP42" s="2270"/>
      <c r="ITQ42" s="2270"/>
      <c r="ITR42" s="2325"/>
      <c r="ITS42" s="2325"/>
      <c r="ITT42" s="2325"/>
      <c r="ITU42" s="2267"/>
      <c r="ITV42" s="2270"/>
      <c r="ITW42" s="2271"/>
      <c r="ITX42" s="2270"/>
      <c r="ITY42" s="2270"/>
      <c r="ITZ42" s="2325"/>
      <c r="IUA42" s="2325"/>
      <c r="IUB42" s="2325"/>
      <c r="IUC42" s="2267"/>
      <c r="IUD42" s="2270"/>
      <c r="IUE42" s="2271"/>
      <c r="IUF42" s="2270"/>
      <c r="IUG42" s="2270"/>
      <c r="IUH42" s="2325"/>
      <c r="IUI42" s="2325"/>
      <c r="IUJ42" s="2325"/>
      <c r="IUK42" s="2267"/>
      <c r="IUL42" s="2270"/>
      <c r="IUM42" s="2271"/>
      <c r="IUN42" s="2270"/>
      <c r="IUO42" s="2270"/>
      <c r="IUP42" s="2325"/>
      <c r="IUQ42" s="2325"/>
      <c r="IUR42" s="2325"/>
      <c r="IUS42" s="2267"/>
      <c r="IUT42" s="2270"/>
      <c r="IUU42" s="2271"/>
      <c r="IUV42" s="2270"/>
      <c r="IUW42" s="2270"/>
      <c r="IUX42" s="2325"/>
      <c r="IUY42" s="2325"/>
      <c r="IUZ42" s="2325"/>
      <c r="IVA42" s="2267"/>
      <c r="IVB42" s="2270"/>
      <c r="IVC42" s="2271"/>
      <c r="IVD42" s="2270"/>
      <c r="IVE42" s="2270"/>
      <c r="IVF42" s="2325"/>
      <c r="IVG42" s="2325"/>
      <c r="IVH42" s="2325"/>
      <c r="IVI42" s="2267"/>
      <c r="IVJ42" s="2270"/>
      <c r="IVK42" s="2271"/>
      <c r="IVL42" s="2270"/>
      <c r="IVM42" s="2270"/>
      <c r="IVN42" s="2325"/>
      <c r="IVO42" s="2325"/>
      <c r="IVP42" s="2325"/>
      <c r="IVQ42" s="2267"/>
      <c r="IVR42" s="2270"/>
      <c r="IVS42" s="2271"/>
      <c r="IVT42" s="2270"/>
      <c r="IVU42" s="2270"/>
      <c r="IVV42" s="2325"/>
      <c r="IVW42" s="2325"/>
      <c r="IVX42" s="2325"/>
      <c r="IVY42" s="2267"/>
      <c r="IVZ42" s="2270"/>
      <c r="IWA42" s="2271"/>
      <c r="IWB42" s="2270"/>
      <c r="IWC42" s="2270"/>
      <c r="IWD42" s="2325"/>
      <c r="IWE42" s="2325"/>
      <c r="IWF42" s="2325"/>
      <c r="IWG42" s="2267"/>
      <c r="IWH42" s="2270"/>
      <c r="IWI42" s="2271"/>
      <c r="IWJ42" s="2270"/>
      <c r="IWK42" s="2270"/>
      <c r="IWL42" s="2325"/>
      <c r="IWM42" s="2325"/>
      <c r="IWN42" s="2325"/>
      <c r="IWO42" s="2267"/>
      <c r="IWP42" s="2270"/>
      <c r="IWQ42" s="2271"/>
      <c r="IWR42" s="2270"/>
      <c r="IWS42" s="2270"/>
      <c r="IWT42" s="2325"/>
      <c r="IWU42" s="2325"/>
      <c r="IWV42" s="2325"/>
      <c r="IWW42" s="2267"/>
      <c r="IWX42" s="2270"/>
      <c r="IWY42" s="2271"/>
      <c r="IWZ42" s="2270"/>
      <c r="IXA42" s="2270"/>
      <c r="IXB42" s="2325"/>
      <c r="IXC42" s="2325"/>
      <c r="IXD42" s="2325"/>
      <c r="IXE42" s="2267"/>
      <c r="IXF42" s="2270"/>
      <c r="IXG42" s="2271"/>
      <c r="IXH42" s="2270"/>
      <c r="IXI42" s="2270"/>
      <c r="IXJ42" s="2325"/>
      <c r="IXK42" s="2325"/>
      <c r="IXL42" s="2325"/>
      <c r="IXM42" s="2267"/>
      <c r="IXN42" s="2270"/>
      <c r="IXO42" s="2271"/>
      <c r="IXP42" s="2270"/>
      <c r="IXQ42" s="2270"/>
      <c r="IXR42" s="2325"/>
      <c r="IXS42" s="2325"/>
      <c r="IXT42" s="2325"/>
      <c r="IXU42" s="2267"/>
      <c r="IXV42" s="2270"/>
      <c r="IXW42" s="2271"/>
      <c r="IXX42" s="2270"/>
      <c r="IXY42" s="2270"/>
      <c r="IXZ42" s="2325"/>
      <c r="IYA42" s="2325"/>
      <c r="IYB42" s="2325"/>
      <c r="IYC42" s="2267"/>
      <c r="IYD42" s="2270"/>
      <c r="IYE42" s="2271"/>
      <c r="IYF42" s="2270"/>
      <c r="IYG42" s="2270"/>
      <c r="IYH42" s="2325"/>
      <c r="IYI42" s="2325"/>
      <c r="IYJ42" s="2325"/>
      <c r="IYK42" s="2267"/>
      <c r="IYL42" s="2270"/>
      <c r="IYM42" s="2271"/>
      <c r="IYN42" s="2270"/>
      <c r="IYO42" s="2270"/>
      <c r="IYP42" s="2325"/>
      <c r="IYQ42" s="2325"/>
      <c r="IYR42" s="2325"/>
      <c r="IYS42" s="2267"/>
      <c r="IYT42" s="2270"/>
      <c r="IYU42" s="2271"/>
      <c r="IYV42" s="2270"/>
      <c r="IYW42" s="2270"/>
      <c r="IYX42" s="2325"/>
      <c r="IYY42" s="2325"/>
      <c r="IYZ42" s="2325"/>
      <c r="IZA42" s="2267"/>
      <c r="IZB42" s="2270"/>
      <c r="IZC42" s="2271"/>
      <c r="IZD42" s="2270"/>
      <c r="IZE42" s="2270"/>
      <c r="IZF42" s="2325"/>
      <c r="IZG42" s="2325"/>
      <c r="IZH42" s="2325"/>
      <c r="IZI42" s="2267"/>
      <c r="IZJ42" s="2270"/>
      <c r="IZK42" s="2271"/>
      <c r="IZL42" s="2270"/>
      <c r="IZM42" s="2270"/>
      <c r="IZN42" s="2325"/>
      <c r="IZO42" s="2325"/>
      <c r="IZP42" s="2325"/>
      <c r="IZQ42" s="2267"/>
      <c r="IZR42" s="2270"/>
      <c r="IZS42" s="2271"/>
      <c r="IZT42" s="2270"/>
      <c r="IZU42" s="2270"/>
      <c r="IZV42" s="2325"/>
      <c r="IZW42" s="2325"/>
      <c r="IZX42" s="2325"/>
      <c r="IZY42" s="2267"/>
      <c r="IZZ42" s="2270"/>
      <c r="JAA42" s="2271"/>
      <c r="JAB42" s="2270"/>
      <c r="JAC42" s="2270"/>
      <c r="JAD42" s="2325"/>
      <c r="JAE42" s="2325"/>
      <c r="JAF42" s="2325"/>
      <c r="JAG42" s="2267"/>
      <c r="JAH42" s="2270"/>
      <c r="JAI42" s="2271"/>
      <c r="JAJ42" s="2270"/>
      <c r="JAK42" s="2270"/>
      <c r="JAL42" s="2325"/>
      <c r="JAM42" s="2325"/>
      <c r="JAN42" s="2325"/>
      <c r="JAO42" s="2267"/>
      <c r="JAP42" s="2270"/>
      <c r="JAQ42" s="2271"/>
      <c r="JAR42" s="2270"/>
      <c r="JAS42" s="2270"/>
      <c r="JAT42" s="2325"/>
      <c r="JAU42" s="2325"/>
      <c r="JAV42" s="2325"/>
      <c r="JAW42" s="2267"/>
      <c r="JAX42" s="2270"/>
      <c r="JAY42" s="2271"/>
      <c r="JAZ42" s="2270"/>
      <c r="JBA42" s="2270"/>
      <c r="JBB42" s="2325"/>
      <c r="JBC42" s="2325"/>
      <c r="JBD42" s="2325"/>
      <c r="JBE42" s="2267"/>
      <c r="JBF42" s="2270"/>
      <c r="JBG42" s="2271"/>
      <c r="JBH42" s="2270"/>
      <c r="JBI42" s="2270"/>
      <c r="JBJ42" s="2325"/>
      <c r="JBK42" s="2325"/>
      <c r="JBL42" s="2325"/>
      <c r="JBM42" s="2267"/>
      <c r="JBN42" s="2270"/>
      <c r="JBO42" s="2271"/>
      <c r="JBP42" s="2270"/>
      <c r="JBQ42" s="2270"/>
      <c r="JBR42" s="2325"/>
      <c r="JBS42" s="2325"/>
      <c r="JBT42" s="2325"/>
      <c r="JBU42" s="2267"/>
      <c r="JBV42" s="2270"/>
      <c r="JBW42" s="2271"/>
      <c r="JBX42" s="2270"/>
      <c r="JBY42" s="2270"/>
      <c r="JBZ42" s="2325"/>
      <c r="JCA42" s="2325"/>
      <c r="JCB42" s="2325"/>
      <c r="JCC42" s="2267"/>
      <c r="JCD42" s="2270"/>
      <c r="JCE42" s="2271"/>
      <c r="JCF42" s="2270"/>
      <c r="JCG42" s="2270"/>
      <c r="JCH42" s="2325"/>
      <c r="JCI42" s="2325"/>
      <c r="JCJ42" s="2325"/>
      <c r="JCK42" s="2267"/>
      <c r="JCL42" s="2270"/>
      <c r="JCM42" s="2271"/>
      <c r="JCN42" s="2270"/>
      <c r="JCO42" s="2270"/>
      <c r="JCP42" s="2325"/>
      <c r="JCQ42" s="2325"/>
      <c r="JCR42" s="2325"/>
      <c r="JCS42" s="2267"/>
      <c r="JCT42" s="2270"/>
      <c r="JCU42" s="2271"/>
      <c r="JCV42" s="2270"/>
      <c r="JCW42" s="2270"/>
      <c r="JCX42" s="2325"/>
      <c r="JCY42" s="2325"/>
      <c r="JCZ42" s="2325"/>
      <c r="JDA42" s="2267"/>
      <c r="JDB42" s="2270"/>
      <c r="JDC42" s="2271"/>
      <c r="JDD42" s="2270"/>
      <c r="JDE42" s="2270"/>
      <c r="JDF42" s="2325"/>
      <c r="JDG42" s="2325"/>
      <c r="JDH42" s="2325"/>
      <c r="JDI42" s="2267"/>
      <c r="JDJ42" s="2270"/>
      <c r="JDK42" s="2271"/>
      <c r="JDL42" s="2270"/>
      <c r="JDM42" s="2270"/>
      <c r="JDN42" s="2325"/>
      <c r="JDO42" s="2325"/>
      <c r="JDP42" s="2325"/>
      <c r="JDQ42" s="2267"/>
      <c r="JDR42" s="2270"/>
      <c r="JDS42" s="2271"/>
      <c r="JDT42" s="2270"/>
      <c r="JDU42" s="2270"/>
      <c r="JDV42" s="2325"/>
      <c r="JDW42" s="2325"/>
      <c r="JDX42" s="2325"/>
      <c r="JDY42" s="2267"/>
      <c r="JDZ42" s="2270"/>
      <c r="JEA42" s="2271"/>
      <c r="JEB42" s="2270"/>
      <c r="JEC42" s="2270"/>
      <c r="JED42" s="2325"/>
      <c r="JEE42" s="2325"/>
      <c r="JEF42" s="2325"/>
      <c r="JEG42" s="2267"/>
      <c r="JEH42" s="2270"/>
      <c r="JEI42" s="2271"/>
      <c r="JEJ42" s="2270"/>
      <c r="JEK42" s="2270"/>
      <c r="JEL42" s="2325"/>
      <c r="JEM42" s="2325"/>
      <c r="JEN42" s="2325"/>
      <c r="JEO42" s="2267"/>
      <c r="JEP42" s="2270"/>
      <c r="JEQ42" s="2271"/>
      <c r="JER42" s="2270"/>
      <c r="JES42" s="2270"/>
      <c r="JET42" s="2325"/>
      <c r="JEU42" s="2325"/>
      <c r="JEV42" s="2325"/>
      <c r="JEW42" s="2267"/>
      <c r="JEX42" s="2270"/>
      <c r="JEY42" s="2271"/>
      <c r="JEZ42" s="2270"/>
      <c r="JFA42" s="2270"/>
      <c r="JFB42" s="2325"/>
      <c r="JFC42" s="2325"/>
      <c r="JFD42" s="2325"/>
      <c r="JFE42" s="2267"/>
      <c r="JFF42" s="2270"/>
      <c r="JFG42" s="2271"/>
      <c r="JFH42" s="2270"/>
      <c r="JFI42" s="2270"/>
      <c r="JFJ42" s="2325"/>
      <c r="JFK42" s="2325"/>
      <c r="JFL42" s="2325"/>
      <c r="JFM42" s="2267"/>
      <c r="JFN42" s="2270"/>
      <c r="JFO42" s="2271"/>
      <c r="JFP42" s="2270"/>
      <c r="JFQ42" s="2270"/>
      <c r="JFR42" s="2325"/>
      <c r="JFS42" s="2325"/>
      <c r="JFT42" s="2325"/>
      <c r="JFU42" s="2267"/>
      <c r="JFV42" s="2270"/>
      <c r="JFW42" s="2271"/>
      <c r="JFX42" s="2270"/>
      <c r="JFY42" s="2270"/>
      <c r="JFZ42" s="2325"/>
      <c r="JGA42" s="2325"/>
      <c r="JGB42" s="2325"/>
      <c r="JGC42" s="2267"/>
      <c r="JGD42" s="2270"/>
      <c r="JGE42" s="2271"/>
      <c r="JGF42" s="2270"/>
      <c r="JGG42" s="2270"/>
      <c r="JGH42" s="2325"/>
      <c r="JGI42" s="2325"/>
      <c r="JGJ42" s="2325"/>
      <c r="JGK42" s="2267"/>
      <c r="JGL42" s="2270"/>
      <c r="JGM42" s="2271"/>
      <c r="JGN42" s="2270"/>
      <c r="JGO42" s="2270"/>
      <c r="JGP42" s="2325"/>
      <c r="JGQ42" s="2325"/>
      <c r="JGR42" s="2325"/>
      <c r="JGS42" s="2267"/>
      <c r="JGT42" s="2270"/>
      <c r="JGU42" s="2271"/>
      <c r="JGV42" s="2270"/>
      <c r="JGW42" s="2270"/>
      <c r="JGX42" s="2325"/>
      <c r="JGY42" s="2325"/>
      <c r="JGZ42" s="2325"/>
      <c r="JHA42" s="2267"/>
      <c r="JHB42" s="2270"/>
      <c r="JHC42" s="2271"/>
      <c r="JHD42" s="2270"/>
      <c r="JHE42" s="2270"/>
      <c r="JHF42" s="2325"/>
      <c r="JHG42" s="2325"/>
      <c r="JHH42" s="2325"/>
      <c r="JHI42" s="2267"/>
      <c r="JHJ42" s="2270"/>
      <c r="JHK42" s="2271"/>
      <c r="JHL42" s="2270"/>
      <c r="JHM42" s="2270"/>
      <c r="JHN42" s="2325"/>
      <c r="JHO42" s="2325"/>
      <c r="JHP42" s="2325"/>
      <c r="JHQ42" s="2267"/>
      <c r="JHR42" s="2270"/>
      <c r="JHS42" s="2271"/>
      <c r="JHT42" s="2270"/>
      <c r="JHU42" s="2270"/>
      <c r="JHV42" s="2325"/>
      <c r="JHW42" s="2325"/>
      <c r="JHX42" s="2325"/>
      <c r="JHY42" s="2267"/>
      <c r="JHZ42" s="2270"/>
      <c r="JIA42" s="2271"/>
      <c r="JIB42" s="2270"/>
      <c r="JIC42" s="2270"/>
      <c r="JID42" s="2325"/>
      <c r="JIE42" s="2325"/>
      <c r="JIF42" s="2325"/>
      <c r="JIG42" s="2267"/>
      <c r="JIH42" s="2270"/>
      <c r="JII42" s="2271"/>
      <c r="JIJ42" s="2270"/>
      <c r="JIK42" s="2270"/>
      <c r="JIL42" s="2325"/>
      <c r="JIM42" s="2325"/>
      <c r="JIN42" s="2325"/>
      <c r="JIO42" s="2267"/>
      <c r="JIP42" s="2270"/>
      <c r="JIQ42" s="2271"/>
      <c r="JIR42" s="2270"/>
      <c r="JIS42" s="2270"/>
      <c r="JIT42" s="2325"/>
      <c r="JIU42" s="2325"/>
      <c r="JIV42" s="2325"/>
      <c r="JIW42" s="2267"/>
      <c r="JIX42" s="2270"/>
      <c r="JIY42" s="2271"/>
      <c r="JIZ42" s="2270"/>
      <c r="JJA42" s="2270"/>
      <c r="JJB42" s="2325"/>
      <c r="JJC42" s="2325"/>
      <c r="JJD42" s="2325"/>
      <c r="JJE42" s="2267"/>
      <c r="JJF42" s="2270"/>
      <c r="JJG42" s="2271"/>
      <c r="JJH42" s="2270"/>
      <c r="JJI42" s="2270"/>
      <c r="JJJ42" s="2325"/>
      <c r="JJK42" s="2325"/>
      <c r="JJL42" s="2325"/>
      <c r="JJM42" s="2267"/>
      <c r="JJN42" s="2270"/>
      <c r="JJO42" s="2271"/>
      <c r="JJP42" s="2270"/>
      <c r="JJQ42" s="2270"/>
      <c r="JJR42" s="2325"/>
      <c r="JJS42" s="2325"/>
      <c r="JJT42" s="2325"/>
      <c r="JJU42" s="2267"/>
      <c r="JJV42" s="2270"/>
      <c r="JJW42" s="2271"/>
      <c r="JJX42" s="2270"/>
      <c r="JJY42" s="2270"/>
      <c r="JJZ42" s="2325"/>
      <c r="JKA42" s="2325"/>
      <c r="JKB42" s="2325"/>
      <c r="JKC42" s="2267"/>
      <c r="JKD42" s="2270"/>
      <c r="JKE42" s="2271"/>
      <c r="JKF42" s="2270"/>
      <c r="JKG42" s="2270"/>
      <c r="JKH42" s="2325"/>
      <c r="JKI42" s="2325"/>
      <c r="JKJ42" s="2325"/>
      <c r="JKK42" s="2267"/>
      <c r="JKL42" s="2270"/>
      <c r="JKM42" s="2271"/>
      <c r="JKN42" s="2270"/>
      <c r="JKO42" s="2270"/>
      <c r="JKP42" s="2325"/>
      <c r="JKQ42" s="2325"/>
      <c r="JKR42" s="2325"/>
      <c r="JKS42" s="2267"/>
      <c r="JKT42" s="2270"/>
      <c r="JKU42" s="2271"/>
      <c r="JKV42" s="2270"/>
      <c r="JKW42" s="2270"/>
      <c r="JKX42" s="2325"/>
      <c r="JKY42" s="2325"/>
      <c r="JKZ42" s="2325"/>
      <c r="JLA42" s="2267"/>
      <c r="JLB42" s="2270"/>
      <c r="JLC42" s="2271"/>
      <c r="JLD42" s="2270"/>
      <c r="JLE42" s="2270"/>
      <c r="JLF42" s="2325"/>
      <c r="JLG42" s="2325"/>
      <c r="JLH42" s="2325"/>
      <c r="JLI42" s="2267"/>
      <c r="JLJ42" s="2270"/>
      <c r="JLK42" s="2271"/>
      <c r="JLL42" s="2270"/>
      <c r="JLM42" s="2270"/>
      <c r="JLN42" s="2325"/>
      <c r="JLO42" s="2325"/>
      <c r="JLP42" s="2325"/>
      <c r="JLQ42" s="2267"/>
      <c r="JLR42" s="2270"/>
      <c r="JLS42" s="2271"/>
      <c r="JLT42" s="2270"/>
      <c r="JLU42" s="2270"/>
      <c r="JLV42" s="2325"/>
      <c r="JLW42" s="2325"/>
      <c r="JLX42" s="2325"/>
      <c r="JLY42" s="2267"/>
      <c r="JLZ42" s="2270"/>
      <c r="JMA42" s="2271"/>
      <c r="JMB42" s="2270"/>
      <c r="JMC42" s="2270"/>
      <c r="JMD42" s="2325"/>
      <c r="JME42" s="2325"/>
      <c r="JMF42" s="2325"/>
      <c r="JMG42" s="2267"/>
      <c r="JMH42" s="2270"/>
      <c r="JMI42" s="2271"/>
      <c r="JMJ42" s="2270"/>
      <c r="JMK42" s="2270"/>
      <c r="JML42" s="2325"/>
      <c r="JMM42" s="2325"/>
      <c r="JMN42" s="2325"/>
      <c r="JMO42" s="2267"/>
      <c r="JMP42" s="2270"/>
      <c r="JMQ42" s="2271"/>
      <c r="JMR42" s="2270"/>
      <c r="JMS42" s="2270"/>
      <c r="JMT42" s="2325"/>
      <c r="JMU42" s="2325"/>
      <c r="JMV42" s="2325"/>
      <c r="JMW42" s="2267"/>
      <c r="JMX42" s="2270"/>
      <c r="JMY42" s="2271"/>
      <c r="JMZ42" s="2270"/>
      <c r="JNA42" s="2270"/>
      <c r="JNB42" s="2325"/>
      <c r="JNC42" s="2325"/>
      <c r="JND42" s="2325"/>
      <c r="JNE42" s="2267"/>
      <c r="JNF42" s="2270"/>
      <c r="JNG42" s="2271"/>
      <c r="JNH42" s="2270"/>
      <c r="JNI42" s="2270"/>
      <c r="JNJ42" s="2325"/>
      <c r="JNK42" s="2325"/>
      <c r="JNL42" s="2325"/>
      <c r="JNM42" s="2267"/>
      <c r="JNN42" s="2270"/>
      <c r="JNO42" s="2271"/>
      <c r="JNP42" s="2270"/>
      <c r="JNQ42" s="2270"/>
      <c r="JNR42" s="2325"/>
      <c r="JNS42" s="2325"/>
      <c r="JNT42" s="2325"/>
      <c r="JNU42" s="2267"/>
      <c r="JNV42" s="2270"/>
      <c r="JNW42" s="2271"/>
      <c r="JNX42" s="2270"/>
      <c r="JNY42" s="2270"/>
      <c r="JNZ42" s="2325"/>
      <c r="JOA42" s="2325"/>
      <c r="JOB42" s="2325"/>
      <c r="JOC42" s="2267"/>
      <c r="JOD42" s="2270"/>
      <c r="JOE42" s="2271"/>
      <c r="JOF42" s="2270"/>
      <c r="JOG42" s="2270"/>
      <c r="JOH42" s="2325"/>
      <c r="JOI42" s="2325"/>
      <c r="JOJ42" s="2325"/>
      <c r="JOK42" s="2267"/>
      <c r="JOL42" s="2270"/>
      <c r="JOM42" s="2271"/>
      <c r="JON42" s="2270"/>
      <c r="JOO42" s="2270"/>
      <c r="JOP42" s="2325"/>
      <c r="JOQ42" s="2325"/>
      <c r="JOR42" s="2325"/>
      <c r="JOS42" s="2267"/>
      <c r="JOT42" s="2270"/>
      <c r="JOU42" s="2271"/>
      <c r="JOV42" s="2270"/>
      <c r="JOW42" s="2270"/>
      <c r="JOX42" s="2325"/>
      <c r="JOY42" s="2325"/>
      <c r="JOZ42" s="2325"/>
      <c r="JPA42" s="2267"/>
      <c r="JPB42" s="2270"/>
      <c r="JPC42" s="2271"/>
      <c r="JPD42" s="2270"/>
      <c r="JPE42" s="2270"/>
      <c r="JPF42" s="2325"/>
      <c r="JPG42" s="2325"/>
      <c r="JPH42" s="2325"/>
      <c r="JPI42" s="2267"/>
      <c r="JPJ42" s="2270"/>
      <c r="JPK42" s="2271"/>
      <c r="JPL42" s="2270"/>
      <c r="JPM42" s="2270"/>
      <c r="JPN42" s="2325"/>
      <c r="JPO42" s="2325"/>
      <c r="JPP42" s="2325"/>
      <c r="JPQ42" s="2267"/>
      <c r="JPR42" s="2270"/>
      <c r="JPS42" s="2271"/>
      <c r="JPT42" s="2270"/>
      <c r="JPU42" s="2270"/>
      <c r="JPV42" s="2325"/>
      <c r="JPW42" s="2325"/>
      <c r="JPX42" s="2325"/>
      <c r="JPY42" s="2267"/>
      <c r="JPZ42" s="2270"/>
      <c r="JQA42" s="2271"/>
      <c r="JQB42" s="2270"/>
      <c r="JQC42" s="2270"/>
      <c r="JQD42" s="2325"/>
      <c r="JQE42" s="2325"/>
      <c r="JQF42" s="2325"/>
      <c r="JQG42" s="2267"/>
      <c r="JQH42" s="2270"/>
      <c r="JQI42" s="2271"/>
      <c r="JQJ42" s="2270"/>
      <c r="JQK42" s="2270"/>
      <c r="JQL42" s="2325"/>
      <c r="JQM42" s="2325"/>
      <c r="JQN42" s="2325"/>
      <c r="JQO42" s="2267"/>
      <c r="JQP42" s="2270"/>
      <c r="JQQ42" s="2271"/>
      <c r="JQR42" s="2270"/>
      <c r="JQS42" s="2270"/>
      <c r="JQT42" s="2325"/>
      <c r="JQU42" s="2325"/>
      <c r="JQV42" s="2325"/>
      <c r="JQW42" s="2267"/>
      <c r="JQX42" s="2270"/>
      <c r="JQY42" s="2271"/>
      <c r="JQZ42" s="2270"/>
      <c r="JRA42" s="2270"/>
      <c r="JRB42" s="2325"/>
      <c r="JRC42" s="2325"/>
      <c r="JRD42" s="2325"/>
      <c r="JRE42" s="2267"/>
      <c r="JRF42" s="2270"/>
      <c r="JRG42" s="2271"/>
      <c r="JRH42" s="2270"/>
      <c r="JRI42" s="2270"/>
      <c r="JRJ42" s="2325"/>
      <c r="JRK42" s="2325"/>
      <c r="JRL42" s="2325"/>
      <c r="JRM42" s="2267"/>
      <c r="JRN42" s="2270"/>
      <c r="JRO42" s="2271"/>
      <c r="JRP42" s="2270"/>
      <c r="JRQ42" s="2270"/>
      <c r="JRR42" s="2325"/>
      <c r="JRS42" s="2325"/>
      <c r="JRT42" s="2325"/>
      <c r="JRU42" s="2267"/>
      <c r="JRV42" s="2270"/>
      <c r="JRW42" s="2271"/>
      <c r="JRX42" s="2270"/>
      <c r="JRY42" s="2270"/>
      <c r="JRZ42" s="2325"/>
      <c r="JSA42" s="2325"/>
      <c r="JSB42" s="2325"/>
      <c r="JSC42" s="2267"/>
      <c r="JSD42" s="2270"/>
      <c r="JSE42" s="2271"/>
      <c r="JSF42" s="2270"/>
      <c r="JSG42" s="2270"/>
      <c r="JSH42" s="2325"/>
      <c r="JSI42" s="2325"/>
      <c r="JSJ42" s="2325"/>
      <c r="JSK42" s="2267"/>
      <c r="JSL42" s="2270"/>
      <c r="JSM42" s="2271"/>
      <c r="JSN42" s="2270"/>
      <c r="JSO42" s="2270"/>
      <c r="JSP42" s="2325"/>
      <c r="JSQ42" s="2325"/>
      <c r="JSR42" s="2325"/>
      <c r="JSS42" s="2267"/>
      <c r="JST42" s="2270"/>
      <c r="JSU42" s="2271"/>
      <c r="JSV42" s="2270"/>
      <c r="JSW42" s="2270"/>
      <c r="JSX42" s="2325"/>
      <c r="JSY42" s="2325"/>
      <c r="JSZ42" s="2325"/>
      <c r="JTA42" s="2267"/>
      <c r="JTB42" s="2270"/>
      <c r="JTC42" s="2271"/>
      <c r="JTD42" s="2270"/>
      <c r="JTE42" s="2270"/>
      <c r="JTF42" s="2325"/>
      <c r="JTG42" s="2325"/>
      <c r="JTH42" s="2325"/>
      <c r="JTI42" s="2267"/>
      <c r="JTJ42" s="2270"/>
      <c r="JTK42" s="2271"/>
      <c r="JTL42" s="2270"/>
      <c r="JTM42" s="2270"/>
      <c r="JTN42" s="2325"/>
      <c r="JTO42" s="2325"/>
      <c r="JTP42" s="2325"/>
      <c r="JTQ42" s="2267"/>
      <c r="JTR42" s="2270"/>
      <c r="JTS42" s="2271"/>
      <c r="JTT42" s="2270"/>
      <c r="JTU42" s="2270"/>
      <c r="JTV42" s="2325"/>
      <c r="JTW42" s="2325"/>
      <c r="JTX42" s="2325"/>
      <c r="JTY42" s="2267"/>
      <c r="JTZ42" s="2270"/>
      <c r="JUA42" s="2271"/>
      <c r="JUB42" s="2270"/>
      <c r="JUC42" s="2270"/>
      <c r="JUD42" s="2325"/>
      <c r="JUE42" s="2325"/>
      <c r="JUF42" s="2325"/>
      <c r="JUG42" s="2267"/>
      <c r="JUH42" s="2270"/>
      <c r="JUI42" s="2271"/>
      <c r="JUJ42" s="2270"/>
      <c r="JUK42" s="2270"/>
      <c r="JUL42" s="2325"/>
      <c r="JUM42" s="2325"/>
      <c r="JUN42" s="2325"/>
      <c r="JUO42" s="2267"/>
      <c r="JUP42" s="2270"/>
      <c r="JUQ42" s="2271"/>
      <c r="JUR42" s="2270"/>
      <c r="JUS42" s="2270"/>
      <c r="JUT42" s="2325"/>
      <c r="JUU42" s="2325"/>
      <c r="JUV42" s="2325"/>
      <c r="JUW42" s="2267"/>
      <c r="JUX42" s="2270"/>
      <c r="JUY42" s="2271"/>
      <c r="JUZ42" s="2270"/>
      <c r="JVA42" s="2270"/>
      <c r="JVB42" s="2325"/>
      <c r="JVC42" s="2325"/>
      <c r="JVD42" s="2325"/>
      <c r="JVE42" s="2267"/>
      <c r="JVF42" s="2270"/>
      <c r="JVG42" s="2271"/>
      <c r="JVH42" s="2270"/>
      <c r="JVI42" s="2270"/>
      <c r="JVJ42" s="2325"/>
      <c r="JVK42" s="2325"/>
      <c r="JVL42" s="2325"/>
      <c r="JVM42" s="2267"/>
      <c r="JVN42" s="2270"/>
      <c r="JVO42" s="2271"/>
      <c r="JVP42" s="2270"/>
      <c r="JVQ42" s="2270"/>
      <c r="JVR42" s="2325"/>
      <c r="JVS42" s="2325"/>
      <c r="JVT42" s="2325"/>
      <c r="JVU42" s="2267"/>
      <c r="JVV42" s="2270"/>
      <c r="JVW42" s="2271"/>
      <c r="JVX42" s="2270"/>
      <c r="JVY42" s="2270"/>
      <c r="JVZ42" s="2325"/>
      <c r="JWA42" s="2325"/>
      <c r="JWB42" s="2325"/>
      <c r="JWC42" s="2267"/>
      <c r="JWD42" s="2270"/>
      <c r="JWE42" s="2271"/>
      <c r="JWF42" s="2270"/>
      <c r="JWG42" s="2270"/>
      <c r="JWH42" s="2325"/>
      <c r="JWI42" s="2325"/>
      <c r="JWJ42" s="2325"/>
      <c r="JWK42" s="2267"/>
      <c r="JWL42" s="2270"/>
      <c r="JWM42" s="2271"/>
      <c r="JWN42" s="2270"/>
      <c r="JWO42" s="2270"/>
      <c r="JWP42" s="2325"/>
      <c r="JWQ42" s="2325"/>
      <c r="JWR42" s="2325"/>
      <c r="JWS42" s="2267"/>
      <c r="JWT42" s="2270"/>
      <c r="JWU42" s="2271"/>
      <c r="JWV42" s="2270"/>
      <c r="JWW42" s="2270"/>
      <c r="JWX42" s="2325"/>
      <c r="JWY42" s="2325"/>
      <c r="JWZ42" s="2325"/>
      <c r="JXA42" s="2267"/>
      <c r="JXB42" s="2270"/>
      <c r="JXC42" s="2271"/>
      <c r="JXD42" s="2270"/>
      <c r="JXE42" s="2270"/>
      <c r="JXF42" s="2325"/>
      <c r="JXG42" s="2325"/>
      <c r="JXH42" s="2325"/>
      <c r="JXI42" s="2267"/>
      <c r="JXJ42" s="2270"/>
      <c r="JXK42" s="2271"/>
      <c r="JXL42" s="2270"/>
      <c r="JXM42" s="2270"/>
      <c r="JXN42" s="2325"/>
      <c r="JXO42" s="2325"/>
      <c r="JXP42" s="2325"/>
      <c r="JXQ42" s="2267"/>
      <c r="JXR42" s="2270"/>
      <c r="JXS42" s="2271"/>
      <c r="JXT42" s="2270"/>
      <c r="JXU42" s="2270"/>
      <c r="JXV42" s="2325"/>
      <c r="JXW42" s="2325"/>
      <c r="JXX42" s="2325"/>
      <c r="JXY42" s="2267"/>
      <c r="JXZ42" s="2270"/>
      <c r="JYA42" s="2271"/>
      <c r="JYB42" s="2270"/>
      <c r="JYC42" s="2270"/>
      <c r="JYD42" s="2325"/>
      <c r="JYE42" s="2325"/>
      <c r="JYF42" s="2325"/>
      <c r="JYG42" s="2267"/>
      <c r="JYH42" s="2270"/>
      <c r="JYI42" s="2271"/>
      <c r="JYJ42" s="2270"/>
      <c r="JYK42" s="2270"/>
      <c r="JYL42" s="2325"/>
      <c r="JYM42" s="2325"/>
      <c r="JYN42" s="2325"/>
      <c r="JYO42" s="2267"/>
      <c r="JYP42" s="2270"/>
      <c r="JYQ42" s="2271"/>
      <c r="JYR42" s="2270"/>
      <c r="JYS42" s="2270"/>
      <c r="JYT42" s="2325"/>
      <c r="JYU42" s="2325"/>
      <c r="JYV42" s="2325"/>
      <c r="JYW42" s="2267"/>
      <c r="JYX42" s="2270"/>
      <c r="JYY42" s="2271"/>
      <c r="JYZ42" s="2270"/>
      <c r="JZA42" s="2270"/>
      <c r="JZB42" s="2325"/>
      <c r="JZC42" s="2325"/>
      <c r="JZD42" s="2325"/>
      <c r="JZE42" s="2267"/>
      <c r="JZF42" s="2270"/>
      <c r="JZG42" s="2271"/>
      <c r="JZH42" s="2270"/>
      <c r="JZI42" s="2270"/>
      <c r="JZJ42" s="2325"/>
      <c r="JZK42" s="2325"/>
      <c r="JZL42" s="2325"/>
      <c r="JZM42" s="2267"/>
      <c r="JZN42" s="2270"/>
      <c r="JZO42" s="2271"/>
      <c r="JZP42" s="2270"/>
      <c r="JZQ42" s="2270"/>
      <c r="JZR42" s="2325"/>
      <c r="JZS42" s="2325"/>
      <c r="JZT42" s="2325"/>
      <c r="JZU42" s="2267"/>
      <c r="JZV42" s="2270"/>
      <c r="JZW42" s="2271"/>
      <c r="JZX42" s="2270"/>
      <c r="JZY42" s="2270"/>
      <c r="JZZ42" s="2325"/>
      <c r="KAA42" s="2325"/>
      <c r="KAB42" s="2325"/>
      <c r="KAC42" s="2267"/>
      <c r="KAD42" s="2270"/>
      <c r="KAE42" s="2271"/>
      <c r="KAF42" s="2270"/>
      <c r="KAG42" s="2270"/>
      <c r="KAH42" s="2325"/>
      <c r="KAI42" s="2325"/>
      <c r="KAJ42" s="2325"/>
      <c r="KAK42" s="2267"/>
      <c r="KAL42" s="2270"/>
      <c r="KAM42" s="2271"/>
      <c r="KAN42" s="2270"/>
      <c r="KAO42" s="2270"/>
      <c r="KAP42" s="2325"/>
      <c r="KAQ42" s="2325"/>
      <c r="KAR42" s="2325"/>
      <c r="KAS42" s="2267"/>
      <c r="KAT42" s="2270"/>
      <c r="KAU42" s="2271"/>
      <c r="KAV42" s="2270"/>
      <c r="KAW42" s="2270"/>
      <c r="KAX42" s="2325"/>
      <c r="KAY42" s="2325"/>
      <c r="KAZ42" s="2325"/>
      <c r="KBA42" s="2267"/>
      <c r="KBB42" s="2270"/>
      <c r="KBC42" s="2271"/>
      <c r="KBD42" s="2270"/>
      <c r="KBE42" s="2270"/>
      <c r="KBF42" s="2325"/>
      <c r="KBG42" s="2325"/>
      <c r="KBH42" s="2325"/>
      <c r="KBI42" s="2267"/>
      <c r="KBJ42" s="2270"/>
      <c r="KBK42" s="2271"/>
      <c r="KBL42" s="2270"/>
      <c r="KBM42" s="2270"/>
      <c r="KBN42" s="2325"/>
      <c r="KBO42" s="2325"/>
      <c r="KBP42" s="2325"/>
      <c r="KBQ42" s="2267"/>
      <c r="KBR42" s="2270"/>
      <c r="KBS42" s="2271"/>
      <c r="KBT42" s="2270"/>
      <c r="KBU42" s="2270"/>
      <c r="KBV42" s="2325"/>
      <c r="KBW42" s="2325"/>
      <c r="KBX42" s="2325"/>
      <c r="KBY42" s="2267"/>
      <c r="KBZ42" s="2270"/>
      <c r="KCA42" s="2271"/>
      <c r="KCB42" s="2270"/>
      <c r="KCC42" s="2270"/>
      <c r="KCD42" s="2325"/>
      <c r="KCE42" s="2325"/>
      <c r="KCF42" s="2325"/>
      <c r="KCG42" s="2267"/>
      <c r="KCH42" s="2270"/>
      <c r="KCI42" s="2271"/>
      <c r="KCJ42" s="2270"/>
      <c r="KCK42" s="2270"/>
      <c r="KCL42" s="2325"/>
      <c r="KCM42" s="2325"/>
      <c r="KCN42" s="2325"/>
      <c r="KCO42" s="2267"/>
      <c r="KCP42" s="2270"/>
      <c r="KCQ42" s="2271"/>
      <c r="KCR42" s="2270"/>
      <c r="KCS42" s="2270"/>
      <c r="KCT42" s="2325"/>
      <c r="KCU42" s="2325"/>
      <c r="KCV42" s="2325"/>
      <c r="KCW42" s="2267"/>
      <c r="KCX42" s="2270"/>
      <c r="KCY42" s="2271"/>
      <c r="KCZ42" s="2270"/>
      <c r="KDA42" s="2270"/>
      <c r="KDB42" s="2325"/>
      <c r="KDC42" s="2325"/>
      <c r="KDD42" s="2325"/>
      <c r="KDE42" s="2267"/>
      <c r="KDF42" s="2270"/>
      <c r="KDG42" s="2271"/>
      <c r="KDH42" s="2270"/>
      <c r="KDI42" s="2270"/>
      <c r="KDJ42" s="2325"/>
      <c r="KDK42" s="2325"/>
      <c r="KDL42" s="2325"/>
      <c r="KDM42" s="2267"/>
      <c r="KDN42" s="2270"/>
      <c r="KDO42" s="2271"/>
      <c r="KDP42" s="2270"/>
      <c r="KDQ42" s="2270"/>
      <c r="KDR42" s="2325"/>
      <c r="KDS42" s="2325"/>
      <c r="KDT42" s="2325"/>
      <c r="KDU42" s="2267"/>
      <c r="KDV42" s="2270"/>
      <c r="KDW42" s="2271"/>
      <c r="KDX42" s="2270"/>
      <c r="KDY42" s="2270"/>
      <c r="KDZ42" s="2325"/>
      <c r="KEA42" s="2325"/>
      <c r="KEB42" s="2325"/>
      <c r="KEC42" s="2267"/>
      <c r="KED42" s="2270"/>
      <c r="KEE42" s="2271"/>
      <c r="KEF42" s="2270"/>
      <c r="KEG42" s="2270"/>
      <c r="KEH42" s="2325"/>
      <c r="KEI42" s="2325"/>
      <c r="KEJ42" s="2325"/>
      <c r="KEK42" s="2267"/>
      <c r="KEL42" s="2270"/>
      <c r="KEM42" s="2271"/>
      <c r="KEN42" s="2270"/>
      <c r="KEO42" s="2270"/>
      <c r="KEP42" s="2325"/>
      <c r="KEQ42" s="2325"/>
      <c r="KER42" s="2325"/>
      <c r="KES42" s="2267"/>
      <c r="KET42" s="2270"/>
      <c r="KEU42" s="2271"/>
      <c r="KEV42" s="2270"/>
      <c r="KEW42" s="2270"/>
      <c r="KEX42" s="2325"/>
      <c r="KEY42" s="2325"/>
      <c r="KEZ42" s="2325"/>
      <c r="KFA42" s="2267"/>
      <c r="KFB42" s="2270"/>
      <c r="KFC42" s="2271"/>
      <c r="KFD42" s="2270"/>
      <c r="KFE42" s="2270"/>
      <c r="KFF42" s="2325"/>
      <c r="KFG42" s="2325"/>
      <c r="KFH42" s="2325"/>
      <c r="KFI42" s="2267"/>
      <c r="KFJ42" s="2270"/>
      <c r="KFK42" s="2271"/>
      <c r="KFL42" s="2270"/>
      <c r="KFM42" s="2270"/>
      <c r="KFN42" s="2325"/>
      <c r="KFO42" s="2325"/>
      <c r="KFP42" s="2325"/>
      <c r="KFQ42" s="2267"/>
      <c r="KFR42" s="2270"/>
      <c r="KFS42" s="2271"/>
      <c r="KFT42" s="2270"/>
      <c r="KFU42" s="2270"/>
      <c r="KFV42" s="2325"/>
      <c r="KFW42" s="2325"/>
      <c r="KFX42" s="2325"/>
      <c r="KFY42" s="2267"/>
      <c r="KFZ42" s="2270"/>
      <c r="KGA42" s="2271"/>
      <c r="KGB42" s="2270"/>
      <c r="KGC42" s="2270"/>
      <c r="KGD42" s="2325"/>
      <c r="KGE42" s="2325"/>
      <c r="KGF42" s="2325"/>
      <c r="KGG42" s="2267"/>
      <c r="KGH42" s="2270"/>
      <c r="KGI42" s="2271"/>
      <c r="KGJ42" s="2270"/>
      <c r="KGK42" s="2270"/>
      <c r="KGL42" s="2325"/>
      <c r="KGM42" s="2325"/>
      <c r="KGN42" s="2325"/>
      <c r="KGO42" s="2267"/>
      <c r="KGP42" s="2270"/>
      <c r="KGQ42" s="2271"/>
      <c r="KGR42" s="2270"/>
      <c r="KGS42" s="2270"/>
      <c r="KGT42" s="2325"/>
      <c r="KGU42" s="2325"/>
      <c r="KGV42" s="2325"/>
      <c r="KGW42" s="2267"/>
      <c r="KGX42" s="2270"/>
      <c r="KGY42" s="2271"/>
      <c r="KGZ42" s="2270"/>
      <c r="KHA42" s="2270"/>
      <c r="KHB42" s="2325"/>
      <c r="KHC42" s="2325"/>
      <c r="KHD42" s="2325"/>
      <c r="KHE42" s="2267"/>
      <c r="KHF42" s="2270"/>
      <c r="KHG42" s="2271"/>
      <c r="KHH42" s="2270"/>
      <c r="KHI42" s="2270"/>
      <c r="KHJ42" s="2325"/>
      <c r="KHK42" s="2325"/>
      <c r="KHL42" s="2325"/>
      <c r="KHM42" s="2267"/>
      <c r="KHN42" s="2270"/>
      <c r="KHO42" s="2271"/>
      <c r="KHP42" s="2270"/>
      <c r="KHQ42" s="2270"/>
      <c r="KHR42" s="2325"/>
      <c r="KHS42" s="2325"/>
      <c r="KHT42" s="2325"/>
      <c r="KHU42" s="2267"/>
      <c r="KHV42" s="2270"/>
      <c r="KHW42" s="2271"/>
      <c r="KHX42" s="2270"/>
      <c r="KHY42" s="2270"/>
      <c r="KHZ42" s="2325"/>
      <c r="KIA42" s="2325"/>
      <c r="KIB42" s="2325"/>
      <c r="KIC42" s="2267"/>
      <c r="KID42" s="2270"/>
      <c r="KIE42" s="2271"/>
      <c r="KIF42" s="2270"/>
      <c r="KIG42" s="2270"/>
      <c r="KIH42" s="2325"/>
      <c r="KII42" s="2325"/>
      <c r="KIJ42" s="2325"/>
      <c r="KIK42" s="2267"/>
      <c r="KIL42" s="2270"/>
      <c r="KIM42" s="2271"/>
      <c r="KIN42" s="2270"/>
      <c r="KIO42" s="2270"/>
      <c r="KIP42" s="2325"/>
      <c r="KIQ42" s="2325"/>
      <c r="KIR42" s="2325"/>
      <c r="KIS42" s="2267"/>
      <c r="KIT42" s="2270"/>
      <c r="KIU42" s="2271"/>
      <c r="KIV42" s="2270"/>
      <c r="KIW42" s="2270"/>
      <c r="KIX42" s="2325"/>
      <c r="KIY42" s="2325"/>
      <c r="KIZ42" s="2325"/>
      <c r="KJA42" s="2267"/>
      <c r="KJB42" s="2270"/>
      <c r="KJC42" s="2271"/>
      <c r="KJD42" s="2270"/>
      <c r="KJE42" s="2270"/>
      <c r="KJF42" s="2325"/>
      <c r="KJG42" s="2325"/>
      <c r="KJH42" s="2325"/>
      <c r="KJI42" s="2267"/>
      <c r="KJJ42" s="2270"/>
      <c r="KJK42" s="2271"/>
      <c r="KJL42" s="2270"/>
      <c r="KJM42" s="2270"/>
      <c r="KJN42" s="2325"/>
      <c r="KJO42" s="2325"/>
      <c r="KJP42" s="2325"/>
      <c r="KJQ42" s="2267"/>
      <c r="KJR42" s="2270"/>
      <c r="KJS42" s="2271"/>
      <c r="KJT42" s="2270"/>
      <c r="KJU42" s="2270"/>
      <c r="KJV42" s="2325"/>
      <c r="KJW42" s="2325"/>
      <c r="KJX42" s="2325"/>
      <c r="KJY42" s="2267"/>
      <c r="KJZ42" s="2270"/>
      <c r="KKA42" s="2271"/>
      <c r="KKB42" s="2270"/>
      <c r="KKC42" s="2270"/>
      <c r="KKD42" s="2325"/>
      <c r="KKE42" s="2325"/>
      <c r="KKF42" s="2325"/>
      <c r="KKG42" s="2267"/>
      <c r="KKH42" s="2270"/>
      <c r="KKI42" s="2271"/>
      <c r="KKJ42" s="2270"/>
      <c r="KKK42" s="2270"/>
      <c r="KKL42" s="2325"/>
      <c r="KKM42" s="2325"/>
      <c r="KKN42" s="2325"/>
      <c r="KKO42" s="2267"/>
      <c r="KKP42" s="2270"/>
      <c r="KKQ42" s="2271"/>
      <c r="KKR42" s="2270"/>
      <c r="KKS42" s="2270"/>
      <c r="KKT42" s="2325"/>
      <c r="KKU42" s="2325"/>
      <c r="KKV42" s="2325"/>
      <c r="KKW42" s="2267"/>
      <c r="KKX42" s="2270"/>
      <c r="KKY42" s="2271"/>
      <c r="KKZ42" s="2270"/>
      <c r="KLA42" s="2270"/>
      <c r="KLB42" s="2325"/>
      <c r="KLC42" s="2325"/>
      <c r="KLD42" s="2325"/>
      <c r="KLE42" s="2267"/>
      <c r="KLF42" s="2270"/>
      <c r="KLG42" s="2271"/>
      <c r="KLH42" s="2270"/>
      <c r="KLI42" s="2270"/>
      <c r="KLJ42" s="2325"/>
      <c r="KLK42" s="2325"/>
      <c r="KLL42" s="2325"/>
      <c r="KLM42" s="2267"/>
      <c r="KLN42" s="2270"/>
      <c r="KLO42" s="2271"/>
      <c r="KLP42" s="2270"/>
      <c r="KLQ42" s="2270"/>
      <c r="KLR42" s="2325"/>
      <c r="KLS42" s="2325"/>
      <c r="KLT42" s="2325"/>
      <c r="KLU42" s="2267"/>
      <c r="KLV42" s="2270"/>
      <c r="KLW42" s="2271"/>
      <c r="KLX42" s="2270"/>
      <c r="KLY42" s="2270"/>
      <c r="KLZ42" s="2325"/>
      <c r="KMA42" s="2325"/>
      <c r="KMB42" s="2325"/>
      <c r="KMC42" s="2267"/>
      <c r="KMD42" s="2270"/>
      <c r="KME42" s="2271"/>
      <c r="KMF42" s="2270"/>
      <c r="KMG42" s="2270"/>
      <c r="KMH42" s="2325"/>
      <c r="KMI42" s="2325"/>
      <c r="KMJ42" s="2325"/>
      <c r="KMK42" s="2267"/>
      <c r="KML42" s="2270"/>
      <c r="KMM42" s="2271"/>
      <c r="KMN42" s="2270"/>
      <c r="KMO42" s="2270"/>
      <c r="KMP42" s="2325"/>
      <c r="KMQ42" s="2325"/>
      <c r="KMR42" s="2325"/>
      <c r="KMS42" s="2267"/>
      <c r="KMT42" s="2270"/>
      <c r="KMU42" s="2271"/>
      <c r="KMV42" s="2270"/>
      <c r="KMW42" s="2270"/>
      <c r="KMX42" s="2325"/>
      <c r="KMY42" s="2325"/>
      <c r="KMZ42" s="2325"/>
      <c r="KNA42" s="2267"/>
      <c r="KNB42" s="2270"/>
      <c r="KNC42" s="2271"/>
      <c r="KND42" s="2270"/>
      <c r="KNE42" s="2270"/>
      <c r="KNF42" s="2325"/>
      <c r="KNG42" s="2325"/>
      <c r="KNH42" s="2325"/>
      <c r="KNI42" s="2267"/>
      <c r="KNJ42" s="2270"/>
      <c r="KNK42" s="2271"/>
      <c r="KNL42" s="2270"/>
      <c r="KNM42" s="2270"/>
      <c r="KNN42" s="2325"/>
      <c r="KNO42" s="2325"/>
      <c r="KNP42" s="2325"/>
      <c r="KNQ42" s="2267"/>
      <c r="KNR42" s="2270"/>
      <c r="KNS42" s="2271"/>
      <c r="KNT42" s="2270"/>
      <c r="KNU42" s="2270"/>
      <c r="KNV42" s="2325"/>
      <c r="KNW42" s="2325"/>
      <c r="KNX42" s="2325"/>
      <c r="KNY42" s="2267"/>
      <c r="KNZ42" s="2270"/>
      <c r="KOA42" s="2271"/>
      <c r="KOB42" s="2270"/>
      <c r="KOC42" s="2270"/>
      <c r="KOD42" s="2325"/>
      <c r="KOE42" s="2325"/>
      <c r="KOF42" s="2325"/>
      <c r="KOG42" s="2267"/>
      <c r="KOH42" s="2270"/>
      <c r="KOI42" s="2271"/>
      <c r="KOJ42" s="2270"/>
      <c r="KOK42" s="2270"/>
      <c r="KOL42" s="2325"/>
      <c r="KOM42" s="2325"/>
      <c r="KON42" s="2325"/>
      <c r="KOO42" s="2267"/>
      <c r="KOP42" s="2270"/>
      <c r="KOQ42" s="2271"/>
      <c r="KOR42" s="2270"/>
      <c r="KOS42" s="2270"/>
      <c r="KOT42" s="2325"/>
      <c r="KOU42" s="2325"/>
      <c r="KOV42" s="2325"/>
      <c r="KOW42" s="2267"/>
      <c r="KOX42" s="2270"/>
      <c r="KOY42" s="2271"/>
      <c r="KOZ42" s="2270"/>
      <c r="KPA42" s="2270"/>
      <c r="KPB42" s="2325"/>
      <c r="KPC42" s="2325"/>
      <c r="KPD42" s="2325"/>
      <c r="KPE42" s="2267"/>
      <c r="KPF42" s="2270"/>
      <c r="KPG42" s="2271"/>
      <c r="KPH42" s="2270"/>
      <c r="KPI42" s="2270"/>
      <c r="KPJ42" s="2325"/>
      <c r="KPK42" s="2325"/>
      <c r="KPL42" s="2325"/>
      <c r="KPM42" s="2267"/>
      <c r="KPN42" s="2270"/>
      <c r="KPO42" s="2271"/>
      <c r="KPP42" s="2270"/>
      <c r="KPQ42" s="2270"/>
      <c r="KPR42" s="2325"/>
      <c r="KPS42" s="2325"/>
      <c r="KPT42" s="2325"/>
      <c r="KPU42" s="2267"/>
      <c r="KPV42" s="2270"/>
      <c r="KPW42" s="2271"/>
      <c r="KPX42" s="2270"/>
      <c r="KPY42" s="2270"/>
      <c r="KPZ42" s="2325"/>
      <c r="KQA42" s="2325"/>
      <c r="KQB42" s="2325"/>
      <c r="KQC42" s="2267"/>
      <c r="KQD42" s="2270"/>
      <c r="KQE42" s="2271"/>
      <c r="KQF42" s="2270"/>
      <c r="KQG42" s="2270"/>
      <c r="KQH42" s="2325"/>
      <c r="KQI42" s="2325"/>
      <c r="KQJ42" s="2325"/>
      <c r="KQK42" s="2267"/>
      <c r="KQL42" s="2270"/>
      <c r="KQM42" s="2271"/>
      <c r="KQN42" s="2270"/>
      <c r="KQO42" s="2270"/>
      <c r="KQP42" s="2325"/>
      <c r="KQQ42" s="2325"/>
      <c r="KQR42" s="2325"/>
      <c r="KQS42" s="2267"/>
      <c r="KQT42" s="2270"/>
      <c r="KQU42" s="2271"/>
      <c r="KQV42" s="2270"/>
      <c r="KQW42" s="2270"/>
      <c r="KQX42" s="2325"/>
      <c r="KQY42" s="2325"/>
      <c r="KQZ42" s="2325"/>
      <c r="KRA42" s="2267"/>
      <c r="KRB42" s="2270"/>
      <c r="KRC42" s="2271"/>
      <c r="KRD42" s="2270"/>
      <c r="KRE42" s="2270"/>
      <c r="KRF42" s="2325"/>
      <c r="KRG42" s="2325"/>
      <c r="KRH42" s="2325"/>
      <c r="KRI42" s="2267"/>
      <c r="KRJ42" s="2270"/>
      <c r="KRK42" s="2271"/>
      <c r="KRL42" s="2270"/>
      <c r="KRM42" s="2270"/>
      <c r="KRN42" s="2325"/>
      <c r="KRO42" s="2325"/>
      <c r="KRP42" s="2325"/>
      <c r="KRQ42" s="2267"/>
      <c r="KRR42" s="2270"/>
      <c r="KRS42" s="2271"/>
      <c r="KRT42" s="2270"/>
      <c r="KRU42" s="2270"/>
      <c r="KRV42" s="2325"/>
      <c r="KRW42" s="2325"/>
      <c r="KRX42" s="2325"/>
      <c r="KRY42" s="2267"/>
      <c r="KRZ42" s="2270"/>
      <c r="KSA42" s="2271"/>
      <c r="KSB42" s="2270"/>
      <c r="KSC42" s="2270"/>
      <c r="KSD42" s="2325"/>
      <c r="KSE42" s="2325"/>
      <c r="KSF42" s="2325"/>
      <c r="KSG42" s="2267"/>
      <c r="KSH42" s="2270"/>
      <c r="KSI42" s="2271"/>
      <c r="KSJ42" s="2270"/>
      <c r="KSK42" s="2270"/>
      <c r="KSL42" s="2325"/>
      <c r="KSM42" s="2325"/>
      <c r="KSN42" s="2325"/>
      <c r="KSO42" s="2267"/>
      <c r="KSP42" s="2270"/>
      <c r="KSQ42" s="2271"/>
      <c r="KSR42" s="2270"/>
      <c r="KSS42" s="2270"/>
      <c r="KST42" s="2325"/>
      <c r="KSU42" s="2325"/>
      <c r="KSV42" s="2325"/>
      <c r="KSW42" s="2267"/>
      <c r="KSX42" s="2270"/>
      <c r="KSY42" s="2271"/>
      <c r="KSZ42" s="2270"/>
      <c r="KTA42" s="2270"/>
      <c r="KTB42" s="2325"/>
      <c r="KTC42" s="2325"/>
      <c r="KTD42" s="2325"/>
      <c r="KTE42" s="2267"/>
      <c r="KTF42" s="2270"/>
      <c r="KTG42" s="2271"/>
      <c r="KTH42" s="2270"/>
      <c r="KTI42" s="2270"/>
      <c r="KTJ42" s="2325"/>
      <c r="KTK42" s="2325"/>
      <c r="KTL42" s="2325"/>
      <c r="KTM42" s="2267"/>
      <c r="KTN42" s="2270"/>
      <c r="KTO42" s="2271"/>
      <c r="KTP42" s="2270"/>
      <c r="KTQ42" s="2270"/>
      <c r="KTR42" s="2325"/>
      <c r="KTS42" s="2325"/>
      <c r="KTT42" s="2325"/>
      <c r="KTU42" s="2267"/>
      <c r="KTV42" s="2270"/>
      <c r="KTW42" s="2271"/>
      <c r="KTX42" s="2270"/>
      <c r="KTY42" s="2270"/>
      <c r="KTZ42" s="2325"/>
      <c r="KUA42" s="2325"/>
      <c r="KUB42" s="2325"/>
      <c r="KUC42" s="2267"/>
      <c r="KUD42" s="2270"/>
      <c r="KUE42" s="2271"/>
      <c r="KUF42" s="2270"/>
      <c r="KUG42" s="2270"/>
      <c r="KUH42" s="2325"/>
      <c r="KUI42" s="2325"/>
      <c r="KUJ42" s="2325"/>
      <c r="KUK42" s="2267"/>
      <c r="KUL42" s="2270"/>
      <c r="KUM42" s="2271"/>
      <c r="KUN42" s="2270"/>
      <c r="KUO42" s="2270"/>
      <c r="KUP42" s="2325"/>
      <c r="KUQ42" s="2325"/>
      <c r="KUR42" s="2325"/>
      <c r="KUS42" s="2267"/>
      <c r="KUT42" s="2270"/>
      <c r="KUU42" s="2271"/>
      <c r="KUV42" s="2270"/>
      <c r="KUW42" s="2270"/>
      <c r="KUX42" s="2325"/>
      <c r="KUY42" s="2325"/>
      <c r="KUZ42" s="2325"/>
      <c r="KVA42" s="2267"/>
      <c r="KVB42" s="2270"/>
      <c r="KVC42" s="2271"/>
      <c r="KVD42" s="2270"/>
      <c r="KVE42" s="2270"/>
      <c r="KVF42" s="2325"/>
      <c r="KVG42" s="2325"/>
      <c r="KVH42" s="2325"/>
      <c r="KVI42" s="2267"/>
      <c r="KVJ42" s="2270"/>
      <c r="KVK42" s="2271"/>
      <c r="KVL42" s="2270"/>
      <c r="KVM42" s="2270"/>
      <c r="KVN42" s="2325"/>
      <c r="KVO42" s="2325"/>
      <c r="KVP42" s="2325"/>
      <c r="KVQ42" s="2267"/>
      <c r="KVR42" s="2270"/>
      <c r="KVS42" s="2271"/>
      <c r="KVT42" s="2270"/>
      <c r="KVU42" s="2270"/>
      <c r="KVV42" s="2325"/>
      <c r="KVW42" s="2325"/>
      <c r="KVX42" s="2325"/>
      <c r="KVY42" s="2267"/>
      <c r="KVZ42" s="2270"/>
      <c r="KWA42" s="2271"/>
      <c r="KWB42" s="2270"/>
      <c r="KWC42" s="2270"/>
      <c r="KWD42" s="2325"/>
      <c r="KWE42" s="2325"/>
      <c r="KWF42" s="2325"/>
      <c r="KWG42" s="2267"/>
      <c r="KWH42" s="2270"/>
      <c r="KWI42" s="2271"/>
      <c r="KWJ42" s="2270"/>
      <c r="KWK42" s="2270"/>
      <c r="KWL42" s="2325"/>
      <c r="KWM42" s="2325"/>
      <c r="KWN42" s="2325"/>
      <c r="KWO42" s="2267"/>
      <c r="KWP42" s="2270"/>
      <c r="KWQ42" s="2271"/>
      <c r="KWR42" s="2270"/>
      <c r="KWS42" s="2270"/>
      <c r="KWT42" s="2325"/>
      <c r="KWU42" s="2325"/>
      <c r="KWV42" s="2325"/>
      <c r="KWW42" s="2267"/>
      <c r="KWX42" s="2270"/>
      <c r="KWY42" s="2271"/>
      <c r="KWZ42" s="2270"/>
      <c r="KXA42" s="2270"/>
      <c r="KXB42" s="2325"/>
      <c r="KXC42" s="2325"/>
      <c r="KXD42" s="2325"/>
      <c r="KXE42" s="2267"/>
      <c r="KXF42" s="2270"/>
      <c r="KXG42" s="2271"/>
      <c r="KXH42" s="2270"/>
      <c r="KXI42" s="2270"/>
      <c r="KXJ42" s="2325"/>
      <c r="KXK42" s="2325"/>
      <c r="KXL42" s="2325"/>
      <c r="KXM42" s="2267"/>
      <c r="KXN42" s="2270"/>
      <c r="KXO42" s="2271"/>
      <c r="KXP42" s="2270"/>
      <c r="KXQ42" s="2270"/>
      <c r="KXR42" s="2325"/>
      <c r="KXS42" s="2325"/>
      <c r="KXT42" s="2325"/>
      <c r="KXU42" s="2267"/>
      <c r="KXV42" s="2270"/>
      <c r="KXW42" s="2271"/>
      <c r="KXX42" s="2270"/>
      <c r="KXY42" s="2270"/>
      <c r="KXZ42" s="2325"/>
      <c r="KYA42" s="2325"/>
      <c r="KYB42" s="2325"/>
      <c r="KYC42" s="2267"/>
      <c r="KYD42" s="2270"/>
      <c r="KYE42" s="2271"/>
      <c r="KYF42" s="2270"/>
      <c r="KYG42" s="2270"/>
      <c r="KYH42" s="2325"/>
      <c r="KYI42" s="2325"/>
      <c r="KYJ42" s="2325"/>
      <c r="KYK42" s="2267"/>
      <c r="KYL42" s="2270"/>
      <c r="KYM42" s="2271"/>
      <c r="KYN42" s="2270"/>
      <c r="KYO42" s="2270"/>
      <c r="KYP42" s="2325"/>
      <c r="KYQ42" s="2325"/>
      <c r="KYR42" s="2325"/>
      <c r="KYS42" s="2267"/>
      <c r="KYT42" s="2270"/>
      <c r="KYU42" s="2271"/>
      <c r="KYV42" s="2270"/>
      <c r="KYW42" s="2270"/>
      <c r="KYX42" s="2325"/>
      <c r="KYY42" s="2325"/>
      <c r="KYZ42" s="2325"/>
      <c r="KZA42" s="2267"/>
      <c r="KZB42" s="2270"/>
      <c r="KZC42" s="2271"/>
      <c r="KZD42" s="2270"/>
      <c r="KZE42" s="2270"/>
      <c r="KZF42" s="2325"/>
      <c r="KZG42" s="2325"/>
      <c r="KZH42" s="2325"/>
      <c r="KZI42" s="2267"/>
      <c r="KZJ42" s="2270"/>
      <c r="KZK42" s="2271"/>
      <c r="KZL42" s="2270"/>
      <c r="KZM42" s="2270"/>
      <c r="KZN42" s="2325"/>
      <c r="KZO42" s="2325"/>
      <c r="KZP42" s="2325"/>
      <c r="KZQ42" s="2267"/>
      <c r="KZR42" s="2270"/>
      <c r="KZS42" s="2271"/>
      <c r="KZT42" s="2270"/>
      <c r="KZU42" s="2270"/>
      <c r="KZV42" s="2325"/>
      <c r="KZW42" s="2325"/>
      <c r="KZX42" s="2325"/>
      <c r="KZY42" s="2267"/>
      <c r="KZZ42" s="2270"/>
      <c r="LAA42" s="2271"/>
      <c r="LAB42" s="2270"/>
      <c r="LAC42" s="2270"/>
      <c r="LAD42" s="2325"/>
      <c r="LAE42" s="2325"/>
      <c r="LAF42" s="2325"/>
      <c r="LAG42" s="2267"/>
      <c r="LAH42" s="2270"/>
      <c r="LAI42" s="2271"/>
      <c r="LAJ42" s="2270"/>
      <c r="LAK42" s="2270"/>
      <c r="LAL42" s="2325"/>
      <c r="LAM42" s="2325"/>
      <c r="LAN42" s="2325"/>
      <c r="LAO42" s="2267"/>
      <c r="LAP42" s="2270"/>
      <c r="LAQ42" s="2271"/>
      <c r="LAR42" s="2270"/>
      <c r="LAS42" s="2270"/>
      <c r="LAT42" s="2325"/>
      <c r="LAU42" s="2325"/>
      <c r="LAV42" s="2325"/>
      <c r="LAW42" s="2267"/>
      <c r="LAX42" s="2270"/>
      <c r="LAY42" s="2271"/>
      <c r="LAZ42" s="2270"/>
      <c r="LBA42" s="2270"/>
      <c r="LBB42" s="2325"/>
      <c r="LBC42" s="2325"/>
      <c r="LBD42" s="2325"/>
      <c r="LBE42" s="2267"/>
      <c r="LBF42" s="2270"/>
      <c r="LBG42" s="2271"/>
      <c r="LBH42" s="2270"/>
      <c r="LBI42" s="2270"/>
      <c r="LBJ42" s="2325"/>
      <c r="LBK42" s="2325"/>
      <c r="LBL42" s="2325"/>
      <c r="LBM42" s="2267"/>
      <c r="LBN42" s="2270"/>
      <c r="LBO42" s="2271"/>
      <c r="LBP42" s="2270"/>
      <c r="LBQ42" s="2270"/>
      <c r="LBR42" s="2325"/>
      <c r="LBS42" s="2325"/>
      <c r="LBT42" s="2325"/>
      <c r="LBU42" s="2267"/>
      <c r="LBV42" s="2270"/>
      <c r="LBW42" s="2271"/>
      <c r="LBX42" s="2270"/>
      <c r="LBY42" s="2270"/>
      <c r="LBZ42" s="2325"/>
      <c r="LCA42" s="2325"/>
      <c r="LCB42" s="2325"/>
      <c r="LCC42" s="2267"/>
      <c r="LCD42" s="2270"/>
      <c r="LCE42" s="2271"/>
      <c r="LCF42" s="2270"/>
      <c r="LCG42" s="2270"/>
      <c r="LCH42" s="2325"/>
      <c r="LCI42" s="2325"/>
      <c r="LCJ42" s="2325"/>
      <c r="LCK42" s="2267"/>
      <c r="LCL42" s="2270"/>
      <c r="LCM42" s="2271"/>
      <c r="LCN42" s="2270"/>
      <c r="LCO42" s="2270"/>
      <c r="LCP42" s="2325"/>
      <c r="LCQ42" s="2325"/>
      <c r="LCR42" s="2325"/>
      <c r="LCS42" s="2267"/>
      <c r="LCT42" s="2270"/>
      <c r="LCU42" s="2271"/>
      <c r="LCV42" s="2270"/>
      <c r="LCW42" s="2270"/>
      <c r="LCX42" s="2325"/>
      <c r="LCY42" s="2325"/>
      <c r="LCZ42" s="2325"/>
      <c r="LDA42" s="2267"/>
      <c r="LDB42" s="2270"/>
      <c r="LDC42" s="2271"/>
      <c r="LDD42" s="2270"/>
      <c r="LDE42" s="2270"/>
      <c r="LDF42" s="2325"/>
      <c r="LDG42" s="2325"/>
      <c r="LDH42" s="2325"/>
      <c r="LDI42" s="2267"/>
      <c r="LDJ42" s="2270"/>
      <c r="LDK42" s="2271"/>
      <c r="LDL42" s="2270"/>
      <c r="LDM42" s="2270"/>
      <c r="LDN42" s="2325"/>
      <c r="LDO42" s="2325"/>
      <c r="LDP42" s="2325"/>
      <c r="LDQ42" s="2267"/>
      <c r="LDR42" s="2270"/>
      <c r="LDS42" s="2271"/>
      <c r="LDT42" s="2270"/>
      <c r="LDU42" s="2270"/>
      <c r="LDV42" s="2325"/>
      <c r="LDW42" s="2325"/>
      <c r="LDX42" s="2325"/>
      <c r="LDY42" s="2267"/>
      <c r="LDZ42" s="2270"/>
      <c r="LEA42" s="2271"/>
      <c r="LEB42" s="2270"/>
      <c r="LEC42" s="2270"/>
      <c r="LED42" s="2325"/>
      <c r="LEE42" s="2325"/>
      <c r="LEF42" s="2325"/>
      <c r="LEG42" s="2267"/>
      <c r="LEH42" s="2270"/>
      <c r="LEI42" s="2271"/>
      <c r="LEJ42" s="2270"/>
      <c r="LEK42" s="2270"/>
      <c r="LEL42" s="2325"/>
      <c r="LEM42" s="2325"/>
      <c r="LEN42" s="2325"/>
      <c r="LEO42" s="2267"/>
      <c r="LEP42" s="2270"/>
      <c r="LEQ42" s="2271"/>
      <c r="LER42" s="2270"/>
      <c r="LES42" s="2270"/>
      <c r="LET42" s="2325"/>
      <c r="LEU42" s="2325"/>
      <c r="LEV42" s="2325"/>
      <c r="LEW42" s="2267"/>
      <c r="LEX42" s="2270"/>
      <c r="LEY42" s="2271"/>
      <c r="LEZ42" s="2270"/>
      <c r="LFA42" s="2270"/>
      <c r="LFB42" s="2325"/>
      <c r="LFC42" s="2325"/>
      <c r="LFD42" s="2325"/>
      <c r="LFE42" s="2267"/>
      <c r="LFF42" s="2270"/>
      <c r="LFG42" s="2271"/>
      <c r="LFH42" s="2270"/>
      <c r="LFI42" s="2270"/>
      <c r="LFJ42" s="2325"/>
      <c r="LFK42" s="2325"/>
      <c r="LFL42" s="2325"/>
      <c r="LFM42" s="2267"/>
      <c r="LFN42" s="2270"/>
      <c r="LFO42" s="2271"/>
      <c r="LFP42" s="2270"/>
      <c r="LFQ42" s="2270"/>
      <c r="LFR42" s="2325"/>
      <c r="LFS42" s="2325"/>
      <c r="LFT42" s="2325"/>
      <c r="LFU42" s="2267"/>
      <c r="LFV42" s="2270"/>
      <c r="LFW42" s="2271"/>
      <c r="LFX42" s="2270"/>
      <c r="LFY42" s="2270"/>
      <c r="LFZ42" s="2325"/>
      <c r="LGA42" s="2325"/>
      <c r="LGB42" s="2325"/>
      <c r="LGC42" s="2267"/>
      <c r="LGD42" s="2270"/>
      <c r="LGE42" s="2271"/>
      <c r="LGF42" s="2270"/>
      <c r="LGG42" s="2270"/>
      <c r="LGH42" s="2325"/>
      <c r="LGI42" s="2325"/>
      <c r="LGJ42" s="2325"/>
      <c r="LGK42" s="2267"/>
      <c r="LGL42" s="2270"/>
      <c r="LGM42" s="2271"/>
      <c r="LGN42" s="2270"/>
      <c r="LGO42" s="2270"/>
      <c r="LGP42" s="2325"/>
      <c r="LGQ42" s="2325"/>
      <c r="LGR42" s="2325"/>
      <c r="LGS42" s="2267"/>
      <c r="LGT42" s="2270"/>
      <c r="LGU42" s="2271"/>
      <c r="LGV42" s="2270"/>
      <c r="LGW42" s="2270"/>
      <c r="LGX42" s="2325"/>
      <c r="LGY42" s="2325"/>
      <c r="LGZ42" s="2325"/>
      <c r="LHA42" s="2267"/>
      <c r="LHB42" s="2270"/>
      <c r="LHC42" s="2271"/>
      <c r="LHD42" s="2270"/>
      <c r="LHE42" s="2270"/>
      <c r="LHF42" s="2325"/>
      <c r="LHG42" s="2325"/>
      <c r="LHH42" s="2325"/>
      <c r="LHI42" s="2267"/>
      <c r="LHJ42" s="2270"/>
      <c r="LHK42" s="2271"/>
      <c r="LHL42" s="2270"/>
      <c r="LHM42" s="2270"/>
      <c r="LHN42" s="2325"/>
      <c r="LHO42" s="2325"/>
      <c r="LHP42" s="2325"/>
      <c r="LHQ42" s="2267"/>
      <c r="LHR42" s="2270"/>
      <c r="LHS42" s="2271"/>
      <c r="LHT42" s="2270"/>
      <c r="LHU42" s="2270"/>
      <c r="LHV42" s="2325"/>
      <c r="LHW42" s="2325"/>
      <c r="LHX42" s="2325"/>
      <c r="LHY42" s="2267"/>
      <c r="LHZ42" s="2270"/>
      <c r="LIA42" s="2271"/>
      <c r="LIB42" s="2270"/>
      <c r="LIC42" s="2270"/>
      <c r="LID42" s="2325"/>
      <c r="LIE42" s="2325"/>
      <c r="LIF42" s="2325"/>
      <c r="LIG42" s="2267"/>
      <c r="LIH42" s="2270"/>
      <c r="LII42" s="2271"/>
      <c r="LIJ42" s="2270"/>
      <c r="LIK42" s="2270"/>
      <c r="LIL42" s="2325"/>
      <c r="LIM42" s="2325"/>
      <c r="LIN42" s="2325"/>
      <c r="LIO42" s="2267"/>
      <c r="LIP42" s="2270"/>
      <c r="LIQ42" s="2271"/>
      <c r="LIR42" s="2270"/>
      <c r="LIS42" s="2270"/>
      <c r="LIT42" s="2325"/>
      <c r="LIU42" s="2325"/>
      <c r="LIV42" s="2325"/>
      <c r="LIW42" s="2267"/>
      <c r="LIX42" s="2270"/>
      <c r="LIY42" s="2271"/>
      <c r="LIZ42" s="2270"/>
      <c r="LJA42" s="2270"/>
      <c r="LJB42" s="2325"/>
      <c r="LJC42" s="2325"/>
      <c r="LJD42" s="2325"/>
      <c r="LJE42" s="2267"/>
      <c r="LJF42" s="2270"/>
      <c r="LJG42" s="2271"/>
      <c r="LJH42" s="2270"/>
      <c r="LJI42" s="2270"/>
      <c r="LJJ42" s="2325"/>
      <c r="LJK42" s="2325"/>
      <c r="LJL42" s="2325"/>
      <c r="LJM42" s="2267"/>
      <c r="LJN42" s="2270"/>
      <c r="LJO42" s="2271"/>
      <c r="LJP42" s="2270"/>
      <c r="LJQ42" s="2270"/>
      <c r="LJR42" s="2325"/>
      <c r="LJS42" s="2325"/>
      <c r="LJT42" s="2325"/>
      <c r="LJU42" s="2267"/>
      <c r="LJV42" s="2270"/>
      <c r="LJW42" s="2271"/>
      <c r="LJX42" s="2270"/>
      <c r="LJY42" s="2270"/>
      <c r="LJZ42" s="2325"/>
      <c r="LKA42" s="2325"/>
      <c r="LKB42" s="2325"/>
      <c r="LKC42" s="2267"/>
      <c r="LKD42" s="2270"/>
      <c r="LKE42" s="2271"/>
      <c r="LKF42" s="2270"/>
      <c r="LKG42" s="2270"/>
      <c r="LKH42" s="2325"/>
      <c r="LKI42" s="2325"/>
      <c r="LKJ42" s="2325"/>
      <c r="LKK42" s="2267"/>
      <c r="LKL42" s="2270"/>
      <c r="LKM42" s="2271"/>
      <c r="LKN42" s="2270"/>
      <c r="LKO42" s="2270"/>
      <c r="LKP42" s="2325"/>
      <c r="LKQ42" s="2325"/>
      <c r="LKR42" s="2325"/>
      <c r="LKS42" s="2267"/>
      <c r="LKT42" s="2270"/>
      <c r="LKU42" s="2271"/>
      <c r="LKV42" s="2270"/>
      <c r="LKW42" s="2270"/>
      <c r="LKX42" s="2325"/>
      <c r="LKY42" s="2325"/>
      <c r="LKZ42" s="2325"/>
      <c r="LLA42" s="2267"/>
      <c r="LLB42" s="2270"/>
      <c r="LLC42" s="2271"/>
      <c r="LLD42" s="2270"/>
      <c r="LLE42" s="2270"/>
      <c r="LLF42" s="2325"/>
      <c r="LLG42" s="2325"/>
      <c r="LLH42" s="2325"/>
      <c r="LLI42" s="2267"/>
      <c r="LLJ42" s="2270"/>
      <c r="LLK42" s="2271"/>
      <c r="LLL42" s="2270"/>
      <c r="LLM42" s="2270"/>
      <c r="LLN42" s="2325"/>
      <c r="LLO42" s="2325"/>
      <c r="LLP42" s="2325"/>
      <c r="LLQ42" s="2267"/>
      <c r="LLR42" s="2270"/>
      <c r="LLS42" s="2271"/>
      <c r="LLT42" s="2270"/>
      <c r="LLU42" s="2270"/>
      <c r="LLV42" s="2325"/>
      <c r="LLW42" s="2325"/>
      <c r="LLX42" s="2325"/>
      <c r="LLY42" s="2267"/>
      <c r="LLZ42" s="2270"/>
      <c r="LMA42" s="2271"/>
      <c r="LMB42" s="2270"/>
      <c r="LMC42" s="2270"/>
      <c r="LMD42" s="2325"/>
      <c r="LME42" s="2325"/>
      <c r="LMF42" s="2325"/>
      <c r="LMG42" s="2267"/>
      <c r="LMH42" s="2270"/>
      <c r="LMI42" s="2271"/>
      <c r="LMJ42" s="2270"/>
      <c r="LMK42" s="2270"/>
      <c r="LML42" s="2325"/>
      <c r="LMM42" s="2325"/>
      <c r="LMN42" s="2325"/>
      <c r="LMO42" s="2267"/>
      <c r="LMP42" s="2270"/>
      <c r="LMQ42" s="2271"/>
      <c r="LMR42" s="2270"/>
      <c r="LMS42" s="2270"/>
      <c r="LMT42" s="2325"/>
      <c r="LMU42" s="2325"/>
      <c r="LMV42" s="2325"/>
      <c r="LMW42" s="2267"/>
      <c r="LMX42" s="2270"/>
      <c r="LMY42" s="2271"/>
      <c r="LMZ42" s="2270"/>
      <c r="LNA42" s="2270"/>
      <c r="LNB42" s="2325"/>
      <c r="LNC42" s="2325"/>
      <c r="LND42" s="2325"/>
      <c r="LNE42" s="2267"/>
      <c r="LNF42" s="2270"/>
      <c r="LNG42" s="2271"/>
      <c r="LNH42" s="2270"/>
      <c r="LNI42" s="2270"/>
      <c r="LNJ42" s="2325"/>
      <c r="LNK42" s="2325"/>
      <c r="LNL42" s="2325"/>
      <c r="LNM42" s="2267"/>
      <c r="LNN42" s="2270"/>
      <c r="LNO42" s="2271"/>
      <c r="LNP42" s="2270"/>
      <c r="LNQ42" s="2270"/>
      <c r="LNR42" s="2325"/>
      <c r="LNS42" s="2325"/>
      <c r="LNT42" s="2325"/>
      <c r="LNU42" s="2267"/>
      <c r="LNV42" s="2270"/>
      <c r="LNW42" s="2271"/>
      <c r="LNX42" s="2270"/>
      <c r="LNY42" s="2270"/>
      <c r="LNZ42" s="2325"/>
      <c r="LOA42" s="2325"/>
      <c r="LOB42" s="2325"/>
      <c r="LOC42" s="2267"/>
      <c r="LOD42" s="2270"/>
      <c r="LOE42" s="2271"/>
      <c r="LOF42" s="2270"/>
      <c r="LOG42" s="2270"/>
      <c r="LOH42" s="2325"/>
      <c r="LOI42" s="2325"/>
      <c r="LOJ42" s="2325"/>
      <c r="LOK42" s="2267"/>
      <c r="LOL42" s="2270"/>
      <c r="LOM42" s="2271"/>
      <c r="LON42" s="2270"/>
      <c r="LOO42" s="2270"/>
      <c r="LOP42" s="2325"/>
      <c r="LOQ42" s="2325"/>
      <c r="LOR42" s="2325"/>
      <c r="LOS42" s="2267"/>
      <c r="LOT42" s="2270"/>
      <c r="LOU42" s="2271"/>
      <c r="LOV42" s="2270"/>
      <c r="LOW42" s="2270"/>
      <c r="LOX42" s="2325"/>
      <c r="LOY42" s="2325"/>
      <c r="LOZ42" s="2325"/>
      <c r="LPA42" s="2267"/>
      <c r="LPB42" s="2270"/>
      <c r="LPC42" s="2271"/>
      <c r="LPD42" s="2270"/>
      <c r="LPE42" s="2270"/>
      <c r="LPF42" s="2325"/>
      <c r="LPG42" s="2325"/>
      <c r="LPH42" s="2325"/>
      <c r="LPI42" s="2267"/>
      <c r="LPJ42" s="2270"/>
      <c r="LPK42" s="2271"/>
      <c r="LPL42" s="2270"/>
      <c r="LPM42" s="2270"/>
      <c r="LPN42" s="2325"/>
      <c r="LPO42" s="2325"/>
      <c r="LPP42" s="2325"/>
      <c r="LPQ42" s="2267"/>
      <c r="LPR42" s="2270"/>
      <c r="LPS42" s="2271"/>
      <c r="LPT42" s="2270"/>
      <c r="LPU42" s="2270"/>
      <c r="LPV42" s="2325"/>
      <c r="LPW42" s="2325"/>
      <c r="LPX42" s="2325"/>
      <c r="LPY42" s="2267"/>
      <c r="LPZ42" s="2270"/>
      <c r="LQA42" s="2271"/>
      <c r="LQB42" s="2270"/>
      <c r="LQC42" s="2270"/>
      <c r="LQD42" s="2325"/>
      <c r="LQE42" s="2325"/>
      <c r="LQF42" s="2325"/>
      <c r="LQG42" s="2267"/>
      <c r="LQH42" s="2270"/>
      <c r="LQI42" s="2271"/>
      <c r="LQJ42" s="2270"/>
      <c r="LQK42" s="2270"/>
      <c r="LQL42" s="2325"/>
      <c r="LQM42" s="2325"/>
      <c r="LQN42" s="2325"/>
      <c r="LQO42" s="2267"/>
      <c r="LQP42" s="2270"/>
      <c r="LQQ42" s="2271"/>
      <c r="LQR42" s="2270"/>
      <c r="LQS42" s="2270"/>
      <c r="LQT42" s="2325"/>
      <c r="LQU42" s="2325"/>
      <c r="LQV42" s="2325"/>
      <c r="LQW42" s="2267"/>
      <c r="LQX42" s="2270"/>
      <c r="LQY42" s="2271"/>
      <c r="LQZ42" s="2270"/>
      <c r="LRA42" s="2270"/>
      <c r="LRB42" s="2325"/>
      <c r="LRC42" s="2325"/>
      <c r="LRD42" s="2325"/>
      <c r="LRE42" s="2267"/>
      <c r="LRF42" s="2270"/>
      <c r="LRG42" s="2271"/>
      <c r="LRH42" s="2270"/>
      <c r="LRI42" s="2270"/>
      <c r="LRJ42" s="2325"/>
      <c r="LRK42" s="2325"/>
      <c r="LRL42" s="2325"/>
      <c r="LRM42" s="2267"/>
      <c r="LRN42" s="2270"/>
      <c r="LRO42" s="2271"/>
      <c r="LRP42" s="2270"/>
      <c r="LRQ42" s="2270"/>
      <c r="LRR42" s="2325"/>
      <c r="LRS42" s="2325"/>
      <c r="LRT42" s="2325"/>
      <c r="LRU42" s="2267"/>
      <c r="LRV42" s="2270"/>
      <c r="LRW42" s="2271"/>
      <c r="LRX42" s="2270"/>
      <c r="LRY42" s="2270"/>
      <c r="LRZ42" s="2325"/>
      <c r="LSA42" s="2325"/>
      <c r="LSB42" s="2325"/>
      <c r="LSC42" s="2267"/>
      <c r="LSD42" s="2270"/>
      <c r="LSE42" s="2271"/>
      <c r="LSF42" s="2270"/>
      <c r="LSG42" s="2270"/>
      <c r="LSH42" s="2325"/>
      <c r="LSI42" s="2325"/>
      <c r="LSJ42" s="2325"/>
      <c r="LSK42" s="2267"/>
      <c r="LSL42" s="2270"/>
      <c r="LSM42" s="2271"/>
      <c r="LSN42" s="2270"/>
      <c r="LSO42" s="2270"/>
      <c r="LSP42" s="2325"/>
      <c r="LSQ42" s="2325"/>
      <c r="LSR42" s="2325"/>
      <c r="LSS42" s="2267"/>
      <c r="LST42" s="2270"/>
      <c r="LSU42" s="2271"/>
      <c r="LSV42" s="2270"/>
      <c r="LSW42" s="2270"/>
      <c r="LSX42" s="2325"/>
      <c r="LSY42" s="2325"/>
      <c r="LSZ42" s="2325"/>
      <c r="LTA42" s="2267"/>
      <c r="LTB42" s="2270"/>
      <c r="LTC42" s="2271"/>
      <c r="LTD42" s="2270"/>
      <c r="LTE42" s="2270"/>
      <c r="LTF42" s="2325"/>
      <c r="LTG42" s="2325"/>
      <c r="LTH42" s="2325"/>
      <c r="LTI42" s="2267"/>
      <c r="LTJ42" s="2270"/>
      <c r="LTK42" s="2271"/>
      <c r="LTL42" s="2270"/>
      <c r="LTM42" s="2270"/>
      <c r="LTN42" s="2325"/>
      <c r="LTO42" s="2325"/>
      <c r="LTP42" s="2325"/>
      <c r="LTQ42" s="2267"/>
      <c r="LTR42" s="2270"/>
      <c r="LTS42" s="2271"/>
      <c r="LTT42" s="2270"/>
      <c r="LTU42" s="2270"/>
      <c r="LTV42" s="2325"/>
      <c r="LTW42" s="2325"/>
      <c r="LTX42" s="2325"/>
      <c r="LTY42" s="2267"/>
      <c r="LTZ42" s="2270"/>
      <c r="LUA42" s="2271"/>
      <c r="LUB42" s="2270"/>
      <c r="LUC42" s="2270"/>
      <c r="LUD42" s="2325"/>
      <c r="LUE42" s="2325"/>
      <c r="LUF42" s="2325"/>
      <c r="LUG42" s="2267"/>
      <c r="LUH42" s="2270"/>
      <c r="LUI42" s="2271"/>
      <c r="LUJ42" s="2270"/>
      <c r="LUK42" s="2270"/>
      <c r="LUL42" s="2325"/>
      <c r="LUM42" s="2325"/>
      <c r="LUN42" s="2325"/>
      <c r="LUO42" s="2267"/>
      <c r="LUP42" s="2270"/>
      <c r="LUQ42" s="2271"/>
      <c r="LUR42" s="2270"/>
      <c r="LUS42" s="2270"/>
      <c r="LUT42" s="2325"/>
      <c r="LUU42" s="2325"/>
      <c r="LUV42" s="2325"/>
      <c r="LUW42" s="2267"/>
      <c r="LUX42" s="2270"/>
      <c r="LUY42" s="2271"/>
      <c r="LUZ42" s="2270"/>
      <c r="LVA42" s="2270"/>
      <c r="LVB42" s="2325"/>
      <c r="LVC42" s="2325"/>
      <c r="LVD42" s="2325"/>
      <c r="LVE42" s="2267"/>
      <c r="LVF42" s="2270"/>
      <c r="LVG42" s="2271"/>
      <c r="LVH42" s="2270"/>
      <c r="LVI42" s="2270"/>
      <c r="LVJ42" s="2325"/>
      <c r="LVK42" s="2325"/>
      <c r="LVL42" s="2325"/>
      <c r="LVM42" s="2267"/>
      <c r="LVN42" s="2270"/>
      <c r="LVO42" s="2271"/>
      <c r="LVP42" s="2270"/>
      <c r="LVQ42" s="2270"/>
      <c r="LVR42" s="2325"/>
      <c r="LVS42" s="2325"/>
      <c r="LVT42" s="2325"/>
      <c r="LVU42" s="2267"/>
      <c r="LVV42" s="2270"/>
      <c r="LVW42" s="2271"/>
      <c r="LVX42" s="2270"/>
      <c r="LVY42" s="2270"/>
      <c r="LVZ42" s="2325"/>
      <c r="LWA42" s="2325"/>
      <c r="LWB42" s="2325"/>
      <c r="LWC42" s="2267"/>
      <c r="LWD42" s="2270"/>
      <c r="LWE42" s="2271"/>
      <c r="LWF42" s="2270"/>
      <c r="LWG42" s="2270"/>
      <c r="LWH42" s="2325"/>
      <c r="LWI42" s="2325"/>
      <c r="LWJ42" s="2325"/>
      <c r="LWK42" s="2267"/>
      <c r="LWL42" s="2270"/>
      <c r="LWM42" s="2271"/>
      <c r="LWN42" s="2270"/>
      <c r="LWO42" s="2270"/>
      <c r="LWP42" s="2325"/>
      <c r="LWQ42" s="2325"/>
      <c r="LWR42" s="2325"/>
      <c r="LWS42" s="2267"/>
      <c r="LWT42" s="2270"/>
      <c r="LWU42" s="2271"/>
      <c r="LWV42" s="2270"/>
      <c r="LWW42" s="2270"/>
      <c r="LWX42" s="2325"/>
      <c r="LWY42" s="2325"/>
      <c r="LWZ42" s="2325"/>
      <c r="LXA42" s="2267"/>
      <c r="LXB42" s="2270"/>
      <c r="LXC42" s="2271"/>
      <c r="LXD42" s="2270"/>
      <c r="LXE42" s="2270"/>
      <c r="LXF42" s="2325"/>
      <c r="LXG42" s="2325"/>
      <c r="LXH42" s="2325"/>
      <c r="LXI42" s="2267"/>
      <c r="LXJ42" s="2270"/>
      <c r="LXK42" s="2271"/>
      <c r="LXL42" s="2270"/>
      <c r="LXM42" s="2270"/>
      <c r="LXN42" s="2325"/>
      <c r="LXO42" s="2325"/>
      <c r="LXP42" s="2325"/>
      <c r="LXQ42" s="2267"/>
      <c r="LXR42" s="2270"/>
      <c r="LXS42" s="2271"/>
      <c r="LXT42" s="2270"/>
      <c r="LXU42" s="2270"/>
      <c r="LXV42" s="2325"/>
      <c r="LXW42" s="2325"/>
      <c r="LXX42" s="2325"/>
      <c r="LXY42" s="2267"/>
      <c r="LXZ42" s="2270"/>
      <c r="LYA42" s="2271"/>
      <c r="LYB42" s="2270"/>
      <c r="LYC42" s="2270"/>
      <c r="LYD42" s="2325"/>
      <c r="LYE42" s="2325"/>
      <c r="LYF42" s="2325"/>
      <c r="LYG42" s="2267"/>
      <c r="LYH42" s="2270"/>
      <c r="LYI42" s="2271"/>
      <c r="LYJ42" s="2270"/>
      <c r="LYK42" s="2270"/>
      <c r="LYL42" s="2325"/>
      <c r="LYM42" s="2325"/>
      <c r="LYN42" s="2325"/>
      <c r="LYO42" s="2267"/>
      <c r="LYP42" s="2270"/>
      <c r="LYQ42" s="2271"/>
      <c r="LYR42" s="2270"/>
      <c r="LYS42" s="2270"/>
      <c r="LYT42" s="2325"/>
      <c r="LYU42" s="2325"/>
      <c r="LYV42" s="2325"/>
      <c r="LYW42" s="2267"/>
      <c r="LYX42" s="2270"/>
      <c r="LYY42" s="2271"/>
      <c r="LYZ42" s="2270"/>
      <c r="LZA42" s="2270"/>
      <c r="LZB42" s="2325"/>
      <c r="LZC42" s="2325"/>
      <c r="LZD42" s="2325"/>
      <c r="LZE42" s="2267"/>
      <c r="LZF42" s="2270"/>
      <c r="LZG42" s="2271"/>
      <c r="LZH42" s="2270"/>
      <c r="LZI42" s="2270"/>
      <c r="LZJ42" s="2325"/>
      <c r="LZK42" s="2325"/>
      <c r="LZL42" s="2325"/>
      <c r="LZM42" s="2267"/>
      <c r="LZN42" s="2270"/>
      <c r="LZO42" s="2271"/>
      <c r="LZP42" s="2270"/>
      <c r="LZQ42" s="2270"/>
      <c r="LZR42" s="2325"/>
      <c r="LZS42" s="2325"/>
      <c r="LZT42" s="2325"/>
      <c r="LZU42" s="2267"/>
      <c r="LZV42" s="2270"/>
      <c r="LZW42" s="2271"/>
      <c r="LZX42" s="2270"/>
      <c r="LZY42" s="2270"/>
      <c r="LZZ42" s="2325"/>
      <c r="MAA42" s="2325"/>
      <c r="MAB42" s="2325"/>
      <c r="MAC42" s="2267"/>
      <c r="MAD42" s="2270"/>
      <c r="MAE42" s="2271"/>
      <c r="MAF42" s="2270"/>
      <c r="MAG42" s="2270"/>
      <c r="MAH42" s="2325"/>
      <c r="MAI42" s="2325"/>
      <c r="MAJ42" s="2325"/>
      <c r="MAK42" s="2267"/>
      <c r="MAL42" s="2270"/>
      <c r="MAM42" s="2271"/>
      <c r="MAN42" s="2270"/>
      <c r="MAO42" s="2270"/>
      <c r="MAP42" s="2325"/>
      <c r="MAQ42" s="2325"/>
      <c r="MAR42" s="2325"/>
      <c r="MAS42" s="2267"/>
      <c r="MAT42" s="2270"/>
      <c r="MAU42" s="2271"/>
      <c r="MAV42" s="2270"/>
      <c r="MAW42" s="2270"/>
      <c r="MAX42" s="2325"/>
      <c r="MAY42" s="2325"/>
      <c r="MAZ42" s="2325"/>
      <c r="MBA42" s="2267"/>
      <c r="MBB42" s="2270"/>
      <c r="MBC42" s="2271"/>
      <c r="MBD42" s="2270"/>
      <c r="MBE42" s="2270"/>
      <c r="MBF42" s="2325"/>
      <c r="MBG42" s="2325"/>
      <c r="MBH42" s="2325"/>
      <c r="MBI42" s="2267"/>
      <c r="MBJ42" s="2270"/>
      <c r="MBK42" s="2271"/>
      <c r="MBL42" s="2270"/>
      <c r="MBM42" s="2270"/>
      <c r="MBN42" s="2325"/>
      <c r="MBO42" s="2325"/>
      <c r="MBP42" s="2325"/>
      <c r="MBQ42" s="2267"/>
      <c r="MBR42" s="2270"/>
      <c r="MBS42" s="2271"/>
      <c r="MBT42" s="2270"/>
      <c r="MBU42" s="2270"/>
      <c r="MBV42" s="2325"/>
      <c r="MBW42" s="2325"/>
      <c r="MBX42" s="2325"/>
      <c r="MBY42" s="2267"/>
      <c r="MBZ42" s="2270"/>
      <c r="MCA42" s="2271"/>
      <c r="MCB42" s="2270"/>
      <c r="MCC42" s="2270"/>
      <c r="MCD42" s="2325"/>
      <c r="MCE42" s="2325"/>
      <c r="MCF42" s="2325"/>
      <c r="MCG42" s="2267"/>
      <c r="MCH42" s="2270"/>
      <c r="MCI42" s="2271"/>
      <c r="MCJ42" s="2270"/>
      <c r="MCK42" s="2270"/>
      <c r="MCL42" s="2325"/>
      <c r="MCM42" s="2325"/>
      <c r="MCN42" s="2325"/>
      <c r="MCO42" s="2267"/>
      <c r="MCP42" s="2270"/>
      <c r="MCQ42" s="2271"/>
      <c r="MCR42" s="2270"/>
      <c r="MCS42" s="2270"/>
      <c r="MCT42" s="2325"/>
      <c r="MCU42" s="2325"/>
      <c r="MCV42" s="2325"/>
      <c r="MCW42" s="2267"/>
      <c r="MCX42" s="2270"/>
      <c r="MCY42" s="2271"/>
      <c r="MCZ42" s="2270"/>
      <c r="MDA42" s="2270"/>
      <c r="MDB42" s="2325"/>
      <c r="MDC42" s="2325"/>
      <c r="MDD42" s="2325"/>
      <c r="MDE42" s="2267"/>
      <c r="MDF42" s="2270"/>
      <c r="MDG42" s="2271"/>
      <c r="MDH42" s="2270"/>
      <c r="MDI42" s="2270"/>
      <c r="MDJ42" s="2325"/>
      <c r="MDK42" s="2325"/>
      <c r="MDL42" s="2325"/>
      <c r="MDM42" s="2267"/>
      <c r="MDN42" s="2270"/>
      <c r="MDO42" s="2271"/>
      <c r="MDP42" s="2270"/>
      <c r="MDQ42" s="2270"/>
      <c r="MDR42" s="2325"/>
      <c r="MDS42" s="2325"/>
      <c r="MDT42" s="2325"/>
      <c r="MDU42" s="2267"/>
      <c r="MDV42" s="2270"/>
      <c r="MDW42" s="2271"/>
      <c r="MDX42" s="2270"/>
      <c r="MDY42" s="2270"/>
      <c r="MDZ42" s="2325"/>
      <c r="MEA42" s="2325"/>
      <c r="MEB42" s="2325"/>
      <c r="MEC42" s="2267"/>
      <c r="MED42" s="2270"/>
      <c r="MEE42" s="2271"/>
      <c r="MEF42" s="2270"/>
      <c r="MEG42" s="2270"/>
      <c r="MEH42" s="2325"/>
      <c r="MEI42" s="2325"/>
      <c r="MEJ42" s="2325"/>
      <c r="MEK42" s="2267"/>
      <c r="MEL42" s="2270"/>
      <c r="MEM42" s="2271"/>
      <c r="MEN42" s="2270"/>
      <c r="MEO42" s="2270"/>
      <c r="MEP42" s="2325"/>
      <c r="MEQ42" s="2325"/>
      <c r="MER42" s="2325"/>
      <c r="MES42" s="2267"/>
      <c r="MET42" s="2270"/>
      <c r="MEU42" s="2271"/>
      <c r="MEV42" s="2270"/>
      <c r="MEW42" s="2270"/>
      <c r="MEX42" s="2325"/>
      <c r="MEY42" s="2325"/>
      <c r="MEZ42" s="2325"/>
      <c r="MFA42" s="2267"/>
      <c r="MFB42" s="2270"/>
      <c r="MFC42" s="2271"/>
      <c r="MFD42" s="2270"/>
      <c r="MFE42" s="2270"/>
      <c r="MFF42" s="2325"/>
      <c r="MFG42" s="2325"/>
      <c r="MFH42" s="2325"/>
      <c r="MFI42" s="2267"/>
      <c r="MFJ42" s="2270"/>
      <c r="MFK42" s="2271"/>
      <c r="MFL42" s="2270"/>
      <c r="MFM42" s="2270"/>
      <c r="MFN42" s="2325"/>
      <c r="MFO42" s="2325"/>
      <c r="MFP42" s="2325"/>
      <c r="MFQ42" s="2267"/>
      <c r="MFR42" s="2270"/>
      <c r="MFS42" s="2271"/>
      <c r="MFT42" s="2270"/>
      <c r="MFU42" s="2270"/>
      <c r="MFV42" s="2325"/>
      <c r="MFW42" s="2325"/>
      <c r="MFX42" s="2325"/>
      <c r="MFY42" s="2267"/>
      <c r="MFZ42" s="2270"/>
      <c r="MGA42" s="2271"/>
      <c r="MGB42" s="2270"/>
      <c r="MGC42" s="2270"/>
      <c r="MGD42" s="2325"/>
      <c r="MGE42" s="2325"/>
      <c r="MGF42" s="2325"/>
      <c r="MGG42" s="2267"/>
      <c r="MGH42" s="2270"/>
      <c r="MGI42" s="2271"/>
      <c r="MGJ42" s="2270"/>
      <c r="MGK42" s="2270"/>
      <c r="MGL42" s="2325"/>
      <c r="MGM42" s="2325"/>
      <c r="MGN42" s="2325"/>
      <c r="MGO42" s="2267"/>
      <c r="MGP42" s="2270"/>
      <c r="MGQ42" s="2271"/>
      <c r="MGR42" s="2270"/>
      <c r="MGS42" s="2270"/>
      <c r="MGT42" s="2325"/>
      <c r="MGU42" s="2325"/>
      <c r="MGV42" s="2325"/>
      <c r="MGW42" s="2267"/>
      <c r="MGX42" s="2270"/>
      <c r="MGY42" s="2271"/>
      <c r="MGZ42" s="2270"/>
      <c r="MHA42" s="2270"/>
      <c r="MHB42" s="2325"/>
      <c r="MHC42" s="2325"/>
      <c r="MHD42" s="2325"/>
      <c r="MHE42" s="2267"/>
      <c r="MHF42" s="2270"/>
      <c r="MHG42" s="2271"/>
      <c r="MHH42" s="2270"/>
      <c r="MHI42" s="2270"/>
      <c r="MHJ42" s="2325"/>
      <c r="MHK42" s="2325"/>
      <c r="MHL42" s="2325"/>
      <c r="MHM42" s="2267"/>
      <c r="MHN42" s="2270"/>
      <c r="MHO42" s="2271"/>
      <c r="MHP42" s="2270"/>
      <c r="MHQ42" s="2270"/>
      <c r="MHR42" s="2325"/>
      <c r="MHS42" s="2325"/>
      <c r="MHT42" s="2325"/>
      <c r="MHU42" s="2267"/>
      <c r="MHV42" s="2270"/>
      <c r="MHW42" s="2271"/>
      <c r="MHX42" s="2270"/>
      <c r="MHY42" s="2270"/>
      <c r="MHZ42" s="2325"/>
      <c r="MIA42" s="2325"/>
      <c r="MIB42" s="2325"/>
      <c r="MIC42" s="2267"/>
      <c r="MID42" s="2270"/>
      <c r="MIE42" s="2271"/>
      <c r="MIF42" s="2270"/>
      <c r="MIG42" s="2270"/>
      <c r="MIH42" s="2325"/>
      <c r="MII42" s="2325"/>
      <c r="MIJ42" s="2325"/>
      <c r="MIK42" s="2267"/>
      <c r="MIL42" s="2270"/>
      <c r="MIM42" s="2271"/>
      <c r="MIN42" s="2270"/>
      <c r="MIO42" s="2270"/>
      <c r="MIP42" s="2325"/>
      <c r="MIQ42" s="2325"/>
      <c r="MIR42" s="2325"/>
      <c r="MIS42" s="2267"/>
      <c r="MIT42" s="2270"/>
      <c r="MIU42" s="2271"/>
      <c r="MIV42" s="2270"/>
      <c r="MIW42" s="2270"/>
      <c r="MIX42" s="2325"/>
      <c r="MIY42" s="2325"/>
      <c r="MIZ42" s="2325"/>
      <c r="MJA42" s="2267"/>
      <c r="MJB42" s="2270"/>
      <c r="MJC42" s="2271"/>
      <c r="MJD42" s="2270"/>
      <c r="MJE42" s="2270"/>
      <c r="MJF42" s="2325"/>
      <c r="MJG42" s="2325"/>
      <c r="MJH42" s="2325"/>
      <c r="MJI42" s="2267"/>
      <c r="MJJ42" s="2270"/>
      <c r="MJK42" s="2271"/>
      <c r="MJL42" s="2270"/>
      <c r="MJM42" s="2270"/>
      <c r="MJN42" s="2325"/>
      <c r="MJO42" s="2325"/>
      <c r="MJP42" s="2325"/>
      <c r="MJQ42" s="2267"/>
      <c r="MJR42" s="2270"/>
      <c r="MJS42" s="2271"/>
      <c r="MJT42" s="2270"/>
      <c r="MJU42" s="2270"/>
      <c r="MJV42" s="2325"/>
      <c r="MJW42" s="2325"/>
      <c r="MJX42" s="2325"/>
      <c r="MJY42" s="2267"/>
      <c r="MJZ42" s="2270"/>
      <c r="MKA42" s="2271"/>
      <c r="MKB42" s="2270"/>
      <c r="MKC42" s="2270"/>
      <c r="MKD42" s="2325"/>
      <c r="MKE42" s="2325"/>
      <c r="MKF42" s="2325"/>
      <c r="MKG42" s="2267"/>
      <c r="MKH42" s="2270"/>
      <c r="MKI42" s="2271"/>
      <c r="MKJ42" s="2270"/>
      <c r="MKK42" s="2270"/>
      <c r="MKL42" s="2325"/>
      <c r="MKM42" s="2325"/>
      <c r="MKN42" s="2325"/>
      <c r="MKO42" s="2267"/>
      <c r="MKP42" s="2270"/>
      <c r="MKQ42" s="2271"/>
      <c r="MKR42" s="2270"/>
      <c r="MKS42" s="2270"/>
      <c r="MKT42" s="2325"/>
      <c r="MKU42" s="2325"/>
      <c r="MKV42" s="2325"/>
      <c r="MKW42" s="2267"/>
      <c r="MKX42" s="2270"/>
      <c r="MKY42" s="2271"/>
      <c r="MKZ42" s="2270"/>
      <c r="MLA42" s="2270"/>
      <c r="MLB42" s="2325"/>
      <c r="MLC42" s="2325"/>
      <c r="MLD42" s="2325"/>
      <c r="MLE42" s="2267"/>
      <c r="MLF42" s="2270"/>
      <c r="MLG42" s="2271"/>
      <c r="MLH42" s="2270"/>
      <c r="MLI42" s="2270"/>
      <c r="MLJ42" s="2325"/>
      <c r="MLK42" s="2325"/>
      <c r="MLL42" s="2325"/>
      <c r="MLM42" s="2267"/>
      <c r="MLN42" s="2270"/>
      <c r="MLO42" s="2271"/>
      <c r="MLP42" s="2270"/>
      <c r="MLQ42" s="2270"/>
      <c r="MLR42" s="2325"/>
      <c r="MLS42" s="2325"/>
      <c r="MLT42" s="2325"/>
      <c r="MLU42" s="2267"/>
      <c r="MLV42" s="2270"/>
      <c r="MLW42" s="2271"/>
      <c r="MLX42" s="2270"/>
      <c r="MLY42" s="2270"/>
      <c r="MLZ42" s="2325"/>
      <c r="MMA42" s="2325"/>
      <c r="MMB42" s="2325"/>
      <c r="MMC42" s="2267"/>
      <c r="MMD42" s="2270"/>
      <c r="MME42" s="2271"/>
      <c r="MMF42" s="2270"/>
      <c r="MMG42" s="2270"/>
      <c r="MMH42" s="2325"/>
      <c r="MMI42" s="2325"/>
      <c r="MMJ42" s="2325"/>
      <c r="MMK42" s="2267"/>
      <c r="MML42" s="2270"/>
      <c r="MMM42" s="2271"/>
      <c r="MMN42" s="2270"/>
      <c r="MMO42" s="2270"/>
      <c r="MMP42" s="2325"/>
      <c r="MMQ42" s="2325"/>
      <c r="MMR42" s="2325"/>
      <c r="MMS42" s="2267"/>
      <c r="MMT42" s="2270"/>
      <c r="MMU42" s="2271"/>
      <c r="MMV42" s="2270"/>
      <c r="MMW42" s="2270"/>
      <c r="MMX42" s="2325"/>
      <c r="MMY42" s="2325"/>
      <c r="MMZ42" s="2325"/>
      <c r="MNA42" s="2267"/>
      <c r="MNB42" s="2270"/>
      <c r="MNC42" s="2271"/>
      <c r="MND42" s="2270"/>
      <c r="MNE42" s="2270"/>
      <c r="MNF42" s="2325"/>
      <c r="MNG42" s="2325"/>
      <c r="MNH42" s="2325"/>
      <c r="MNI42" s="2267"/>
      <c r="MNJ42" s="2270"/>
      <c r="MNK42" s="2271"/>
      <c r="MNL42" s="2270"/>
      <c r="MNM42" s="2270"/>
      <c r="MNN42" s="2325"/>
      <c r="MNO42" s="2325"/>
      <c r="MNP42" s="2325"/>
      <c r="MNQ42" s="2267"/>
      <c r="MNR42" s="2270"/>
      <c r="MNS42" s="2271"/>
      <c r="MNT42" s="2270"/>
      <c r="MNU42" s="2270"/>
      <c r="MNV42" s="2325"/>
      <c r="MNW42" s="2325"/>
      <c r="MNX42" s="2325"/>
      <c r="MNY42" s="2267"/>
      <c r="MNZ42" s="2270"/>
      <c r="MOA42" s="2271"/>
      <c r="MOB42" s="2270"/>
      <c r="MOC42" s="2270"/>
      <c r="MOD42" s="2325"/>
      <c r="MOE42" s="2325"/>
      <c r="MOF42" s="2325"/>
      <c r="MOG42" s="2267"/>
      <c r="MOH42" s="2270"/>
      <c r="MOI42" s="2271"/>
      <c r="MOJ42" s="2270"/>
      <c r="MOK42" s="2270"/>
      <c r="MOL42" s="2325"/>
      <c r="MOM42" s="2325"/>
      <c r="MON42" s="2325"/>
      <c r="MOO42" s="2267"/>
      <c r="MOP42" s="2270"/>
      <c r="MOQ42" s="2271"/>
      <c r="MOR42" s="2270"/>
      <c r="MOS42" s="2270"/>
      <c r="MOT42" s="2325"/>
      <c r="MOU42" s="2325"/>
      <c r="MOV42" s="2325"/>
      <c r="MOW42" s="2267"/>
      <c r="MOX42" s="2270"/>
      <c r="MOY42" s="2271"/>
      <c r="MOZ42" s="2270"/>
      <c r="MPA42" s="2270"/>
      <c r="MPB42" s="2325"/>
      <c r="MPC42" s="2325"/>
      <c r="MPD42" s="2325"/>
      <c r="MPE42" s="2267"/>
      <c r="MPF42" s="2270"/>
      <c r="MPG42" s="2271"/>
      <c r="MPH42" s="2270"/>
      <c r="MPI42" s="2270"/>
      <c r="MPJ42" s="2325"/>
      <c r="MPK42" s="2325"/>
      <c r="MPL42" s="2325"/>
      <c r="MPM42" s="2267"/>
      <c r="MPN42" s="2270"/>
      <c r="MPO42" s="2271"/>
      <c r="MPP42" s="2270"/>
      <c r="MPQ42" s="2270"/>
      <c r="MPR42" s="2325"/>
      <c r="MPS42" s="2325"/>
      <c r="MPT42" s="2325"/>
      <c r="MPU42" s="2267"/>
      <c r="MPV42" s="2270"/>
      <c r="MPW42" s="2271"/>
      <c r="MPX42" s="2270"/>
      <c r="MPY42" s="2270"/>
      <c r="MPZ42" s="2325"/>
      <c r="MQA42" s="2325"/>
      <c r="MQB42" s="2325"/>
      <c r="MQC42" s="2267"/>
      <c r="MQD42" s="2270"/>
      <c r="MQE42" s="2271"/>
      <c r="MQF42" s="2270"/>
      <c r="MQG42" s="2270"/>
      <c r="MQH42" s="2325"/>
      <c r="MQI42" s="2325"/>
      <c r="MQJ42" s="2325"/>
      <c r="MQK42" s="2267"/>
      <c r="MQL42" s="2270"/>
      <c r="MQM42" s="2271"/>
      <c r="MQN42" s="2270"/>
      <c r="MQO42" s="2270"/>
      <c r="MQP42" s="2325"/>
      <c r="MQQ42" s="2325"/>
      <c r="MQR42" s="2325"/>
      <c r="MQS42" s="2267"/>
      <c r="MQT42" s="2270"/>
      <c r="MQU42" s="2271"/>
      <c r="MQV42" s="2270"/>
      <c r="MQW42" s="2270"/>
      <c r="MQX42" s="2325"/>
      <c r="MQY42" s="2325"/>
      <c r="MQZ42" s="2325"/>
      <c r="MRA42" s="2267"/>
      <c r="MRB42" s="2270"/>
      <c r="MRC42" s="2271"/>
      <c r="MRD42" s="2270"/>
      <c r="MRE42" s="2270"/>
      <c r="MRF42" s="2325"/>
      <c r="MRG42" s="2325"/>
      <c r="MRH42" s="2325"/>
      <c r="MRI42" s="2267"/>
      <c r="MRJ42" s="2270"/>
      <c r="MRK42" s="2271"/>
      <c r="MRL42" s="2270"/>
      <c r="MRM42" s="2270"/>
      <c r="MRN42" s="2325"/>
      <c r="MRO42" s="2325"/>
      <c r="MRP42" s="2325"/>
      <c r="MRQ42" s="2267"/>
      <c r="MRR42" s="2270"/>
      <c r="MRS42" s="2271"/>
      <c r="MRT42" s="2270"/>
      <c r="MRU42" s="2270"/>
      <c r="MRV42" s="2325"/>
      <c r="MRW42" s="2325"/>
      <c r="MRX42" s="2325"/>
      <c r="MRY42" s="2267"/>
      <c r="MRZ42" s="2270"/>
      <c r="MSA42" s="2271"/>
      <c r="MSB42" s="2270"/>
      <c r="MSC42" s="2270"/>
      <c r="MSD42" s="2325"/>
      <c r="MSE42" s="2325"/>
      <c r="MSF42" s="2325"/>
      <c r="MSG42" s="2267"/>
      <c r="MSH42" s="2270"/>
      <c r="MSI42" s="2271"/>
      <c r="MSJ42" s="2270"/>
      <c r="MSK42" s="2270"/>
      <c r="MSL42" s="2325"/>
      <c r="MSM42" s="2325"/>
      <c r="MSN42" s="2325"/>
      <c r="MSO42" s="2267"/>
      <c r="MSP42" s="2270"/>
      <c r="MSQ42" s="2271"/>
      <c r="MSR42" s="2270"/>
      <c r="MSS42" s="2270"/>
      <c r="MST42" s="2325"/>
      <c r="MSU42" s="2325"/>
      <c r="MSV42" s="2325"/>
      <c r="MSW42" s="2267"/>
      <c r="MSX42" s="2270"/>
      <c r="MSY42" s="2271"/>
      <c r="MSZ42" s="2270"/>
      <c r="MTA42" s="2270"/>
      <c r="MTB42" s="2325"/>
      <c r="MTC42" s="2325"/>
      <c r="MTD42" s="2325"/>
      <c r="MTE42" s="2267"/>
      <c r="MTF42" s="2270"/>
      <c r="MTG42" s="2271"/>
      <c r="MTH42" s="2270"/>
      <c r="MTI42" s="2270"/>
      <c r="MTJ42" s="2325"/>
      <c r="MTK42" s="2325"/>
      <c r="MTL42" s="2325"/>
      <c r="MTM42" s="2267"/>
      <c r="MTN42" s="2270"/>
      <c r="MTO42" s="2271"/>
      <c r="MTP42" s="2270"/>
      <c r="MTQ42" s="2270"/>
      <c r="MTR42" s="2325"/>
      <c r="MTS42" s="2325"/>
      <c r="MTT42" s="2325"/>
      <c r="MTU42" s="2267"/>
      <c r="MTV42" s="2270"/>
      <c r="MTW42" s="2271"/>
      <c r="MTX42" s="2270"/>
      <c r="MTY42" s="2270"/>
      <c r="MTZ42" s="2325"/>
      <c r="MUA42" s="2325"/>
      <c r="MUB42" s="2325"/>
      <c r="MUC42" s="2267"/>
      <c r="MUD42" s="2270"/>
      <c r="MUE42" s="2271"/>
      <c r="MUF42" s="2270"/>
      <c r="MUG42" s="2270"/>
      <c r="MUH42" s="2325"/>
      <c r="MUI42" s="2325"/>
      <c r="MUJ42" s="2325"/>
      <c r="MUK42" s="2267"/>
      <c r="MUL42" s="2270"/>
      <c r="MUM42" s="2271"/>
      <c r="MUN42" s="2270"/>
      <c r="MUO42" s="2270"/>
      <c r="MUP42" s="2325"/>
      <c r="MUQ42" s="2325"/>
      <c r="MUR42" s="2325"/>
      <c r="MUS42" s="2267"/>
      <c r="MUT42" s="2270"/>
      <c r="MUU42" s="2271"/>
      <c r="MUV42" s="2270"/>
      <c r="MUW42" s="2270"/>
      <c r="MUX42" s="2325"/>
      <c r="MUY42" s="2325"/>
      <c r="MUZ42" s="2325"/>
      <c r="MVA42" s="2267"/>
      <c r="MVB42" s="2270"/>
      <c r="MVC42" s="2271"/>
      <c r="MVD42" s="2270"/>
      <c r="MVE42" s="2270"/>
      <c r="MVF42" s="2325"/>
      <c r="MVG42" s="2325"/>
      <c r="MVH42" s="2325"/>
      <c r="MVI42" s="2267"/>
      <c r="MVJ42" s="2270"/>
      <c r="MVK42" s="2271"/>
      <c r="MVL42" s="2270"/>
      <c r="MVM42" s="2270"/>
      <c r="MVN42" s="2325"/>
      <c r="MVO42" s="2325"/>
      <c r="MVP42" s="2325"/>
      <c r="MVQ42" s="2267"/>
      <c r="MVR42" s="2270"/>
      <c r="MVS42" s="2271"/>
      <c r="MVT42" s="2270"/>
      <c r="MVU42" s="2270"/>
      <c r="MVV42" s="2325"/>
      <c r="MVW42" s="2325"/>
      <c r="MVX42" s="2325"/>
      <c r="MVY42" s="2267"/>
      <c r="MVZ42" s="2270"/>
      <c r="MWA42" s="2271"/>
      <c r="MWB42" s="2270"/>
      <c r="MWC42" s="2270"/>
      <c r="MWD42" s="2325"/>
      <c r="MWE42" s="2325"/>
      <c r="MWF42" s="2325"/>
      <c r="MWG42" s="2267"/>
      <c r="MWH42" s="2270"/>
      <c r="MWI42" s="2271"/>
      <c r="MWJ42" s="2270"/>
      <c r="MWK42" s="2270"/>
      <c r="MWL42" s="2325"/>
      <c r="MWM42" s="2325"/>
      <c r="MWN42" s="2325"/>
      <c r="MWO42" s="2267"/>
      <c r="MWP42" s="2270"/>
      <c r="MWQ42" s="2271"/>
      <c r="MWR42" s="2270"/>
      <c r="MWS42" s="2270"/>
      <c r="MWT42" s="2325"/>
      <c r="MWU42" s="2325"/>
      <c r="MWV42" s="2325"/>
      <c r="MWW42" s="2267"/>
      <c r="MWX42" s="2270"/>
      <c r="MWY42" s="2271"/>
      <c r="MWZ42" s="2270"/>
      <c r="MXA42" s="2270"/>
      <c r="MXB42" s="2325"/>
      <c r="MXC42" s="2325"/>
      <c r="MXD42" s="2325"/>
      <c r="MXE42" s="2267"/>
      <c r="MXF42" s="2270"/>
      <c r="MXG42" s="2271"/>
      <c r="MXH42" s="2270"/>
      <c r="MXI42" s="2270"/>
      <c r="MXJ42" s="2325"/>
      <c r="MXK42" s="2325"/>
      <c r="MXL42" s="2325"/>
      <c r="MXM42" s="2267"/>
      <c r="MXN42" s="2270"/>
      <c r="MXO42" s="2271"/>
      <c r="MXP42" s="2270"/>
      <c r="MXQ42" s="2270"/>
      <c r="MXR42" s="2325"/>
      <c r="MXS42" s="2325"/>
      <c r="MXT42" s="2325"/>
      <c r="MXU42" s="2267"/>
      <c r="MXV42" s="2270"/>
      <c r="MXW42" s="2271"/>
      <c r="MXX42" s="2270"/>
      <c r="MXY42" s="2270"/>
      <c r="MXZ42" s="2325"/>
      <c r="MYA42" s="2325"/>
      <c r="MYB42" s="2325"/>
      <c r="MYC42" s="2267"/>
      <c r="MYD42" s="2270"/>
      <c r="MYE42" s="2271"/>
      <c r="MYF42" s="2270"/>
      <c r="MYG42" s="2270"/>
      <c r="MYH42" s="2325"/>
      <c r="MYI42" s="2325"/>
      <c r="MYJ42" s="2325"/>
      <c r="MYK42" s="2267"/>
      <c r="MYL42" s="2270"/>
      <c r="MYM42" s="2271"/>
      <c r="MYN42" s="2270"/>
      <c r="MYO42" s="2270"/>
      <c r="MYP42" s="2325"/>
      <c r="MYQ42" s="2325"/>
      <c r="MYR42" s="2325"/>
      <c r="MYS42" s="2267"/>
      <c r="MYT42" s="2270"/>
      <c r="MYU42" s="2271"/>
      <c r="MYV42" s="2270"/>
      <c r="MYW42" s="2270"/>
      <c r="MYX42" s="2325"/>
      <c r="MYY42" s="2325"/>
      <c r="MYZ42" s="2325"/>
      <c r="MZA42" s="2267"/>
      <c r="MZB42" s="2270"/>
      <c r="MZC42" s="2271"/>
      <c r="MZD42" s="2270"/>
      <c r="MZE42" s="2270"/>
      <c r="MZF42" s="2325"/>
      <c r="MZG42" s="2325"/>
      <c r="MZH42" s="2325"/>
      <c r="MZI42" s="2267"/>
      <c r="MZJ42" s="2270"/>
      <c r="MZK42" s="2271"/>
      <c r="MZL42" s="2270"/>
      <c r="MZM42" s="2270"/>
      <c r="MZN42" s="2325"/>
      <c r="MZO42" s="2325"/>
      <c r="MZP42" s="2325"/>
      <c r="MZQ42" s="2267"/>
      <c r="MZR42" s="2270"/>
      <c r="MZS42" s="2271"/>
      <c r="MZT42" s="2270"/>
      <c r="MZU42" s="2270"/>
      <c r="MZV42" s="2325"/>
      <c r="MZW42" s="2325"/>
      <c r="MZX42" s="2325"/>
      <c r="MZY42" s="2267"/>
      <c r="MZZ42" s="2270"/>
      <c r="NAA42" s="2271"/>
      <c r="NAB42" s="2270"/>
      <c r="NAC42" s="2270"/>
      <c r="NAD42" s="2325"/>
      <c r="NAE42" s="2325"/>
      <c r="NAF42" s="2325"/>
      <c r="NAG42" s="2267"/>
      <c r="NAH42" s="2270"/>
      <c r="NAI42" s="2271"/>
      <c r="NAJ42" s="2270"/>
      <c r="NAK42" s="2270"/>
      <c r="NAL42" s="2325"/>
      <c r="NAM42" s="2325"/>
      <c r="NAN42" s="2325"/>
      <c r="NAO42" s="2267"/>
      <c r="NAP42" s="2270"/>
      <c r="NAQ42" s="2271"/>
      <c r="NAR42" s="2270"/>
      <c r="NAS42" s="2270"/>
      <c r="NAT42" s="2325"/>
      <c r="NAU42" s="2325"/>
      <c r="NAV42" s="2325"/>
      <c r="NAW42" s="2267"/>
      <c r="NAX42" s="2270"/>
      <c r="NAY42" s="2271"/>
      <c r="NAZ42" s="2270"/>
      <c r="NBA42" s="2270"/>
      <c r="NBB42" s="2325"/>
      <c r="NBC42" s="2325"/>
      <c r="NBD42" s="2325"/>
      <c r="NBE42" s="2267"/>
      <c r="NBF42" s="2270"/>
      <c r="NBG42" s="2271"/>
      <c r="NBH42" s="2270"/>
      <c r="NBI42" s="2270"/>
      <c r="NBJ42" s="2325"/>
      <c r="NBK42" s="2325"/>
      <c r="NBL42" s="2325"/>
      <c r="NBM42" s="2267"/>
      <c r="NBN42" s="2270"/>
      <c r="NBO42" s="2271"/>
      <c r="NBP42" s="2270"/>
      <c r="NBQ42" s="2270"/>
      <c r="NBR42" s="2325"/>
      <c r="NBS42" s="2325"/>
      <c r="NBT42" s="2325"/>
      <c r="NBU42" s="2267"/>
      <c r="NBV42" s="2270"/>
      <c r="NBW42" s="2271"/>
      <c r="NBX42" s="2270"/>
      <c r="NBY42" s="2270"/>
      <c r="NBZ42" s="2325"/>
      <c r="NCA42" s="2325"/>
      <c r="NCB42" s="2325"/>
      <c r="NCC42" s="2267"/>
      <c r="NCD42" s="2270"/>
      <c r="NCE42" s="2271"/>
      <c r="NCF42" s="2270"/>
      <c r="NCG42" s="2270"/>
      <c r="NCH42" s="2325"/>
      <c r="NCI42" s="2325"/>
      <c r="NCJ42" s="2325"/>
      <c r="NCK42" s="2267"/>
      <c r="NCL42" s="2270"/>
      <c r="NCM42" s="2271"/>
      <c r="NCN42" s="2270"/>
      <c r="NCO42" s="2270"/>
      <c r="NCP42" s="2325"/>
      <c r="NCQ42" s="2325"/>
      <c r="NCR42" s="2325"/>
      <c r="NCS42" s="2267"/>
      <c r="NCT42" s="2270"/>
      <c r="NCU42" s="2271"/>
      <c r="NCV42" s="2270"/>
      <c r="NCW42" s="2270"/>
      <c r="NCX42" s="2325"/>
      <c r="NCY42" s="2325"/>
      <c r="NCZ42" s="2325"/>
      <c r="NDA42" s="2267"/>
      <c r="NDB42" s="2270"/>
      <c r="NDC42" s="2271"/>
      <c r="NDD42" s="2270"/>
      <c r="NDE42" s="2270"/>
      <c r="NDF42" s="2325"/>
      <c r="NDG42" s="2325"/>
      <c r="NDH42" s="2325"/>
      <c r="NDI42" s="2267"/>
      <c r="NDJ42" s="2270"/>
      <c r="NDK42" s="2271"/>
      <c r="NDL42" s="2270"/>
      <c r="NDM42" s="2270"/>
      <c r="NDN42" s="2325"/>
      <c r="NDO42" s="2325"/>
      <c r="NDP42" s="2325"/>
      <c r="NDQ42" s="2267"/>
      <c r="NDR42" s="2270"/>
      <c r="NDS42" s="2271"/>
      <c r="NDT42" s="2270"/>
      <c r="NDU42" s="2270"/>
      <c r="NDV42" s="2325"/>
      <c r="NDW42" s="2325"/>
      <c r="NDX42" s="2325"/>
      <c r="NDY42" s="2267"/>
      <c r="NDZ42" s="2270"/>
      <c r="NEA42" s="2271"/>
      <c r="NEB42" s="2270"/>
      <c r="NEC42" s="2270"/>
      <c r="NED42" s="2325"/>
      <c r="NEE42" s="2325"/>
      <c r="NEF42" s="2325"/>
      <c r="NEG42" s="2267"/>
      <c r="NEH42" s="2270"/>
      <c r="NEI42" s="2271"/>
      <c r="NEJ42" s="2270"/>
      <c r="NEK42" s="2270"/>
      <c r="NEL42" s="2325"/>
      <c r="NEM42" s="2325"/>
      <c r="NEN42" s="2325"/>
      <c r="NEO42" s="2267"/>
      <c r="NEP42" s="2270"/>
      <c r="NEQ42" s="2271"/>
      <c r="NER42" s="2270"/>
      <c r="NES42" s="2270"/>
      <c r="NET42" s="2325"/>
      <c r="NEU42" s="2325"/>
      <c r="NEV42" s="2325"/>
      <c r="NEW42" s="2267"/>
      <c r="NEX42" s="2270"/>
      <c r="NEY42" s="2271"/>
      <c r="NEZ42" s="2270"/>
      <c r="NFA42" s="2270"/>
      <c r="NFB42" s="2325"/>
      <c r="NFC42" s="2325"/>
      <c r="NFD42" s="2325"/>
      <c r="NFE42" s="2267"/>
      <c r="NFF42" s="2270"/>
      <c r="NFG42" s="2271"/>
      <c r="NFH42" s="2270"/>
      <c r="NFI42" s="2270"/>
      <c r="NFJ42" s="2325"/>
      <c r="NFK42" s="2325"/>
      <c r="NFL42" s="2325"/>
      <c r="NFM42" s="2267"/>
      <c r="NFN42" s="2270"/>
      <c r="NFO42" s="2271"/>
      <c r="NFP42" s="2270"/>
      <c r="NFQ42" s="2270"/>
      <c r="NFR42" s="2325"/>
      <c r="NFS42" s="2325"/>
      <c r="NFT42" s="2325"/>
      <c r="NFU42" s="2267"/>
      <c r="NFV42" s="2270"/>
      <c r="NFW42" s="2271"/>
      <c r="NFX42" s="2270"/>
      <c r="NFY42" s="2270"/>
      <c r="NFZ42" s="2325"/>
      <c r="NGA42" s="2325"/>
      <c r="NGB42" s="2325"/>
      <c r="NGC42" s="2267"/>
      <c r="NGD42" s="2270"/>
      <c r="NGE42" s="2271"/>
      <c r="NGF42" s="2270"/>
      <c r="NGG42" s="2270"/>
      <c r="NGH42" s="2325"/>
      <c r="NGI42" s="2325"/>
      <c r="NGJ42" s="2325"/>
      <c r="NGK42" s="2267"/>
      <c r="NGL42" s="2270"/>
      <c r="NGM42" s="2271"/>
      <c r="NGN42" s="2270"/>
      <c r="NGO42" s="2270"/>
      <c r="NGP42" s="2325"/>
      <c r="NGQ42" s="2325"/>
      <c r="NGR42" s="2325"/>
      <c r="NGS42" s="2267"/>
      <c r="NGT42" s="2270"/>
      <c r="NGU42" s="2271"/>
      <c r="NGV42" s="2270"/>
      <c r="NGW42" s="2270"/>
      <c r="NGX42" s="2325"/>
      <c r="NGY42" s="2325"/>
      <c r="NGZ42" s="2325"/>
      <c r="NHA42" s="2267"/>
      <c r="NHB42" s="2270"/>
      <c r="NHC42" s="2271"/>
      <c r="NHD42" s="2270"/>
      <c r="NHE42" s="2270"/>
      <c r="NHF42" s="2325"/>
      <c r="NHG42" s="2325"/>
      <c r="NHH42" s="2325"/>
      <c r="NHI42" s="2267"/>
      <c r="NHJ42" s="2270"/>
      <c r="NHK42" s="2271"/>
      <c r="NHL42" s="2270"/>
      <c r="NHM42" s="2270"/>
      <c r="NHN42" s="2325"/>
      <c r="NHO42" s="2325"/>
      <c r="NHP42" s="2325"/>
      <c r="NHQ42" s="2267"/>
      <c r="NHR42" s="2270"/>
      <c r="NHS42" s="2271"/>
      <c r="NHT42" s="2270"/>
      <c r="NHU42" s="2270"/>
      <c r="NHV42" s="2325"/>
      <c r="NHW42" s="2325"/>
      <c r="NHX42" s="2325"/>
      <c r="NHY42" s="2267"/>
      <c r="NHZ42" s="2270"/>
      <c r="NIA42" s="2271"/>
      <c r="NIB42" s="2270"/>
      <c r="NIC42" s="2270"/>
      <c r="NID42" s="2325"/>
      <c r="NIE42" s="2325"/>
      <c r="NIF42" s="2325"/>
      <c r="NIG42" s="2267"/>
      <c r="NIH42" s="2270"/>
      <c r="NII42" s="2271"/>
      <c r="NIJ42" s="2270"/>
      <c r="NIK42" s="2270"/>
      <c r="NIL42" s="2325"/>
      <c r="NIM42" s="2325"/>
      <c r="NIN42" s="2325"/>
      <c r="NIO42" s="2267"/>
      <c r="NIP42" s="2270"/>
      <c r="NIQ42" s="2271"/>
      <c r="NIR42" s="2270"/>
      <c r="NIS42" s="2270"/>
      <c r="NIT42" s="2325"/>
      <c r="NIU42" s="2325"/>
      <c r="NIV42" s="2325"/>
      <c r="NIW42" s="2267"/>
      <c r="NIX42" s="2270"/>
      <c r="NIY42" s="2271"/>
      <c r="NIZ42" s="2270"/>
      <c r="NJA42" s="2270"/>
      <c r="NJB42" s="2325"/>
      <c r="NJC42" s="2325"/>
      <c r="NJD42" s="2325"/>
      <c r="NJE42" s="2267"/>
      <c r="NJF42" s="2270"/>
      <c r="NJG42" s="2271"/>
      <c r="NJH42" s="2270"/>
      <c r="NJI42" s="2270"/>
      <c r="NJJ42" s="2325"/>
      <c r="NJK42" s="2325"/>
      <c r="NJL42" s="2325"/>
      <c r="NJM42" s="2267"/>
      <c r="NJN42" s="2270"/>
      <c r="NJO42" s="2271"/>
      <c r="NJP42" s="2270"/>
      <c r="NJQ42" s="2270"/>
      <c r="NJR42" s="2325"/>
      <c r="NJS42" s="2325"/>
      <c r="NJT42" s="2325"/>
      <c r="NJU42" s="2267"/>
      <c r="NJV42" s="2270"/>
      <c r="NJW42" s="2271"/>
      <c r="NJX42" s="2270"/>
      <c r="NJY42" s="2270"/>
      <c r="NJZ42" s="2325"/>
      <c r="NKA42" s="2325"/>
      <c r="NKB42" s="2325"/>
      <c r="NKC42" s="2267"/>
      <c r="NKD42" s="2270"/>
      <c r="NKE42" s="2271"/>
      <c r="NKF42" s="2270"/>
      <c r="NKG42" s="2270"/>
      <c r="NKH42" s="2325"/>
      <c r="NKI42" s="2325"/>
      <c r="NKJ42" s="2325"/>
      <c r="NKK42" s="2267"/>
      <c r="NKL42" s="2270"/>
      <c r="NKM42" s="2271"/>
      <c r="NKN42" s="2270"/>
      <c r="NKO42" s="2270"/>
      <c r="NKP42" s="2325"/>
      <c r="NKQ42" s="2325"/>
      <c r="NKR42" s="2325"/>
      <c r="NKS42" s="2267"/>
      <c r="NKT42" s="2270"/>
      <c r="NKU42" s="2271"/>
      <c r="NKV42" s="2270"/>
      <c r="NKW42" s="2270"/>
      <c r="NKX42" s="2325"/>
      <c r="NKY42" s="2325"/>
      <c r="NKZ42" s="2325"/>
      <c r="NLA42" s="2267"/>
      <c r="NLB42" s="2270"/>
      <c r="NLC42" s="2271"/>
      <c r="NLD42" s="2270"/>
      <c r="NLE42" s="2270"/>
      <c r="NLF42" s="2325"/>
      <c r="NLG42" s="2325"/>
      <c r="NLH42" s="2325"/>
      <c r="NLI42" s="2267"/>
      <c r="NLJ42" s="2270"/>
      <c r="NLK42" s="2271"/>
      <c r="NLL42" s="2270"/>
      <c r="NLM42" s="2270"/>
      <c r="NLN42" s="2325"/>
      <c r="NLO42" s="2325"/>
      <c r="NLP42" s="2325"/>
      <c r="NLQ42" s="2267"/>
      <c r="NLR42" s="2270"/>
      <c r="NLS42" s="2271"/>
      <c r="NLT42" s="2270"/>
      <c r="NLU42" s="2270"/>
      <c r="NLV42" s="2325"/>
      <c r="NLW42" s="2325"/>
      <c r="NLX42" s="2325"/>
      <c r="NLY42" s="2267"/>
      <c r="NLZ42" s="2270"/>
      <c r="NMA42" s="2271"/>
      <c r="NMB42" s="2270"/>
      <c r="NMC42" s="2270"/>
      <c r="NMD42" s="2325"/>
      <c r="NME42" s="2325"/>
      <c r="NMF42" s="2325"/>
      <c r="NMG42" s="2267"/>
      <c r="NMH42" s="2270"/>
      <c r="NMI42" s="2271"/>
      <c r="NMJ42" s="2270"/>
      <c r="NMK42" s="2270"/>
      <c r="NML42" s="2325"/>
      <c r="NMM42" s="2325"/>
      <c r="NMN42" s="2325"/>
      <c r="NMO42" s="2267"/>
      <c r="NMP42" s="2270"/>
      <c r="NMQ42" s="2271"/>
      <c r="NMR42" s="2270"/>
      <c r="NMS42" s="2270"/>
      <c r="NMT42" s="2325"/>
      <c r="NMU42" s="2325"/>
      <c r="NMV42" s="2325"/>
      <c r="NMW42" s="2267"/>
      <c r="NMX42" s="2270"/>
      <c r="NMY42" s="2271"/>
      <c r="NMZ42" s="2270"/>
      <c r="NNA42" s="2270"/>
      <c r="NNB42" s="2325"/>
      <c r="NNC42" s="2325"/>
      <c r="NND42" s="2325"/>
      <c r="NNE42" s="2267"/>
      <c r="NNF42" s="2270"/>
      <c r="NNG42" s="2271"/>
      <c r="NNH42" s="2270"/>
      <c r="NNI42" s="2270"/>
      <c r="NNJ42" s="2325"/>
      <c r="NNK42" s="2325"/>
      <c r="NNL42" s="2325"/>
      <c r="NNM42" s="2267"/>
      <c r="NNN42" s="2270"/>
      <c r="NNO42" s="2271"/>
      <c r="NNP42" s="2270"/>
      <c r="NNQ42" s="2270"/>
      <c r="NNR42" s="2325"/>
      <c r="NNS42" s="2325"/>
      <c r="NNT42" s="2325"/>
      <c r="NNU42" s="2267"/>
      <c r="NNV42" s="2270"/>
      <c r="NNW42" s="2271"/>
      <c r="NNX42" s="2270"/>
      <c r="NNY42" s="2270"/>
      <c r="NNZ42" s="2325"/>
      <c r="NOA42" s="2325"/>
      <c r="NOB42" s="2325"/>
      <c r="NOC42" s="2267"/>
      <c r="NOD42" s="2270"/>
      <c r="NOE42" s="2271"/>
      <c r="NOF42" s="2270"/>
      <c r="NOG42" s="2270"/>
      <c r="NOH42" s="2325"/>
      <c r="NOI42" s="2325"/>
      <c r="NOJ42" s="2325"/>
      <c r="NOK42" s="2267"/>
      <c r="NOL42" s="2270"/>
      <c r="NOM42" s="2271"/>
      <c r="NON42" s="2270"/>
      <c r="NOO42" s="2270"/>
      <c r="NOP42" s="2325"/>
      <c r="NOQ42" s="2325"/>
      <c r="NOR42" s="2325"/>
      <c r="NOS42" s="2267"/>
      <c r="NOT42" s="2270"/>
      <c r="NOU42" s="2271"/>
      <c r="NOV42" s="2270"/>
      <c r="NOW42" s="2270"/>
      <c r="NOX42" s="2325"/>
      <c r="NOY42" s="2325"/>
      <c r="NOZ42" s="2325"/>
      <c r="NPA42" s="2267"/>
      <c r="NPB42" s="2270"/>
      <c r="NPC42" s="2271"/>
      <c r="NPD42" s="2270"/>
      <c r="NPE42" s="2270"/>
      <c r="NPF42" s="2325"/>
      <c r="NPG42" s="2325"/>
      <c r="NPH42" s="2325"/>
      <c r="NPI42" s="2267"/>
      <c r="NPJ42" s="2270"/>
      <c r="NPK42" s="2271"/>
      <c r="NPL42" s="2270"/>
      <c r="NPM42" s="2270"/>
      <c r="NPN42" s="2325"/>
      <c r="NPO42" s="2325"/>
      <c r="NPP42" s="2325"/>
      <c r="NPQ42" s="2267"/>
      <c r="NPR42" s="2270"/>
      <c r="NPS42" s="2271"/>
      <c r="NPT42" s="2270"/>
      <c r="NPU42" s="2270"/>
      <c r="NPV42" s="2325"/>
      <c r="NPW42" s="2325"/>
      <c r="NPX42" s="2325"/>
      <c r="NPY42" s="2267"/>
      <c r="NPZ42" s="2270"/>
      <c r="NQA42" s="2271"/>
      <c r="NQB42" s="2270"/>
      <c r="NQC42" s="2270"/>
      <c r="NQD42" s="2325"/>
      <c r="NQE42" s="2325"/>
      <c r="NQF42" s="2325"/>
      <c r="NQG42" s="2267"/>
      <c r="NQH42" s="2270"/>
      <c r="NQI42" s="2271"/>
      <c r="NQJ42" s="2270"/>
      <c r="NQK42" s="2270"/>
      <c r="NQL42" s="2325"/>
      <c r="NQM42" s="2325"/>
      <c r="NQN42" s="2325"/>
      <c r="NQO42" s="2267"/>
      <c r="NQP42" s="2270"/>
      <c r="NQQ42" s="2271"/>
      <c r="NQR42" s="2270"/>
      <c r="NQS42" s="2270"/>
      <c r="NQT42" s="2325"/>
      <c r="NQU42" s="2325"/>
      <c r="NQV42" s="2325"/>
      <c r="NQW42" s="2267"/>
      <c r="NQX42" s="2270"/>
      <c r="NQY42" s="2271"/>
      <c r="NQZ42" s="2270"/>
      <c r="NRA42" s="2270"/>
      <c r="NRB42" s="2325"/>
      <c r="NRC42" s="2325"/>
      <c r="NRD42" s="2325"/>
      <c r="NRE42" s="2267"/>
      <c r="NRF42" s="2270"/>
      <c r="NRG42" s="2271"/>
      <c r="NRH42" s="2270"/>
      <c r="NRI42" s="2270"/>
      <c r="NRJ42" s="2325"/>
      <c r="NRK42" s="2325"/>
      <c r="NRL42" s="2325"/>
      <c r="NRM42" s="2267"/>
      <c r="NRN42" s="2270"/>
      <c r="NRO42" s="2271"/>
      <c r="NRP42" s="2270"/>
      <c r="NRQ42" s="2270"/>
      <c r="NRR42" s="2325"/>
      <c r="NRS42" s="2325"/>
      <c r="NRT42" s="2325"/>
      <c r="NRU42" s="2267"/>
      <c r="NRV42" s="2270"/>
      <c r="NRW42" s="2271"/>
      <c r="NRX42" s="2270"/>
      <c r="NRY42" s="2270"/>
      <c r="NRZ42" s="2325"/>
      <c r="NSA42" s="2325"/>
      <c r="NSB42" s="2325"/>
      <c r="NSC42" s="2267"/>
      <c r="NSD42" s="2270"/>
      <c r="NSE42" s="2271"/>
      <c r="NSF42" s="2270"/>
      <c r="NSG42" s="2270"/>
      <c r="NSH42" s="2325"/>
      <c r="NSI42" s="2325"/>
      <c r="NSJ42" s="2325"/>
      <c r="NSK42" s="2267"/>
      <c r="NSL42" s="2270"/>
      <c r="NSM42" s="2271"/>
      <c r="NSN42" s="2270"/>
      <c r="NSO42" s="2270"/>
      <c r="NSP42" s="2325"/>
      <c r="NSQ42" s="2325"/>
      <c r="NSR42" s="2325"/>
      <c r="NSS42" s="2267"/>
      <c r="NST42" s="2270"/>
      <c r="NSU42" s="2271"/>
      <c r="NSV42" s="2270"/>
      <c r="NSW42" s="2270"/>
      <c r="NSX42" s="2325"/>
      <c r="NSY42" s="2325"/>
      <c r="NSZ42" s="2325"/>
      <c r="NTA42" s="2267"/>
      <c r="NTB42" s="2270"/>
      <c r="NTC42" s="2271"/>
      <c r="NTD42" s="2270"/>
      <c r="NTE42" s="2270"/>
      <c r="NTF42" s="2325"/>
      <c r="NTG42" s="2325"/>
      <c r="NTH42" s="2325"/>
      <c r="NTI42" s="2267"/>
      <c r="NTJ42" s="2270"/>
      <c r="NTK42" s="2271"/>
      <c r="NTL42" s="2270"/>
      <c r="NTM42" s="2270"/>
      <c r="NTN42" s="2325"/>
      <c r="NTO42" s="2325"/>
      <c r="NTP42" s="2325"/>
      <c r="NTQ42" s="2267"/>
      <c r="NTR42" s="2270"/>
      <c r="NTS42" s="2271"/>
      <c r="NTT42" s="2270"/>
      <c r="NTU42" s="2270"/>
      <c r="NTV42" s="2325"/>
      <c r="NTW42" s="2325"/>
      <c r="NTX42" s="2325"/>
      <c r="NTY42" s="2267"/>
      <c r="NTZ42" s="2270"/>
      <c r="NUA42" s="2271"/>
      <c r="NUB42" s="2270"/>
      <c r="NUC42" s="2270"/>
      <c r="NUD42" s="2325"/>
      <c r="NUE42" s="2325"/>
      <c r="NUF42" s="2325"/>
      <c r="NUG42" s="2267"/>
      <c r="NUH42" s="2270"/>
      <c r="NUI42" s="2271"/>
      <c r="NUJ42" s="2270"/>
      <c r="NUK42" s="2270"/>
      <c r="NUL42" s="2325"/>
      <c r="NUM42" s="2325"/>
      <c r="NUN42" s="2325"/>
      <c r="NUO42" s="2267"/>
      <c r="NUP42" s="2270"/>
      <c r="NUQ42" s="2271"/>
      <c r="NUR42" s="2270"/>
      <c r="NUS42" s="2270"/>
      <c r="NUT42" s="2325"/>
      <c r="NUU42" s="2325"/>
      <c r="NUV42" s="2325"/>
      <c r="NUW42" s="2267"/>
      <c r="NUX42" s="2270"/>
      <c r="NUY42" s="2271"/>
      <c r="NUZ42" s="2270"/>
      <c r="NVA42" s="2270"/>
      <c r="NVB42" s="2325"/>
      <c r="NVC42" s="2325"/>
      <c r="NVD42" s="2325"/>
      <c r="NVE42" s="2267"/>
      <c r="NVF42" s="2270"/>
      <c r="NVG42" s="2271"/>
      <c r="NVH42" s="2270"/>
      <c r="NVI42" s="2270"/>
      <c r="NVJ42" s="2325"/>
      <c r="NVK42" s="2325"/>
      <c r="NVL42" s="2325"/>
      <c r="NVM42" s="2267"/>
      <c r="NVN42" s="2270"/>
      <c r="NVO42" s="2271"/>
      <c r="NVP42" s="2270"/>
      <c r="NVQ42" s="2270"/>
      <c r="NVR42" s="2325"/>
      <c r="NVS42" s="2325"/>
      <c r="NVT42" s="2325"/>
      <c r="NVU42" s="2267"/>
      <c r="NVV42" s="2270"/>
      <c r="NVW42" s="2271"/>
      <c r="NVX42" s="2270"/>
      <c r="NVY42" s="2270"/>
      <c r="NVZ42" s="2325"/>
      <c r="NWA42" s="2325"/>
      <c r="NWB42" s="2325"/>
      <c r="NWC42" s="2267"/>
      <c r="NWD42" s="2270"/>
      <c r="NWE42" s="2271"/>
      <c r="NWF42" s="2270"/>
      <c r="NWG42" s="2270"/>
      <c r="NWH42" s="2325"/>
      <c r="NWI42" s="2325"/>
      <c r="NWJ42" s="2325"/>
      <c r="NWK42" s="2267"/>
      <c r="NWL42" s="2270"/>
      <c r="NWM42" s="2271"/>
      <c r="NWN42" s="2270"/>
      <c r="NWO42" s="2270"/>
      <c r="NWP42" s="2325"/>
      <c r="NWQ42" s="2325"/>
      <c r="NWR42" s="2325"/>
      <c r="NWS42" s="2267"/>
      <c r="NWT42" s="2270"/>
      <c r="NWU42" s="2271"/>
      <c r="NWV42" s="2270"/>
      <c r="NWW42" s="2270"/>
      <c r="NWX42" s="2325"/>
      <c r="NWY42" s="2325"/>
      <c r="NWZ42" s="2325"/>
      <c r="NXA42" s="2267"/>
      <c r="NXB42" s="2270"/>
      <c r="NXC42" s="2271"/>
      <c r="NXD42" s="2270"/>
      <c r="NXE42" s="2270"/>
      <c r="NXF42" s="2325"/>
      <c r="NXG42" s="2325"/>
      <c r="NXH42" s="2325"/>
      <c r="NXI42" s="2267"/>
      <c r="NXJ42" s="2270"/>
      <c r="NXK42" s="2271"/>
      <c r="NXL42" s="2270"/>
      <c r="NXM42" s="2270"/>
      <c r="NXN42" s="2325"/>
      <c r="NXO42" s="2325"/>
      <c r="NXP42" s="2325"/>
      <c r="NXQ42" s="2267"/>
      <c r="NXR42" s="2270"/>
      <c r="NXS42" s="2271"/>
      <c r="NXT42" s="2270"/>
      <c r="NXU42" s="2270"/>
      <c r="NXV42" s="2325"/>
      <c r="NXW42" s="2325"/>
      <c r="NXX42" s="2325"/>
      <c r="NXY42" s="2267"/>
      <c r="NXZ42" s="2270"/>
      <c r="NYA42" s="2271"/>
      <c r="NYB42" s="2270"/>
      <c r="NYC42" s="2270"/>
      <c r="NYD42" s="2325"/>
      <c r="NYE42" s="2325"/>
      <c r="NYF42" s="2325"/>
      <c r="NYG42" s="2267"/>
      <c r="NYH42" s="2270"/>
      <c r="NYI42" s="2271"/>
      <c r="NYJ42" s="2270"/>
      <c r="NYK42" s="2270"/>
      <c r="NYL42" s="2325"/>
      <c r="NYM42" s="2325"/>
      <c r="NYN42" s="2325"/>
      <c r="NYO42" s="2267"/>
      <c r="NYP42" s="2270"/>
      <c r="NYQ42" s="2271"/>
      <c r="NYR42" s="2270"/>
      <c r="NYS42" s="2270"/>
      <c r="NYT42" s="2325"/>
      <c r="NYU42" s="2325"/>
      <c r="NYV42" s="2325"/>
      <c r="NYW42" s="2267"/>
      <c r="NYX42" s="2270"/>
      <c r="NYY42" s="2271"/>
      <c r="NYZ42" s="2270"/>
      <c r="NZA42" s="2270"/>
      <c r="NZB42" s="2325"/>
      <c r="NZC42" s="2325"/>
      <c r="NZD42" s="2325"/>
      <c r="NZE42" s="2267"/>
      <c r="NZF42" s="2270"/>
      <c r="NZG42" s="2271"/>
      <c r="NZH42" s="2270"/>
      <c r="NZI42" s="2270"/>
      <c r="NZJ42" s="2325"/>
      <c r="NZK42" s="2325"/>
      <c r="NZL42" s="2325"/>
      <c r="NZM42" s="2267"/>
      <c r="NZN42" s="2270"/>
      <c r="NZO42" s="2271"/>
      <c r="NZP42" s="2270"/>
      <c r="NZQ42" s="2270"/>
      <c r="NZR42" s="2325"/>
      <c r="NZS42" s="2325"/>
      <c r="NZT42" s="2325"/>
      <c r="NZU42" s="2267"/>
      <c r="NZV42" s="2270"/>
      <c r="NZW42" s="2271"/>
      <c r="NZX42" s="2270"/>
      <c r="NZY42" s="2270"/>
      <c r="NZZ42" s="2325"/>
      <c r="OAA42" s="2325"/>
      <c r="OAB42" s="2325"/>
      <c r="OAC42" s="2267"/>
      <c r="OAD42" s="2270"/>
      <c r="OAE42" s="2271"/>
      <c r="OAF42" s="2270"/>
      <c r="OAG42" s="2270"/>
      <c r="OAH42" s="2325"/>
      <c r="OAI42" s="2325"/>
      <c r="OAJ42" s="2325"/>
      <c r="OAK42" s="2267"/>
      <c r="OAL42" s="2270"/>
      <c r="OAM42" s="2271"/>
      <c r="OAN42" s="2270"/>
      <c r="OAO42" s="2270"/>
      <c r="OAP42" s="2325"/>
      <c r="OAQ42" s="2325"/>
      <c r="OAR42" s="2325"/>
      <c r="OAS42" s="2267"/>
      <c r="OAT42" s="2270"/>
      <c r="OAU42" s="2271"/>
      <c r="OAV42" s="2270"/>
      <c r="OAW42" s="2270"/>
      <c r="OAX42" s="2325"/>
      <c r="OAY42" s="2325"/>
      <c r="OAZ42" s="2325"/>
      <c r="OBA42" s="2267"/>
      <c r="OBB42" s="2270"/>
      <c r="OBC42" s="2271"/>
      <c r="OBD42" s="2270"/>
      <c r="OBE42" s="2270"/>
      <c r="OBF42" s="2325"/>
      <c r="OBG42" s="2325"/>
      <c r="OBH42" s="2325"/>
      <c r="OBI42" s="2267"/>
      <c r="OBJ42" s="2270"/>
      <c r="OBK42" s="2271"/>
      <c r="OBL42" s="2270"/>
      <c r="OBM42" s="2270"/>
      <c r="OBN42" s="2325"/>
      <c r="OBO42" s="2325"/>
      <c r="OBP42" s="2325"/>
      <c r="OBQ42" s="2267"/>
      <c r="OBR42" s="2270"/>
      <c r="OBS42" s="2271"/>
      <c r="OBT42" s="2270"/>
      <c r="OBU42" s="2270"/>
      <c r="OBV42" s="2325"/>
      <c r="OBW42" s="2325"/>
      <c r="OBX42" s="2325"/>
      <c r="OBY42" s="2267"/>
      <c r="OBZ42" s="2270"/>
      <c r="OCA42" s="2271"/>
      <c r="OCB42" s="2270"/>
      <c r="OCC42" s="2270"/>
      <c r="OCD42" s="2325"/>
      <c r="OCE42" s="2325"/>
      <c r="OCF42" s="2325"/>
      <c r="OCG42" s="2267"/>
      <c r="OCH42" s="2270"/>
      <c r="OCI42" s="2271"/>
      <c r="OCJ42" s="2270"/>
      <c r="OCK42" s="2270"/>
      <c r="OCL42" s="2325"/>
      <c r="OCM42" s="2325"/>
      <c r="OCN42" s="2325"/>
      <c r="OCO42" s="2267"/>
      <c r="OCP42" s="2270"/>
      <c r="OCQ42" s="2271"/>
      <c r="OCR42" s="2270"/>
      <c r="OCS42" s="2270"/>
      <c r="OCT42" s="2325"/>
      <c r="OCU42" s="2325"/>
      <c r="OCV42" s="2325"/>
      <c r="OCW42" s="2267"/>
      <c r="OCX42" s="2270"/>
      <c r="OCY42" s="2271"/>
      <c r="OCZ42" s="2270"/>
      <c r="ODA42" s="2270"/>
      <c r="ODB42" s="2325"/>
      <c r="ODC42" s="2325"/>
      <c r="ODD42" s="2325"/>
      <c r="ODE42" s="2267"/>
      <c r="ODF42" s="2270"/>
      <c r="ODG42" s="2271"/>
      <c r="ODH42" s="2270"/>
      <c r="ODI42" s="2270"/>
      <c r="ODJ42" s="2325"/>
      <c r="ODK42" s="2325"/>
      <c r="ODL42" s="2325"/>
      <c r="ODM42" s="2267"/>
      <c r="ODN42" s="2270"/>
      <c r="ODO42" s="2271"/>
      <c r="ODP42" s="2270"/>
      <c r="ODQ42" s="2270"/>
      <c r="ODR42" s="2325"/>
      <c r="ODS42" s="2325"/>
      <c r="ODT42" s="2325"/>
      <c r="ODU42" s="2267"/>
      <c r="ODV42" s="2270"/>
      <c r="ODW42" s="2271"/>
      <c r="ODX42" s="2270"/>
      <c r="ODY42" s="2270"/>
      <c r="ODZ42" s="2325"/>
      <c r="OEA42" s="2325"/>
      <c r="OEB42" s="2325"/>
      <c r="OEC42" s="2267"/>
      <c r="OED42" s="2270"/>
      <c r="OEE42" s="2271"/>
      <c r="OEF42" s="2270"/>
      <c r="OEG42" s="2270"/>
      <c r="OEH42" s="2325"/>
      <c r="OEI42" s="2325"/>
      <c r="OEJ42" s="2325"/>
      <c r="OEK42" s="2267"/>
      <c r="OEL42" s="2270"/>
      <c r="OEM42" s="2271"/>
      <c r="OEN42" s="2270"/>
      <c r="OEO42" s="2270"/>
      <c r="OEP42" s="2325"/>
      <c r="OEQ42" s="2325"/>
      <c r="OER42" s="2325"/>
      <c r="OES42" s="2267"/>
      <c r="OET42" s="2270"/>
      <c r="OEU42" s="2271"/>
      <c r="OEV42" s="2270"/>
      <c r="OEW42" s="2270"/>
      <c r="OEX42" s="2325"/>
      <c r="OEY42" s="2325"/>
      <c r="OEZ42" s="2325"/>
      <c r="OFA42" s="2267"/>
      <c r="OFB42" s="2270"/>
      <c r="OFC42" s="2271"/>
      <c r="OFD42" s="2270"/>
      <c r="OFE42" s="2270"/>
      <c r="OFF42" s="2325"/>
      <c r="OFG42" s="2325"/>
      <c r="OFH42" s="2325"/>
      <c r="OFI42" s="2267"/>
      <c r="OFJ42" s="2270"/>
      <c r="OFK42" s="2271"/>
      <c r="OFL42" s="2270"/>
      <c r="OFM42" s="2270"/>
      <c r="OFN42" s="2325"/>
      <c r="OFO42" s="2325"/>
      <c r="OFP42" s="2325"/>
      <c r="OFQ42" s="2267"/>
      <c r="OFR42" s="2270"/>
      <c r="OFS42" s="2271"/>
      <c r="OFT42" s="2270"/>
      <c r="OFU42" s="2270"/>
      <c r="OFV42" s="2325"/>
      <c r="OFW42" s="2325"/>
      <c r="OFX42" s="2325"/>
      <c r="OFY42" s="2267"/>
      <c r="OFZ42" s="2270"/>
      <c r="OGA42" s="2271"/>
      <c r="OGB42" s="2270"/>
      <c r="OGC42" s="2270"/>
      <c r="OGD42" s="2325"/>
      <c r="OGE42" s="2325"/>
      <c r="OGF42" s="2325"/>
      <c r="OGG42" s="2267"/>
      <c r="OGH42" s="2270"/>
      <c r="OGI42" s="2271"/>
      <c r="OGJ42" s="2270"/>
      <c r="OGK42" s="2270"/>
      <c r="OGL42" s="2325"/>
      <c r="OGM42" s="2325"/>
      <c r="OGN42" s="2325"/>
      <c r="OGO42" s="2267"/>
      <c r="OGP42" s="2270"/>
      <c r="OGQ42" s="2271"/>
      <c r="OGR42" s="2270"/>
      <c r="OGS42" s="2270"/>
      <c r="OGT42" s="2325"/>
      <c r="OGU42" s="2325"/>
      <c r="OGV42" s="2325"/>
      <c r="OGW42" s="2267"/>
      <c r="OGX42" s="2270"/>
      <c r="OGY42" s="2271"/>
      <c r="OGZ42" s="2270"/>
      <c r="OHA42" s="2270"/>
      <c r="OHB42" s="2325"/>
      <c r="OHC42" s="2325"/>
      <c r="OHD42" s="2325"/>
      <c r="OHE42" s="2267"/>
      <c r="OHF42" s="2270"/>
      <c r="OHG42" s="2271"/>
      <c r="OHH42" s="2270"/>
      <c r="OHI42" s="2270"/>
      <c r="OHJ42" s="2325"/>
      <c r="OHK42" s="2325"/>
      <c r="OHL42" s="2325"/>
      <c r="OHM42" s="2267"/>
      <c r="OHN42" s="2270"/>
      <c r="OHO42" s="2271"/>
      <c r="OHP42" s="2270"/>
      <c r="OHQ42" s="2270"/>
      <c r="OHR42" s="2325"/>
      <c r="OHS42" s="2325"/>
      <c r="OHT42" s="2325"/>
      <c r="OHU42" s="2267"/>
      <c r="OHV42" s="2270"/>
      <c r="OHW42" s="2271"/>
      <c r="OHX42" s="2270"/>
      <c r="OHY42" s="2270"/>
      <c r="OHZ42" s="2325"/>
      <c r="OIA42" s="2325"/>
      <c r="OIB42" s="2325"/>
      <c r="OIC42" s="2267"/>
      <c r="OID42" s="2270"/>
      <c r="OIE42" s="2271"/>
      <c r="OIF42" s="2270"/>
      <c r="OIG42" s="2270"/>
      <c r="OIH42" s="2325"/>
      <c r="OII42" s="2325"/>
      <c r="OIJ42" s="2325"/>
      <c r="OIK42" s="2267"/>
      <c r="OIL42" s="2270"/>
      <c r="OIM42" s="2271"/>
      <c r="OIN42" s="2270"/>
      <c r="OIO42" s="2270"/>
      <c r="OIP42" s="2325"/>
      <c r="OIQ42" s="2325"/>
      <c r="OIR42" s="2325"/>
      <c r="OIS42" s="2267"/>
      <c r="OIT42" s="2270"/>
      <c r="OIU42" s="2271"/>
      <c r="OIV42" s="2270"/>
      <c r="OIW42" s="2270"/>
      <c r="OIX42" s="2325"/>
      <c r="OIY42" s="2325"/>
      <c r="OIZ42" s="2325"/>
      <c r="OJA42" s="2267"/>
      <c r="OJB42" s="2270"/>
      <c r="OJC42" s="2271"/>
      <c r="OJD42" s="2270"/>
      <c r="OJE42" s="2270"/>
      <c r="OJF42" s="2325"/>
      <c r="OJG42" s="2325"/>
      <c r="OJH42" s="2325"/>
      <c r="OJI42" s="2267"/>
      <c r="OJJ42" s="2270"/>
      <c r="OJK42" s="2271"/>
      <c r="OJL42" s="2270"/>
      <c r="OJM42" s="2270"/>
      <c r="OJN42" s="2325"/>
      <c r="OJO42" s="2325"/>
      <c r="OJP42" s="2325"/>
      <c r="OJQ42" s="2267"/>
      <c r="OJR42" s="2270"/>
      <c r="OJS42" s="2271"/>
      <c r="OJT42" s="2270"/>
      <c r="OJU42" s="2270"/>
      <c r="OJV42" s="2325"/>
      <c r="OJW42" s="2325"/>
      <c r="OJX42" s="2325"/>
      <c r="OJY42" s="2267"/>
      <c r="OJZ42" s="2270"/>
      <c r="OKA42" s="2271"/>
      <c r="OKB42" s="2270"/>
      <c r="OKC42" s="2270"/>
      <c r="OKD42" s="2325"/>
      <c r="OKE42" s="2325"/>
      <c r="OKF42" s="2325"/>
      <c r="OKG42" s="2267"/>
      <c r="OKH42" s="2270"/>
      <c r="OKI42" s="2271"/>
      <c r="OKJ42" s="2270"/>
      <c r="OKK42" s="2270"/>
      <c r="OKL42" s="2325"/>
      <c r="OKM42" s="2325"/>
      <c r="OKN42" s="2325"/>
      <c r="OKO42" s="2267"/>
      <c r="OKP42" s="2270"/>
      <c r="OKQ42" s="2271"/>
      <c r="OKR42" s="2270"/>
      <c r="OKS42" s="2270"/>
      <c r="OKT42" s="2325"/>
      <c r="OKU42" s="2325"/>
      <c r="OKV42" s="2325"/>
      <c r="OKW42" s="2267"/>
      <c r="OKX42" s="2270"/>
      <c r="OKY42" s="2271"/>
      <c r="OKZ42" s="2270"/>
      <c r="OLA42" s="2270"/>
      <c r="OLB42" s="2325"/>
      <c r="OLC42" s="2325"/>
      <c r="OLD42" s="2325"/>
      <c r="OLE42" s="2267"/>
      <c r="OLF42" s="2270"/>
      <c r="OLG42" s="2271"/>
      <c r="OLH42" s="2270"/>
      <c r="OLI42" s="2270"/>
      <c r="OLJ42" s="2325"/>
      <c r="OLK42" s="2325"/>
      <c r="OLL42" s="2325"/>
      <c r="OLM42" s="2267"/>
      <c r="OLN42" s="2270"/>
      <c r="OLO42" s="2271"/>
      <c r="OLP42" s="2270"/>
      <c r="OLQ42" s="2270"/>
      <c r="OLR42" s="2325"/>
      <c r="OLS42" s="2325"/>
      <c r="OLT42" s="2325"/>
      <c r="OLU42" s="2267"/>
      <c r="OLV42" s="2270"/>
      <c r="OLW42" s="2271"/>
      <c r="OLX42" s="2270"/>
      <c r="OLY42" s="2270"/>
      <c r="OLZ42" s="2325"/>
      <c r="OMA42" s="2325"/>
      <c r="OMB42" s="2325"/>
      <c r="OMC42" s="2267"/>
      <c r="OMD42" s="2270"/>
      <c r="OME42" s="2271"/>
      <c r="OMF42" s="2270"/>
      <c r="OMG42" s="2270"/>
      <c r="OMH42" s="2325"/>
      <c r="OMI42" s="2325"/>
      <c r="OMJ42" s="2325"/>
      <c r="OMK42" s="2267"/>
      <c r="OML42" s="2270"/>
      <c r="OMM42" s="2271"/>
      <c r="OMN42" s="2270"/>
      <c r="OMO42" s="2270"/>
      <c r="OMP42" s="2325"/>
      <c r="OMQ42" s="2325"/>
      <c r="OMR42" s="2325"/>
      <c r="OMS42" s="2267"/>
      <c r="OMT42" s="2270"/>
      <c r="OMU42" s="2271"/>
      <c r="OMV42" s="2270"/>
      <c r="OMW42" s="2270"/>
      <c r="OMX42" s="2325"/>
      <c r="OMY42" s="2325"/>
      <c r="OMZ42" s="2325"/>
      <c r="ONA42" s="2267"/>
      <c r="ONB42" s="2270"/>
      <c r="ONC42" s="2271"/>
      <c r="OND42" s="2270"/>
      <c r="ONE42" s="2270"/>
      <c r="ONF42" s="2325"/>
      <c r="ONG42" s="2325"/>
      <c r="ONH42" s="2325"/>
      <c r="ONI42" s="2267"/>
      <c r="ONJ42" s="2270"/>
      <c r="ONK42" s="2271"/>
      <c r="ONL42" s="2270"/>
      <c r="ONM42" s="2270"/>
      <c r="ONN42" s="2325"/>
      <c r="ONO42" s="2325"/>
      <c r="ONP42" s="2325"/>
      <c r="ONQ42" s="2267"/>
      <c r="ONR42" s="2270"/>
      <c r="ONS42" s="2271"/>
      <c r="ONT42" s="2270"/>
      <c r="ONU42" s="2270"/>
      <c r="ONV42" s="2325"/>
      <c r="ONW42" s="2325"/>
      <c r="ONX42" s="2325"/>
      <c r="ONY42" s="2267"/>
      <c r="ONZ42" s="2270"/>
      <c r="OOA42" s="2271"/>
      <c r="OOB42" s="2270"/>
      <c r="OOC42" s="2270"/>
      <c r="OOD42" s="2325"/>
      <c r="OOE42" s="2325"/>
      <c r="OOF42" s="2325"/>
      <c r="OOG42" s="2267"/>
      <c r="OOH42" s="2270"/>
      <c r="OOI42" s="2271"/>
      <c r="OOJ42" s="2270"/>
      <c r="OOK42" s="2270"/>
      <c r="OOL42" s="2325"/>
      <c r="OOM42" s="2325"/>
      <c r="OON42" s="2325"/>
      <c r="OOO42" s="2267"/>
      <c r="OOP42" s="2270"/>
      <c r="OOQ42" s="2271"/>
      <c r="OOR42" s="2270"/>
      <c r="OOS42" s="2270"/>
      <c r="OOT42" s="2325"/>
      <c r="OOU42" s="2325"/>
      <c r="OOV42" s="2325"/>
      <c r="OOW42" s="2267"/>
      <c r="OOX42" s="2270"/>
      <c r="OOY42" s="2271"/>
      <c r="OOZ42" s="2270"/>
      <c r="OPA42" s="2270"/>
      <c r="OPB42" s="2325"/>
      <c r="OPC42" s="2325"/>
      <c r="OPD42" s="2325"/>
      <c r="OPE42" s="2267"/>
      <c r="OPF42" s="2270"/>
      <c r="OPG42" s="2271"/>
      <c r="OPH42" s="2270"/>
      <c r="OPI42" s="2270"/>
      <c r="OPJ42" s="2325"/>
      <c r="OPK42" s="2325"/>
      <c r="OPL42" s="2325"/>
      <c r="OPM42" s="2267"/>
      <c r="OPN42" s="2270"/>
      <c r="OPO42" s="2271"/>
      <c r="OPP42" s="2270"/>
      <c r="OPQ42" s="2270"/>
      <c r="OPR42" s="2325"/>
      <c r="OPS42" s="2325"/>
      <c r="OPT42" s="2325"/>
      <c r="OPU42" s="2267"/>
      <c r="OPV42" s="2270"/>
      <c r="OPW42" s="2271"/>
      <c r="OPX42" s="2270"/>
      <c r="OPY42" s="2270"/>
      <c r="OPZ42" s="2325"/>
      <c r="OQA42" s="2325"/>
      <c r="OQB42" s="2325"/>
      <c r="OQC42" s="2267"/>
      <c r="OQD42" s="2270"/>
      <c r="OQE42" s="2271"/>
      <c r="OQF42" s="2270"/>
      <c r="OQG42" s="2270"/>
      <c r="OQH42" s="2325"/>
      <c r="OQI42" s="2325"/>
      <c r="OQJ42" s="2325"/>
      <c r="OQK42" s="2267"/>
      <c r="OQL42" s="2270"/>
      <c r="OQM42" s="2271"/>
      <c r="OQN42" s="2270"/>
      <c r="OQO42" s="2270"/>
      <c r="OQP42" s="2325"/>
      <c r="OQQ42" s="2325"/>
      <c r="OQR42" s="2325"/>
      <c r="OQS42" s="2267"/>
      <c r="OQT42" s="2270"/>
      <c r="OQU42" s="2271"/>
      <c r="OQV42" s="2270"/>
      <c r="OQW42" s="2270"/>
      <c r="OQX42" s="2325"/>
      <c r="OQY42" s="2325"/>
      <c r="OQZ42" s="2325"/>
      <c r="ORA42" s="2267"/>
      <c r="ORB42" s="2270"/>
      <c r="ORC42" s="2271"/>
      <c r="ORD42" s="2270"/>
      <c r="ORE42" s="2270"/>
      <c r="ORF42" s="2325"/>
      <c r="ORG42" s="2325"/>
      <c r="ORH42" s="2325"/>
      <c r="ORI42" s="2267"/>
      <c r="ORJ42" s="2270"/>
      <c r="ORK42" s="2271"/>
      <c r="ORL42" s="2270"/>
      <c r="ORM42" s="2270"/>
      <c r="ORN42" s="2325"/>
      <c r="ORO42" s="2325"/>
      <c r="ORP42" s="2325"/>
      <c r="ORQ42" s="2267"/>
      <c r="ORR42" s="2270"/>
      <c r="ORS42" s="2271"/>
      <c r="ORT42" s="2270"/>
      <c r="ORU42" s="2270"/>
      <c r="ORV42" s="2325"/>
      <c r="ORW42" s="2325"/>
      <c r="ORX42" s="2325"/>
      <c r="ORY42" s="2267"/>
      <c r="ORZ42" s="2270"/>
      <c r="OSA42" s="2271"/>
      <c r="OSB42" s="2270"/>
      <c r="OSC42" s="2270"/>
      <c r="OSD42" s="2325"/>
      <c r="OSE42" s="2325"/>
      <c r="OSF42" s="2325"/>
      <c r="OSG42" s="2267"/>
      <c r="OSH42" s="2270"/>
      <c r="OSI42" s="2271"/>
      <c r="OSJ42" s="2270"/>
      <c r="OSK42" s="2270"/>
      <c r="OSL42" s="2325"/>
      <c r="OSM42" s="2325"/>
      <c r="OSN42" s="2325"/>
      <c r="OSO42" s="2267"/>
      <c r="OSP42" s="2270"/>
      <c r="OSQ42" s="2271"/>
      <c r="OSR42" s="2270"/>
      <c r="OSS42" s="2270"/>
      <c r="OST42" s="2325"/>
      <c r="OSU42" s="2325"/>
      <c r="OSV42" s="2325"/>
      <c r="OSW42" s="2267"/>
      <c r="OSX42" s="2270"/>
      <c r="OSY42" s="2271"/>
      <c r="OSZ42" s="2270"/>
      <c r="OTA42" s="2270"/>
      <c r="OTB42" s="2325"/>
      <c r="OTC42" s="2325"/>
      <c r="OTD42" s="2325"/>
      <c r="OTE42" s="2267"/>
      <c r="OTF42" s="2270"/>
      <c r="OTG42" s="2271"/>
      <c r="OTH42" s="2270"/>
      <c r="OTI42" s="2270"/>
      <c r="OTJ42" s="2325"/>
      <c r="OTK42" s="2325"/>
      <c r="OTL42" s="2325"/>
      <c r="OTM42" s="2267"/>
      <c r="OTN42" s="2270"/>
      <c r="OTO42" s="2271"/>
      <c r="OTP42" s="2270"/>
      <c r="OTQ42" s="2270"/>
      <c r="OTR42" s="2325"/>
      <c r="OTS42" s="2325"/>
      <c r="OTT42" s="2325"/>
      <c r="OTU42" s="2267"/>
      <c r="OTV42" s="2270"/>
      <c r="OTW42" s="2271"/>
      <c r="OTX42" s="2270"/>
      <c r="OTY42" s="2270"/>
      <c r="OTZ42" s="2325"/>
      <c r="OUA42" s="2325"/>
      <c r="OUB42" s="2325"/>
      <c r="OUC42" s="2267"/>
      <c r="OUD42" s="2270"/>
      <c r="OUE42" s="2271"/>
      <c r="OUF42" s="2270"/>
      <c r="OUG42" s="2270"/>
      <c r="OUH42" s="2325"/>
      <c r="OUI42" s="2325"/>
      <c r="OUJ42" s="2325"/>
      <c r="OUK42" s="2267"/>
      <c r="OUL42" s="2270"/>
      <c r="OUM42" s="2271"/>
      <c r="OUN42" s="2270"/>
      <c r="OUO42" s="2270"/>
      <c r="OUP42" s="2325"/>
      <c r="OUQ42" s="2325"/>
      <c r="OUR42" s="2325"/>
      <c r="OUS42" s="2267"/>
      <c r="OUT42" s="2270"/>
      <c r="OUU42" s="2271"/>
      <c r="OUV42" s="2270"/>
      <c r="OUW42" s="2270"/>
      <c r="OUX42" s="2325"/>
      <c r="OUY42" s="2325"/>
      <c r="OUZ42" s="2325"/>
      <c r="OVA42" s="2267"/>
      <c r="OVB42" s="2270"/>
      <c r="OVC42" s="2271"/>
      <c r="OVD42" s="2270"/>
      <c r="OVE42" s="2270"/>
      <c r="OVF42" s="2325"/>
      <c r="OVG42" s="2325"/>
      <c r="OVH42" s="2325"/>
      <c r="OVI42" s="2267"/>
      <c r="OVJ42" s="2270"/>
      <c r="OVK42" s="2271"/>
      <c r="OVL42" s="2270"/>
      <c r="OVM42" s="2270"/>
      <c r="OVN42" s="2325"/>
      <c r="OVO42" s="2325"/>
      <c r="OVP42" s="2325"/>
      <c r="OVQ42" s="2267"/>
      <c r="OVR42" s="2270"/>
      <c r="OVS42" s="2271"/>
      <c r="OVT42" s="2270"/>
      <c r="OVU42" s="2270"/>
      <c r="OVV42" s="2325"/>
      <c r="OVW42" s="2325"/>
      <c r="OVX42" s="2325"/>
      <c r="OVY42" s="2267"/>
      <c r="OVZ42" s="2270"/>
      <c r="OWA42" s="2271"/>
      <c r="OWB42" s="2270"/>
      <c r="OWC42" s="2270"/>
      <c r="OWD42" s="2325"/>
      <c r="OWE42" s="2325"/>
      <c r="OWF42" s="2325"/>
      <c r="OWG42" s="2267"/>
      <c r="OWH42" s="2270"/>
      <c r="OWI42" s="2271"/>
      <c r="OWJ42" s="2270"/>
      <c r="OWK42" s="2270"/>
      <c r="OWL42" s="2325"/>
      <c r="OWM42" s="2325"/>
      <c r="OWN42" s="2325"/>
      <c r="OWO42" s="2267"/>
      <c r="OWP42" s="2270"/>
      <c r="OWQ42" s="2271"/>
      <c r="OWR42" s="2270"/>
      <c r="OWS42" s="2270"/>
      <c r="OWT42" s="2325"/>
      <c r="OWU42" s="2325"/>
      <c r="OWV42" s="2325"/>
      <c r="OWW42" s="2267"/>
      <c r="OWX42" s="2270"/>
      <c r="OWY42" s="2271"/>
      <c r="OWZ42" s="2270"/>
      <c r="OXA42" s="2270"/>
      <c r="OXB42" s="2325"/>
      <c r="OXC42" s="2325"/>
      <c r="OXD42" s="2325"/>
      <c r="OXE42" s="2267"/>
      <c r="OXF42" s="2270"/>
      <c r="OXG42" s="2271"/>
      <c r="OXH42" s="2270"/>
      <c r="OXI42" s="2270"/>
      <c r="OXJ42" s="2325"/>
      <c r="OXK42" s="2325"/>
      <c r="OXL42" s="2325"/>
      <c r="OXM42" s="2267"/>
      <c r="OXN42" s="2270"/>
      <c r="OXO42" s="2271"/>
      <c r="OXP42" s="2270"/>
      <c r="OXQ42" s="2270"/>
      <c r="OXR42" s="2325"/>
      <c r="OXS42" s="2325"/>
      <c r="OXT42" s="2325"/>
      <c r="OXU42" s="2267"/>
      <c r="OXV42" s="2270"/>
      <c r="OXW42" s="2271"/>
      <c r="OXX42" s="2270"/>
      <c r="OXY42" s="2270"/>
      <c r="OXZ42" s="2325"/>
      <c r="OYA42" s="2325"/>
      <c r="OYB42" s="2325"/>
      <c r="OYC42" s="2267"/>
      <c r="OYD42" s="2270"/>
      <c r="OYE42" s="2271"/>
      <c r="OYF42" s="2270"/>
      <c r="OYG42" s="2270"/>
      <c r="OYH42" s="2325"/>
      <c r="OYI42" s="2325"/>
      <c r="OYJ42" s="2325"/>
      <c r="OYK42" s="2267"/>
      <c r="OYL42" s="2270"/>
      <c r="OYM42" s="2271"/>
      <c r="OYN42" s="2270"/>
      <c r="OYO42" s="2270"/>
      <c r="OYP42" s="2325"/>
      <c r="OYQ42" s="2325"/>
      <c r="OYR42" s="2325"/>
      <c r="OYS42" s="2267"/>
      <c r="OYT42" s="2270"/>
      <c r="OYU42" s="2271"/>
      <c r="OYV42" s="2270"/>
      <c r="OYW42" s="2270"/>
      <c r="OYX42" s="2325"/>
      <c r="OYY42" s="2325"/>
      <c r="OYZ42" s="2325"/>
      <c r="OZA42" s="2267"/>
      <c r="OZB42" s="2270"/>
      <c r="OZC42" s="2271"/>
      <c r="OZD42" s="2270"/>
      <c r="OZE42" s="2270"/>
      <c r="OZF42" s="2325"/>
      <c r="OZG42" s="2325"/>
      <c r="OZH42" s="2325"/>
      <c r="OZI42" s="2267"/>
      <c r="OZJ42" s="2270"/>
      <c r="OZK42" s="2271"/>
      <c r="OZL42" s="2270"/>
      <c r="OZM42" s="2270"/>
      <c r="OZN42" s="2325"/>
      <c r="OZO42" s="2325"/>
      <c r="OZP42" s="2325"/>
      <c r="OZQ42" s="2267"/>
      <c r="OZR42" s="2270"/>
      <c r="OZS42" s="2271"/>
      <c r="OZT42" s="2270"/>
      <c r="OZU42" s="2270"/>
      <c r="OZV42" s="2325"/>
      <c r="OZW42" s="2325"/>
      <c r="OZX42" s="2325"/>
      <c r="OZY42" s="2267"/>
      <c r="OZZ42" s="2270"/>
      <c r="PAA42" s="2271"/>
      <c r="PAB42" s="2270"/>
      <c r="PAC42" s="2270"/>
      <c r="PAD42" s="2325"/>
      <c r="PAE42" s="2325"/>
      <c r="PAF42" s="2325"/>
      <c r="PAG42" s="2267"/>
      <c r="PAH42" s="2270"/>
      <c r="PAI42" s="2271"/>
      <c r="PAJ42" s="2270"/>
      <c r="PAK42" s="2270"/>
      <c r="PAL42" s="2325"/>
      <c r="PAM42" s="2325"/>
      <c r="PAN42" s="2325"/>
      <c r="PAO42" s="2267"/>
      <c r="PAP42" s="2270"/>
      <c r="PAQ42" s="2271"/>
      <c r="PAR42" s="2270"/>
      <c r="PAS42" s="2270"/>
      <c r="PAT42" s="2325"/>
      <c r="PAU42" s="2325"/>
      <c r="PAV42" s="2325"/>
      <c r="PAW42" s="2267"/>
      <c r="PAX42" s="2270"/>
      <c r="PAY42" s="2271"/>
      <c r="PAZ42" s="2270"/>
      <c r="PBA42" s="2270"/>
      <c r="PBB42" s="2325"/>
      <c r="PBC42" s="2325"/>
      <c r="PBD42" s="2325"/>
      <c r="PBE42" s="2267"/>
      <c r="PBF42" s="2270"/>
      <c r="PBG42" s="2271"/>
      <c r="PBH42" s="2270"/>
      <c r="PBI42" s="2270"/>
      <c r="PBJ42" s="2325"/>
      <c r="PBK42" s="2325"/>
      <c r="PBL42" s="2325"/>
      <c r="PBM42" s="2267"/>
      <c r="PBN42" s="2270"/>
      <c r="PBO42" s="2271"/>
      <c r="PBP42" s="2270"/>
      <c r="PBQ42" s="2270"/>
      <c r="PBR42" s="2325"/>
      <c r="PBS42" s="2325"/>
      <c r="PBT42" s="2325"/>
      <c r="PBU42" s="2267"/>
      <c r="PBV42" s="2270"/>
      <c r="PBW42" s="2271"/>
      <c r="PBX42" s="2270"/>
      <c r="PBY42" s="2270"/>
      <c r="PBZ42" s="2325"/>
      <c r="PCA42" s="2325"/>
      <c r="PCB42" s="2325"/>
      <c r="PCC42" s="2267"/>
      <c r="PCD42" s="2270"/>
      <c r="PCE42" s="2271"/>
      <c r="PCF42" s="2270"/>
      <c r="PCG42" s="2270"/>
      <c r="PCH42" s="2325"/>
      <c r="PCI42" s="2325"/>
      <c r="PCJ42" s="2325"/>
      <c r="PCK42" s="2267"/>
      <c r="PCL42" s="2270"/>
      <c r="PCM42" s="2271"/>
      <c r="PCN42" s="2270"/>
      <c r="PCO42" s="2270"/>
      <c r="PCP42" s="2325"/>
      <c r="PCQ42" s="2325"/>
      <c r="PCR42" s="2325"/>
      <c r="PCS42" s="2267"/>
      <c r="PCT42" s="2270"/>
      <c r="PCU42" s="2271"/>
      <c r="PCV42" s="2270"/>
      <c r="PCW42" s="2270"/>
      <c r="PCX42" s="2325"/>
      <c r="PCY42" s="2325"/>
      <c r="PCZ42" s="2325"/>
      <c r="PDA42" s="2267"/>
      <c r="PDB42" s="2270"/>
      <c r="PDC42" s="2271"/>
      <c r="PDD42" s="2270"/>
      <c r="PDE42" s="2270"/>
      <c r="PDF42" s="2325"/>
      <c r="PDG42" s="2325"/>
      <c r="PDH42" s="2325"/>
      <c r="PDI42" s="2267"/>
      <c r="PDJ42" s="2270"/>
      <c r="PDK42" s="2271"/>
      <c r="PDL42" s="2270"/>
      <c r="PDM42" s="2270"/>
      <c r="PDN42" s="2325"/>
      <c r="PDO42" s="2325"/>
      <c r="PDP42" s="2325"/>
      <c r="PDQ42" s="2267"/>
      <c r="PDR42" s="2270"/>
      <c r="PDS42" s="2271"/>
      <c r="PDT42" s="2270"/>
      <c r="PDU42" s="2270"/>
      <c r="PDV42" s="2325"/>
      <c r="PDW42" s="2325"/>
      <c r="PDX42" s="2325"/>
      <c r="PDY42" s="2267"/>
      <c r="PDZ42" s="2270"/>
      <c r="PEA42" s="2271"/>
      <c r="PEB42" s="2270"/>
      <c r="PEC42" s="2270"/>
      <c r="PED42" s="2325"/>
      <c r="PEE42" s="2325"/>
      <c r="PEF42" s="2325"/>
      <c r="PEG42" s="2267"/>
      <c r="PEH42" s="2270"/>
      <c r="PEI42" s="2271"/>
      <c r="PEJ42" s="2270"/>
      <c r="PEK42" s="2270"/>
      <c r="PEL42" s="2325"/>
      <c r="PEM42" s="2325"/>
      <c r="PEN42" s="2325"/>
      <c r="PEO42" s="2267"/>
      <c r="PEP42" s="2270"/>
      <c r="PEQ42" s="2271"/>
      <c r="PER42" s="2270"/>
      <c r="PES42" s="2270"/>
      <c r="PET42" s="2325"/>
      <c r="PEU42" s="2325"/>
      <c r="PEV42" s="2325"/>
      <c r="PEW42" s="2267"/>
      <c r="PEX42" s="2270"/>
      <c r="PEY42" s="2271"/>
      <c r="PEZ42" s="2270"/>
      <c r="PFA42" s="2270"/>
      <c r="PFB42" s="2325"/>
      <c r="PFC42" s="2325"/>
      <c r="PFD42" s="2325"/>
      <c r="PFE42" s="2267"/>
      <c r="PFF42" s="2270"/>
      <c r="PFG42" s="2271"/>
      <c r="PFH42" s="2270"/>
      <c r="PFI42" s="2270"/>
      <c r="PFJ42" s="2325"/>
      <c r="PFK42" s="2325"/>
      <c r="PFL42" s="2325"/>
      <c r="PFM42" s="2267"/>
      <c r="PFN42" s="2270"/>
      <c r="PFO42" s="2271"/>
      <c r="PFP42" s="2270"/>
      <c r="PFQ42" s="2270"/>
      <c r="PFR42" s="2325"/>
      <c r="PFS42" s="2325"/>
      <c r="PFT42" s="2325"/>
      <c r="PFU42" s="2267"/>
      <c r="PFV42" s="2270"/>
      <c r="PFW42" s="2271"/>
      <c r="PFX42" s="2270"/>
      <c r="PFY42" s="2270"/>
      <c r="PFZ42" s="2325"/>
      <c r="PGA42" s="2325"/>
      <c r="PGB42" s="2325"/>
      <c r="PGC42" s="2267"/>
      <c r="PGD42" s="2270"/>
      <c r="PGE42" s="2271"/>
      <c r="PGF42" s="2270"/>
      <c r="PGG42" s="2270"/>
      <c r="PGH42" s="2325"/>
      <c r="PGI42" s="2325"/>
      <c r="PGJ42" s="2325"/>
      <c r="PGK42" s="2267"/>
      <c r="PGL42" s="2270"/>
      <c r="PGM42" s="2271"/>
      <c r="PGN42" s="2270"/>
      <c r="PGO42" s="2270"/>
      <c r="PGP42" s="2325"/>
      <c r="PGQ42" s="2325"/>
      <c r="PGR42" s="2325"/>
      <c r="PGS42" s="2267"/>
      <c r="PGT42" s="2270"/>
      <c r="PGU42" s="2271"/>
      <c r="PGV42" s="2270"/>
      <c r="PGW42" s="2270"/>
      <c r="PGX42" s="2325"/>
      <c r="PGY42" s="2325"/>
      <c r="PGZ42" s="2325"/>
      <c r="PHA42" s="2267"/>
      <c r="PHB42" s="2270"/>
      <c r="PHC42" s="2271"/>
      <c r="PHD42" s="2270"/>
      <c r="PHE42" s="2270"/>
      <c r="PHF42" s="2325"/>
      <c r="PHG42" s="2325"/>
      <c r="PHH42" s="2325"/>
      <c r="PHI42" s="2267"/>
      <c r="PHJ42" s="2270"/>
      <c r="PHK42" s="2271"/>
      <c r="PHL42" s="2270"/>
      <c r="PHM42" s="2270"/>
      <c r="PHN42" s="2325"/>
      <c r="PHO42" s="2325"/>
      <c r="PHP42" s="2325"/>
      <c r="PHQ42" s="2267"/>
      <c r="PHR42" s="2270"/>
      <c r="PHS42" s="2271"/>
      <c r="PHT42" s="2270"/>
      <c r="PHU42" s="2270"/>
      <c r="PHV42" s="2325"/>
      <c r="PHW42" s="2325"/>
      <c r="PHX42" s="2325"/>
      <c r="PHY42" s="2267"/>
      <c r="PHZ42" s="2270"/>
      <c r="PIA42" s="2271"/>
      <c r="PIB42" s="2270"/>
      <c r="PIC42" s="2270"/>
      <c r="PID42" s="2325"/>
      <c r="PIE42" s="2325"/>
      <c r="PIF42" s="2325"/>
      <c r="PIG42" s="2267"/>
      <c r="PIH42" s="2270"/>
      <c r="PII42" s="2271"/>
      <c r="PIJ42" s="2270"/>
      <c r="PIK42" s="2270"/>
      <c r="PIL42" s="2325"/>
      <c r="PIM42" s="2325"/>
      <c r="PIN42" s="2325"/>
      <c r="PIO42" s="2267"/>
      <c r="PIP42" s="2270"/>
      <c r="PIQ42" s="2271"/>
      <c r="PIR42" s="2270"/>
      <c r="PIS42" s="2270"/>
      <c r="PIT42" s="2325"/>
      <c r="PIU42" s="2325"/>
      <c r="PIV42" s="2325"/>
      <c r="PIW42" s="2267"/>
      <c r="PIX42" s="2270"/>
      <c r="PIY42" s="2271"/>
      <c r="PIZ42" s="2270"/>
      <c r="PJA42" s="2270"/>
      <c r="PJB42" s="2325"/>
      <c r="PJC42" s="2325"/>
      <c r="PJD42" s="2325"/>
      <c r="PJE42" s="2267"/>
      <c r="PJF42" s="2270"/>
      <c r="PJG42" s="2271"/>
      <c r="PJH42" s="2270"/>
      <c r="PJI42" s="2270"/>
      <c r="PJJ42" s="2325"/>
      <c r="PJK42" s="2325"/>
      <c r="PJL42" s="2325"/>
      <c r="PJM42" s="2267"/>
      <c r="PJN42" s="2270"/>
      <c r="PJO42" s="2271"/>
      <c r="PJP42" s="2270"/>
      <c r="PJQ42" s="2270"/>
      <c r="PJR42" s="2325"/>
      <c r="PJS42" s="2325"/>
      <c r="PJT42" s="2325"/>
      <c r="PJU42" s="2267"/>
      <c r="PJV42" s="2270"/>
      <c r="PJW42" s="2271"/>
      <c r="PJX42" s="2270"/>
      <c r="PJY42" s="2270"/>
      <c r="PJZ42" s="2325"/>
      <c r="PKA42" s="2325"/>
      <c r="PKB42" s="2325"/>
      <c r="PKC42" s="2267"/>
      <c r="PKD42" s="2270"/>
      <c r="PKE42" s="2271"/>
      <c r="PKF42" s="2270"/>
      <c r="PKG42" s="2270"/>
      <c r="PKH42" s="2325"/>
      <c r="PKI42" s="2325"/>
      <c r="PKJ42" s="2325"/>
      <c r="PKK42" s="2267"/>
      <c r="PKL42" s="2270"/>
      <c r="PKM42" s="2271"/>
      <c r="PKN42" s="2270"/>
      <c r="PKO42" s="2270"/>
      <c r="PKP42" s="2325"/>
      <c r="PKQ42" s="2325"/>
      <c r="PKR42" s="2325"/>
      <c r="PKS42" s="2267"/>
      <c r="PKT42" s="2270"/>
      <c r="PKU42" s="2271"/>
      <c r="PKV42" s="2270"/>
      <c r="PKW42" s="2270"/>
      <c r="PKX42" s="2325"/>
      <c r="PKY42" s="2325"/>
      <c r="PKZ42" s="2325"/>
      <c r="PLA42" s="2267"/>
      <c r="PLB42" s="2270"/>
      <c r="PLC42" s="2271"/>
      <c r="PLD42" s="2270"/>
      <c r="PLE42" s="2270"/>
      <c r="PLF42" s="2325"/>
      <c r="PLG42" s="2325"/>
      <c r="PLH42" s="2325"/>
      <c r="PLI42" s="2267"/>
      <c r="PLJ42" s="2270"/>
      <c r="PLK42" s="2271"/>
      <c r="PLL42" s="2270"/>
      <c r="PLM42" s="2270"/>
      <c r="PLN42" s="2325"/>
      <c r="PLO42" s="2325"/>
      <c r="PLP42" s="2325"/>
      <c r="PLQ42" s="2267"/>
      <c r="PLR42" s="2270"/>
      <c r="PLS42" s="2271"/>
      <c r="PLT42" s="2270"/>
      <c r="PLU42" s="2270"/>
      <c r="PLV42" s="2325"/>
      <c r="PLW42" s="2325"/>
      <c r="PLX42" s="2325"/>
      <c r="PLY42" s="2267"/>
      <c r="PLZ42" s="2270"/>
      <c r="PMA42" s="2271"/>
      <c r="PMB42" s="2270"/>
      <c r="PMC42" s="2270"/>
      <c r="PMD42" s="2325"/>
      <c r="PME42" s="2325"/>
      <c r="PMF42" s="2325"/>
      <c r="PMG42" s="2267"/>
      <c r="PMH42" s="2270"/>
      <c r="PMI42" s="2271"/>
      <c r="PMJ42" s="2270"/>
      <c r="PMK42" s="2270"/>
      <c r="PML42" s="2325"/>
      <c r="PMM42" s="2325"/>
      <c r="PMN42" s="2325"/>
      <c r="PMO42" s="2267"/>
      <c r="PMP42" s="2270"/>
      <c r="PMQ42" s="2271"/>
      <c r="PMR42" s="2270"/>
      <c r="PMS42" s="2270"/>
      <c r="PMT42" s="2325"/>
      <c r="PMU42" s="2325"/>
      <c r="PMV42" s="2325"/>
      <c r="PMW42" s="2267"/>
      <c r="PMX42" s="2270"/>
      <c r="PMY42" s="2271"/>
      <c r="PMZ42" s="2270"/>
      <c r="PNA42" s="2270"/>
      <c r="PNB42" s="2325"/>
      <c r="PNC42" s="2325"/>
      <c r="PND42" s="2325"/>
      <c r="PNE42" s="2267"/>
      <c r="PNF42" s="2270"/>
      <c r="PNG42" s="2271"/>
      <c r="PNH42" s="2270"/>
      <c r="PNI42" s="2270"/>
      <c r="PNJ42" s="2325"/>
      <c r="PNK42" s="2325"/>
      <c r="PNL42" s="2325"/>
      <c r="PNM42" s="2267"/>
      <c r="PNN42" s="2270"/>
      <c r="PNO42" s="2271"/>
      <c r="PNP42" s="2270"/>
      <c r="PNQ42" s="2270"/>
      <c r="PNR42" s="2325"/>
      <c r="PNS42" s="2325"/>
      <c r="PNT42" s="2325"/>
      <c r="PNU42" s="2267"/>
      <c r="PNV42" s="2270"/>
      <c r="PNW42" s="2271"/>
      <c r="PNX42" s="2270"/>
      <c r="PNY42" s="2270"/>
      <c r="PNZ42" s="2325"/>
      <c r="POA42" s="2325"/>
      <c r="POB42" s="2325"/>
      <c r="POC42" s="2267"/>
      <c r="POD42" s="2270"/>
      <c r="POE42" s="2271"/>
      <c r="POF42" s="2270"/>
      <c r="POG42" s="2270"/>
      <c r="POH42" s="2325"/>
      <c r="POI42" s="2325"/>
      <c r="POJ42" s="2325"/>
      <c r="POK42" s="2267"/>
      <c r="POL42" s="2270"/>
      <c r="POM42" s="2271"/>
      <c r="PON42" s="2270"/>
      <c r="POO42" s="2270"/>
      <c r="POP42" s="2325"/>
      <c r="POQ42" s="2325"/>
      <c r="POR42" s="2325"/>
      <c r="POS42" s="2267"/>
      <c r="POT42" s="2270"/>
      <c r="POU42" s="2271"/>
      <c r="POV42" s="2270"/>
      <c r="POW42" s="2270"/>
      <c r="POX42" s="2325"/>
      <c r="POY42" s="2325"/>
      <c r="POZ42" s="2325"/>
      <c r="PPA42" s="2267"/>
      <c r="PPB42" s="2270"/>
      <c r="PPC42" s="2271"/>
      <c r="PPD42" s="2270"/>
      <c r="PPE42" s="2270"/>
      <c r="PPF42" s="2325"/>
      <c r="PPG42" s="2325"/>
      <c r="PPH42" s="2325"/>
      <c r="PPI42" s="2267"/>
      <c r="PPJ42" s="2270"/>
      <c r="PPK42" s="2271"/>
      <c r="PPL42" s="2270"/>
      <c r="PPM42" s="2270"/>
      <c r="PPN42" s="2325"/>
      <c r="PPO42" s="2325"/>
      <c r="PPP42" s="2325"/>
      <c r="PPQ42" s="2267"/>
      <c r="PPR42" s="2270"/>
      <c r="PPS42" s="2271"/>
      <c r="PPT42" s="2270"/>
      <c r="PPU42" s="2270"/>
      <c r="PPV42" s="2325"/>
      <c r="PPW42" s="2325"/>
      <c r="PPX42" s="2325"/>
      <c r="PPY42" s="2267"/>
      <c r="PPZ42" s="2270"/>
      <c r="PQA42" s="2271"/>
      <c r="PQB42" s="2270"/>
      <c r="PQC42" s="2270"/>
      <c r="PQD42" s="2325"/>
      <c r="PQE42" s="2325"/>
      <c r="PQF42" s="2325"/>
      <c r="PQG42" s="2267"/>
      <c r="PQH42" s="2270"/>
      <c r="PQI42" s="2271"/>
      <c r="PQJ42" s="2270"/>
      <c r="PQK42" s="2270"/>
      <c r="PQL42" s="2325"/>
      <c r="PQM42" s="2325"/>
      <c r="PQN42" s="2325"/>
      <c r="PQO42" s="2267"/>
      <c r="PQP42" s="2270"/>
      <c r="PQQ42" s="2271"/>
      <c r="PQR42" s="2270"/>
      <c r="PQS42" s="2270"/>
      <c r="PQT42" s="2325"/>
      <c r="PQU42" s="2325"/>
      <c r="PQV42" s="2325"/>
      <c r="PQW42" s="2267"/>
      <c r="PQX42" s="2270"/>
      <c r="PQY42" s="2271"/>
      <c r="PQZ42" s="2270"/>
      <c r="PRA42" s="2270"/>
      <c r="PRB42" s="2325"/>
      <c r="PRC42" s="2325"/>
      <c r="PRD42" s="2325"/>
      <c r="PRE42" s="2267"/>
      <c r="PRF42" s="2270"/>
      <c r="PRG42" s="2271"/>
      <c r="PRH42" s="2270"/>
      <c r="PRI42" s="2270"/>
      <c r="PRJ42" s="2325"/>
      <c r="PRK42" s="2325"/>
      <c r="PRL42" s="2325"/>
      <c r="PRM42" s="2267"/>
      <c r="PRN42" s="2270"/>
      <c r="PRO42" s="2271"/>
      <c r="PRP42" s="2270"/>
      <c r="PRQ42" s="2270"/>
      <c r="PRR42" s="2325"/>
      <c r="PRS42" s="2325"/>
      <c r="PRT42" s="2325"/>
      <c r="PRU42" s="2267"/>
      <c r="PRV42" s="2270"/>
      <c r="PRW42" s="2271"/>
      <c r="PRX42" s="2270"/>
      <c r="PRY42" s="2270"/>
      <c r="PRZ42" s="2325"/>
      <c r="PSA42" s="2325"/>
      <c r="PSB42" s="2325"/>
      <c r="PSC42" s="2267"/>
      <c r="PSD42" s="2270"/>
      <c r="PSE42" s="2271"/>
      <c r="PSF42" s="2270"/>
      <c r="PSG42" s="2270"/>
      <c r="PSH42" s="2325"/>
      <c r="PSI42" s="2325"/>
      <c r="PSJ42" s="2325"/>
      <c r="PSK42" s="2267"/>
      <c r="PSL42" s="2270"/>
      <c r="PSM42" s="2271"/>
      <c r="PSN42" s="2270"/>
      <c r="PSO42" s="2270"/>
      <c r="PSP42" s="2325"/>
      <c r="PSQ42" s="2325"/>
      <c r="PSR42" s="2325"/>
      <c r="PSS42" s="2267"/>
      <c r="PST42" s="2270"/>
      <c r="PSU42" s="2271"/>
      <c r="PSV42" s="2270"/>
      <c r="PSW42" s="2270"/>
      <c r="PSX42" s="2325"/>
      <c r="PSY42" s="2325"/>
      <c r="PSZ42" s="2325"/>
      <c r="PTA42" s="2267"/>
      <c r="PTB42" s="2270"/>
      <c r="PTC42" s="2271"/>
      <c r="PTD42" s="2270"/>
      <c r="PTE42" s="2270"/>
      <c r="PTF42" s="2325"/>
      <c r="PTG42" s="2325"/>
      <c r="PTH42" s="2325"/>
      <c r="PTI42" s="2267"/>
      <c r="PTJ42" s="2270"/>
      <c r="PTK42" s="2271"/>
      <c r="PTL42" s="2270"/>
      <c r="PTM42" s="2270"/>
      <c r="PTN42" s="2325"/>
      <c r="PTO42" s="2325"/>
      <c r="PTP42" s="2325"/>
      <c r="PTQ42" s="2267"/>
      <c r="PTR42" s="2270"/>
      <c r="PTS42" s="2271"/>
      <c r="PTT42" s="2270"/>
      <c r="PTU42" s="2270"/>
      <c r="PTV42" s="2325"/>
      <c r="PTW42" s="2325"/>
      <c r="PTX42" s="2325"/>
      <c r="PTY42" s="2267"/>
      <c r="PTZ42" s="2270"/>
      <c r="PUA42" s="2271"/>
      <c r="PUB42" s="2270"/>
      <c r="PUC42" s="2270"/>
      <c r="PUD42" s="2325"/>
      <c r="PUE42" s="2325"/>
      <c r="PUF42" s="2325"/>
      <c r="PUG42" s="2267"/>
      <c r="PUH42" s="2270"/>
      <c r="PUI42" s="2271"/>
      <c r="PUJ42" s="2270"/>
      <c r="PUK42" s="2270"/>
      <c r="PUL42" s="2325"/>
      <c r="PUM42" s="2325"/>
      <c r="PUN42" s="2325"/>
      <c r="PUO42" s="2267"/>
      <c r="PUP42" s="2270"/>
      <c r="PUQ42" s="2271"/>
      <c r="PUR42" s="2270"/>
      <c r="PUS42" s="2270"/>
      <c r="PUT42" s="2325"/>
      <c r="PUU42" s="2325"/>
      <c r="PUV42" s="2325"/>
      <c r="PUW42" s="2267"/>
      <c r="PUX42" s="2270"/>
      <c r="PUY42" s="2271"/>
      <c r="PUZ42" s="2270"/>
      <c r="PVA42" s="2270"/>
      <c r="PVB42" s="2325"/>
      <c r="PVC42" s="2325"/>
      <c r="PVD42" s="2325"/>
      <c r="PVE42" s="2267"/>
      <c r="PVF42" s="2270"/>
      <c r="PVG42" s="2271"/>
      <c r="PVH42" s="2270"/>
      <c r="PVI42" s="2270"/>
      <c r="PVJ42" s="2325"/>
      <c r="PVK42" s="2325"/>
      <c r="PVL42" s="2325"/>
      <c r="PVM42" s="2267"/>
      <c r="PVN42" s="2270"/>
      <c r="PVO42" s="2271"/>
      <c r="PVP42" s="2270"/>
      <c r="PVQ42" s="2270"/>
      <c r="PVR42" s="2325"/>
      <c r="PVS42" s="2325"/>
      <c r="PVT42" s="2325"/>
      <c r="PVU42" s="2267"/>
      <c r="PVV42" s="2270"/>
      <c r="PVW42" s="2271"/>
      <c r="PVX42" s="2270"/>
      <c r="PVY42" s="2270"/>
      <c r="PVZ42" s="2325"/>
      <c r="PWA42" s="2325"/>
      <c r="PWB42" s="2325"/>
      <c r="PWC42" s="2267"/>
      <c r="PWD42" s="2270"/>
      <c r="PWE42" s="2271"/>
      <c r="PWF42" s="2270"/>
      <c r="PWG42" s="2270"/>
      <c r="PWH42" s="2325"/>
      <c r="PWI42" s="2325"/>
      <c r="PWJ42" s="2325"/>
      <c r="PWK42" s="2267"/>
      <c r="PWL42" s="2270"/>
      <c r="PWM42" s="2271"/>
      <c r="PWN42" s="2270"/>
      <c r="PWO42" s="2270"/>
      <c r="PWP42" s="2325"/>
      <c r="PWQ42" s="2325"/>
      <c r="PWR42" s="2325"/>
      <c r="PWS42" s="2267"/>
      <c r="PWT42" s="2270"/>
      <c r="PWU42" s="2271"/>
      <c r="PWV42" s="2270"/>
      <c r="PWW42" s="2270"/>
      <c r="PWX42" s="2325"/>
      <c r="PWY42" s="2325"/>
      <c r="PWZ42" s="2325"/>
      <c r="PXA42" s="2267"/>
      <c r="PXB42" s="2270"/>
      <c r="PXC42" s="2271"/>
      <c r="PXD42" s="2270"/>
      <c r="PXE42" s="2270"/>
      <c r="PXF42" s="2325"/>
      <c r="PXG42" s="2325"/>
      <c r="PXH42" s="2325"/>
      <c r="PXI42" s="2267"/>
      <c r="PXJ42" s="2270"/>
      <c r="PXK42" s="2271"/>
      <c r="PXL42" s="2270"/>
      <c r="PXM42" s="2270"/>
      <c r="PXN42" s="2325"/>
      <c r="PXO42" s="2325"/>
      <c r="PXP42" s="2325"/>
      <c r="PXQ42" s="2267"/>
      <c r="PXR42" s="2270"/>
      <c r="PXS42" s="2271"/>
      <c r="PXT42" s="2270"/>
      <c r="PXU42" s="2270"/>
      <c r="PXV42" s="2325"/>
      <c r="PXW42" s="2325"/>
      <c r="PXX42" s="2325"/>
      <c r="PXY42" s="2267"/>
      <c r="PXZ42" s="2270"/>
      <c r="PYA42" s="2271"/>
      <c r="PYB42" s="2270"/>
      <c r="PYC42" s="2270"/>
      <c r="PYD42" s="2325"/>
      <c r="PYE42" s="2325"/>
      <c r="PYF42" s="2325"/>
      <c r="PYG42" s="2267"/>
      <c r="PYH42" s="2270"/>
      <c r="PYI42" s="2271"/>
      <c r="PYJ42" s="2270"/>
      <c r="PYK42" s="2270"/>
      <c r="PYL42" s="2325"/>
      <c r="PYM42" s="2325"/>
      <c r="PYN42" s="2325"/>
      <c r="PYO42" s="2267"/>
      <c r="PYP42" s="2270"/>
      <c r="PYQ42" s="2271"/>
      <c r="PYR42" s="2270"/>
      <c r="PYS42" s="2270"/>
      <c r="PYT42" s="2325"/>
      <c r="PYU42" s="2325"/>
      <c r="PYV42" s="2325"/>
      <c r="PYW42" s="2267"/>
      <c r="PYX42" s="2270"/>
      <c r="PYY42" s="2271"/>
      <c r="PYZ42" s="2270"/>
      <c r="PZA42" s="2270"/>
      <c r="PZB42" s="2325"/>
      <c r="PZC42" s="2325"/>
      <c r="PZD42" s="2325"/>
      <c r="PZE42" s="2267"/>
      <c r="PZF42" s="2270"/>
      <c r="PZG42" s="2271"/>
      <c r="PZH42" s="2270"/>
      <c r="PZI42" s="2270"/>
      <c r="PZJ42" s="2325"/>
      <c r="PZK42" s="2325"/>
      <c r="PZL42" s="2325"/>
      <c r="PZM42" s="2267"/>
      <c r="PZN42" s="2270"/>
      <c r="PZO42" s="2271"/>
      <c r="PZP42" s="2270"/>
      <c r="PZQ42" s="2270"/>
      <c r="PZR42" s="2325"/>
      <c r="PZS42" s="2325"/>
      <c r="PZT42" s="2325"/>
      <c r="PZU42" s="2267"/>
      <c r="PZV42" s="2270"/>
      <c r="PZW42" s="2271"/>
      <c r="PZX42" s="2270"/>
      <c r="PZY42" s="2270"/>
      <c r="PZZ42" s="2325"/>
      <c r="QAA42" s="2325"/>
      <c r="QAB42" s="2325"/>
      <c r="QAC42" s="2267"/>
      <c r="QAD42" s="2270"/>
      <c r="QAE42" s="2271"/>
      <c r="QAF42" s="2270"/>
      <c r="QAG42" s="2270"/>
      <c r="QAH42" s="2325"/>
      <c r="QAI42" s="2325"/>
      <c r="QAJ42" s="2325"/>
      <c r="QAK42" s="2267"/>
      <c r="QAL42" s="2270"/>
      <c r="QAM42" s="2271"/>
      <c r="QAN42" s="2270"/>
      <c r="QAO42" s="2270"/>
      <c r="QAP42" s="2325"/>
      <c r="QAQ42" s="2325"/>
      <c r="QAR42" s="2325"/>
      <c r="QAS42" s="2267"/>
      <c r="QAT42" s="2270"/>
      <c r="QAU42" s="2271"/>
      <c r="QAV42" s="2270"/>
      <c r="QAW42" s="2270"/>
      <c r="QAX42" s="2325"/>
      <c r="QAY42" s="2325"/>
      <c r="QAZ42" s="2325"/>
      <c r="QBA42" s="2267"/>
      <c r="QBB42" s="2270"/>
      <c r="QBC42" s="2271"/>
      <c r="QBD42" s="2270"/>
      <c r="QBE42" s="2270"/>
      <c r="QBF42" s="2325"/>
      <c r="QBG42" s="2325"/>
      <c r="QBH42" s="2325"/>
      <c r="QBI42" s="2267"/>
      <c r="QBJ42" s="2270"/>
      <c r="QBK42" s="2271"/>
      <c r="QBL42" s="2270"/>
      <c r="QBM42" s="2270"/>
      <c r="QBN42" s="2325"/>
      <c r="QBO42" s="2325"/>
      <c r="QBP42" s="2325"/>
      <c r="QBQ42" s="2267"/>
      <c r="QBR42" s="2270"/>
      <c r="QBS42" s="2271"/>
      <c r="QBT42" s="2270"/>
      <c r="QBU42" s="2270"/>
      <c r="QBV42" s="2325"/>
      <c r="QBW42" s="2325"/>
      <c r="QBX42" s="2325"/>
      <c r="QBY42" s="2267"/>
      <c r="QBZ42" s="2270"/>
      <c r="QCA42" s="2271"/>
      <c r="QCB42" s="2270"/>
      <c r="QCC42" s="2270"/>
      <c r="QCD42" s="2325"/>
      <c r="QCE42" s="2325"/>
      <c r="QCF42" s="2325"/>
      <c r="QCG42" s="2267"/>
      <c r="QCH42" s="2270"/>
      <c r="QCI42" s="2271"/>
      <c r="QCJ42" s="2270"/>
      <c r="QCK42" s="2270"/>
      <c r="QCL42" s="2325"/>
      <c r="QCM42" s="2325"/>
      <c r="QCN42" s="2325"/>
      <c r="QCO42" s="2267"/>
      <c r="QCP42" s="2270"/>
      <c r="QCQ42" s="2271"/>
      <c r="QCR42" s="2270"/>
      <c r="QCS42" s="2270"/>
      <c r="QCT42" s="2325"/>
      <c r="QCU42" s="2325"/>
      <c r="QCV42" s="2325"/>
      <c r="QCW42" s="2267"/>
      <c r="QCX42" s="2270"/>
      <c r="QCY42" s="2271"/>
      <c r="QCZ42" s="2270"/>
      <c r="QDA42" s="2270"/>
      <c r="QDB42" s="2325"/>
      <c r="QDC42" s="2325"/>
      <c r="QDD42" s="2325"/>
      <c r="QDE42" s="2267"/>
      <c r="QDF42" s="2270"/>
      <c r="QDG42" s="2271"/>
      <c r="QDH42" s="2270"/>
      <c r="QDI42" s="2270"/>
      <c r="QDJ42" s="2325"/>
      <c r="QDK42" s="2325"/>
      <c r="QDL42" s="2325"/>
      <c r="QDM42" s="2267"/>
      <c r="QDN42" s="2270"/>
      <c r="QDO42" s="2271"/>
      <c r="QDP42" s="2270"/>
      <c r="QDQ42" s="2270"/>
      <c r="QDR42" s="2325"/>
      <c r="QDS42" s="2325"/>
      <c r="QDT42" s="2325"/>
      <c r="QDU42" s="2267"/>
      <c r="QDV42" s="2270"/>
      <c r="QDW42" s="2271"/>
      <c r="QDX42" s="2270"/>
      <c r="QDY42" s="2270"/>
      <c r="QDZ42" s="2325"/>
      <c r="QEA42" s="2325"/>
      <c r="QEB42" s="2325"/>
      <c r="QEC42" s="2267"/>
      <c r="QED42" s="2270"/>
      <c r="QEE42" s="2271"/>
      <c r="QEF42" s="2270"/>
      <c r="QEG42" s="2270"/>
      <c r="QEH42" s="2325"/>
      <c r="QEI42" s="2325"/>
      <c r="QEJ42" s="2325"/>
      <c r="QEK42" s="2267"/>
      <c r="QEL42" s="2270"/>
      <c r="QEM42" s="2271"/>
      <c r="QEN42" s="2270"/>
      <c r="QEO42" s="2270"/>
      <c r="QEP42" s="2325"/>
      <c r="QEQ42" s="2325"/>
      <c r="QER42" s="2325"/>
      <c r="QES42" s="2267"/>
      <c r="QET42" s="2270"/>
      <c r="QEU42" s="2271"/>
      <c r="QEV42" s="2270"/>
      <c r="QEW42" s="2270"/>
      <c r="QEX42" s="2325"/>
      <c r="QEY42" s="2325"/>
      <c r="QEZ42" s="2325"/>
      <c r="QFA42" s="2267"/>
      <c r="QFB42" s="2270"/>
      <c r="QFC42" s="2271"/>
      <c r="QFD42" s="2270"/>
      <c r="QFE42" s="2270"/>
      <c r="QFF42" s="2325"/>
      <c r="QFG42" s="2325"/>
      <c r="QFH42" s="2325"/>
      <c r="QFI42" s="2267"/>
      <c r="QFJ42" s="2270"/>
      <c r="QFK42" s="2271"/>
      <c r="QFL42" s="2270"/>
      <c r="QFM42" s="2270"/>
      <c r="QFN42" s="2325"/>
      <c r="QFO42" s="2325"/>
      <c r="QFP42" s="2325"/>
      <c r="QFQ42" s="2267"/>
      <c r="QFR42" s="2270"/>
      <c r="QFS42" s="2271"/>
      <c r="QFT42" s="2270"/>
      <c r="QFU42" s="2270"/>
      <c r="QFV42" s="2325"/>
      <c r="QFW42" s="2325"/>
      <c r="QFX42" s="2325"/>
      <c r="QFY42" s="2267"/>
      <c r="QFZ42" s="2270"/>
      <c r="QGA42" s="2271"/>
      <c r="QGB42" s="2270"/>
      <c r="QGC42" s="2270"/>
      <c r="QGD42" s="2325"/>
      <c r="QGE42" s="2325"/>
      <c r="QGF42" s="2325"/>
      <c r="QGG42" s="2267"/>
      <c r="QGH42" s="2270"/>
      <c r="QGI42" s="2271"/>
      <c r="QGJ42" s="2270"/>
      <c r="QGK42" s="2270"/>
      <c r="QGL42" s="2325"/>
      <c r="QGM42" s="2325"/>
      <c r="QGN42" s="2325"/>
      <c r="QGO42" s="2267"/>
      <c r="QGP42" s="2270"/>
      <c r="QGQ42" s="2271"/>
      <c r="QGR42" s="2270"/>
      <c r="QGS42" s="2270"/>
      <c r="QGT42" s="2325"/>
      <c r="QGU42" s="2325"/>
      <c r="QGV42" s="2325"/>
      <c r="QGW42" s="2267"/>
      <c r="QGX42" s="2270"/>
      <c r="QGY42" s="2271"/>
      <c r="QGZ42" s="2270"/>
      <c r="QHA42" s="2270"/>
      <c r="QHB42" s="2325"/>
      <c r="QHC42" s="2325"/>
      <c r="QHD42" s="2325"/>
      <c r="QHE42" s="2267"/>
      <c r="QHF42" s="2270"/>
      <c r="QHG42" s="2271"/>
      <c r="QHH42" s="2270"/>
      <c r="QHI42" s="2270"/>
      <c r="QHJ42" s="2325"/>
      <c r="QHK42" s="2325"/>
      <c r="QHL42" s="2325"/>
      <c r="QHM42" s="2267"/>
      <c r="QHN42" s="2270"/>
      <c r="QHO42" s="2271"/>
      <c r="QHP42" s="2270"/>
      <c r="QHQ42" s="2270"/>
      <c r="QHR42" s="2325"/>
      <c r="QHS42" s="2325"/>
      <c r="QHT42" s="2325"/>
      <c r="QHU42" s="2267"/>
      <c r="QHV42" s="2270"/>
      <c r="QHW42" s="2271"/>
      <c r="QHX42" s="2270"/>
      <c r="QHY42" s="2270"/>
      <c r="QHZ42" s="2325"/>
      <c r="QIA42" s="2325"/>
      <c r="QIB42" s="2325"/>
      <c r="QIC42" s="2267"/>
      <c r="QID42" s="2270"/>
      <c r="QIE42" s="2271"/>
      <c r="QIF42" s="2270"/>
      <c r="QIG42" s="2270"/>
      <c r="QIH42" s="2325"/>
      <c r="QII42" s="2325"/>
      <c r="QIJ42" s="2325"/>
      <c r="QIK42" s="2267"/>
      <c r="QIL42" s="2270"/>
      <c r="QIM42" s="2271"/>
      <c r="QIN42" s="2270"/>
      <c r="QIO42" s="2270"/>
      <c r="QIP42" s="2325"/>
      <c r="QIQ42" s="2325"/>
      <c r="QIR42" s="2325"/>
      <c r="QIS42" s="2267"/>
      <c r="QIT42" s="2270"/>
      <c r="QIU42" s="2271"/>
      <c r="QIV42" s="2270"/>
      <c r="QIW42" s="2270"/>
      <c r="QIX42" s="2325"/>
      <c r="QIY42" s="2325"/>
      <c r="QIZ42" s="2325"/>
      <c r="QJA42" s="2267"/>
      <c r="QJB42" s="2270"/>
      <c r="QJC42" s="2271"/>
      <c r="QJD42" s="2270"/>
      <c r="QJE42" s="2270"/>
      <c r="QJF42" s="2325"/>
      <c r="QJG42" s="2325"/>
      <c r="QJH42" s="2325"/>
      <c r="QJI42" s="2267"/>
      <c r="QJJ42" s="2270"/>
      <c r="QJK42" s="2271"/>
      <c r="QJL42" s="2270"/>
      <c r="QJM42" s="2270"/>
      <c r="QJN42" s="2325"/>
      <c r="QJO42" s="2325"/>
      <c r="QJP42" s="2325"/>
      <c r="QJQ42" s="2267"/>
      <c r="QJR42" s="2270"/>
      <c r="QJS42" s="2271"/>
      <c r="QJT42" s="2270"/>
      <c r="QJU42" s="2270"/>
      <c r="QJV42" s="2325"/>
      <c r="QJW42" s="2325"/>
      <c r="QJX42" s="2325"/>
      <c r="QJY42" s="2267"/>
      <c r="QJZ42" s="2270"/>
      <c r="QKA42" s="2271"/>
      <c r="QKB42" s="2270"/>
      <c r="QKC42" s="2270"/>
      <c r="QKD42" s="2325"/>
      <c r="QKE42" s="2325"/>
      <c r="QKF42" s="2325"/>
      <c r="QKG42" s="2267"/>
      <c r="QKH42" s="2270"/>
      <c r="QKI42" s="2271"/>
      <c r="QKJ42" s="2270"/>
      <c r="QKK42" s="2270"/>
      <c r="QKL42" s="2325"/>
      <c r="QKM42" s="2325"/>
      <c r="QKN42" s="2325"/>
      <c r="QKO42" s="2267"/>
      <c r="QKP42" s="2270"/>
      <c r="QKQ42" s="2271"/>
      <c r="QKR42" s="2270"/>
      <c r="QKS42" s="2270"/>
      <c r="QKT42" s="2325"/>
      <c r="QKU42" s="2325"/>
      <c r="QKV42" s="2325"/>
      <c r="QKW42" s="2267"/>
      <c r="QKX42" s="2270"/>
      <c r="QKY42" s="2271"/>
      <c r="QKZ42" s="2270"/>
      <c r="QLA42" s="2270"/>
      <c r="QLB42" s="2325"/>
      <c r="QLC42" s="2325"/>
      <c r="QLD42" s="2325"/>
      <c r="QLE42" s="2267"/>
      <c r="QLF42" s="2270"/>
      <c r="QLG42" s="2271"/>
      <c r="QLH42" s="2270"/>
      <c r="QLI42" s="2270"/>
      <c r="QLJ42" s="2325"/>
      <c r="QLK42" s="2325"/>
      <c r="QLL42" s="2325"/>
      <c r="QLM42" s="2267"/>
      <c r="QLN42" s="2270"/>
      <c r="QLO42" s="2271"/>
      <c r="QLP42" s="2270"/>
      <c r="QLQ42" s="2270"/>
      <c r="QLR42" s="2325"/>
      <c r="QLS42" s="2325"/>
      <c r="QLT42" s="2325"/>
      <c r="QLU42" s="2267"/>
      <c r="QLV42" s="2270"/>
      <c r="QLW42" s="2271"/>
      <c r="QLX42" s="2270"/>
      <c r="QLY42" s="2270"/>
      <c r="QLZ42" s="2325"/>
      <c r="QMA42" s="2325"/>
      <c r="QMB42" s="2325"/>
      <c r="QMC42" s="2267"/>
      <c r="QMD42" s="2270"/>
      <c r="QME42" s="2271"/>
      <c r="QMF42" s="2270"/>
      <c r="QMG42" s="2270"/>
      <c r="QMH42" s="2325"/>
      <c r="QMI42" s="2325"/>
      <c r="QMJ42" s="2325"/>
      <c r="QMK42" s="2267"/>
      <c r="QML42" s="2270"/>
      <c r="QMM42" s="2271"/>
      <c r="QMN42" s="2270"/>
      <c r="QMO42" s="2270"/>
      <c r="QMP42" s="2325"/>
      <c r="QMQ42" s="2325"/>
      <c r="QMR42" s="2325"/>
      <c r="QMS42" s="2267"/>
      <c r="QMT42" s="2270"/>
      <c r="QMU42" s="2271"/>
      <c r="QMV42" s="2270"/>
      <c r="QMW42" s="2270"/>
      <c r="QMX42" s="2325"/>
      <c r="QMY42" s="2325"/>
      <c r="QMZ42" s="2325"/>
      <c r="QNA42" s="2267"/>
      <c r="QNB42" s="2270"/>
      <c r="QNC42" s="2271"/>
      <c r="QND42" s="2270"/>
      <c r="QNE42" s="2270"/>
      <c r="QNF42" s="2325"/>
      <c r="QNG42" s="2325"/>
      <c r="QNH42" s="2325"/>
      <c r="QNI42" s="2267"/>
      <c r="QNJ42" s="2270"/>
      <c r="QNK42" s="2271"/>
      <c r="QNL42" s="2270"/>
      <c r="QNM42" s="2270"/>
      <c r="QNN42" s="2325"/>
      <c r="QNO42" s="2325"/>
      <c r="QNP42" s="2325"/>
      <c r="QNQ42" s="2267"/>
      <c r="QNR42" s="2270"/>
      <c r="QNS42" s="2271"/>
      <c r="QNT42" s="2270"/>
      <c r="QNU42" s="2270"/>
      <c r="QNV42" s="2325"/>
      <c r="QNW42" s="2325"/>
      <c r="QNX42" s="2325"/>
      <c r="QNY42" s="2267"/>
      <c r="QNZ42" s="2270"/>
      <c r="QOA42" s="2271"/>
      <c r="QOB42" s="2270"/>
      <c r="QOC42" s="2270"/>
      <c r="QOD42" s="2325"/>
      <c r="QOE42" s="2325"/>
      <c r="QOF42" s="2325"/>
      <c r="QOG42" s="2267"/>
      <c r="QOH42" s="2270"/>
      <c r="QOI42" s="2271"/>
      <c r="QOJ42" s="2270"/>
      <c r="QOK42" s="2270"/>
      <c r="QOL42" s="2325"/>
      <c r="QOM42" s="2325"/>
      <c r="QON42" s="2325"/>
      <c r="QOO42" s="2267"/>
      <c r="QOP42" s="2270"/>
      <c r="QOQ42" s="2271"/>
      <c r="QOR42" s="2270"/>
      <c r="QOS42" s="2270"/>
      <c r="QOT42" s="2325"/>
      <c r="QOU42" s="2325"/>
      <c r="QOV42" s="2325"/>
      <c r="QOW42" s="2267"/>
      <c r="QOX42" s="2270"/>
      <c r="QOY42" s="2271"/>
      <c r="QOZ42" s="2270"/>
      <c r="QPA42" s="2270"/>
      <c r="QPB42" s="2325"/>
      <c r="QPC42" s="2325"/>
      <c r="QPD42" s="2325"/>
      <c r="QPE42" s="2267"/>
      <c r="QPF42" s="2270"/>
      <c r="QPG42" s="2271"/>
      <c r="QPH42" s="2270"/>
      <c r="QPI42" s="2270"/>
      <c r="QPJ42" s="2325"/>
      <c r="QPK42" s="2325"/>
      <c r="QPL42" s="2325"/>
      <c r="QPM42" s="2267"/>
      <c r="QPN42" s="2270"/>
      <c r="QPO42" s="2271"/>
      <c r="QPP42" s="2270"/>
      <c r="QPQ42" s="2270"/>
      <c r="QPR42" s="2325"/>
      <c r="QPS42" s="2325"/>
      <c r="QPT42" s="2325"/>
      <c r="QPU42" s="2267"/>
      <c r="QPV42" s="2270"/>
      <c r="QPW42" s="2271"/>
      <c r="QPX42" s="2270"/>
      <c r="QPY42" s="2270"/>
      <c r="QPZ42" s="2325"/>
      <c r="QQA42" s="2325"/>
      <c r="QQB42" s="2325"/>
      <c r="QQC42" s="2267"/>
      <c r="QQD42" s="2270"/>
      <c r="QQE42" s="2271"/>
      <c r="QQF42" s="2270"/>
      <c r="QQG42" s="2270"/>
      <c r="QQH42" s="2325"/>
      <c r="QQI42" s="2325"/>
      <c r="QQJ42" s="2325"/>
      <c r="QQK42" s="2267"/>
      <c r="QQL42" s="2270"/>
      <c r="QQM42" s="2271"/>
      <c r="QQN42" s="2270"/>
      <c r="QQO42" s="2270"/>
      <c r="QQP42" s="2325"/>
      <c r="QQQ42" s="2325"/>
      <c r="QQR42" s="2325"/>
      <c r="QQS42" s="2267"/>
      <c r="QQT42" s="2270"/>
      <c r="QQU42" s="2271"/>
      <c r="QQV42" s="2270"/>
      <c r="QQW42" s="2270"/>
      <c r="QQX42" s="2325"/>
      <c r="QQY42" s="2325"/>
      <c r="QQZ42" s="2325"/>
      <c r="QRA42" s="2267"/>
      <c r="QRB42" s="2270"/>
      <c r="QRC42" s="2271"/>
      <c r="QRD42" s="2270"/>
      <c r="QRE42" s="2270"/>
      <c r="QRF42" s="2325"/>
      <c r="QRG42" s="2325"/>
      <c r="QRH42" s="2325"/>
      <c r="QRI42" s="2267"/>
      <c r="QRJ42" s="2270"/>
      <c r="QRK42" s="2271"/>
      <c r="QRL42" s="2270"/>
      <c r="QRM42" s="2270"/>
      <c r="QRN42" s="2325"/>
      <c r="QRO42" s="2325"/>
      <c r="QRP42" s="2325"/>
      <c r="QRQ42" s="2267"/>
      <c r="QRR42" s="2270"/>
      <c r="QRS42" s="2271"/>
      <c r="QRT42" s="2270"/>
      <c r="QRU42" s="2270"/>
      <c r="QRV42" s="2325"/>
      <c r="QRW42" s="2325"/>
      <c r="QRX42" s="2325"/>
      <c r="QRY42" s="2267"/>
      <c r="QRZ42" s="2270"/>
      <c r="QSA42" s="2271"/>
      <c r="QSB42" s="2270"/>
      <c r="QSC42" s="2270"/>
      <c r="QSD42" s="2325"/>
      <c r="QSE42" s="2325"/>
      <c r="QSF42" s="2325"/>
      <c r="QSG42" s="2267"/>
      <c r="QSH42" s="2270"/>
      <c r="QSI42" s="2271"/>
      <c r="QSJ42" s="2270"/>
      <c r="QSK42" s="2270"/>
      <c r="QSL42" s="2325"/>
      <c r="QSM42" s="2325"/>
      <c r="QSN42" s="2325"/>
      <c r="QSO42" s="2267"/>
      <c r="QSP42" s="2270"/>
      <c r="QSQ42" s="2271"/>
      <c r="QSR42" s="2270"/>
      <c r="QSS42" s="2270"/>
      <c r="QST42" s="2325"/>
      <c r="QSU42" s="2325"/>
      <c r="QSV42" s="2325"/>
      <c r="QSW42" s="2267"/>
      <c r="QSX42" s="2270"/>
      <c r="QSY42" s="2271"/>
      <c r="QSZ42" s="2270"/>
      <c r="QTA42" s="2270"/>
      <c r="QTB42" s="2325"/>
      <c r="QTC42" s="2325"/>
      <c r="QTD42" s="2325"/>
      <c r="QTE42" s="2267"/>
      <c r="QTF42" s="2270"/>
      <c r="QTG42" s="2271"/>
      <c r="QTH42" s="2270"/>
      <c r="QTI42" s="2270"/>
      <c r="QTJ42" s="2325"/>
      <c r="QTK42" s="2325"/>
      <c r="QTL42" s="2325"/>
      <c r="QTM42" s="2267"/>
      <c r="QTN42" s="2270"/>
      <c r="QTO42" s="2271"/>
      <c r="QTP42" s="2270"/>
      <c r="QTQ42" s="2270"/>
      <c r="QTR42" s="2325"/>
      <c r="QTS42" s="2325"/>
      <c r="QTT42" s="2325"/>
      <c r="QTU42" s="2267"/>
      <c r="QTV42" s="2270"/>
      <c r="QTW42" s="2271"/>
      <c r="QTX42" s="2270"/>
      <c r="QTY42" s="2270"/>
      <c r="QTZ42" s="2325"/>
      <c r="QUA42" s="2325"/>
      <c r="QUB42" s="2325"/>
      <c r="QUC42" s="2267"/>
      <c r="QUD42" s="2270"/>
      <c r="QUE42" s="2271"/>
      <c r="QUF42" s="2270"/>
      <c r="QUG42" s="2270"/>
      <c r="QUH42" s="2325"/>
      <c r="QUI42" s="2325"/>
      <c r="QUJ42" s="2325"/>
      <c r="QUK42" s="2267"/>
      <c r="QUL42" s="2270"/>
      <c r="QUM42" s="2271"/>
      <c r="QUN42" s="2270"/>
      <c r="QUO42" s="2270"/>
      <c r="QUP42" s="2325"/>
      <c r="QUQ42" s="2325"/>
      <c r="QUR42" s="2325"/>
      <c r="QUS42" s="2267"/>
      <c r="QUT42" s="2270"/>
      <c r="QUU42" s="2271"/>
      <c r="QUV42" s="2270"/>
      <c r="QUW42" s="2270"/>
      <c r="QUX42" s="2325"/>
      <c r="QUY42" s="2325"/>
      <c r="QUZ42" s="2325"/>
      <c r="QVA42" s="2267"/>
      <c r="QVB42" s="2270"/>
      <c r="QVC42" s="2271"/>
      <c r="QVD42" s="2270"/>
      <c r="QVE42" s="2270"/>
      <c r="QVF42" s="2325"/>
      <c r="QVG42" s="2325"/>
      <c r="QVH42" s="2325"/>
      <c r="QVI42" s="2267"/>
      <c r="QVJ42" s="2270"/>
      <c r="QVK42" s="2271"/>
      <c r="QVL42" s="2270"/>
      <c r="QVM42" s="2270"/>
      <c r="QVN42" s="2325"/>
      <c r="QVO42" s="2325"/>
      <c r="QVP42" s="2325"/>
      <c r="QVQ42" s="2267"/>
      <c r="QVR42" s="2270"/>
      <c r="QVS42" s="2271"/>
      <c r="QVT42" s="2270"/>
      <c r="QVU42" s="2270"/>
      <c r="QVV42" s="2325"/>
      <c r="QVW42" s="2325"/>
      <c r="QVX42" s="2325"/>
      <c r="QVY42" s="2267"/>
      <c r="QVZ42" s="2270"/>
      <c r="QWA42" s="2271"/>
      <c r="QWB42" s="2270"/>
      <c r="QWC42" s="2270"/>
      <c r="QWD42" s="2325"/>
      <c r="QWE42" s="2325"/>
      <c r="QWF42" s="2325"/>
      <c r="QWG42" s="2267"/>
      <c r="QWH42" s="2270"/>
      <c r="QWI42" s="2271"/>
      <c r="QWJ42" s="2270"/>
      <c r="QWK42" s="2270"/>
      <c r="QWL42" s="2325"/>
      <c r="QWM42" s="2325"/>
      <c r="QWN42" s="2325"/>
      <c r="QWO42" s="2267"/>
      <c r="QWP42" s="2270"/>
      <c r="QWQ42" s="2271"/>
      <c r="QWR42" s="2270"/>
      <c r="QWS42" s="2270"/>
      <c r="QWT42" s="2325"/>
      <c r="QWU42" s="2325"/>
      <c r="QWV42" s="2325"/>
      <c r="QWW42" s="2267"/>
      <c r="QWX42" s="2270"/>
      <c r="QWY42" s="2271"/>
      <c r="QWZ42" s="2270"/>
      <c r="QXA42" s="2270"/>
      <c r="QXB42" s="2325"/>
      <c r="QXC42" s="2325"/>
      <c r="QXD42" s="2325"/>
      <c r="QXE42" s="2267"/>
      <c r="QXF42" s="2270"/>
      <c r="QXG42" s="2271"/>
      <c r="QXH42" s="2270"/>
      <c r="QXI42" s="2270"/>
      <c r="QXJ42" s="2325"/>
      <c r="QXK42" s="2325"/>
      <c r="QXL42" s="2325"/>
      <c r="QXM42" s="2267"/>
      <c r="QXN42" s="2270"/>
      <c r="QXO42" s="2271"/>
      <c r="QXP42" s="2270"/>
      <c r="QXQ42" s="2270"/>
      <c r="QXR42" s="2325"/>
      <c r="QXS42" s="2325"/>
      <c r="QXT42" s="2325"/>
      <c r="QXU42" s="2267"/>
      <c r="QXV42" s="2270"/>
      <c r="QXW42" s="2271"/>
      <c r="QXX42" s="2270"/>
      <c r="QXY42" s="2270"/>
      <c r="QXZ42" s="2325"/>
      <c r="QYA42" s="2325"/>
      <c r="QYB42" s="2325"/>
      <c r="QYC42" s="2267"/>
      <c r="QYD42" s="2270"/>
      <c r="QYE42" s="2271"/>
      <c r="QYF42" s="2270"/>
      <c r="QYG42" s="2270"/>
      <c r="QYH42" s="2325"/>
      <c r="QYI42" s="2325"/>
      <c r="QYJ42" s="2325"/>
      <c r="QYK42" s="2267"/>
      <c r="QYL42" s="2270"/>
      <c r="QYM42" s="2271"/>
      <c r="QYN42" s="2270"/>
      <c r="QYO42" s="2270"/>
      <c r="QYP42" s="2325"/>
      <c r="QYQ42" s="2325"/>
      <c r="QYR42" s="2325"/>
      <c r="QYS42" s="2267"/>
      <c r="QYT42" s="2270"/>
      <c r="QYU42" s="2271"/>
      <c r="QYV42" s="2270"/>
      <c r="QYW42" s="2270"/>
      <c r="QYX42" s="2325"/>
      <c r="QYY42" s="2325"/>
      <c r="QYZ42" s="2325"/>
      <c r="QZA42" s="2267"/>
      <c r="QZB42" s="2270"/>
      <c r="QZC42" s="2271"/>
      <c r="QZD42" s="2270"/>
      <c r="QZE42" s="2270"/>
      <c r="QZF42" s="2325"/>
      <c r="QZG42" s="2325"/>
      <c r="QZH42" s="2325"/>
      <c r="QZI42" s="2267"/>
      <c r="QZJ42" s="2270"/>
      <c r="QZK42" s="2271"/>
      <c r="QZL42" s="2270"/>
      <c r="QZM42" s="2270"/>
      <c r="QZN42" s="2325"/>
      <c r="QZO42" s="2325"/>
      <c r="QZP42" s="2325"/>
      <c r="QZQ42" s="2267"/>
      <c r="QZR42" s="2270"/>
      <c r="QZS42" s="2271"/>
      <c r="QZT42" s="2270"/>
      <c r="QZU42" s="2270"/>
      <c r="QZV42" s="2325"/>
      <c r="QZW42" s="2325"/>
      <c r="QZX42" s="2325"/>
      <c r="QZY42" s="2267"/>
      <c r="QZZ42" s="2270"/>
      <c r="RAA42" s="2271"/>
      <c r="RAB42" s="2270"/>
      <c r="RAC42" s="2270"/>
      <c r="RAD42" s="2325"/>
      <c r="RAE42" s="2325"/>
      <c r="RAF42" s="2325"/>
      <c r="RAG42" s="2267"/>
      <c r="RAH42" s="2270"/>
      <c r="RAI42" s="2271"/>
      <c r="RAJ42" s="2270"/>
      <c r="RAK42" s="2270"/>
      <c r="RAL42" s="2325"/>
      <c r="RAM42" s="2325"/>
      <c r="RAN42" s="2325"/>
      <c r="RAO42" s="2267"/>
      <c r="RAP42" s="2270"/>
      <c r="RAQ42" s="2271"/>
      <c r="RAR42" s="2270"/>
      <c r="RAS42" s="2270"/>
      <c r="RAT42" s="2325"/>
      <c r="RAU42" s="2325"/>
      <c r="RAV42" s="2325"/>
      <c r="RAW42" s="2267"/>
      <c r="RAX42" s="2270"/>
      <c r="RAY42" s="2271"/>
      <c r="RAZ42" s="2270"/>
      <c r="RBA42" s="2270"/>
      <c r="RBB42" s="2325"/>
      <c r="RBC42" s="2325"/>
      <c r="RBD42" s="2325"/>
      <c r="RBE42" s="2267"/>
      <c r="RBF42" s="2270"/>
      <c r="RBG42" s="2271"/>
      <c r="RBH42" s="2270"/>
      <c r="RBI42" s="2270"/>
      <c r="RBJ42" s="2325"/>
      <c r="RBK42" s="2325"/>
      <c r="RBL42" s="2325"/>
      <c r="RBM42" s="2267"/>
      <c r="RBN42" s="2270"/>
      <c r="RBO42" s="2271"/>
      <c r="RBP42" s="2270"/>
      <c r="RBQ42" s="2270"/>
      <c r="RBR42" s="2325"/>
      <c r="RBS42" s="2325"/>
      <c r="RBT42" s="2325"/>
      <c r="RBU42" s="2267"/>
      <c r="RBV42" s="2270"/>
      <c r="RBW42" s="2271"/>
      <c r="RBX42" s="2270"/>
      <c r="RBY42" s="2270"/>
      <c r="RBZ42" s="2325"/>
      <c r="RCA42" s="2325"/>
      <c r="RCB42" s="2325"/>
      <c r="RCC42" s="2267"/>
      <c r="RCD42" s="2270"/>
      <c r="RCE42" s="2271"/>
      <c r="RCF42" s="2270"/>
      <c r="RCG42" s="2270"/>
      <c r="RCH42" s="2325"/>
      <c r="RCI42" s="2325"/>
      <c r="RCJ42" s="2325"/>
      <c r="RCK42" s="2267"/>
      <c r="RCL42" s="2270"/>
      <c r="RCM42" s="2271"/>
      <c r="RCN42" s="2270"/>
      <c r="RCO42" s="2270"/>
      <c r="RCP42" s="2325"/>
      <c r="RCQ42" s="2325"/>
      <c r="RCR42" s="2325"/>
      <c r="RCS42" s="2267"/>
      <c r="RCT42" s="2270"/>
      <c r="RCU42" s="2271"/>
      <c r="RCV42" s="2270"/>
      <c r="RCW42" s="2270"/>
      <c r="RCX42" s="2325"/>
      <c r="RCY42" s="2325"/>
      <c r="RCZ42" s="2325"/>
      <c r="RDA42" s="2267"/>
      <c r="RDB42" s="2270"/>
      <c r="RDC42" s="2271"/>
      <c r="RDD42" s="2270"/>
      <c r="RDE42" s="2270"/>
      <c r="RDF42" s="2325"/>
      <c r="RDG42" s="2325"/>
      <c r="RDH42" s="2325"/>
      <c r="RDI42" s="2267"/>
      <c r="RDJ42" s="2270"/>
      <c r="RDK42" s="2271"/>
      <c r="RDL42" s="2270"/>
      <c r="RDM42" s="2270"/>
      <c r="RDN42" s="2325"/>
      <c r="RDO42" s="2325"/>
      <c r="RDP42" s="2325"/>
      <c r="RDQ42" s="2267"/>
      <c r="RDR42" s="2270"/>
      <c r="RDS42" s="2271"/>
      <c r="RDT42" s="2270"/>
      <c r="RDU42" s="2270"/>
      <c r="RDV42" s="2325"/>
      <c r="RDW42" s="2325"/>
      <c r="RDX42" s="2325"/>
      <c r="RDY42" s="2267"/>
      <c r="RDZ42" s="2270"/>
      <c r="REA42" s="2271"/>
      <c r="REB42" s="2270"/>
      <c r="REC42" s="2270"/>
      <c r="RED42" s="2325"/>
      <c r="REE42" s="2325"/>
      <c r="REF42" s="2325"/>
      <c r="REG42" s="2267"/>
      <c r="REH42" s="2270"/>
      <c r="REI42" s="2271"/>
      <c r="REJ42" s="2270"/>
      <c r="REK42" s="2270"/>
      <c r="REL42" s="2325"/>
      <c r="REM42" s="2325"/>
      <c r="REN42" s="2325"/>
      <c r="REO42" s="2267"/>
      <c r="REP42" s="2270"/>
      <c r="REQ42" s="2271"/>
      <c r="RER42" s="2270"/>
      <c r="RES42" s="2270"/>
      <c r="RET42" s="2325"/>
      <c r="REU42" s="2325"/>
      <c r="REV42" s="2325"/>
      <c r="REW42" s="2267"/>
      <c r="REX42" s="2270"/>
      <c r="REY42" s="2271"/>
      <c r="REZ42" s="2270"/>
      <c r="RFA42" s="2270"/>
      <c r="RFB42" s="2325"/>
      <c r="RFC42" s="2325"/>
      <c r="RFD42" s="2325"/>
      <c r="RFE42" s="2267"/>
      <c r="RFF42" s="2270"/>
      <c r="RFG42" s="2271"/>
      <c r="RFH42" s="2270"/>
      <c r="RFI42" s="2270"/>
      <c r="RFJ42" s="2325"/>
      <c r="RFK42" s="2325"/>
      <c r="RFL42" s="2325"/>
      <c r="RFM42" s="2267"/>
      <c r="RFN42" s="2270"/>
      <c r="RFO42" s="2271"/>
      <c r="RFP42" s="2270"/>
      <c r="RFQ42" s="2270"/>
      <c r="RFR42" s="2325"/>
      <c r="RFS42" s="2325"/>
      <c r="RFT42" s="2325"/>
      <c r="RFU42" s="2267"/>
      <c r="RFV42" s="2270"/>
      <c r="RFW42" s="2271"/>
      <c r="RFX42" s="2270"/>
      <c r="RFY42" s="2270"/>
      <c r="RFZ42" s="2325"/>
      <c r="RGA42" s="2325"/>
      <c r="RGB42" s="2325"/>
      <c r="RGC42" s="2267"/>
      <c r="RGD42" s="2270"/>
      <c r="RGE42" s="2271"/>
      <c r="RGF42" s="2270"/>
      <c r="RGG42" s="2270"/>
      <c r="RGH42" s="2325"/>
      <c r="RGI42" s="2325"/>
      <c r="RGJ42" s="2325"/>
      <c r="RGK42" s="2267"/>
      <c r="RGL42" s="2270"/>
      <c r="RGM42" s="2271"/>
      <c r="RGN42" s="2270"/>
      <c r="RGO42" s="2270"/>
      <c r="RGP42" s="2325"/>
      <c r="RGQ42" s="2325"/>
      <c r="RGR42" s="2325"/>
      <c r="RGS42" s="2267"/>
      <c r="RGT42" s="2270"/>
      <c r="RGU42" s="2271"/>
      <c r="RGV42" s="2270"/>
      <c r="RGW42" s="2270"/>
      <c r="RGX42" s="2325"/>
      <c r="RGY42" s="2325"/>
      <c r="RGZ42" s="2325"/>
      <c r="RHA42" s="2267"/>
      <c r="RHB42" s="2270"/>
      <c r="RHC42" s="2271"/>
      <c r="RHD42" s="2270"/>
      <c r="RHE42" s="2270"/>
      <c r="RHF42" s="2325"/>
      <c r="RHG42" s="2325"/>
      <c r="RHH42" s="2325"/>
      <c r="RHI42" s="2267"/>
      <c r="RHJ42" s="2270"/>
      <c r="RHK42" s="2271"/>
      <c r="RHL42" s="2270"/>
      <c r="RHM42" s="2270"/>
      <c r="RHN42" s="2325"/>
      <c r="RHO42" s="2325"/>
      <c r="RHP42" s="2325"/>
      <c r="RHQ42" s="2267"/>
      <c r="RHR42" s="2270"/>
      <c r="RHS42" s="2271"/>
      <c r="RHT42" s="2270"/>
      <c r="RHU42" s="2270"/>
      <c r="RHV42" s="2325"/>
      <c r="RHW42" s="2325"/>
      <c r="RHX42" s="2325"/>
      <c r="RHY42" s="2267"/>
      <c r="RHZ42" s="2270"/>
      <c r="RIA42" s="2271"/>
      <c r="RIB42" s="2270"/>
      <c r="RIC42" s="2270"/>
      <c r="RID42" s="2325"/>
      <c r="RIE42" s="2325"/>
      <c r="RIF42" s="2325"/>
      <c r="RIG42" s="2267"/>
      <c r="RIH42" s="2270"/>
      <c r="RII42" s="2271"/>
      <c r="RIJ42" s="2270"/>
      <c r="RIK42" s="2270"/>
      <c r="RIL42" s="2325"/>
      <c r="RIM42" s="2325"/>
      <c r="RIN42" s="2325"/>
      <c r="RIO42" s="2267"/>
      <c r="RIP42" s="2270"/>
      <c r="RIQ42" s="2271"/>
      <c r="RIR42" s="2270"/>
      <c r="RIS42" s="2270"/>
      <c r="RIT42" s="2325"/>
      <c r="RIU42" s="2325"/>
      <c r="RIV42" s="2325"/>
      <c r="RIW42" s="2267"/>
      <c r="RIX42" s="2270"/>
      <c r="RIY42" s="2271"/>
      <c r="RIZ42" s="2270"/>
      <c r="RJA42" s="2270"/>
      <c r="RJB42" s="2325"/>
      <c r="RJC42" s="2325"/>
      <c r="RJD42" s="2325"/>
      <c r="RJE42" s="2267"/>
      <c r="RJF42" s="2270"/>
      <c r="RJG42" s="2271"/>
      <c r="RJH42" s="2270"/>
      <c r="RJI42" s="2270"/>
      <c r="RJJ42" s="2325"/>
      <c r="RJK42" s="2325"/>
      <c r="RJL42" s="2325"/>
      <c r="RJM42" s="2267"/>
      <c r="RJN42" s="2270"/>
      <c r="RJO42" s="2271"/>
      <c r="RJP42" s="2270"/>
      <c r="RJQ42" s="2270"/>
      <c r="RJR42" s="2325"/>
      <c r="RJS42" s="2325"/>
      <c r="RJT42" s="2325"/>
      <c r="RJU42" s="2267"/>
      <c r="RJV42" s="2270"/>
      <c r="RJW42" s="2271"/>
      <c r="RJX42" s="2270"/>
      <c r="RJY42" s="2270"/>
      <c r="RJZ42" s="2325"/>
      <c r="RKA42" s="2325"/>
      <c r="RKB42" s="2325"/>
      <c r="RKC42" s="2267"/>
      <c r="RKD42" s="2270"/>
      <c r="RKE42" s="2271"/>
      <c r="RKF42" s="2270"/>
      <c r="RKG42" s="2270"/>
      <c r="RKH42" s="2325"/>
      <c r="RKI42" s="2325"/>
      <c r="RKJ42" s="2325"/>
      <c r="RKK42" s="2267"/>
      <c r="RKL42" s="2270"/>
      <c r="RKM42" s="2271"/>
      <c r="RKN42" s="2270"/>
      <c r="RKO42" s="2270"/>
      <c r="RKP42" s="2325"/>
      <c r="RKQ42" s="2325"/>
      <c r="RKR42" s="2325"/>
      <c r="RKS42" s="2267"/>
      <c r="RKT42" s="2270"/>
      <c r="RKU42" s="2271"/>
      <c r="RKV42" s="2270"/>
      <c r="RKW42" s="2270"/>
      <c r="RKX42" s="2325"/>
      <c r="RKY42" s="2325"/>
      <c r="RKZ42" s="2325"/>
      <c r="RLA42" s="2267"/>
      <c r="RLB42" s="2270"/>
      <c r="RLC42" s="2271"/>
      <c r="RLD42" s="2270"/>
      <c r="RLE42" s="2270"/>
      <c r="RLF42" s="2325"/>
      <c r="RLG42" s="2325"/>
      <c r="RLH42" s="2325"/>
      <c r="RLI42" s="2267"/>
      <c r="RLJ42" s="2270"/>
      <c r="RLK42" s="2271"/>
      <c r="RLL42" s="2270"/>
      <c r="RLM42" s="2270"/>
      <c r="RLN42" s="2325"/>
      <c r="RLO42" s="2325"/>
      <c r="RLP42" s="2325"/>
      <c r="RLQ42" s="2267"/>
      <c r="RLR42" s="2270"/>
      <c r="RLS42" s="2271"/>
      <c r="RLT42" s="2270"/>
      <c r="RLU42" s="2270"/>
      <c r="RLV42" s="2325"/>
      <c r="RLW42" s="2325"/>
      <c r="RLX42" s="2325"/>
      <c r="RLY42" s="2267"/>
      <c r="RLZ42" s="2270"/>
      <c r="RMA42" s="2271"/>
      <c r="RMB42" s="2270"/>
      <c r="RMC42" s="2270"/>
      <c r="RMD42" s="2325"/>
      <c r="RME42" s="2325"/>
      <c r="RMF42" s="2325"/>
      <c r="RMG42" s="2267"/>
      <c r="RMH42" s="2270"/>
      <c r="RMI42" s="2271"/>
      <c r="RMJ42" s="2270"/>
      <c r="RMK42" s="2270"/>
      <c r="RML42" s="2325"/>
      <c r="RMM42" s="2325"/>
      <c r="RMN42" s="2325"/>
      <c r="RMO42" s="2267"/>
      <c r="RMP42" s="2270"/>
      <c r="RMQ42" s="2271"/>
      <c r="RMR42" s="2270"/>
      <c r="RMS42" s="2270"/>
      <c r="RMT42" s="2325"/>
      <c r="RMU42" s="2325"/>
      <c r="RMV42" s="2325"/>
      <c r="RMW42" s="2267"/>
      <c r="RMX42" s="2270"/>
      <c r="RMY42" s="2271"/>
      <c r="RMZ42" s="2270"/>
      <c r="RNA42" s="2270"/>
      <c r="RNB42" s="2325"/>
      <c r="RNC42" s="2325"/>
      <c r="RND42" s="2325"/>
      <c r="RNE42" s="2267"/>
      <c r="RNF42" s="2270"/>
      <c r="RNG42" s="2271"/>
      <c r="RNH42" s="2270"/>
      <c r="RNI42" s="2270"/>
      <c r="RNJ42" s="2325"/>
      <c r="RNK42" s="2325"/>
      <c r="RNL42" s="2325"/>
      <c r="RNM42" s="2267"/>
      <c r="RNN42" s="2270"/>
      <c r="RNO42" s="2271"/>
      <c r="RNP42" s="2270"/>
      <c r="RNQ42" s="2270"/>
      <c r="RNR42" s="2325"/>
      <c r="RNS42" s="2325"/>
      <c r="RNT42" s="2325"/>
      <c r="RNU42" s="2267"/>
      <c r="RNV42" s="2270"/>
      <c r="RNW42" s="2271"/>
      <c r="RNX42" s="2270"/>
      <c r="RNY42" s="2270"/>
      <c r="RNZ42" s="2325"/>
      <c r="ROA42" s="2325"/>
      <c r="ROB42" s="2325"/>
      <c r="ROC42" s="2267"/>
      <c r="ROD42" s="2270"/>
      <c r="ROE42" s="2271"/>
      <c r="ROF42" s="2270"/>
      <c r="ROG42" s="2270"/>
      <c r="ROH42" s="2325"/>
      <c r="ROI42" s="2325"/>
      <c r="ROJ42" s="2325"/>
      <c r="ROK42" s="2267"/>
      <c r="ROL42" s="2270"/>
      <c r="ROM42" s="2271"/>
      <c r="RON42" s="2270"/>
      <c r="ROO42" s="2270"/>
      <c r="ROP42" s="2325"/>
      <c r="ROQ42" s="2325"/>
      <c r="ROR42" s="2325"/>
      <c r="ROS42" s="2267"/>
      <c r="ROT42" s="2270"/>
      <c r="ROU42" s="2271"/>
      <c r="ROV42" s="2270"/>
      <c r="ROW42" s="2270"/>
      <c r="ROX42" s="2325"/>
      <c r="ROY42" s="2325"/>
      <c r="ROZ42" s="2325"/>
      <c r="RPA42" s="2267"/>
      <c r="RPB42" s="2270"/>
      <c r="RPC42" s="2271"/>
      <c r="RPD42" s="2270"/>
      <c r="RPE42" s="2270"/>
      <c r="RPF42" s="2325"/>
      <c r="RPG42" s="2325"/>
      <c r="RPH42" s="2325"/>
      <c r="RPI42" s="2267"/>
      <c r="RPJ42" s="2270"/>
      <c r="RPK42" s="2271"/>
      <c r="RPL42" s="2270"/>
      <c r="RPM42" s="2270"/>
      <c r="RPN42" s="2325"/>
      <c r="RPO42" s="2325"/>
      <c r="RPP42" s="2325"/>
      <c r="RPQ42" s="2267"/>
      <c r="RPR42" s="2270"/>
      <c r="RPS42" s="2271"/>
      <c r="RPT42" s="2270"/>
      <c r="RPU42" s="2270"/>
      <c r="RPV42" s="2325"/>
      <c r="RPW42" s="2325"/>
      <c r="RPX42" s="2325"/>
      <c r="RPY42" s="2267"/>
      <c r="RPZ42" s="2270"/>
      <c r="RQA42" s="2271"/>
      <c r="RQB42" s="2270"/>
      <c r="RQC42" s="2270"/>
      <c r="RQD42" s="2325"/>
      <c r="RQE42" s="2325"/>
      <c r="RQF42" s="2325"/>
      <c r="RQG42" s="2267"/>
      <c r="RQH42" s="2270"/>
      <c r="RQI42" s="2271"/>
      <c r="RQJ42" s="2270"/>
      <c r="RQK42" s="2270"/>
      <c r="RQL42" s="2325"/>
      <c r="RQM42" s="2325"/>
      <c r="RQN42" s="2325"/>
      <c r="RQO42" s="2267"/>
      <c r="RQP42" s="2270"/>
      <c r="RQQ42" s="2271"/>
      <c r="RQR42" s="2270"/>
      <c r="RQS42" s="2270"/>
      <c r="RQT42" s="2325"/>
      <c r="RQU42" s="2325"/>
      <c r="RQV42" s="2325"/>
      <c r="RQW42" s="2267"/>
      <c r="RQX42" s="2270"/>
      <c r="RQY42" s="2271"/>
      <c r="RQZ42" s="2270"/>
      <c r="RRA42" s="2270"/>
      <c r="RRB42" s="2325"/>
      <c r="RRC42" s="2325"/>
      <c r="RRD42" s="2325"/>
      <c r="RRE42" s="2267"/>
      <c r="RRF42" s="2270"/>
      <c r="RRG42" s="2271"/>
      <c r="RRH42" s="2270"/>
      <c r="RRI42" s="2270"/>
      <c r="RRJ42" s="2325"/>
      <c r="RRK42" s="2325"/>
      <c r="RRL42" s="2325"/>
      <c r="RRM42" s="2267"/>
      <c r="RRN42" s="2270"/>
      <c r="RRO42" s="2271"/>
      <c r="RRP42" s="2270"/>
      <c r="RRQ42" s="2270"/>
      <c r="RRR42" s="2325"/>
      <c r="RRS42" s="2325"/>
      <c r="RRT42" s="2325"/>
      <c r="RRU42" s="2267"/>
      <c r="RRV42" s="2270"/>
      <c r="RRW42" s="2271"/>
      <c r="RRX42" s="2270"/>
      <c r="RRY42" s="2270"/>
      <c r="RRZ42" s="2325"/>
      <c r="RSA42" s="2325"/>
      <c r="RSB42" s="2325"/>
      <c r="RSC42" s="2267"/>
      <c r="RSD42" s="2270"/>
      <c r="RSE42" s="2271"/>
      <c r="RSF42" s="2270"/>
      <c r="RSG42" s="2270"/>
      <c r="RSH42" s="2325"/>
      <c r="RSI42" s="2325"/>
      <c r="RSJ42" s="2325"/>
      <c r="RSK42" s="2267"/>
      <c r="RSL42" s="2270"/>
      <c r="RSM42" s="2271"/>
      <c r="RSN42" s="2270"/>
      <c r="RSO42" s="2270"/>
      <c r="RSP42" s="2325"/>
      <c r="RSQ42" s="2325"/>
      <c r="RSR42" s="2325"/>
      <c r="RSS42" s="2267"/>
      <c r="RST42" s="2270"/>
      <c r="RSU42" s="2271"/>
      <c r="RSV42" s="2270"/>
      <c r="RSW42" s="2270"/>
      <c r="RSX42" s="2325"/>
      <c r="RSY42" s="2325"/>
      <c r="RSZ42" s="2325"/>
      <c r="RTA42" s="2267"/>
      <c r="RTB42" s="2270"/>
      <c r="RTC42" s="2271"/>
      <c r="RTD42" s="2270"/>
      <c r="RTE42" s="2270"/>
      <c r="RTF42" s="2325"/>
      <c r="RTG42" s="2325"/>
      <c r="RTH42" s="2325"/>
      <c r="RTI42" s="2267"/>
      <c r="RTJ42" s="2270"/>
      <c r="RTK42" s="2271"/>
      <c r="RTL42" s="2270"/>
      <c r="RTM42" s="2270"/>
      <c r="RTN42" s="2325"/>
      <c r="RTO42" s="2325"/>
      <c r="RTP42" s="2325"/>
      <c r="RTQ42" s="2267"/>
      <c r="RTR42" s="2270"/>
      <c r="RTS42" s="2271"/>
      <c r="RTT42" s="2270"/>
      <c r="RTU42" s="2270"/>
      <c r="RTV42" s="2325"/>
      <c r="RTW42" s="2325"/>
      <c r="RTX42" s="2325"/>
      <c r="RTY42" s="2267"/>
      <c r="RTZ42" s="2270"/>
      <c r="RUA42" s="2271"/>
      <c r="RUB42" s="2270"/>
      <c r="RUC42" s="2270"/>
      <c r="RUD42" s="2325"/>
      <c r="RUE42" s="2325"/>
      <c r="RUF42" s="2325"/>
      <c r="RUG42" s="2267"/>
      <c r="RUH42" s="2270"/>
      <c r="RUI42" s="2271"/>
      <c r="RUJ42" s="2270"/>
      <c r="RUK42" s="2270"/>
      <c r="RUL42" s="2325"/>
      <c r="RUM42" s="2325"/>
      <c r="RUN42" s="2325"/>
      <c r="RUO42" s="2267"/>
      <c r="RUP42" s="2270"/>
      <c r="RUQ42" s="2271"/>
      <c r="RUR42" s="2270"/>
      <c r="RUS42" s="2270"/>
      <c r="RUT42" s="2325"/>
      <c r="RUU42" s="2325"/>
      <c r="RUV42" s="2325"/>
      <c r="RUW42" s="2267"/>
      <c r="RUX42" s="2270"/>
      <c r="RUY42" s="2271"/>
      <c r="RUZ42" s="2270"/>
      <c r="RVA42" s="2270"/>
      <c r="RVB42" s="2325"/>
      <c r="RVC42" s="2325"/>
      <c r="RVD42" s="2325"/>
      <c r="RVE42" s="2267"/>
      <c r="RVF42" s="2270"/>
      <c r="RVG42" s="2271"/>
      <c r="RVH42" s="2270"/>
      <c r="RVI42" s="2270"/>
      <c r="RVJ42" s="2325"/>
      <c r="RVK42" s="2325"/>
      <c r="RVL42" s="2325"/>
      <c r="RVM42" s="2267"/>
      <c r="RVN42" s="2270"/>
      <c r="RVO42" s="2271"/>
      <c r="RVP42" s="2270"/>
      <c r="RVQ42" s="2270"/>
      <c r="RVR42" s="2325"/>
      <c r="RVS42" s="2325"/>
      <c r="RVT42" s="2325"/>
      <c r="RVU42" s="2267"/>
      <c r="RVV42" s="2270"/>
      <c r="RVW42" s="2271"/>
      <c r="RVX42" s="2270"/>
      <c r="RVY42" s="2270"/>
      <c r="RVZ42" s="2325"/>
      <c r="RWA42" s="2325"/>
      <c r="RWB42" s="2325"/>
      <c r="RWC42" s="2267"/>
      <c r="RWD42" s="2270"/>
      <c r="RWE42" s="2271"/>
      <c r="RWF42" s="2270"/>
      <c r="RWG42" s="2270"/>
      <c r="RWH42" s="2325"/>
      <c r="RWI42" s="2325"/>
      <c r="RWJ42" s="2325"/>
      <c r="RWK42" s="2267"/>
      <c r="RWL42" s="2270"/>
      <c r="RWM42" s="2271"/>
      <c r="RWN42" s="2270"/>
      <c r="RWO42" s="2270"/>
      <c r="RWP42" s="2325"/>
      <c r="RWQ42" s="2325"/>
      <c r="RWR42" s="2325"/>
      <c r="RWS42" s="2267"/>
      <c r="RWT42" s="2270"/>
      <c r="RWU42" s="2271"/>
      <c r="RWV42" s="2270"/>
      <c r="RWW42" s="2270"/>
      <c r="RWX42" s="2325"/>
      <c r="RWY42" s="2325"/>
      <c r="RWZ42" s="2325"/>
      <c r="RXA42" s="2267"/>
      <c r="RXB42" s="2270"/>
      <c r="RXC42" s="2271"/>
      <c r="RXD42" s="2270"/>
      <c r="RXE42" s="2270"/>
      <c r="RXF42" s="2325"/>
      <c r="RXG42" s="2325"/>
      <c r="RXH42" s="2325"/>
      <c r="RXI42" s="2267"/>
      <c r="RXJ42" s="2270"/>
      <c r="RXK42" s="2271"/>
      <c r="RXL42" s="2270"/>
      <c r="RXM42" s="2270"/>
      <c r="RXN42" s="2325"/>
      <c r="RXO42" s="2325"/>
      <c r="RXP42" s="2325"/>
      <c r="RXQ42" s="2267"/>
      <c r="RXR42" s="2270"/>
      <c r="RXS42" s="2271"/>
      <c r="RXT42" s="2270"/>
      <c r="RXU42" s="2270"/>
      <c r="RXV42" s="2325"/>
      <c r="RXW42" s="2325"/>
      <c r="RXX42" s="2325"/>
      <c r="RXY42" s="2267"/>
      <c r="RXZ42" s="2270"/>
      <c r="RYA42" s="2271"/>
      <c r="RYB42" s="2270"/>
      <c r="RYC42" s="2270"/>
      <c r="RYD42" s="2325"/>
      <c r="RYE42" s="2325"/>
      <c r="RYF42" s="2325"/>
      <c r="RYG42" s="2267"/>
      <c r="RYH42" s="2270"/>
      <c r="RYI42" s="2271"/>
      <c r="RYJ42" s="2270"/>
      <c r="RYK42" s="2270"/>
      <c r="RYL42" s="2325"/>
      <c r="RYM42" s="2325"/>
      <c r="RYN42" s="2325"/>
      <c r="RYO42" s="2267"/>
      <c r="RYP42" s="2270"/>
      <c r="RYQ42" s="2271"/>
      <c r="RYR42" s="2270"/>
      <c r="RYS42" s="2270"/>
      <c r="RYT42" s="2325"/>
      <c r="RYU42" s="2325"/>
      <c r="RYV42" s="2325"/>
      <c r="RYW42" s="2267"/>
      <c r="RYX42" s="2270"/>
      <c r="RYY42" s="2271"/>
      <c r="RYZ42" s="2270"/>
      <c r="RZA42" s="2270"/>
      <c r="RZB42" s="2325"/>
      <c r="RZC42" s="2325"/>
      <c r="RZD42" s="2325"/>
      <c r="RZE42" s="2267"/>
      <c r="RZF42" s="2270"/>
      <c r="RZG42" s="2271"/>
      <c r="RZH42" s="2270"/>
      <c r="RZI42" s="2270"/>
      <c r="RZJ42" s="2325"/>
      <c r="RZK42" s="2325"/>
      <c r="RZL42" s="2325"/>
      <c r="RZM42" s="2267"/>
      <c r="RZN42" s="2270"/>
      <c r="RZO42" s="2271"/>
      <c r="RZP42" s="2270"/>
      <c r="RZQ42" s="2270"/>
      <c r="RZR42" s="2325"/>
      <c r="RZS42" s="2325"/>
      <c r="RZT42" s="2325"/>
      <c r="RZU42" s="2267"/>
      <c r="RZV42" s="2270"/>
      <c r="RZW42" s="2271"/>
      <c r="RZX42" s="2270"/>
      <c r="RZY42" s="2270"/>
      <c r="RZZ42" s="2325"/>
      <c r="SAA42" s="2325"/>
      <c r="SAB42" s="2325"/>
      <c r="SAC42" s="2267"/>
      <c r="SAD42" s="2270"/>
      <c r="SAE42" s="2271"/>
      <c r="SAF42" s="2270"/>
      <c r="SAG42" s="2270"/>
      <c r="SAH42" s="2325"/>
      <c r="SAI42" s="2325"/>
      <c r="SAJ42" s="2325"/>
      <c r="SAK42" s="2267"/>
      <c r="SAL42" s="2270"/>
      <c r="SAM42" s="2271"/>
      <c r="SAN42" s="2270"/>
      <c r="SAO42" s="2270"/>
      <c r="SAP42" s="2325"/>
      <c r="SAQ42" s="2325"/>
      <c r="SAR42" s="2325"/>
      <c r="SAS42" s="2267"/>
      <c r="SAT42" s="2270"/>
      <c r="SAU42" s="2271"/>
      <c r="SAV42" s="2270"/>
      <c r="SAW42" s="2270"/>
      <c r="SAX42" s="2325"/>
      <c r="SAY42" s="2325"/>
      <c r="SAZ42" s="2325"/>
      <c r="SBA42" s="2267"/>
      <c r="SBB42" s="2270"/>
      <c r="SBC42" s="2271"/>
      <c r="SBD42" s="2270"/>
      <c r="SBE42" s="2270"/>
      <c r="SBF42" s="2325"/>
      <c r="SBG42" s="2325"/>
      <c r="SBH42" s="2325"/>
      <c r="SBI42" s="2267"/>
      <c r="SBJ42" s="2270"/>
      <c r="SBK42" s="2271"/>
      <c r="SBL42" s="2270"/>
      <c r="SBM42" s="2270"/>
      <c r="SBN42" s="2325"/>
      <c r="SBO42" s="2325"/>
      <c r="SBP42" s="2325"/>
      <c r="SBQ42" s="2267"/>
      <c r="SBR42" s="2270"/>
      <c r="SBS42" s="2271"/>
      <c r="SBT42" s="2270"/>
      <c r="SBU42" s="2270"/>
      <c r="SBV42" s="2325"/>
      <c r="SBW42" s="2325"/>
      <c r="SBX42" s="2325"/>
      <c r="SBY42" s="2267"/>
      <c r="SBZ42" s="2270"/>
      <c r="SCA42" s="2271"/>
      <c r="SCB42" s="2270"/>
      <c r="SCC42" s="2270"/>
      <c r="SCD42" s="2325"/>
      <c r="SCE42" s="2325"/>
      <c r="SCF42" s="2325"/>
      <c r="SCG42" s="2267"/>
      <c r="SCH42" s="2270"/>
      <c r="SCI42" s="2271"/>
      <c r="SCJ42" s="2270"/>
      <c r="SCK42" s="2270"/>
      <c r="SCL42" s="2325"/>
      <c r="SCM42" s="2325"/>
      <c r="SCN42" s="2325"/>
      <c r="SCO42" s="2267"/>
      <c r="SCP42" s="2270"/>
      <c r="SCQ42" s="2271"/>
      <c r="SCR42" s="2270"/>
      <c r="SCS42" s="2270"/>
      <c r="SCT42" s="2325"/>
      <c r="SCU42" s="2325"/>
      <c r="SCV42" s="2325"/>
      <c r="SCW42" s="2267"/>
      <c r="SCX42" s="2270"/>
      <c r="SCY42" s="2271"/>
      <c r="SCZ42" s="2270"/>
      <c r="SDA42" s="2270"/>
      <c r="SDB42" s="2325"/>
      <c r="SDC42" s="2325"/>
      <c r="SDD42" s="2325"/>
      <c r="SDE42" s="2267"/>
      <c r="SDF42" s="2270"/>
      <c r="SDG42" s="2271"/>
      <c r="SDH42" s="2270"/>
      <c r="SDI42" s="2270"/>
      <c r="SDJ42" s="2325"/>
      <c r="SDK42" s="2325"/>
      <c r="SDL42" s="2325"/>
      <c r="SDM42" s="2267"/>
      <c r="SDN42" s="2270"/>
      <c r="SDO42" s="2271"/>
      <c r="SDP42" s="2270"/>
      <c r="SDQ42" s="2270"/>
      <c r="SDR42" s="2325"/>
      <c r="SDS42" s="2325"/>
      <c r="SDT42" s="2325"/>
      <c r="SDU42" s="2267"/>
      <c r="SDV42" s="2270"/>
      <c r="SDW42" s="2271"/>
      <c r="SDX42" s="2270"/>
      <c r="SDY42" s="2270"/>
      <c r="SDZ42" s="2325"/>
      <c r="SEA42" s="2325"/>
      <c r="SEB42" s="2325"/>
      <c r="SEC42" s="2267"/>
      <c r="SED42" s="2270"/>
      <c r="SEE42" s="2271"/>
      <c r="SEF42" s="2270"/>
      <c r="SEG42" s="2270"/>
      <c r="SEH42" s="2325"/>
      <c r="SEI42" s="2325"/>
      <c r="SEJ42" s="2325"/>
      <c r="SEK42" s="2267"/>
      <c r="SEL42" s="2270"/>
      <c r="SEM42" s="2271"/>
      <c r="SEN42" s="2270"/>
      <c r="SEO42" s="2270"/>
      <c r="SEP42" s="2325"/>
      <c r="SEQ42" s="2325"/>
      <c r="SER42" s="2325"/>
      <c r="SES42" s="2267"/>
      <c r="SET42" s="2270"/>
      <c r="SEU42" s="2271"/>
      <c r="SEV42" s="2270"/>
      <c r="SEW42" s="2270"/>
      <c r="SEX42" s="2325"/>
      <c r="SEY42" s="2325"/>
      <c r="SEZ42" s="2325"/>
      <c r="SFA42" s="2267"/>
      <c r="SFB42" s="2270"/>
      <c r="SFC42" s="2271"/>
      <c r="SFD42" s="2270"/>
      <c r="SFE42" s="2270"/>
      <c r="SFF42" s="2325"/>
      <c r="SFG42" s="2325"/>
      <c r="SFH42" s="2325"/>
      <c r="SFI42" s="2267"/>
      <c r="SFJ42" s="2270"/>
      <c r="SFK42" s="2271"/>
      <c r="SFL42" s="2270"/>
      <c r="SFM42" s="2270"/>
      <c r="SFN42" s="2325"/>
      <c r="SFO42" s="2325"/>
      <c r="SFP42" s="2325"/>
      <c r="SFQ42" s="2267"/>
      <c r="SFR42" s="2270"/>
      <c r="SFS42" s="2271"/>
      <c r="SFT42" s="2270"/>
      <c r="SFU42" s="2270"/>
      <c r="SFV42" s="2325"/>
      <c r="SFW42" s="2325"/>
      <c r="SFX42" s="2325"/>
      <c r="SFY42" s="2267"/>
      <c r="SFZ42" s="2270"/>
      <c r="SGA42" s="2271"/>
      <c r="SGB42" s="2270"/>
      <c r="SGC42" s="2270"/>
      <c r="SGD42" s="2325"/>
      <c r="SGE42" s="2325"/>
      <c r="SGF42" s="2325"/>
      <c r="SGG42" s="2267"/>
      <c r="SGH42" s="2270"/>
      <c r="SGI42" s="2271"/>
      <c r="SGJ42" s="2270"/>
      <c r="SGK42" s="2270"/>
      <c r="SGL42" s="2325"/>
      <c r="SGM42" s="2325"/>
      <c r="SGN42" s="2325"/>
      <c r="SGO42" s="2267"/>
      <c r="SGP42" s="2270"/>
      <c r="SGQ42" s="2271"/>
      <c r="SGR42" s="2270"/>
      <c r="SGS42" s="2270"/>
      <c r="SGT42" s="2325"/>
      <c r="SGU42" s="2325"/>
      <c r="SGV42" s="2325"/>
      <c r="SGW42" s="2267"/>
      <c r="SGX42" s="2270"/>
      <c r="SGY42" s="2271"/>
      <c r="SGZ42" s="2270"/>
      <c r="SHA42" s="2270"/>
      <c r="SHB42" s="2325"/>
      <c r="SHC42" s="2325"/>
      <c r="SHD42" s="2325"/>
      <c r="SHE42" s="2267"/>
      <c r="SHF42" s="2270"/>
      <c r="SHG42" s="2271"/>
      <c r="SHH42" s="2270"/>
      <c r="SHI42" s="2270"/>
      <c r="SHJ42" s="2325"/>
      <c r="SHK42" s="2325"/>
      <c r="SHL42" s="2325"/>
      <c r="SHM42" s="2267"/>
      <c r="SHN42" s="2270"/>
      <c r="SHO42" s="2271"/>
      <c r="SHP42" s="2270"/>
      <c r="SHQ42" s="2270"/>
      <c r="SHR42" s="2325"/>
      <c r="SHS42" s="2325"/>
      <c r="SHT42" s="2325"/>
      <c r="SHU42" s="2267"/>
      <c r="SHV42" s="2270"/>
      <c r="SHW42" s="2271"/>
      <c r="SHX42" s="2270"/>
      <c r="SHY42" s="2270"/>
      <c r="SHZ42" s="2325"/>
      <c r="SIA42" s="2325"/>
      <c r="SIB42" s="2325"/>
      <c r="SIC42" s="2267"/>
      <c r="SID42" s="2270"/>
      <c r="SIE42" s="2271"/>
      <c r="SIF42" s="2270"/>
      <c r="SIG42" s="2270"/>
      <c r="SIH42" s="2325"/>
      <c r="SII42" s="2325"/>
      <c r="SIJ42" s="2325"/>
      <c r="SIK42" s="2267"/>
      <c r="SIL42" s="2270"/>
      <c r="SIM42" s="2271"/>
      <c r="SIN42" s="2270"/>
      <c r="SIO42" s="2270"/>
      <c r="SIP42" s="2325"/>
      <c r="SIQ42" s="2325"/>
      <c r="SIR42" s="2325"/>
      <c r="SIS42" s="2267"/>
      <c r="SIT42" s="2270"/>
      <c r="SIU42" s="2271"/>
      <c r="SIV42" s="2270"/>
      <c r="SIW42" s="2270"/>
      <c r="SIX42" s="2325"/>
      <c r="SIY42" s="2325"/>
      <c r="SIZ42" s="2325"/>
      <c r="SJA42" s="2267"/>
      <c r="SJB42" s="2270"/>
      <c r="SJC42" s="2271"/>
      <c r="SJD42" s="2270"/>
      <c r="SJE42" s="2270"/>
      <c r="SJF42" s="2325"/>
      <c r="SJG42" s="2325"/>
      <c r="SJH42" s="2325"/>
      <c r="SJI42" s="2267"/>
      <c r="SJJ42" s="2270"/>
      <c r="SJK42" s="2271"/>
      <c r="SJL42" s="2270"/>
      <c r="SJM42" s="2270"/>
      <c r="SJN42" s="2325"/>
      <c r="SJO42" s="2325"/>
      <c r="SJP42" s="2325"/>
      <c r="SJQ42" s="2267"/>
      <c r="SJR42" s="2270"/>
      <c r="SJS42" s="2271"/>
      <c r="SJT42" s="2270"/>
      <c r="SJU42" s="2270"/>
      <c r="SJV42" s="2325"/>
      <c r="SJW42" s="2325"/>
      <c r="SJX42" s="2325"/>
      <c r="SJY42" s="2267"/>
      <c r="SJZ42" s="2270"/>
      <c r="SKA42" s="2271"/>
      <c r="SKB42" s="2270"/>
      <c r="SKC42" s="2270"/>
      <c r="SKD42" s="2325"/>
      <c r="SKE42" s="2325"/>
      <c r="SKF42" s="2325"/>
      <c r="SKG42" s="2267"/>
      <c r="SKH42" s="2270"/>
      <c r="SKI42" s="2271"/>
      <c r="SKJ42" s="2270"/>
      <c r="SKK42" s="2270"/>
      <c r="SKL42" s="2325"/>
      <c r="SKM42" s="2325"/>
      <c r="SKN42" s="2325"/>
      <c r="SKO42" s="2267"/>
      <c r="SKP42" s="2270"/>
      <c r="SKQ42" s="2271"/>
      <c r="SKR42" s="2270"/>
      <c r="SKS42" s="2270"/>
      <c r="SKT42" s="2325"/>
      <c r="SKU42" s="2325"/>
      <c r="SKV42" s="2325"/>
      <c r="SKW42" s="2267"/>
      <c r="SKX42" s="2270"/>
      <c r="SKY42" s="2271"/>
      <c r="SKZ42" s="2270"/>
      <c r="SLA42" s="2270"/>
      <c r="SLB42" s="2325"/>
      <c r="SLC42" s="2325"/>
      <c r="SLD42" s="2325"/>
      <c r="SLE42" s="2267"/>
      <c r="SLF42" s="2270"/>
      <c r="SLG42" s="2271"/>
      <c r="SLH42" s="2270"/>
      <c r="SLI42" s="2270"/>
      <c r="SLJ42" s="2325"/>
      <c r="SLK42" s="2325"/>
      <c r="SLL42" s="2325"/>
      <c r="SLM42" s="2267"/>
      <c r="SLN42" s="2270"/>
      <c r="SLO42" s="2271"/>
      <c r="SLP42" s="2270"/>
      <c r="SLQ42" s="2270"/>
      <c r="SLR42" s="2325"/>
      <c r="SLS42" s="2325"/>
      <c r="SLT42" s="2325"/>
      <c r="SLU42" s="2267"/>
      <c r="SLV42" s="2270"/>
      <c r="SLW42" s="2271"/>
      <c r="SLX42" s="2270"/>
      <c r="SLY42" s="2270"/>
      <c r="SLZ42" s="2325"/>
      <c r="SMA42" s="2325"/>
      <c r="SMB42" s="2325"/>
      <c r="SMC42" s="2267"/>
      <c r="SMD42" s="2270"/>
      <c r="SME42" s="2271"/>
      <c r="SMF42" s="2270"/>
      <c r="SMG42" s="2270"/>
      <c r="SMH42" s="2325"/>
      <c r="SMI42" s="2325"/>
      <c r="SMJ42" s="2325"/>
      <c r="SMK42" s="2267"/>
      <c r="SML42" s="2270"/>
      <c r="SMM42" s="2271"/>
      <c r="SMN42" s="2270"/>
      <c r="SMO42" s="2270"/>
      <c r="SMP42" s="2325"/>
      <c r="SMQ42" s="2325"/>
      <c r="SMR42" s="2325"/>
      <c r="SMS42" s="2267"/>
      <c r="SMT42" s="2270"/>
      <c r="SMU42" s="2271"/>
      <c r="SMV42" s="2270"/>
      <c r="SMW42" s="2270"/>
      <c r="SMX42" s="2325"/>
      <c r="SMY42" s="2325"/>
      <c r="SMZ42" s="2325"/>
      <c r="SNA42" s="2267"/>
      <c r="SNB42" s="2270"/>
      <c r="SNC42" s="2271"/>
      <c r="SND42" s="2270"/>
      <c r="SNE42" s="2270"/>
      <c r="SNF42" s="2325"/>
      <c r="SNG42" s="2325"/>
      <c r="SNH42" s="2325"/>
      <c r="SNI42" s="2267"/>
      <c r="SNJ42" s="2270"/>
      <c r="SNK42" s="2271"/>
      <c r="SNL42" s="2270"/>
      <c r="SNM42" s="2270"/>
      <c r="SNN42" s="2325"/>
      <c r="SNO42" s="2325"/>
      <c r="SNP42" s="2325"/>
      <c r="SNQ42" s="2267"/>
      <c r="SNR42" s="2270"/>
      <c r="SNS42" s="2271"/>
      <c r="SNT42" s="2270"/>
      <c r="SNU42" s="2270"/>
      <c r="SNV42" s="2325"/>
      <c r="SNW42" s="2325"/>
      <c r="SNX42" s="2325"/>
      <c r="SNY42" s="2267"/>
      <c r="SNZ42" s="2270"/>
      <c r="SOA42" s="2271"/>
      <c r="SOB42" s="2270"/>
      <c r="SOC42" s="2270"/>
      <c r="SOD42" s="2325"/>
      <c r="SOE42" s="2325"/>
      <c r="SOF42" s="2325"/>
      <c r="SOG42" s="2267"/>
      <c r="SOH42" s="2270"/>
      <c r="SOI42" s="2271"/>
      <c r="SOJ42" s="2270"/>
      <c r="SOK42" s="2270"/>
      <c r="SOL42" s="2325"/>
      <c r="SOM42" s="2325"/>
      <c r="SON42" s="2325"/>
      <c r="SOO42" s="2267"/>
      <c r="SOP42" s="2270"/>
      <c r="SOQ42" s="2271"/>
      <c r="SOR42" s="2270"/>
      <c r="SOS42" s="2270"/>
      <c r="SOT42" s="2325"/>
      <c r="SOU42" s="2325"/>
      <c r="SOV42" s="2325"/>
      <c r="SOW42" s="2267"/>
      <c r="SOX42" s="2270"/>
      <c r="SOY42" s="2271"/>
      <c r="SOZ42" s="2270"/>
      <c r="SPA42" s="2270"/>
      <c r="SPB42" s="2325"/>
      <c r="SPC42" s="2325"/>
      <c r="SPD42" s="2325"/>
      <c r="SPE42" s="2267"/>
      <c r="SPF42" s="2270"/>
      <c r="SPG42" s="2271"/>
      <c r="SPH42" s="2270"/>
      <c r="SPI42" s="2270"/>
      <c r="SPJ42" s="2325"/>
      <c r="SPK42" s="2325"/>
      <c r="SPL42" s="2325"/>
      <c r="SPM42" s="2267"/>
      <c r="SPN42" s="2270"/>
      <c r="SPO42" s="2271"/>
      <c r="SPP42" s="2270"/>
      <c r="SPQ42" s="2270"/>
      <c r="SPR42" s="2325"/>
      <c r="SPS42" s="2325"/>
      <c r="SPT42" s="2325"/>
      <c r="SPU42" s="2267"/>
      <c r="SPV42" s="2270"/>
      <c r="SPW42" s="2271"/>
      <c r="SPX42" s="2270"/>
      <c r="SPY42" s="2270"/>
      <c r="SPZ42" s="2325"/>
      <c r="SQA42" s="2325"/>
      <c r="SQB42" s="2325"/>
      <c r="SQC42" s="2267"/>
      <c r="SQD42" s="2270"/>
      <c r="SQE42" s="2271"/>
      <c r="SQF42" s="2270"/>
      <c r="SQG42" s="2270"/>
      <c r="SQH42" s="2325"/>
      <c r="SQI42" s="2325"/>
      <c r="SQJ42" s="2325"/>
      <c r="SQK42" s="2267"/>
      <c r="SQL42" s="2270"/>
      <c r="SQM42" s="2271"/>
      <c r="SQN42" s="2270"/>
      <c r="SQO42" s="2270"/>
      <c r="SQP42" s="2325"/>
      <c r="SQQ42" s="2325"/>
      <c r="SQR42" s="2325"/>
      <c r="SQS42" s="2267"/>
      <c r="SQT42" s="2270"/>
      <c r="SQU42" s="2271"/>
      <c r="SQV42" s="2270"/>
      <c r="SQW42" s="2270"/>
      <c r="SQX42" s="2325"/>
      <c r="SQY42" s="2325"/>
      <c r="SQZ42" s="2325"/>
      <c r="SRA42" s="2267"/>
      <c r="SRB42" s="2270"/>
      <c r="SRC42" s="2271"/>
      <c r="SRD42" s="2270"/>
      <c r="SRE42" s="2270"/>
      <c r="SRF42" s="2325"/>
      <c r="SRG42" s="2325"/>
      <c r="SRH42" s="2325"/>
      <c r="SRI42" s="2267"/>
      <c r="SRJ42" s="2270"/>
      <c r="SRK42" s="2271"/>
      <c r="SRL42" s="2270"/>
      <c r="SRM42" s="2270"/>
      <c r="SRN42" s="2325"/>
      <c r="SRO42" s="2325"/>
      <c r="SRP42" s="2325"/>
      <c r="SRQ42" s="2267"/>
      <c r="SRR42" s="2270"/>
      <c r="SRS42" s="2271"/>
      <c r="SRT42" s="2270"/>
      <c r="SRU42" s="2270"/>
      <c r="SRV42" s="2325"/>
      <c r="SRW42" s="2325"/>
      <c r="SRX42" s="2325"/>
      <c r="SRY42" s="2267"/>
      <c r="SRZ42" s="2270"/>
      <c r="SSA42" s="2271"/>
      <c r="SSB42" s="2270"/>
      <c r="SSC42" s="2270"/>
      <c r="SSD42" s="2325"/>
      <c r="SSE42" s="2325"/>
      <c r="SSF42" s="2325"/>
      <c r="SSG42" s="2267"/>
      <c r="SSH42" s="2270"/>
      <c r="SSI42" s="2271"/>
      <c r="SSJ42" s="2270"/>
      <c r="SSK42" s="2270"/>
      <c r="SSL42" s="2325"/>
      <c r="SSM42" s="2325"/>
      <c r="SSN42" s="2325"/>
      <c r="SSO42" s="2267"/>
      <c r="SSP42" s="2270"/>
      <c r="SSQ42" s="2271"/>
      <c r="SSR42" s="2270"/>
      <c r="SSS42" s="2270"/>
      <c r="SST42" s="2325"/>
      <c r="SSU42" s="2325"/>
      <c r="SSV42" s="2325"/>
      <c r="SSW42" s="2267"/>
      <c r="SSX42" s="2270"/>
      <c r="SSY42" s="2271"/>
      <c r="SSZ42" s="2270"/>
      <c r="STA42" s="2270"/>
      <c r="STB42" s="2325"/>
      <c r="STC42" s="2325"/>
      <c r="STD42" s="2325"/>
      <c r="STE42" s="2267"/>
      <c r="STF42" s="2270"/>
      <c r="STG42" s="2271"/>
      <c r="STH42" s="2270"/>
      <c r="STI42" s="2270"/>
      <c r="STJ42" s="2325"/>
      <c r="STK42" s="2325"/>
      <c r="STL42" s="2325"/>
      <c r="STM42" s="2267"/>
      <c r="STN42" s="2270"/>
      <c r="STO42" s="2271"/>
      <c r="STP42" s="2270"/>
      <c r="STQ42" s="2270"/>
      <c r="STR42" s="2325"/>
      <c r="STS42" s="2325"/>
      <c r="STT42" s="2325"/>
      <c r="STU42" s="2267"/>
      <c r="STV42" s="2270"/>
      <c r="STW42" s="2271"/>
      <c r="STX42" s="2270"/>
      <c r="STY42" s="2270"/>
      <c r="STZ42" s="2325"/>
      <c r="SUA42" s="2325"/>
      <c r="SUB42" s="2325"/>
      <c r="SUC42" s="2267"/>
      <c r="SUD42" s="2270"/>
      <c r="SUE42" s="2271"/>
      <c r="SUF42" s="2270"/>
      <c r="SUG42" s="2270"/>
      <c r="SUH42" s="2325"/>
      <c r="SUI42" s="2325"/>
      <c r="SUJ42" s="2325"/>
      <c r="SUK42" s="2267"/>
      <c r="SUL42" s="2270"/>
      <c r="SUM42" s="2271"/>
      <c r="SUN42" s="2270"/>
      <c r="SUO42" s="2270"/>
      <c r="SUP42" s="2325"/>
      <c r="SUQ42" s="2325"/>
      <c r="SUR42" s="2325"/>
      <c r="SUS42" s="2267"/>
      <c r="SUT42" s="2270"/>
      <c r="SUU42" s="2271"/>
      <c r="SUV42" s="2270"/>
      <c r="SUW42" s="2270"/>
      <c r="SUX42" s="2325"/>
      <c r="SUY42" s="2325"/>
      <c r="SUZ42" s="2325"/>
      <c r="SVA42" s="2267"/>
      <c r="SVB42" s="2270"/>
      <c r="SVC42" s="2271"/>
      <c r="SVD42" s="2270"/>
      <c r="SVE42" s="2270"/>
      <c r="SVF42" s="2325"/>
      <c r="SVG42" s="2325"/>
      <c r="SVH42" s="2325"/>
      <c r="SVI42" s="2267"/>
      <c r="SVJ42" s="2270"/>
      <c r="SVK42" s="2271"/>
      <c r="SVL42" s="2270"/>
      <c r="SVM42" s="2270"/>
      <c r="SVN42" s="2325"/>
      <c r="SVO42" s="2325"/>
      <c r="SVP42" s="2325"/>
      <c r="SVQ42" s="2267"/>
      <c r="SVR42" s="2270"/>
      <c r="SVS42" s="2271"/>
      <c r="SVT42" s="2270"/>
      <c r="SVU42" s="2270"/>
      <c r="SVV42" s="2325"/>
      <c r="SVW42" s="2325"/>
      <c r="SVX42" s="2325"/>
      <c r="SVY42" s="2267"/>
      <c r="SVZ42" s="2270"/>
      <c r="SWA42" s="2271"/>
      <c r="SWB42" s="2270"/>
      <c r="SWC42" s="2270"/>
      <c r="SWD42" s="2325"/>
      <c r="SWE42" s="2325"/>
      <c r="SWF42" s="2325"/>
      <c r="SWG42" s="2267"/>
      <c r="SWH42" s="2270"/>
      <c r="SWI42" s="2271"/>
      <c r="SWJ42" s="2270"/>
      <c r="SWK42" s="2270"/>
      <c r="SWL42" s="2325"/>
      <c r="SWM42" s="2325"/>
      <c r="SWN42" s="2325"/>
      <c r="SWO42" s="2267"/>
      <c r="SWP42" s="2270"/>
      <c r="SWQ42" s="2271"/>
      <c r="SWR42" s="2270"/>
      <c r="SWS42" s="2270"/>
      <c r="SWT42" s="2325"/>
      <c r="SWU42" s="2325"/>
      <c r="SWV42" s="2325"/>
      <c r="SWW42" s="2267"/>
      <c r="SWX42" s="2270"/>
      <c r="SWY42" s="2271"/>
      <c r="SWZ42" s="2270"/>
      <c r="SXA42" s="2270"/>
      <c r="SXB42" s="2325"/>
      <c r="SXC42" s="2325"/>
      <c r="SXD42" s="2325"/>
      <c r="SXE42" s="2267"/>
      <c r="SXF42" s="2270"/>
      <c r="SXG42" s="2271"/>
      <c r="SXH42" s="2270"/>
      <c r="SXI42" s="2270"/>
      <c r="SXJ42" s="2325"/>
      <c r="SXK42" s="2325"/>
      <c r="SXL42" s="2325"/>
      <c r="SXM42" s="2267"/>
      <c r="SXN42" s="2270"/>
      <c r="SXO42" s="2271"/>
      <c r="SXP42" s="2270"/>
      <c r="SXQ42" s="2270"/>
      <c r="SXR42" s="2325"/>
      <c r="SXS42" s="2325"/>
      <c r="SXT42" s="2325"/>
      <c r="SXU42" s="2267"/>
      <c r="SXV42" s="2270"/>
      <c r="SXW42" s="2271"/>
      <c r="SXX42" s="2270"/>
      <c r="SXY42" s="2270"/>
      <c r="SXZ42" s="2325"/>
      <c r="SYA42" s="2325"/>
      <c r="SYB42" s="2325"/>
      <c r="SYC42" s="2267"/>
      <c r="SYD42" s="2270"/>
      <c r="SYE42" s="2271"/>
      <c r="SYF42" s="2270"/>
      <c r="SYG42" s="2270"/>
      <c r="SYH42" s="2325"/>
      <c r="SYI42" s="2325"/>
      <c r="SYJ42" s="2325"/>
      <c r="SYK42" s="2267"/>
      <c r="SYL42" s="2270"/>
      <c r="SYM42" s="2271"/>
      <c r="SYN42" s="2270"/>
      <c r="SYO42" s="2270"/>
      <c r="SYP42" s="2325"/>
      <c r="SYQ42" s="2325"/>
      <c r="SYR42" s="2325"/>
      <c r="SYS42" s="2267"/>
      <c r="SYT42" s="2270"/>
      <c r="SYU42" s="2271"/>
      <c r="SYV42" s="2270"/>
      <c r="SYW42" s="2270"/>
      <c r="SYX42" s="2325"/>
      <c r="SYY42" s="2325"/>
      <c r="SYZ42" s="2325"/>
      <c r="SZA42" s="2267"/>
      <c r="SZB42" s="2270"/>
      <c r="SZC42" s="2271"/>
      <c r="SZD42" s="2270"/>
      <c r="SZE42" s="2270"/>
      <c r="SZF42" s="2325"/>
      <c r="SZG42" s="2325"/>
      <c r="SZH42" s="2325"/>
      <c r="SZI42" s="2267"/>
      <c r="SZJ42" s="2270"/>
      <c r="SZK42" s="2271"/>
      <c r="SZL42" s="2270"/>
      <c r="SZM42" s="2270"/>
      <c r="SZN42" s="2325"/>
      <c r="SZO42" s="2325"/>
      <c r="SZP42" s="2325"/>
      <c r="SZQ42" s="2267"/>
      <c r="SZR42" s="2270"/>
      <c r="SZS42" s="2271"/>
      <c r="SZT42" s="2270"/>
      <c r="SZU42" s="2270"/>
      <c r="SZV42" s="2325"/>
      <c r="SZW42" s="2325"/>
      <c r="SZX42" s="2325"/>
      <c r="SZY42" s="2267"/>
      <c r="SZZ42" s="2270"/>
      <c r="TAA42" s="2271"/>
      <c r="TAB42" s="2270"/>
      <c r="TAC42" s="2270"/>
      <c r="TAD42" s="2325"/>
      <c r="TAE42" s="2325"/>
      <c r="TAF42" s="2325"/>
      <c r="TAG42" s="2267"/>
      <c r="TAH42" s="2270"/>
      <c r="TAI42" s="2271"/>
      <c r="TAJ42" s="2270"/>
      <c r="TAK42" s="2270"/>
      <c r="TAL42" s="2325"/>
      <c r="TAM42" s="2325"/>
      <c r="TAN42" s="2325"/>
      <c r="TAO42" s="2267"/>
      <c r="TAP42" s="2270"/>
      <c r="TAQ42" s="2271"/>
      <c r="TAR42" s="2270"/>
      <c r="TAS42" s="2270"/>
      <c r="TAT42" s="2325"/>
      <c r="TAU42" s="2325"/>
      <c r="TAV42" s="2325"/>
      <c r="TAW42" s="2267"/>
      <c r="TAX42" s="2270"/>
      <c r="TAY42" s="2271"/>
      <c r="TAZ42" s="2270"/>
      <c r="TBA42" s="2270"/>
      <c r="TBB42" s="2325"/>
      <c r="TBC42" s="2325"/>
      <c r="TBD42" s="2325"/>
      <c r="TBE42" s="2267"/>
      <c r="TBF42" s="2270"/>
      <c r="TBG42" s="2271"/>
      <c r="TBH42" s="2270"/>
      <c r="TBI42" s="2270"/>
      <c r="TBJ42" s="2325"/>
      <c r="TBK42" s="2325"/>
      <c r="TBL42" s="2325"/>
      <c r="TBM42" s="2267"/>
      <c r="TBN42" s="2270"/>
      <c r="TBO42" s="2271"/>
      <c r="TBP42" s="2270"/>
      <c r="TBQ42" s="2270"/>
      <c r="TBR42" s="2325"/>
      <c r="TBS42" s="2325"/>
      <c r="TBT42" s="2325"/>
      <c r="TBU42" s="2267"/>
      <c r="TBV42" s="2270"/>
      <c r="TBW42" s="2271"/>
      <c r="TBX42" s="2270"/>
      <c r="TBY42" s="2270"/>
      <c r="TBZ42" s="2325"/>
      <c r="TCA42" s="2325"/>
      <c r="TCB42" s="2325"/>
      <c r="TCC42" s="2267"/>
      <c r="TCD42" s="2270"/>
      <c r="TCE42" s="2271"/>
      <c r="TCF42" s="2270"/>
      <c r="TCG42" s="2270"/>
      <c r="TCH42" s="2325"/>
      <c r="TCI42" s="2325"/>
      <c r="TCJ42" s="2325"/>
      <c r="TCK42" s="2267"/>
      <c r="TCL42" s="2270"/>
      <c r="TCM42" s="2271"/>
      <c r="TCN42" s="2270"/>
      <c r="TCO42" s="2270"/>
      <c r="TCP42" s="2325"/>
      <c r="TCQ42" s="2325"/>
      <c r="TCR42" s="2325"/>
      <c r="TCS42" s="2267"/>
      <c r="TCT42" s="2270"/>
      <c r="TCU42" s="2271"/>
      <c r="TCV42" s="2270"/>
      <c r="TCW42" s="2270"/>
      <c r="TCX42" s="2325"/>
      <c r="TCY42" s="2325"/>
      <c r="TCZ42" s="2325"/>
      <c r="TDA42" s="2267"/>
      <c r="TDB42" s="2270"/>
      <c r="TDC42" s="2271"/>
      <c r="TDD42" s="2270"/>
      <c r="TDE42" s="2270"/>
      <c r="TDF42" s="2325"/>
      <c r="TDG42" s="2325"/>
      <c r="TDH42" s="2325"/>
      <c r="TDI42" s="2267"/>
      <c r="TDJ42" s="2270"/>
      <c r="TDK42" s="2271"/>
      <c r="TDL42" s="2270"/>
      <c r="TDM42" s="2270"/>
      <c r="TDN42" s="2325"/>
      <c r="TDO42" s="2325"/>
      <c r="TDP42" s="2325"/>
      <c r="TDQ42" s="2267"/>
      <c r="TDR42" s="2270"/>
      <c r="TDS42" s="2271"/>
      <c r="TDT42" s="2270"/>
      <c r="TDU42" s="2270"/>
      <c r="TDV42" s="2325"/>
      <c r="TDW42" s="2325"/>
      <c r="TDX42" s="2325"/>
      <c r="TDY42" s="2267"/>
      <c r="TDZ42" s="2270"/>
      <c r="TEA42" s="2271"/>
      <c r="TEB42" s="2270"/>
      <c r="TEC42" s="2270"/>
      <c r="TED42" s="2325"/>
      <c r="TEE42" s="2325"/>
      <c r="TEF42" s="2325"/>
      <c r="TEG42" s="2267"/>
      <c r="TEH42" s="2270"/>
      <c r="TEI42" s="2271"/>
      <c r="TEJ42" s="2270"/>
      <c r="TEK42" s="2270"/>
      <c r="TEL42" s="2325"/>
      <c r="TEM42" s="2325"/>
      <c r="TEN42" s="2325"/>
      <c r="TEO42" s="2267"/>
      <c r="TEP42" s="2270"/>
      <c r="TEQ42" s="2271"/>
      <c r="TER42" s="2270"/>
      <c r="TES42" s="2270"/>
      <c r="TET42" s="2325"/>
      <c r="TEU42" s="2325"/>
      <c r="TEV42" s="2325"/>
      <c r="TEW42" s="2267"/>
      <c r="TEX42" s="2270"/>
      <c r="TEY42" s="2271"/>
      <c r="TEZ42" s="2270"/>
      <c r="TFA42" s="2270"/>
      <c r="TFB42" s="2325"/>
      <c r="TFC42" s="2325"/>
      <c r="TFD42" s="2325"/>
      <c r="TFE42" s="2267"/>
      <c r="TFF42" s="2270"/>
      <c r="TFG42" s="2271"/>
      <c r="TFH42" s="2270"/>
      <c r="TFI42" s="2270"/>
      <c r="TFJ42" s="2325"/>
      <c r="TFK42" s="2325"/>
      <c r="TFL42" s="2325"/>
      <c r="TFM42" s="2267"/>
      <c r="TFN42" s="2270"/>
      <c r="TFO42" s="2271"/>
      <c r="TFP42" s="2270"/>
      <c r="TFQ42" s="2270"/>
      <c r="TFR42" s="2325"/>
      <c r="TFS42" s="2325"/>
      <c r="TFT42" s="2325"/>
      <c r="TFU42" s="2267"/>
      <c r="TFV42" s="2270"/>
      <c r="TFW42" s="2271"/>
      <c r="TFX42" s="2270"/>
      <c r="TFY42" s="2270"/>
      <c r="TFZ42" s="2325"/>
      <c r="TGA42" s="2325"/>
      <c r="TGB42" s="2325"/>
      <c r="TGC42" s="2267"/>
      <c r="TGD42" s="2270"/>
      <c r="TGE42" s="2271"/>
      <c r="TGF42" s="2270"/>
      <c r="TGG42" s="2270"/>
      <c r="TGH42" s="2325"/>
      <c r="TGI42" s="2325"/>
      <c r="TGJ42" s="2325"/>
      <c r="TGK42" s="2267"/>
      <c r="TGL42" s="2270"/>
      <c r="TGM42" s="2271"/>
      <c r="TGN42" s="2270"/>
      <c r="TGO42" s="2270"/>
      <c r="TGP42" s="2325"/>
      <c r="TGQ42" s="2325"/>
      <c r="TGR42" s="2325"/>
      <c r="TGS42" s="2267"/>
      <c r="TGT42" s="2270"/>
      <c r="TGU42" s="2271"/>
      <c r="TGV42" s="2270"/>
      <c r="TGW42" s="2270"/>
      <c r="TGX42" s="2325"/>
      <c r="TGY42" s="2325"/>
      <c r="TGZ42" s="2325"/>
      <c r="THA42" s="2267"/>
      <c r="THB42" s="2270"/>
      <c r="THC42" s="2271"/>
      <c r="THD42" s="2270"/>
      <c r="THE42" s="2270"/>
      <c r="THF42" s="2325"/>
      <c r="THG42" s="2325"/>
      <c r="THH42" s="2325"/>
      <c r="THI42" s="2267"/>
      <c r="THJ42" s="2270"/>
      <c r="THK42" s="2271"/>
      <c r="THL42" s="2270"/>
      <c r="THM42" s="2270"/>
      <c r="THN42" s="2325"/>
      <c r="THO42" s="2325"/>
      <c r="THP42" s="2325"/>
      <c r="THQ42" s="2267"/>
      <c r="THR42" s="2270"/>
      <c r="THS42" s="2271"/>
      <c r="THT42" s="2270"/>
      <c r="THU42" s="2270"/>
      <c r="THV42" s="2325"/>
      <c r="THW42" s="2325"/>
      <c r="THX42" s="2325"/>
      <c r="THY42" s="2267"/>
      <c r="THZ42" s="2270"/>
      <c r="TIA42" s="2271"/>
      <c r="TIB42" s="2270"/>
      <c r="TIC42" s="2270"/>
      <c r="TID42" s="2325"/>
      <c r="TIE42" s="2325"/>
      <c r="TIF42" s="2325"/>
      <c r="TIG42" s="2267"/>
      <c r="TIH42" s="2270"/>
      <c r="TII42" s="2271"/>
      <c r="TIJ42" s="2270"/>
      <c r="TIK42" s="2270"/>
      <c r="TIL42" s="2325"/>
      <c r="TIM42" s="2325"/>
      <c r="TIN42" s="2325"/>
      <c r="TIO42" s="2267"/>
      <c r="TIP42" s="2270"/>
      <c r="TIQ42" s="2271"/>
      <c r="TIR42" s="2270"/>
      <c r="TIS42" s="2270"/>
      <c r="TIT42" s="2325"/>
      <c r="TIU42" s="2325"/>
      <c r="TIV42" s="2325"/>
      <c r="TIW42" s="2267"/>
      <c r="TIX42" s="2270"/>
      <c r="TIY42" s="2271"/>
      <c r="TIZ42" s="2270"/>
      <c r="TJA42" s="2270"/>
      <c r="TJB42" s="2325"/>
      <c r="TJC42" s="2325"/>
      <c r="TJD42" s="2325"/>
      <c r="TJE42" s="2267"/>
      <c r="TJF42" s="2270"/>
      <c r="TJG42" s="2271"/>
      <c r="TJH42" s="2270"/>
      <c r="TJI42" s="2270"/>
      <c r="TJJ42" s="2325"/>
      <c r="TJK42" s="2325"/>
      <c r="TJL42" s="2325"/>
      <c r="TJM42" s="2267"/>
      <c r="TJN42" s="2270"/>
      <c r="TJO42" s="2271"/>
      <c r="TJP42" s="2270"/>
      <c r="TJQ42" s="2270"/>
      <c r="TJR42" s="2325"/>
      <c r="TJS42" s="2325"/>
      <c r="TJT42" s="2325"/>
      <c r="TJU42" s="2267"/>
      <c r="TJV42" s="2270"/>
      <c r="TJW42" s="2271"/>
      <c r="TJX42" s="2270"/>
      <c r="TJY42" s="2270"/>
      <c r="TJZ42" s="2325"/>
      <c r="TKA42" s="2325"/>
      <c r="TKB42" s="2325"/>
      <c r="TKC42" s="2267"/>
      <c r="TKD42" s="2270"/>
      <c r="TKE42" s="2271"/>
      <c r="TKF42" s="2270"/>
      <c r="TKG42" s="2270"/>
      <c r="TKH42" s="2325"/>
      <c r="TKI42" s="2325"/>
      <c r="TKJ42" s="2325"/>
      <c r="TKK42" s="2267"/>
      <c r="TKL42" s="2270"/>
      <c r="TKM42" s="2271"/>
      <c r="TKN42" s="2270"/>
      <c r="TKO42" s="2270"/>
      <c r="TKP42" s="2325"/>
      <c r="TKQ42" s="2325"/>
      <c r="TKR42" s="2325"/>
      <c r="TKS42" s="2267"/>
      <c r="TKT42" s="2270"/>
      <c r="TKU42" s="2271"/>
      <c r="TKV42" s="2270"/>
      <c r="TKW42" s="2270"/>
      <c r="TKX42" s="2325"/>
      <c r="TKY42" s="2325"/>
      <c r="TKZ42" s="2325"/>
      <c r="TLA42" s="2267"/>
      <c r="TLB42" s="2270"/>
      <c r="TLC42" s="2271"/>
      <c r="TLD42" s="2270"/>
      <c r="TLE42" s="2270"/>
      <c r="TLF42" s="2325"/>
      <c r="TLG42" s="2325"/>
      <c r="TLH42" s="2325"/>
      <c r="TLI42" s="2267"/>
      <c r="TLJ42" s="2270"/>
      <c r="TLK42" s="2271"/>
      <c r="TLL42" s="2270"/>
      <c r="TLM42" s="2270"/>
      <c r="TLN42" s="2325"/>
      <c r="TLO42" s="2325"/>
      <c r="TLP42" s="2325"/>
      <c r="TLQ42" s="2267"/>
      <c r="TLR42" s="2270"/>
      <c r="TLS42" s="2271"/>
      <c r="TLT42" s="2270"/>
      <c r="TLU42" s="2270"/>
      <c r="TLV42" s="2325"/>
      <c r="TLW42" s="2325"/>
      <c r="TLX42" s="2325"/>
      <c r="TLY42" s="2267"/>
      <c r="TLZ42" s="2270"/>
      <c r="TMA42" s="2271"/>
      <c r="TMB42" s="2270"/>
      <c r="TMC42" s="2270"/>
      <c r="TMD42" s="2325"/>
      <c r="TME42" s="2325"/>
      <c r="TMF42" s="2325"/>
      <c r="TMG42" s="2267"/>
      <c r="TMH42" s="2270"/>
      <c r="TMI42" s="2271"/>
      <c r="TMJ42" s="2270"/>
      <c r="TMK42" s="2270"/>
      <c r="TML42" s="2325"/>
      <c r="TMM42" s="2325"/>
      <c r="TMN42" s="2325"/>
      <c r="TMO42" s="2267"/>
      <c r="TMP42" s="2270"/>
      <c r="TMQ42" s="2271"/>
      <c r="TMR42" s="2270"/>
      <c r="TMS42" s="2270"/>
      <c r="TMT42" s="2325"/>
      <c r="TMU42" s="2325"/>
      <c r="TMV42" s="2325"/>
      <c r="TMW42" s="2267"/>
      <c r="TMX42" s="2270"/>
      <c r="TMY42" s="2271"/>
      <c r="TMZ42" s="2270"/>
      <c r="TNA42" s="2270"/>
      <c r="TNB42" s="2325"/>
      <c r="TNC42" s="2325"/>
      <c r="TND42" s="2325"/>
      <c r="TNE42" s="2267"/>
      <c r="TNF42" s="2270"/>
      <c r="TNG42" s="2271"/>
      <c r="TNH42" s="2270"/>
      <c r="TNI42" s="2270"/>
      <c r="TNJ42" s="2325"/>
      <c r="TNK42" s="2325"/>
      <c r="TNL42" s="2325"/>
      <c r="TNM42" s="2267"/>
      <c r="TNN42" s="2270"/>
      <c r="TNO42" s="2271"/>
      <c r="TNP42" s="2270"/>
      <c r="TNQ42" s="2270"/>
      <c r="TNR42" s="2325"/>
      <c r="TNS42" s="2325"/>
      <c r="TNT42" s="2325"/>
      <c r="TNU42" s="2267"/>
      <c r="TNV42" s="2270"/>
      <c r="TNW42" s="2271"/>
      <c r="TNX42" s="2270"/>
      <c r="TNY42" s="2270"/>
      <c r="TNZ42" s="2325"/>
      <c r="TOA42" s="2325"/>
      <c r="TOB42" s="2325"/>
      <c r="TOC42" s="2267"/>
      <c r="TOD42" s="2270"/>
      <c r="TOE42" s="2271"/>
      <c r="TOF42" s="2270"/>
      <c r="TOG42" s="2270"/>
      <c r="TOH42" s="2325"/>
      <c r="TOI42" s="2325"/>
      <c r="TOJ42" s="2325"/>
      <c r="TOK42" s="2267"/>
      <c r="TOL42" s="2270"/>
      <c r="TOM42" s="2271"/>
      <c r="TON42" s="2270"/>
      <c r="TOO42" s="2270"/>
      <c r="TOP42" s="2325"/>
      <c r="TOQ42" s="2325"/>
      <c r="TOR42" s="2325"/>
      <c r="TOS42" s="2267"/>
      <c r="TOT42" s="2270"/>
      <c r="TOU42" s="2271"/>
      <c r="TOV42" s="2270"/>
      <c r="TOW42" s="2270"/>
      <c r="TOX42" s="2325"/>
      <c r="TOY42" s="2325"/>
      <c r="TOZ42" s="2325"/>
      <c r="TPA42" s="2267"/>
      <c r="TPB42" s="2270"/>
      <c r="TPC42" s="2271"/>
      <c r="TPD42" s="2270"/>
      <c r="TPE42" s="2270"/>
      <c r="TPF42" s="2325"/>
      <c r="TPG42" s="2325"/>
      <c r="TPH42" s="2325"/>
      <c r="TPI42" s="2267"/>
      <c r="TPJ42" s="2270"/>
      <c r="TPK42" s="2271"/>
      <c r="TPL42" s="2270"/>
      <c r="TPM42" s="2270"/>
      <c r="TPN42" s="2325"/>
      <c r="TPO42" s="2325"/>
      <c r="TPP42" s="2325"/>
      <c r="TPQ42" s="2267"/>
      <c r="TPR42" s="2270"/>
      <c r="TPS42" s="2271"/>
      <c r="TPT42" s="2270"/>
      <c r="TPU42" s="2270"/>
      <c r="TPV42" s="2325"/>
      <c r="TPW42" s="2325"/>
      <c r="TPX42" s="2325"/>
      <c r="TPY42" s="2267"/>
      <c r="TPZ42" s="2270"/>
      <c r="TQA42" s="2271"/>
      <c r="TQB42" s="2270"/>
      <c r="TQC42" s="2270"/>
      <c r="TQD42" s="2325"/>
      <c r="TQE42" s="2325"/>
      <c r="TQF42" s="2325"/>
      <c r="TQG42" s="2267"/>
      <c r="TQH42" s="2270"/>
      <c r="TQI42" s="2271"/>
      <c r="TQJ42" s="2270"/>
      <c r="TQK42" s="2270"/>
      <c r="TQL42" s="2325"/>
      <c r="TQM42" s="2325"/>
      <c r="TQN42" s="2325"/>
      <c r="TQO42" s="2267"/>
      <c r="TQP42" s="2270"/>
      <c r="TQQ42" s="2271"/>
      <c r="TQR42" s="2270"/>
      <c r="TQS42" s="2270"/>
      <c r="TQT42" s="2325"/>
      <c r="TQU42" s="2325"/>
      <c r="TQV42" s="2325"/>
      <c r="TQW42" s="2267"/>
      <c r="TQX42" s="2270"/>
      <c r="TQY42" s="2271"/>
      <c r="TQZ42" s="2270"/>
      <c r="TRA42" s="2270"/>
      <c r="TRB42" s="2325"/>
      <c r="TRC42" s="2325"/>
      <c r="TRD42" s="2325"/>
      <c r="TRE42" s="2267"/>
      <c r="TRF42" s="2270"/>
      <c r="TRG42" s="2271"/>
      <c r="TRH42" s="2270"/>
      <c r="TRI42" s="2270"/>
      <c r="TRJ42" s="2325"/>
      <c r="TRK42" s="2325"/>
      <c r="TRL42" s="2325"/>
      <c r="TRM42" s="2267"/>
      <c r="TRN42" s="2270"/>
      <c r="TRO42" s="2271"/>
      <c r="TRP42" s="2270"/>
      <c r="TRQ42" s="2270"/>
      <c r="TRR42" s="2325"/>
      <c r="TRS42" s="2325"/>
      <c r="TRT42" s="2325"/>
      <c r="TRU42" s="2267"/>
      <c r="TRV42" s="2270"/>
      <c r="TRW42" s="2271"/>
      <c r="TRX42" s="2270"/>
      <c r="TRY42" s="2270"/>
      <c r="TRZ42" s="2325"/>
      <c r="TSA42" s="2325"/>
      <c r="TSB42" s="2325"/>
      <c r="TSC42" s="2267"/>
      <c r="TSD42" s="2270"/>
      <c r="TSE42" s="2271"/>
      <c r="TSF42" s="2270"/>
      <c r="TSG42" s="2270"/>
      <c r="TSH42" s="2325"/>
      <c r="TSI42" s="2325"/>
      <c r="TSJ42" s="2325"/>
      <c r="TSK42" s="2267"/>
      <c r="TSL42" s="2270"/>
      <c r="TSM42" s="2271"/>
      <c r="TSN42" s="2270"/>
      <c r="TSO42" s="2270"/>
      <c r="TSP42" s="2325"/>
      <c r="TSQ42" s="2325"/>
      <c r="TSR42" s="2325"/>
      <c r="TSS42" s="2267"/>
      <c r="TST42" s="2270"/>
      <c r="TSU42" s="2271"/>
      <c r="TSV42" s="2270"/>
      <c r="TSW42" s="2270"/>
      <c r="TSX42" s="2325"/>
      <c r="TSY42" s="2325"/>
      <c r="TSZ42" s="2325"/>
      <c r="TTA42" s="2267"/>
      <c r="TTB42" s="2270"/>
      <c r="TTC42" s="2271"/>
      <c r="TTD42" s="2270"/>
      <c r="TTE42" s="2270"/>
      <c r="TTF42" s="2325"/>
      <c r="TTG42" s="2325"/>
      <c r="TTH42" s="2325"/>
      <c r="TTI42" s="2267"/>
      <c r="TTJ42" s="2270"/>
      <c r="TTK42" s="2271"/>
      <c r="TTL42" s="2270"/>
      <c r="TTM42" s="2270"/>
      <c r="TTN42" s="2325"/>
      <c r="TTO42" s="2325"/>
      <c r="TTP42" s="2325"/>
      <c r="TTQ42" s="2267"/>
      <c r="TTR42" s="2270"/>
      <c r="TTS42" s="2271"/>
      <c r="TTT42" s="2270"/>
      <c r="TTU42" s="2270"/>
      <c r="TTV42" s="2325"/>
      <c r="TTW42" s="2325"/>
      <c r="TTX42" s="2325"/>
      <c r="TTY42" s="2267"/>
      <c r="TTZ42" s="2270"/>
      <c r="TUA42" s="2271"/>
      <c r="TUB42" s="2270"/>
      <c r="TUC42" s="2270"/>
      <c r="TUD42" s="2325"/>
      <c r="TUE42" s="2325"/>
      <c r="TUF42" s="2325"/>
      <c r="TUG42" s="2267"/>
      <c r="TUH42" s="2270"/>
      <c r="TUI42" s="2271"/>
      <c r="TUJ42" s="2270"/>
      <c r="TUK42" s="2270"/>
      <c r="TUL42" s="2325"/>
      <c r="TUM42" s="2325"/>
      <c r="TUN42" s="2325"/>
      <c r="TUO42" s="2267"/>
      <c r="TUP42" s="2270"/>
      <c r="TUQ42" s="2271"/>
      <c r="TUR42" s="2270"/>
      <c r="TUS42" s="2270"/>
      <c r="TUT42" s="2325"/>
      <c r="TUU42" s="2325"/>
      <c r="TUV42" s="2325"/>
      <c r="TUW42" s="2267"/>
      <c r="TUX42" s="2270"/>
      <c r="TUY42" s="2271"/>
      <c r="TUZ42" s="2270"/>
      <c r="TVA42" s="2270"/>
      <c r="TVB42" s="2325"/>
      <c r="TVC42" s="2325"/>
      <c r="TVD42" s="2325"/>
      <c r="TVE42" s="2267"/>
      <c r="TVF42" s="2270"/>
      <c r="TVG42" s="2271"/>
      <c r="TVH42" s="2270"/>
      <c r="TVI42" s="2270"/>
      <c r="TVJ42" s="2325"/>
      <c r="TVK42" s="2325"/>
      <c r="TVL42" s="2325"/>
      <c r="TVM42" s="2267"/>
      <c r="TVN42" s="2270"/>
      <c r="TVO42" s="2271"/>
      <c r="TVP42" s="2270"/>
      <c r="TVQ42" s="2270"/>
      <c r="TVR42" s="2325"/>
      <c r="TVS42" s="2325"/>
      <c r="TVT42" s="2325"/>
      <c r="TVU42" s="2267"/>
      <c r="TVV42" s="2270"/>
      <c r="TVW42" s="2271"/>
      <c r="TVX42" s="2270"/>
      <c r="TVY42" s="2270"/>
      <c r="TVZ42" s="2325"/>
      <c r="TWA42" s="2325"/>
      <c r="TWB42" s="2325"/>
      <c r="TWC42" s="2267"/>
      <c r="TWD42" s="2270"/>
      <c r="TWE42" s="2271"/>
      <c r="TWF42" s="2270"/>
      <c r="TWG42" s="2270"/>
      <c r="TWH42" s="2325"/>
      <c r="TWI42" s="2325"/>
      <c r="TWJ42" s="2325"/>
      <c r="TWK42" s="2267"/>
      <c r="TWL42" s="2270"/>
      <c r="TWM42" s="2271"/>
      <c r="TWN42" s="2270"/>
      <c r="TWO42" s="2270"/>
      <c r="TWP42" s="2325"/>
      <c r="TWQ42" s="2325"/>
      <c r="TWR42" s="2325"/>
      <c r="TWS42" s="2267"/>
      <c r="TWT42" s="2270"/>
      <c r="TWU42" s="2271"/>
      <c r="TWV42" s="2270"/>
      <c r="TWW42" s="2270"/>
      <c r="TWX42" s="2325"/>
      <c r="TWY42" s="2325"/>
      <c r="TWZ42" s="2325"/>
      <c r="TXA42" s="2267"/>
      <c r="TXB42" s="2270"/>
      <c r="TXC42" s="2271"/>
      <c r="TXD42" s="2270"/>
      <c r="TXE42" s="2270"/>
      <c r="TXF42" s="2325"/>
      <c r="TXG42" s="2325"/>
      <c r="TXH42" s="2325"/>
      <c r="TXI42" s="2267"/>
      <c r="TXJ42" s="2270"/>
      <c r="TXK42" s="2271"/>
      <c r="TXL42" s="2270"/>
      <c r="TXM42" s="2270"/>
      <c r="TXN42" s="2325"/>
      <c r="TXO42" s="2325"/>
      <c r="TXP42" s="2325"/>
      <c r="TXQ42" s="2267"/>
      <c r="TXR42" s="2270"/>
      <c r="TXS42" s="2271"/>
      <c r="TXT42" s="2270"/>
      <c r="TXU42" s="2270"/>
      <c r="TXV42" s="2325"/>
      <c r="TXW42" s="2325"/>
      <c r="TXX42" s="2325"/>
      <c r="TXY42" s="2267"/>
      <c r="TXZ42" s="2270"/>
      <c r="TYA42" s="2271"/>
      <c r="TYB42" s="2270"/>
      <c r="TYC42" s="2270"/>
      <c r="TYD42" s="2325"/>
      <c r="TYE42" s="2325"/>
      <c r="TYF42" s="2325"/>
      <c r="TYG42" s="2267"/>
      <c r="TYH42" s="2270"/>
      <c r="TYI42" s="2271"/>
      <c r="TYJ42" s="2270"/>
      <c r="TYK42" s="2270"/>
      <c r="TYL42" s="2325"/>
      <c r="TYM42" s="2325"/>
      <c r="TYN42" s="2325"/>
      <c r="TYO42" s="2267"/>
      <c r="TYP42" s="2270"/>
      <c r="TYQ42" s="2271"/>
      <c r="TYR42" s="2270"/>
      <c r="TYS42" s="2270"/>
      <c r="TYT42" s="2325"/>
      <c r="TYU42" s="2325"/>
      <c r="TYV42" s="2325"/>
      <c r="TYW42" s="2267"/>
      <c r="TYX42" s="2270"/>
      <c r="TYY42" s="2271"/>
      <c r="TYZ42" s="2270"/>
      <c r="TZA42" s="2270"/>
      <c r="TZB42" s="2325"/>
      <c r="TZC42" s="2325"/>
      <c r="TZD42" s="2325"/>
      <c r="TZE42" s="2267"/>
      <c r="TZF42" s="2270"/>
      <c r="TZG42" s="2271"/>
      <c r="TZH42" s="2270"/>
      <c r="TZI42" s="2270"/>
      <c r="TZJ42" s="2325"/>
      <c r="TZK42" s="2325"/>
      <c r="TZL42" s="2325"/>
      <c r="TZM42" s="2267"/>
      <c r="TZN42" s="2270"/>
      <c r="TZO42" s="2271"/>
      <c r="TZP42" s="2270"/>
      <c r="TZQ42" s="2270"/>
      <c r="TZR42" s="2325"/>
      <c r="TZS42" s="2325"/>
      <c r="TZT42" s="2325"/>
      <c r="TZU42" s="2267"/>
      <c r="TZV42" s="2270"/>
      <c r="TZW42" s="2271"/>
      <c r="TZX42" s="2270"/>
      <c r="TZY42" s="2270"/>
      <c r="TZZ42" s="2325"/>
      <c r="UAA42" s="2325"/>
      <c r="UAB42" s="2325"/>
      <c r="UAC42" s="2267"/>
      <c r="UAD42" s="2270"/>
      <c r="UAE42" s="2271"/>
      <c r="UAF42" s="2270"/>
      <c r="UAG42" s="2270"/>
      <c r="UAH42" s="2325"/>
      <c r="UAI42" s="2325"/>
      <c r="UAJ42" s="2325"/>
      <c r="UAK42" s="2267"/>
      <c r="UAL42" s="2270"/>
      <c r="UAM42" s="2271"/>
      <c r="UAN42" s="2270"/>
      <c r="UAO42" s="2270"/>
      <c r="UAP42" s="2325"/>
      <c r="UAQ42" s="2325"/>
      <c r="UAR42" s="2325"/>
      <c r="UAS42" s="2267"/>
      <c r="UAT42" s="2270"/>
      <c r="UAU42" s="2271"/>
      <c r="UAV42" s="2270"/>
      <c r="UAW42" s="2270"/>
      <c r="UAX42" s="2325"/>
      <c r="UAY42" s="2325"/>
      <c r="UAZ42" s="2325"/>
      <c r="UBA42" s="2267"/>
      <c r="UBB42" s="2270"/>
      <c r="UBC42" s="2271"/>
      <c r="UBD42" s="2270"/>
      <c r="UBE42" s="2270"/>
      <c r="UBF42" s="2325"/>
      <c r="UBG42" s="2325"/>
      <c r="UBH42" s="2325"/>
      <c r="UBI42" s="2267"/>
      <c r="UBJ42" s="2270"/>
      <c r="UBK42" s="2271"/>
      <c r="UBL42" s="2270"/>
      <c r="UBM42" s="2270"/>
      <c r="UBN42" s="2325"/>
      <c r="UBO42" s="2325"/>
      <c r="UBP42" s="2325"/>
      <c r="UBQ42" s="2267"/>
      <c r="UBR42" s="2270"/>
      <c r="UBS42" s="2271"/>
      <c r="UBT42" s="2270"/>
      <c r="UBU42" s="2270"/>
      <c r="UBV42" s="2325"/>
      <c r="UBW42" s="2325"/>
      <c r="UBX42" s="2325"/>
      <c r="UBY42" s="2267"/>
      <c r="UBZ42" s="2270"/>
      <c r="UCA42" s="2271"/>
      <c r="UCB42" s="2270"/>
      <c r="UCC42" s="2270"/>
      <c r="UCD42" s="2325"/>
      <c r="UCE42" s="2325"/>
      <c r="UCF42" s="2325"/>
      <c r="UCG42" s="2267"/>
      <c r="UCH42" s="2270"/>
      <c r="UCI42" s="2271"/>
      <c r="UCJ42" s="2270"/>
      <c r="UCK42" s="2270"/>
      <c r="UCL42" s="2325"/>
      <c r="UCM42" s="2325"/>
      <c r="UCN42" s="2325"/>
      <c r="UCO42" s="2267"/>
      <c r="UCP42" s="2270"/>
      <c r="UCQ42" s="2271"/>
      <c r="UCR42" s="2270"/>
      <c r="UCS42" s="2270"/>
      <c r="UCT42" s="2325"/>
      <c r="UCU42" s="2325"/>
      <c r="UCV42" s="2325"/>
      <c r="UCW42" s="2267"/>
      <c r="UCX42" s="2270"/>
      <c r="UCY42" s="2271"/>
      <c r="UCZ42" s="2270"/>
      <c r="UDA42" s="2270"/>
      <c r="UDB42" s="2325"/>
      <c r="UDC42" s="2325"/>
      <c r="UDD42" s="2325"/>
      <c r="UDE42" s="2267"/>
      <c r="UDF42" s="2270"/>
      <c r="UDG42" s="2271"/>
      <c r="UDH42" s="2270"/>
      <c r="UDI42" s="2270"/>
      <c r="UDJ42" s="2325"/>
      <c r="UDK42" s="2325"/>
      <c r="UDL42" s="2325"/>
      <c r="UDM42" s="2267"/>
      <c r="UDN42" s="2270"/>
      <c r="UDO42" s="2271"/>
      <c r="UDP42" s="2270"/>
      <c r="UDQ42" s="2270"/>
      <c r="UDR42" s="2325"/>
      <c r="UDS42" s="2325"/>
      <c r="UDT42" s="2325"/>
      <c r="UDU42" s="2267"/>
      <c r="UDV42" s="2270"/>
      <c r="UDW42" s="2271"/>
      <c r="UDX42" s="2270"/>
      <c r="UDY42" s="2270"/>
      <c r="UDZ42" s="2325"/>
      <c r="UEA42" s="2325"/>
      <c r="UEB42" s="2325"/>
      <c r="UEC42" s="2267"/>
      <c r="UED42" s="2270"/>
      <c r="UEE42" s="2271"/>
      <c r="UEF42" s="2270"/>
      <c r="UEG42" s="2270"/>
      <c r="UEH42" s="2325"/>
      <c r="UEI42" s="2325"/>
      <c r="UEJ42" s="2325"/>
      <c r="UEK42" s="2267"/>
      <c r="UEL42" s="2270"/>
      <c r="UEM42" s="2271"/>
      <c r="UEN42" s="2270"/>
      <c r="UEO42" s="2270"/>
      <c r="UEP42" s="2325"/>
      <c r="UEQ42" s="2325"/>
      <c r="UER42" s="2325"/>
      <c r="UES42" s="2267"/>
      <c r="UET42" s="2270"/>
      <c r="UEU42" s="2271"/>
      <c r="UEV42" s="2270"/>
      <c r="UEW42" s="2270"/>
      <c r="UEX42" s="2325"/>
      <c r="UEY42" s="2325"/>
      <c r="UEZ42" s="2325"/>
      <c r="UFA42" s="2267"/>
      <c r="UFB42" s="2270"/>
      <c r="UFC42" s="2271"/>
      <c r="UFD42" s="2270"/>
      <c r="UFE42" s="2270"/>
      <c r="UFF42" s="2325"/>
      <c r="UFG42" s="2325"/>
      <c r="UFH42" s="2325"/>
      <c r="UFI42" s="2267"/>
      <c r="UFJ42" s="2270"/>
      <c r="UFK42" s="2271"/>
      <c r="UFL42" s="2270"/>
      <c r="UFM42" s="2270"/>
      <c r="UFN42" s="2325"/>
      <c r="UFO42" s="2325"/>
      <c r="UFP42" s="2325"/>
      <c r="UFQ42" s="2267"/>
      <c r="UFR42" s="2270"/>
      <c r="UFS42" s="2271"/>
      <c r="UFT42" s="2270"/>
      <c r="UFU42" s="2270"/>
      <c r="UFV42" s="2325"/>
      <c r="UFW42" s="2325"/>
      <c r="UFX42" s="2325"/>
      <c r="UFY42" s="2267"/>
      <c r="UFZ42" s="2270"/>
      <c r="UGA42" s="2271"/>
      <c r="UGB42" s="2270"/>
      <c r="UGC42" s="2270"/>
      <c r="UGD42" s="2325"/>
      <c r="UGE42" s="2325"/>
      <c r="UGF42" s="2325"/>
      <c r="UGG42" s="2267"/>
      <c r="UGH42" s="2270"/>
      <c r="UGI42" s="2271"/>
      <c r="UGJ42" s="2270"/>
      <c r="UGK42" s="2270"/>
      <c r="UGL42" s="2325"/>
      <c r="UGM42" s="2325"/>
      <c r="UGN42" s="2325"/>
      <c r="UGO42" s="2267"/>
      <c r="UGP42" s="2270"/>
      <c r="UGQ42" s="2271"/>
      <c r="UGR42" s="2270"/>
      <c r="UGS42" s="2270"/>
      <c r="UGT42" s="2325"/>
      <c r="UGU42" s="2325"/>
      <c r="UGV42" s="2325"/>
      <c r="UGW42" s="2267"/>
      <c r="UGX42" s="2270"/>
      <c r="UGY42" s="2271"/>
      <c r="UGZ42" s="2270"/>
      <c r="UHA42" s="2270"/>
      <c r="UHB42" s="2325"/>
      <c r="UHC42" s="2325"/>
      <c r="UHD42" s="2325"/>
      <c r="UHE42" s="2267"/>
      <c r="UHF42" s="2270"/>
      <c r="UHG42" s="2271"/>
      <c r="UHH42" s="2270"/>
      <c r="UHI42" s="2270"/>
      <c r="UHJ42" s="2325"/>
      <c r="UHK42" s="2325"/>
      <c r="UHL42" s="2325"/>
      <c r="UHM42" s="2267"/>
      <c r="UHN42" s="2270"/>
      <c r="UHO42" s="2271"/>
      <c r="UHP42" s="2270"/>
      <c r="UHQ42" s="2270"/>
      <c r="UHR42" s="2325"/>
      <c r="UHS42" s="2325"/>
      <c r="UHT42" s="2325"/>
      <c r="UHU42" s="2267"/>
      <c r="UHV42" s="2270"/>
      <c r="UHW42" s="2271"/>
      <c r="UHX42" s="2270"/>
      <c r="UHY42" s="2270"/>
      <c r="UHZ42" s="2325"/>
      <c r="UIA42" s="2325"/>
      <c r="UIB42" s="2325"/>
      <c r="UIC42" s="2267"/>
      <c r="UID42" s="2270"/>
      <c r="UIE42" s="2271"/>
      <c r="UIF42" s="2270"/>
      <c r="UIG42" s="2270"/>
      <c r="UIH42" s="2325"/>
      <c r="UII42" s="2325"/>
      <c r="UIJ42" s="2325"/>
      <c r="UIK42" s="2267"/>
      <c r="UIL42" s="2270"/>
      <c r="UIM42" s="2271"/>
      <c r="UIN42" s="2270"/>
      <c r="UIO42" s="2270"/>
      <c r="UIP42" s="2325"/>
      <c r="UIQ42" s="2325"/>
      <c r="UIR42" s="2325"/>
      <c r="UIS42" s="2267"/>
      <c r="UIT42" s="2270"/>
      <c r="UIU42" s="2271"/>
      <c r="UIV42" s="2270"/>
      <c r="UIW42" s="2270"/>
      <c r="UIX42" s="2325"/>
      <c r="UIY42" s="2325"/>
      <c r="UIZ42" s="2325"/>
      <c r="UJA42" s="2267"/>
      <c r="UJB42" s="2270"/>
      <c r="UJC42" s="2271"/>
      <c r="UJD42" s="2270"/>
      <c r="UJE42" s="2270"/>
      <c r="UJF42" s="2325"/>
      <c r="UJG42" s="2325"/>
      <c r="UJH42" s="2325"/>
      <c r="UJI42" s="2267"/>
      <c r="UJJ42" s="2270"/>
      <c r="UJK42" s="2271"/>
      <c r="UJL42" s="2270"/>
      <c r="UJM42" s="2270"/>
      <c r="UJN42" s="2325"/>
      <c r="UJO42" s="2325"/>
      <c r="UJP42" s="2325"/>
      <c r="UJQ42" s="2267"/>
      <c r="UJR42" s="2270"/>
      <c r="UJS42" s="2271"/>
      <c r="UJT42" s="2270"/>
      <c r="UJU42" s="2270"/>
      <c r="UJV42" s="2325"/>
      <c r="UJW42" s="2325"/>
      <c r="UJX42" s="2325"/>
      <c r="UJY42" s="2267"/>
      <c r="UJZ42" s="2270"/>
      <c r="UKA42" s="2271"/>
      <c r="UKB42" s="2270"/>
      <c r="UKC42" s="2270"/>
      <c r="UKD42" s="2325"/>
      <c r="UKE42" s="2325"/>
      <c r="UKF42" s="2325"/>
      <c r="UKG42" s="2267"/>
      <c r="UKH42" s="2270"/>
      <c r="UKI42" s="2271"/>
      <c r="UKJ42" s="2270"/>
      <c r="UKK42" s="2270"/>
      <c r="UKL42" s="2325"/>
      <c r="UKM42" s="2325"/>
      <c r="UKN42" s="2325"/>
      <c r="UKO42" s="2267"/>
      <c r="UKP42" s="2270"/>
      <c r="UKQ42" s="2271"/>
      <c r="UKR42" s="2270"/>
      <c r="UKS42" s="2270"/>
      <c r="UKT42" s="2325"/>
      <c r="UKU42" s="2325"/>
      <c r="UKV42" s="2325"/>
      <c r="UKW42" s="2267"/>
      <c r="UKX42" s="2270"/>
      <c r="UKY42" s="2271"/>
      <c r="UKZ42" s="2270"/>
      <c r="ULA42" s="2270"/>
      <c r="ULB42" s="2325"/>
      <c r="ULC42" s="2325"/>
      <c r="ULD42" s="2325"/>
      <c r="ULE42" s="2267"/>
      <c r="ULF42" s="2270"/>
      <c r="ULG42" s="2271"/>
      <c r="ULH42" s="2270"/>
      <c r="ULI42" s="2270"/>
      <c r="ULJ42" s="2325"/>
      <c r="ULK42" s="2325"/>
      <c r="ULL42" s="2325"/>
      <c r="ULM42" s="2267"/>
      <c r="ULN42" s="2270"/>
      <c r="ULO42" s="2271"/>
      <c r="ULP42" s="2270"/>
      <c r="ULQ42" s="2270"/>
      <c r="ULR42" s="2325"/>
      <c r="ULS42" s="2325"/>
      <c r="ULT42" s="2325"/>
      <c r="ULU42" s="2267"/>
      <c r="ULV42" s="2270"/>
      <c r="ULW42" s="2271"/>
      <c r="ULX42" s="2270"/>
      <c r="ULY42" s="2270"/>
      <c r="ULZ42" s="2325"/>
      <c r="UMA42" s="2325"/>
      <c r="UMB42" s="2325"/>
      <c r="UMC42" s="2267"/>
      <c r="UMD42" s="2270"/>
      <c r="UME42" s="2271"/>
      <c r="UMF42" s="2270"/>
      <c r="UMG42" s="2270"/>
      <c r="UMH42" s="2325"/>
      <c r="UMI42" s="2325"/>
      <c r="UMJ42" s="2325"/>
      <c r="UMK42" s="2267"/>
      <c r="UML42" s="2270"/>
      <c r="UMM42" s="2271"/>
      <c r="UMN42" s="2270"/>
      <c r="UMO42" s="2270"/>
      <c r="UMP42" s="2325"/>
      <c r="UMQ42" s="2325"/>
      <c r="UMR42" s="2325"/>
      <c r="UMS42" s="2267"/>
      <c r="UMT42" s="2270"/>
      <c r="UMU42" s="2271"/>
      <c r="UMV42" s="2270"/>
      <c r="UMW42" s="2270"/>
      <c r="UMX42" s="2325"/>
      <c r="UMY42" s="2325"/>
      <c r="UMZ42" s="2325"/>
      <c r="UNA42" s="2267"/>
      <c r="UNB42" s="2270"/>
      <c r="UNC42" s="2271"/>
      <c r="UND42" s="2270"/>
      <c r="UNE42" s="2270"/>
      <c r="UNF42" s="2325"/>
      <c r="UNG42" s="2325"/>
      <c r="UNH42" s="2325"/>
      <c r="UNI42" s="2267"/>
      <c r="UNJ42" s="2270"/>
      <c r="UNK42" s="2271"/>
      <c r="UNL42" s="2270"/>
      <c r="UNM42" s="2270"/>
      <c r="UNN42" s="2325"/>
      <c r="UNO42" s="2325"/>
      <c r="UNP42" s="2325"/>
      <c r="UNQ42" s="2267"/>
      <c r="UNR42" s="2270"/>
      <c r="UNS42" s="2271"/>
      <c r="UNT42" s="2270"/>
      <c r="UNU42" s="2270"/>
      <c r="UNV42" s="2325"/>
      <c r="UNW42" s="2325"/>
      <c r="UNX42" s="2325"/>
      <c r="UNY42" s="2267"/>
      <c r="UNZ42" s="2270"/>
      <c r="UOA42" s="2271"/>
      <c r="UOB42" s="2270"/>
      <c r="UOC42" s="2270"/>
      <c r="UOD42" s="2325"/>
      <c r="UOE42" s="2325"/>
      <c r="UOF42" s="2325"/>
      <c r="UOG42" s="2267"/>
      <c r="UOH42" s="2270"/>
      <c r="UOI42" s="2271"/>
      <c r="UOJ42" s="2270"/>
      <c r="UOK42" s="2270"/>
      <c r="UOL42" s="2325"/>
      <c r="UOM42" s="2325"/>
      <c r="UON42" s="2325"/>
      <c r="UOO42" s="2267"/>
      <c r="UOP42" s="2270"/>
      <c r="UOQ42" s="2271"/>
      <c r="UOR42" s="2270"/>
      <c r="UOS42" s="2270"/>
      <c r="UOT42" s="2325"/>
      <c r="UOU42" s="2325"/>
      <c r="UOV42" s="2325"/>
      <c r="UOW42" s="2267"/>
      <c r="UOX42" s="2270"/>
      <c r="UOY42" s="2271"/>
      <c r="UOZ42" s="2270"/>
      <c r="UPA42" s="2270"/>
      <c r="UPB42" s="2325"/>
      <c r="UPC42" s="2325"/>
      <c r="UPD42" s="2325"/>
      <c r="UPE42" s="2267"/>
      <c r="UPF42" s="2270"/>
      <c r="UPG42" s="2271"/>
      <c r="UPH42" s="2270"/>
      <c r="UPI42" s="2270"/>
      <c r="UPJ42" s="2325"/>
      <c r="UPK42" s="2325"/>
      <c r="UPL42" s="2325"/>
      <c r="UPM42" s="2267"/>
      <c r="UPN42" s="2270"/>
      <c r="UPO42" s="2271"/>
      <c r="UPP42" s="2270"/>
      <c r="UPQ42" s="2270"/>
      <c r="UPR42" s="2325"/>
      <c r="UPS42" s="2325"/>
      <c r="UPT42" s="2325"/>
      <c r="UPU42" s="2267"/>
      <c r="UPV42" s="2270"/>
      <c r="UPW42" s="2271"/>
      <c r="UPX42" s="2270"/>
      <c r="UPY42" s="2270"/>
      <c r="UPZ42" s="2325"/>
      <c r="UQA42" s="2325"/>
      <c r="UQB42" s="2325"/>
      <c r="UQC42" s="2267"/>
      <c r="UQD42" s="2270"/>
      <c r="UQE42" s="2271"/>
      <c r="UQF42" s="2270"/>
      <c r="UQG42" s="2270"/>
      <c r="UQH42" s="2325"/>
      <c r="UQI42" s="2325"/>
      <c r="UQJ42" s="2325"/>
      <c r="UQK42" s="2267"/>
      <c r="UQL42" s="2270"/>
      <c r="UQM42" s="2271"/>
      <c r="UQN42" s="2270"/>
      <c r="UQO42" s="2270"/>
      <c r="UQP42" s="2325"/>
      <c r="UQQ42" s="2325"/>
      <c r="UQR42" s="2325"/>
      <c r="UQS42" s="2267"/>
      <c r="UQT42" s="2270"/>
      <c r="UQU42" s="2271"/>
      <c r="UQV42" s="2270"/>
      <c r="UQW42" s="2270"/>
      <c r="UQX42" s="2325"/>
      <c r="UQY42" s="2325"/>
      <c r="UQZ42" s="2325"/>
      <c r="URA42" s="2267"/>
      <c r="URB42" s="2270"/>
      <c r="URC42" s="2271"/>
      <c r="URD42" s="2270"/>
      <c r="URE42" s="2270"/>
      <c r="URF42" s="2325"/>
      <c r="URG42" s="2325"/>
      <c r="URH42" s="2325"/>
      <c r="URI42" s="2267"/>
      <c r="URJ42" s="2270"/>
      <c r="URK42" s="2271"/>
      <c r="URL42" s="2270"/>
      <c r="URM42" s="2270"/>
      <c r="URN42" s="2325"/>
      <c r="URO42" s="2325"/>
      <c r="URP42" s="2325"/>
      <c r="URQ42" s="2267"/>
      <c r="URR42" s="2270"/>
      <c r="URS42" s="2271"/>
      <c r="URT42" s="2270"/>
      <c r="URU42" s="2270"/>
      <c r="URV42" s="2325"/>
      <c r="URW42" s="2325"/>
      <c r="URX42" s="2325"/>
      <c r="URY42" s="2267"/>
      <c r="URZ42" s="2270"/>
      <c r="USA42" s="2271"/>
      <c r="USB42" s="2270"/>
      <c r="USC42" s="2270"/>
      <c r="USD42" s="2325"/>
      <c r="USE42" s="2325"/>
      <c r="USF42" s="2325"/>
      <c r="USG42" s="2267"/>
      <c r="USH42" s="2270"/>
      <c r="USI42" s="2271"/>
      <c r="USJ42" s="2270"/>
      <c r="USK42" s="2270"/>
      <c r="USL42" s="2325"/>
      <c r="USM42" s="2325"/>
      <c r="USN42" s="2325"/>
      <c r="USO42" s="2267"/>
      <c r="USP42" s="2270"/>
      <c r="USQ42" s="2271"/>
      <c r="USR42" s="2270"/>
      <c r="USS42" s="2270"/>
      <c r="UST42" s="2325"/>
      <c r="USU42" s="2325"/>
      <c r="USV42" s="2325"/>
      <c r="USW42" s="2267"/>
      <c r="USX42" s="2270"/>
      <c r="USY42" s="2271"/>
      <c r="USZ42" s="2270"/>
      <c r="UTA42" s="2270"/>
      <c r="UTB42" s="2325"/>
      <c r="UTC42" s="2325"/>
      <c r="UTD42" s="2325"/>
      <c r="UTE42" s="2267"/>
      <c r="UTF42" s="2270"/>
      <c r="UTG42" s="2271"/>
      <c r="UTH42" s="2270"/>
      <c r="UTI42" s="2270"/>
      <c r="UTJ42" s="2325"/>
      <c r="UTK42" s="2325"/>
      <c r="UTL42" s="2325"/>
      <c r="UTM42" s="2267"/>
      <c r="UTN42" s="2270"/>
      <c r="UTO42" s="2271"/>
      <c r="UTP42" s="2270"/>
      <c r="UTQ42" s="2270"/>
      <c r="UTR42" s="2325"/>
      <c r="UTS42" s="2325"/>
      <c r="UTT42" s="2325"/>
      <c r="UTU42" s="2267"/>
      <c r="UTV42" s="2270"/>
      <c r="UTW42" s="2271"/>
      <c r="UTX42" s="2270"/>
      <c r="UTY42" s="2270"/>
      <c r="UTZ42" s="2325"/>
      <c r="UUA42" s="2325"/>
      <c r="UUB42" s="2325"/>
      <c r="UUC42" s="2267"/>
      <c r="UUD42" s="2270"/>
      <c r="UUE42" s="2271"/>
      <c r="UUF42" s="2270"/>
      <c r="UUG42" s="2270"/>
      <c r="UUH42" s="2325"/>
      <c r="UUI42" s="2325"/>
      <c r="UUJ42" s="2325"/>
      <c r="UUK42" s="2267"/>
      <c r="UUL42" s="2270"/>
      <c r="UUM42" s="2271"/>
      <c r="UUN42" s="2270"/>
      <c r="UUO42" s="2270"/>
      <c r="UUP42" s="2325"/>
      <c r="UUQ42" s="2325"/>
      <c r="UUR42" s="2325"/>
      <c r="UUS42" s="2267"/>
      <c r="UUT42" s="2270"/>
      <c r="UUU42" s="2271"/>
      <c r="UUV42" s="2270"/>
      <c r="UUW42" s="2270"/>
      <c r="UUX42" s="2325"/>
      <c r="UUY42" s="2325"/>
      <c r="UUZ42" s="2325"/>
      <c r="UVA42" s="2267"/>
      <c r="UVB42" s="2270"/>
      <c r="UVC42" s="2271"/>
      <c r="UVD42" s="2270"/>
      <c r="UVE42" s="2270"/>
      <c r="UVF42" s="2325"/>
      <c r="UVG42" s="2325"/>
      <c r="UVH42" s="2325"/>
      <c r="UVI42" s="2267"/>
      <c r="UVJ42" s="2270"/>
      <c r="UVK42" s="2271"/>
      <c r="UVL42" s="2270"/>
      <c r="UVM42" s="2270"/>
      <c r="UVN42" s="2325"/>
      <c r="UVO42" s="2325"/>
      <c r="UVP42" s="2325"/>
      <c r="UVQ42" s="2267"/>
      <c r="UVR42" s="2270"/>
      <c r="UVS42" s="2271"/>
      <c r="UVT42" s="2270"/>
      <c r="UVU42" s="2270"/>
      <c r="UVV42" s="2325"/>
      <c r="UVW42" s="2325"/>
      <c r="UVX42" s="2325"/>
      <c r="UVY42" s="2267"/>
      <c r="UVZ42" s="2270"/>
      <c r="UWA42" s="2271"/>
      <c r="UWB42" s="2270"/>
      <c r="UWC42" s="2270"/>
      <c r="UWD42" s="2325"/>
      <c r="UWE42" s="2325"/>
      <c r="UWF42" s="2325"/>
      <c r="UWG42" s="2267"/>
      <c r="UWH42" s="2270"/>
      <c r="UWI42" s="2271"/>
      <c r="UWJ42" s="2270"/>
      <c r="UWK42" s="2270"/>
      <c r="UWL42" s="2325"/>
      <c r="UWM42" s="2325"/>
      <c r="UWN42" s="2325"/>
      <c r="UWO42" s="2267"/>
      <c r="UWP42" s="2270"/>
      <c r="UWQ42" s="2271"/>
      <c r="UWR42" s="2270"/>
      <c r="UWS42" s="2270"/>
      <c r="UWT42" s="2325"/>
      <c r="UWU42" s="2325"/>
      <c r="UWV42" s="2325"/>
      <c r="UWW42" s="2267"/>
      <c r="UWX42" s="2270"/>
      <c r="UWY42" s="2271"/>
      <c r="UWZ42" s="2270"/>
      <c r="UXA42" s="2270"/>
      <c r="UXB42" s="2325"/>
      <c r="UXC42" s="2325"/>
      <c r="UXD42" s="2325"/>
      <c r="UXE42" s="2267"/>
      <c r="UXF42" s="2270"/>
      <c r="UXG42" s="2271"/>
      <c r="UXH42" s="2270"/>
      <c r="UXI42" s="2270"/>
      <c r="UXJ42" s="2325"/>
      <c r="UXK42" s="2325"/>
      <c r="UXL42" s="2325"/>
      <c r="UXM42" s="2267"/>
      <c r="UXN42" s="2270"/>
      <c r="UXO42" s="2271"/>
      <c r="UXP42" s="2270"/>
      <c r="UXQ42" s="2270"/>
      <c r="UXR42" s="2325"/>
      <c r="UXS42" s="2325"/>
      <c r="UXT42" s="2325"/>
      <c r="UXU42" s="2267"/>
      <c r="UXV42" s="2270"/>
      <c r="UXW42" s="2271"/>
      <c r="UXX42" s="2270"/>
      <c r="UXY42" s="2270"/>
      <c r="UXZ42" s="2325"/>
      <c r="UYA42" s="2325"/>
      <c r="UYB42" s="2325"/>
      <c r="UYC42" s="2267"/>
      <c r="UYD42" s="2270"/>
      <c r="UYE42" s="2271"/>
      <c r="UYF42" s="2270"/>
      <c r="UYG42" s="2270"/>
      <c r="UYH42" s="2325"/>
      <c r="UYI42" s="2325"/>
      <c r="UYJ42" s="2325"/>
      <c r="UYK42" s="2267"/>
      <c r="UYL42" s="2270"/>
      <c r="UYM42" s="2271"/>
      <c r="UYN42" s="2270"/>
      <c r="UYO42" s="2270"/>
      <c r="UYP42" s="2325"/>
      <c r="UYQ42" s="2325"/>
      <c r="UYR42" s="2325"/>
      <c r="UYS42" s="2267"/>
      <c r="UYT42" s="2270"/>
      <c r="UYU42" s="2271"/>
      <c r="UYV42" s="2270"/>
      <c r="UYW42" s="2270"/>
      <c r="UYX42" s="2325"/>
      <c r="UYY42" s="2325"/>
      <c r="UYZ42" s="2325"/>
      <c r="UZA42" s="2267"/>
      <c r="UZB42" s="2270"/>
      <c r="UZC42" s="2271"/>
      <c r="UZD42" s="2270"/>
      <c r="UZE42" s="2270"/>
      <c r="UZF42" s="2325"/>
      <c r="UZG42" s="2325"/>
      <c r="UZH42" s="2325"/>
      <c r="UZI42" s="2267"/>
      <c r="UZJ42" s="2270"/>
      <c r="UZK42" s="2271"/>
      <c r="UZL42" s="2270"/>
      <c r="UZM42" s="2270"/>
      <c r="UZN42" s="2325"/>
      <c r="UZO42" s="2325"/>
      <c r="UZP42" s="2325"/>
      <c r="UZQ42" s="2267"/>
      <c r="UZR42" s="2270"/>
      <c r="UZS42" s="2271"/>
      <c r="UZT42" s="2270"/>
      <c r="UZU42" s="2270"/>
      <c r="UZV42" s="2325"/>
      <c r="UZW42" s="2325"/>
      <c r="UZX42" s="2325"/>
      <c r="UZY42" s="2267"/>
      <c r="UZZ42" s="2270"/>
      <c r="VAA42" s="2271"/>
      <c r="VAB42" s="2270"/>
      <c r="VAC42" s="2270"/>
      <c r="VAD42" s="2325"/>
      <c r="VAE42" s="2325"/>
      <c r="VAF42" s="2325"/>
      <c r="VAG42" s="2267"/>
      <c r="VAH42" s="2270"/>
      <c r="VAI42" s="2271"/>
      <c r="VAJ42" s="2270"/>
      <c r="VAK42" s="2270"/>
      <c r="VAL42" s="2325"/>
      <c r="VAM42" s="2325"/>
      <c r="VAN42" s="2325"/>
      <c r="VAO42" s="2267"/>
      <c r="VAP42" s="2270"/>
      <c r="VAQ42" s="2271"/>
      <c r="VAR42" s="2270"/>
      <c r="VAS42" s="2270"/>
      <c r="VAT42" s="2325"/>
      <c r="VAU42" s="2325"/>
      <c r="VAV42" s="2325"/>
      <c r="VAW42" s="2267"/>
      <c r="VAX42" s="2270"/>
      <c r="VAY42" s="2271"/>
      <c r="VAZ42" s="2270"/>
      <c r="VBA42" s="2270"/>
      <c r="VBB42" s="2325"/>
      <c r="VBC42" s="2325"/>
      <c r="VBD42" s="2325"/>
      <c r="VBE42" s="2267"/>
      <c r="VBF42" s="2270"/>
      <c r="VBG42" s="2271"/>
      <c r="VBH42" s="2270"/>
      <c r="VBI42" s="2270"/>
      <c r="VBJ42" s="2325"/>
      <c r="VBK42" s="2325"/>
      <c r="VBL42" s="2325"/>
      <c r="VBM42" s="2267"/>
      <c r="VBN42" s="2270"/>
      <c r="VBO42" s="2271"/>
      <c r="VBP42" s="2270"/>
      <c r="VBQ42" s="2270"/>
      <c r="VBR42" s="2325"/>
      <c r="VBS42" s="2325"/>
      <c r="VBT42" s="2325"/>
      <c r="VBU42" s="2267"/>
      <c r="VBV42" s="2270"/>
      <c r="VBW42" s="2271"/>
      <c r="VBX42" s="2270"/>
      <c r="VBY42" s="2270"/>
      <c r="VBZ42" s="2325"/>
      <c r="VCA42" s="2325"/>
      <c r="VCB42" s="2325"/>
      <c r="VCC42" s="2267"/>
      <c r="VCD42" s="2270"/>
      <c r="VCE42" s="2271"/>
      <c r="VCF42" s="2270"/>
      <c r="VCG42" s="2270"/>
      <c r="VCH42" s="2325"/>
      <c r="VCI42" s="2325"/>
      <c r="VCJ42" s="2325"/>
      <c r="VCK42" s="2267"/>
      <c r="VCL42" s="2270"/>
      <c r="VCM42" s="2271"/>
      <c r="VCN42" s="2270"/>
      <c r="VCO42" s="2270"/>
      <c r="VCP42" s="2325"/>
      <c r="VCQ42" s="2325"/>
      <c r="VCR42" s="2325"/>
      <c r="VCS42" s="2267"/>
      <c r="VCT42" s="2270"/>
      <c r="VCU42" s="2271"/>
      <c r="VCV42" s="2270"/>
      <c r="VCW42" s="2270"/>
      <c r="VCX42" s="2325"/>
      <c r="VCY42" s="2325"/>
      <c r="VCZ42" s="2325"/>
      <c r="VDA42" s="2267"/>
      <c r="VDB42" s="2270"/>
      <c r="VDC42" s="2271"/>
      <c r="VDD42" s="2270"/>
      <c r="VDE42" s="2270"/>
      <c r="VDF42" s="2325"/>
      <c r="VDG42" s="2325"/>
      <c r="VDH42" s="2325"/>
      <c r="VDI42" s="2267"/>
      <c r="VDJ42" s="2270"/>
      <c r="VDK42" s="2271"/>
      <c r="VDL42" s="2270"/>
      <c r="VDM42" s="2270"/>
      <c r="VDN42" s="2325"/>
      <c r="VDO42" s="2325"/>
      <c r="VDP42" s="2325"/>
      <c r="VDQ42" s="2267"/>
      <c r="VDR42" s="2270"/>
      <c r="VDS42" s="2271"/>
      <c r="VDT42" s="2270"/>
      <c r="VDU42" s="2270"/>
      <c r="VDV42" s="2325"/>
      <c r="VDW42" s="2325"/>
      <c r="VDX42" s="2325"/>
      <c r="VDY42" s="2267"/>
      <c r="VDZ42" s="2270"/>
      <c r="VEA42" s="2271"/>
      <c r="VEB42" s="2270"/>
      <c r="VEC42" s="2270"/>
      <c r="VED42" s="2325"/>
      <c r="VEE42" s="2325"/>
      <c r="VEF42" s="2325"/>
      <c r="VEG42" s="2267"/>
      <c r="VEH42" s="2270"/>
      <c r="VEI42" s="2271"/>
      <c r="VEJ42" s="2270"/>
      <c r="VEK42" s="2270"/>
      <c r="VEL42" s="2325"/>
      <c r="VEM42" s="2325"/>
      <c r="VEN42" s="2325"/>
      <c r="VEO42" s="2267"/>
      <c r="VEP42" s="2270"/>
      <c r="VEQ42" s="2271"/>
      <c r="VER42" s="2270"/>
      <c r="VES42" s="2270"/>
      <c r="VET42" s="2325"/>
      <c r="VEU42" s="2325"/>
      <c r="VEV42" s="2325"/>
      <c r="VEW42" s="2267"/>
      <c r="VEX42" s="2270"/>
      <c r="VEY42" s="2271"/>
      <c r="VEZ42" s="2270"/>
      <c r="VFA42" s="2270"/>
      <c r="VFB42" s="2325"/>
      <c r="VFC42" s="2325"/>
      <c r="VFD42" s="2325"/>
      <c r="VFE42" s="2267"/>
      <c r="VFF42" s="2270"/>
      <c r="VFG42" s="2271"/>
      <c r="VFH42" s="2270"/>
      <c r="VFI42" s="2270"/>
      <c r="VFJ42" s="2325"/>
      <c r="VFK42" s="2325"/>
      <c r="VFL42" s="2325"/>
      <c r="VFM42" s="2267"/>
      <c r="VFN42" s="2270"/>
      <c r="VFO42" s="2271"/>
      <c r="VFP42" s="2270"/>
      <c r="VFQ42" s="2270"/>
      <c r="VFR42" s="2325"/>
      <c r="VFS42" s="2325"/>
      <c r="VFT42" s="2325"/>
      <c r="VFU42" s="2267"/>
      <c r="VFV42" s="2270"/>
      <c r="VFW42" s="2271"/>
      <c r="VFX42" s="2270"/>
      <c r="VFY42" s="2270"/>
      <c r="VFZ42" s="2325"/>
      <c r="VGA42" s="2325"/>
      <c r="VGB42" s="2325"/>
      <c r="VGC42" s="2267"/>
      <c r="VGD42" s="2270"/>
      <c r="VGE42" s="2271"/>
      <c r="VGF42" s="2270"/>
      <c r="VGG42" s="2270"/>
      <c r="VGH42" s="2325"/>
      <c r="VGI42" s="2325"/>
      <c r="VGJ42" s="2325"/>
      <c r="VGK42" s="2267"/>
      <c r="VGL42" s="2270"/>
      <c r="VGM42" s="2271"/>
      <c r="VGN42" s="2270"/>
      <c r="VGO42" s="2270"/>
      <c r="VGP42" s="2325"/>
      <c r="VGQ42" s="2325"/>
      <c r="VGR42" s="2325"/>
      <c r="VGS42" s="2267"/>
      <c r="VGT42" s="2270"/>
      <c r="VGU42" s="2271"/>
      <c r="VGV42" s="2270"/>
      <c r="VGW42" s="2270"/>
      <c r="VGX42" s="2325"/>
      <c r="VGY42" s="2325"/>
      <c r="VGZ42" s="2325"/>
      <c r="VHA42" s="2267"/>
      <c r="VHB42" s="2270"/>
      <c r="VHC42" s="2271"/>
      <c r="VHD42" s="2270"/>
      <c r="VHE42" s="2270"/>
      <c r="VHF42" s="2325"/>
      <c r="VHG42" s="2325"/>
      <c r="VHH42" s="2325"/>
      <c r="VHI42" s="2267"/>
      <c r="VHJ42" s="2270"/>
      <c r="VHK42" s="2271"/>
      <c r="VHL42" s="2270"/>
      <c r="VHM42" s="2270"/>
      <c r="VHN42" s="2325"/>
      <c r="VHO42" s="2325"/>
      <c r="VHP42" s="2325"/>
      <c r="VHQ42" s="2267"/>
      <c r="VHR42" s="2270"/>
      <c r="VHS42" s="2271"/>
      <c r="VHT42" s="2270"/>
      <c r="VHU42" s="2270"/>
      <c r="VHV42" s="2325"/>
      <c r="VHW42" s="2325"/>
      <c r="VHX42" s="2325"/>
      <c r="VHY42" s="2267"/>
      <c r="VHZ42" s="2270"/>
      <c r="VIA42" s="2271"/>
      <c r="VIB42" s="2270"/>
      <c r="VIC42" s="2270"/>
      <c r="VID42" s="2325"/>
      <c r="VIE42" s="2325"/>
      <c r="VIF42" s="2325"/>
      <c r="VIG42" s="2267"/>
      <c r="VIH42" s="2270"/>
      <c r="VII42" s="2271"/>
      <c r="VIJ42" s="2270"/>
      <c r="VIK42" s="2270"/>
      <c r="VIL42" s="2325"/>
      <c r="VIM42" s="2325"/>
      <c r="VIN42" s="2325"/>
      <c r="VIO42" s="2267"/>
      <c r="VIP42" s="2270"/>
      <c r="VIQ42" s="2271"/>
      <c r="VIR42" s="2270"/>
      <c r="VIS42" s="2270"/>
      <c r="VIT42" s="2325"/>
      <c r="VIU42" s="2325"/>
      <c r="VIV42" s="2325"/>
      <c r="VIW42" s="2267"/>
      <c r="VIX42" s="2270"/>
      <c r="VIY42" s="2271"/>
      <c r="VIZ42" s="2270"/>
      <c r="VJA42" s="2270"/>
      <c r="VJB42" s="2325"/>
      <c r="VJC42" s="2325"/>
      <c r="VJD42" s="2325"/>
      <c r="VJE42" s="2267"/>
      <c r="VJF42" s="2270"/>
      <c r="VJG42" s="2271"/>
      <c r="VJH42" s="2270"/>
      <c r="VJI42" s="2270"/>
      <c r="VJJ42" s="2325"/>
      <c r="VJK42" s="2325"/>
      <c r="VJL42" s="2325"/>
      <c r="VJM42" s="2267"/>
      <c r="VJN42" s="2270"/>
      <c r="VJO42" s="2271"/>
      <c r="VJP42" s="2270"/>
      <c r="VJQ42" s="2270"/>
      <c r="VJR42" s="2325"/>
      <c r="VJS42" s="2325"/>
      <c r="VJT42" s="2325"/>
      <c r="VJU42" s="2267"/>
      <c r="VJV42" s="2270"/>
      <c r="VJW42" s="2271"/>
      <c r="VJX42" s="2270"/>
      <c r="VJY42" s="2270"/>
      <c r="VJZ42" s="2325"/>
      <c r="VKA42" s="2325"/>
      <c r="VKB42" s="2325"/>
      <c r="VKC42" s="2267"/>
      <c r="VKD42" s="2270"/>
      <c r="VKE42" s="2271"/>
      <c r="VKF42" s="2270"/>
      <c r="VKG42" s="2270"/>
      <c r="VKH42" s="2325"/>
      <c r="VKI42" s="2325"/>
      <c r="VKJ42" s="2325"/>
      <c r="VKK42" s="2267"/>
      <c r="VKL42" s="2270"/>
      <c r="VKM42" s="2271"/>
      <c r="VKN42" s="2270"/>
      <c r="VKO42" s="2270"/>
      <c r="VKP42" s="2325"/>
      <c r="VKQ42" s="2325"/>
      <c r="VKR42" s="2325"/>
      <c r="VKS42" s="2267"/>
      <c r="VKT42" s="2270"/>
      <c r="VKU42" s="2271"/>
      <c r="VKV42" s="2270"/>
      <c r="VKW42" s="2270"/>
      <c r="VKX42" s="2325"/>
      <c r="VKY42" s="2325"/>
      <c r="VKZ42" s="2325"/>
      <c r="VLA42" s="2267"/>
      <c r="VLB42" s="2270"/>
      <c r="VLC42" s="2271"/>
      <c r="VLD42" s="2270"/>
      <c r="VLE42" s="2270"/>
      <c r="VLF42" s="2325"/>
      <c r="VLG42" s="2325"/>
      <c r="VLH42" s="2325"/>
      <c r="VLI42" s="2267"/>
      <c r="VLJ42" s="2270"/>
      <c r="VLK42" s="2271"/>
      <c r="VLL42" s="2270"/>
      <c r="VLM42" s="2270"/>
      <c r="VLN42" s="2325"/>
      <c r="VLO42" s="2325"/>
      <c r="VLP42" s="2325"/>
      <c r="VLQ42" s="2267"/>
      <c r="VLR42" s="2270"/>
      <c r="VLS42" s="2271"/>
      <c r="VLT42" s="2270"/>
      <c r="VLU42" s="2270"/>
      <c r="VLV42" s="2325"/>
      <c r="VLW42" s="2325"/>
      <c r="VLX42" s="2325"/>
      <c r="VLY42" s="2267"/>
      <c r="VLZ42" s="2270"/>
      <c r="VMA42" s="2271"/>
      <c r="VMB42" s="2270"/>
      <c r="VMC42" s="2270"/>
      <c r="VMD42" s="2325"/>
      <c r="VME42" s="2325"/>
      <c r="VMF42" s="2325"/>
      <c r="VMG42" s="2267"/>
      <c r="VMH42" s="2270"/>
      <c r="VMI42" s="2271"/>
      <c r="VMJ42" s="2270"/>
      <c r="VMK42" s="2270"/>
      <c r="VML42" s="2325"/>
      <c r="VMM42" s="2325"/>
      <c r="VMN42" s="2325"/>
      <c r="VMO42" s="2267"/>
      <c r="VMP42" s="2270"/>
      <c r="VMQ42" s="2271"/>
      <c r="VMR42" s="2270"/>
      <c r="VMS42" s="2270"/>
      <c r="VMT42" s="2325"/>
      <c r="VMU42" s="2325"/>
      <c r="VMV42" s="2325"/>
      <c r="VMW42" s="2267"/>
      <c r="VMX42" s="2270"/>
      <c r="VMY42" s="2271"/>
      <c r="VMZ42" s="2270"/>
      <c r="VNA42" s="2270"/>
      <c r="VNB42" s="2325"/>
      <c r="VNC42" s="2325"/>
      <c r="VND42" s="2325"/>
      <c r="VNE42" s="2267"/>
      <c r="VNF42" s="2270"/>
      <c r="VNG42" s="2271"/>
      <c r="VNH42" s="2270"/>
      <c r="VNI42" s="2270"/>
      <c r="VNJ42" s="2325"/>
      <c r="VNK42" s="2325"/>
      <c r="VNL42" s="2325"/>
      <c r="VNM42" s="2267"/>
      <c r="VNN42" s="2270"/>
      <c r="VNO42" s="2271"/>
      <c r="VNP42" s="2270"/>
      <c r="VNQ42" s="2270"/>
      <c r="VNR42" s="2325"/>
      <c r="VNS42" s="2325"/>
      <c r="VNT42" s="2325"/>
      <c r="VNU42" s="2267"/>
      <c r="VNV42" s="2270"/>
      <c r="VNW42" s="2271"/>
      <c r="VNX42" s="2270"/>
      <c r="VNY42" s="2270"/>
      <c r="VNZ42" s="2325"/>
      <c r="VOA42" s="2325"/>
      <c r="VOB42" s="2325"/>
      <c r="VOC42" s="2267"/>
      <c r="VOD42" s="2270"/>
      <c r="VOE42" s="2271"/>
      <c r="VOF42" s="2270"/>
      <c r="VOG42" s="2270"/>
      <c r="VOH42" s="2325"/>
      <c r="VOI42" s="2325"/>
      <c r="VOJ42" s="2325"/>
      <c r="VOK42" s="2267"/>
      <c r="VOL42" s="2270"/>
      <c r="VOM42" s="2271"/>
      <c r="VON42" s="2270"/>
      <c r="VOO42" s="2270"/>
      <c r="VOP42" s="2325"/>
      <c r="VOQ42" s="2325"/>
      <c r="VOR42" s="2325"/>
      <c r="VOS42" s="2267"/>
      <c r="VOT42" s="2270"/>
      <c r="VOU42" s="2271"/>
      <c r="VOV42" s="2270"/>
      <c r="VOW42" s="2270"/>
      <c r="VOX42" s="2325"/>
      <c r="VOY42" s="2325"/>
      <c r="VOZ42" s="2325"/>
      <c r="VPA42" s="2267"/>
      <c r="VPB42" s="2270"/>
      <c r="VPC42" s="2271"/>
      <c r="VPD42" s="2270"/>
      <c r="VPE42" s="2270"/>
      <c r="VPF42" s="2325"/>
      <c r="VPG42" s="2325"/>
      <c r="VPH42" s="2325"/>
      <c r="VPI42" s="2267"/>
      <c r="VPJ42" s="2270"/>
      <c r="VPK42" s="2271"/>
      <c r="VPL42" s="2270"/>
      <c r="VPM42" s="2270"/>
      <c r="VPN42" s="2325"/>
      <c r="VPO42" s="2325"/>
      <c r="VPP42" s="2325"/>
      <c r="VPQ42" s="2267"/>
      <c r="VPR42" s="2270"/>
      <c r="VPS42" s="2271"/>
      <c r="VPT42" s="2270"/>
      <c r="VPU42" s="2270"/>
      <c r="VPV42" s="2325"/>
      <c r="VPW42" s="2325"/>
      <c r="VPX42" s="2325"/>
      <c r="VPY42" s="2267"/>
      <c r="VPZ42" s="2270"/>
      <c r="VQA42" s="2271"/>
      <c r="VQB42" s="2270"/>
      <c r="VQC42" s="2270"/>
      <c r="VQD42" s="2325"/>
      <c r="VQE42" s="2325"/>
      <c r="VQF42" s="2325"/>
      <c r="VQG42" s="2267"/>
      <c r="VQH42" s="2270"/>
      <c r="VQI42" s="2271"/>
      <c r="VQJ42" s="2270"/>
      <c r="VQK42" s="2270"/>
      <c r="VQL42" s="2325"/>
      <c r="VQM42" s="2325"/>
      <c r="VQN42" s="2325"/>
      <c r="VQO42" s="2267"/>
      <c r="VQP42" s="2270"/>
      <c r="VQQ42" s="2271"/>
      <c r="VQR42" s="2270"/>
      <c r="VQS42" s="2270"/>
      <c r="VQT42" s="2325"/>
      <c r="VQU42" s="2325"/>
      <c r="VQV42" s="2325"/>
      <c r="VQW42" s="2267"/>
      <c r="VQX42" s="2270"/>
      <c r="VQY42" s="2271"/>
      <c r="VQZ42" s="2270"/>
      <c r="VRA42" s="2270"/>
      <c r="VRB42" s="2325"/>
      <c r="VRC42" s="2325"/>
      <c r="VRD42" s="2325"/>
      <c r="VRE42" s="2267"/>
      <c r="VRF42" s="2270"/>
      <c r="VRG42" s="2271"/>
      <c r="VRH42" s="2270"/>
      <c r="VRI42" s="2270"/>
      <c r="VRJ42" s="2325"/>
      <c r="VRK42" s="2325"/>
      <c r="VRL42" s="2325"/>
      <c r="VRM42" s="2267"/>
      <c r="VRN42" s="2270"/>
      <c r="VRO42" s="2271"/>
      <c r="VRP42" s="2270"/>
      <c r="VRQ42" s="2270"/>
      <c r="VRR42" s="2325"/>
      <c r="VRS42" s="2325"/>
      <c r="VRT42" s="2325"/>
      <c r="VRU42" s="2267"/>
      <c r="VRV42" s="2270"/>
      <c r="VRW42" s="2271"/>
      <c r="VRX42" s="2270"/>
      <c r="VRY42" s="2270"/>
      <c r="VRZ42" s="2325"/>
      <c r="VSA42" s="2325"/>
      <c r="VSB42" s="2325"/>
      <c r="VSC42" s="2267"/>
      <c r="VSD42" s="2270"/>
      <c r="VSE42" s="2271"/>
      <c r="VSF42" s="2270"/>
      <c r="VSG42" s="2270"/>
      <c r="VSH42" s="2325"/>
      <c r="VSI42" s="2325"/>
      <c r="VSJ42" s="2325"/>
      <c r="VSK42" s="2267"/>
      <c r="VSL42" s="2270"/>
      <c r="VSM42" s="2271"/>
      <c r="VSN42" s="2270"/>
      <c r="VSO42" s="2270"/>
      <c r="VSP42" s="2325"/>
      <c r="VSQ42" s="2325"/>
      <c r="VSR42" s="2325"/>
      <c r="VSS42" s="2267"/>
      <c r="VST42" s="2270"/>
      <c r="VSU42" s="2271"/>
      <c r="VSV42" s="2270"/>
      <c r="VSW42" s="2270"/>
      <c r="VSX42" s="2325"/>
      <c r="VSY42" s="2325"/>
      <c r="VSZ42" s="2325"/>
      <c r="VTA42" s="2267"/>
      <c r="VTB42" s="2270"/>
      <c r="VTC42" s="2271"/>
      <c r="VTD42" s="2270"/>
      <c r="VTE42" s="2270"/>
      <c r="VTF42" s="2325"/>
      <c r="VTG42" s="2325"/>
      <c r="VTH42" s="2325"/>
      <c r="VTI42" s="2267"/>
      <c r="VTJ42" s="2270"/>
      <c r="VTK42" s="2271"/>
      <c r="VTL42" s="2270"/>
      <c r="VTM42" s="2270"/>
      <c r="VTN42" s="2325"/>
      <c r="VTO42" s="2325"/>
      <c r="VTP42" s="2325"/>
      <c r="VTQ42" s="2267"/>
      <c r="VTR42" s="2270"/>
      <c r="VTS42" s="2271"/>
      <c r="VTT42" s="2270"/>
      <c r="VTU42" s="2270"/>
      <c r="VTV42" s="2325"/>
      <c r="VTW42" s="2325"/>
      <c r="VTX42" s="2325"/>
      <c r="VTY42" s="2267"/>
      <c r="VTZ42" s="2270"/>
      <c r="VUA42" s="2271"/>
      <c r="VUB42" s="2270"/>
      <c r="VUC42" s="2270"/>
      <c r="VUD42" s="2325"/>
      <c r="VUE42" s="2325"/>
      <c r="VUF42" s="2325"/>
      <c r="VUG42" s="2267"/>
      <c r="VUH42" s="2270"/>
      <c r="VUI42" s="2271"/>
      <c r="VUJ42" s="2270"/>
      <c r="VUK42" s="2270"/>
      <c r="VUL42" s="2325"/>
      <c r="VUM42" s="2325"/>
      <c r="VUN42" s="2325"/>
      <c r="VUO42" s="2267"/>
      <c r="VUP42" s="2270"/>
      <c r="VUQ42" s="2271"/>
      <c r="VUR42" s="2270"/>
      <c r="VUS42" s="2270"/>
      <c r="VUT42" s="2325"/>
      <c r="VUU42" s="2325"/>
      <c r="VUV42" s="2325"/>
      <c r="VUW42" s="2267"/>
      <c r="VUX42" s="2270"/>
      <c r="VUY42" s="2271"/>
      <c r="VUZ42" s="2270"/>
      <c r="VVA42" s="2270"/>
      <c r="VVB42" s="2325"/>
      <c r="VVC42" s="2325"/>
      <c r="VVD42" s="2325"/>
      <c r="VVE42" s="2267"/>
      <c r="VVF42" s="2270"/>
      <c r="VVG42" s="2271"/>
      <c r="VVH42" s="2270"/>
      <c r="VVI42" s="2270"/>
      <c r="VVJ42" s="2325"/>
      <c r="VVK42" s="2325"/>
      <c r="VVL42" s="2325"/>
      <c r="VVM42" s="2267"/>
      <c r="VVN42" s="2270"/>
      <c r="VVO42" s="2271"/>
      <c r="VVP42" s="2270"/>
      <c r="VVQ42" s="2270"/>
      <c r="VVR42" s="2325"/>
      <c r="VVS42" s="2325"/>
      <c r="VVT42" s="2325"/>
      <c r="VVU42" s="2267"/>
      <c r="VVV42" s="2270"/>
      <c r="VVW42" s="2271"/>
      <c r="VVX42" s="2270"/>
      <c r="VVY42" s="2270"/>
      <c r="VVZ42" s="2325"/>
      <c r="VWA42" s="2325"/>
      <c r="VWB42" s="2325"/>
      <c r="VWC42" s="2267"/>
      <c r="VWD42" s="2270"/>
      <c r="VWE42" s="2271"/>
      <c r="VWF42" s="2270"/>
      <c r="VWG42" s="2270"/>
      <c r="VWH42" s="2325"/>
      <c r="VWI42" s="2325"/>
      <c r="VWJ42" s="2325"/>
      <c r="VWK42" s="2267"/>
      <c r="VWL42" s="2270"/>
      <c r="VWM42" s="2271"/>
      <c r="VWN42" s="2270"/>
      <c r="VWO42" s="2270"/>
      <c r="VWP42" s="2325"/>
      <c r="VWQ42" s="2325"/>
      <c r="VWR42" s="2325"/>
      <c r="VWS42" s="2267"/>
      <c r="VWT42" s="2270"/>
      <c r="VWU42" s="2271"/>
      <c r="VWV42" s="2270"/>
      <c r="VWW42" s="2270"/>
      <c r="VWX42" s="2325"/>
      <c r="VWY42" s="2325"/>
      <c r="VWZ42" s="2325"/>
      <c r="VXA42" s="2267"/>
      <c r="VXB42" s="2270"/>
      <c r="VXC42" s="2271"/>
      <c r="VXD42" s="2270"/>
      <c r="VXE42" s="2270"/>
      <c r="VXF42" s="2325"/>
      <c r="VXG42" s="2325"/>
      <c r="VXH42" s="2325"/>
      <c r="VXI42" s="2267"/>
      <c r="VXJ42" s="2270"/>
      <c r="VXK42" s="2271"/>
      <c r="VXL42" s="2270"/>
      <c r="VXM42" s="2270"/>
      <c r="VXN42" s="2325"/>
      <c r="VXO42" s="2325"/>
      <c r="VXP42" s="2325"/>
      <c r="VXQ42" s="2267"/>
      <c r="VXR42" s="2270"/>
      <c r="VXS42" s="2271"/>
      <c r="VXT42" s="2270"/>
      <c r="VXU42" s="2270"/>
      <c r="VXV42" s="2325"/>
      <c r="VXW42" s="2325"/>
      <c r="VXX42" s="2325"/>
      <c r="VXY42" s="2267"/>
      <c r="VXZ42" s="2270"/>
      <c r="VYA42" s="2271"/>
      <c r="VYB42" s="2270"/>
      <c r="VYC42" s="2270"/>
      <c r="VYD42" s="2325"/>
      <c r="VYE42" s="2325"/>
      <c r="VYF42" s="2325"/>
      <c r="VYG42" s="2267"/>
      <c r="VYH42" s="2270"/>
      <c r="VYI42" s="2271"/>
      <c r="VYJ42" s="2270"/>
      <c r="VYK42" s="2270"/>
      <c r="VYL42" s="2325"/>
      <c r="VYM42" s="2325"/>
      <c r="VYN42" s="2325"/>
      <c r="VYO42" s="2267"/>
      <c r="VYP42" s="2270"/>
      <c r="VYQ42" s="2271"/>
      <c r="VYR42" s="2270"/>
      <c r="VYS42" s="2270"/>
      <c r="VYT42" s="2325"/>
      <c r="VYU42" s="2325"/>
      <c r="VYV42" s="2325"/>
      <c r="VYW42" s="2267"/>
      <c r="VYX42" s="2270"/>
      <c r="VYY42" s="2271"/>
      <c r="VYZ42" s="2270"/>
      <c r="VZA42" s="2270"/>
      <c r="VZB42" s="2325"/>
      <c r="VZC42" s="2325"/>
      <c r="VZD42" s="2325"/>
      <c r="VZE42" s="2267"/>
      <c r="VZF42" s="2270"/>
      <c r="VZG42" s="2271"/>
      <c r="VZH42" s="2270"/>
      <c r="VZI42" s="2270"/>
      <c r="VZJ42" s="2325"/>
      <c r="VZK42" s="2325"/>
      <c r="VZL42" s="2325"/>
      <c r="VZM42" s="2267"/>
      <c r="VZN42" s="2270"/>
      <c r="VZO42" s="2271"/>
      <c r="VZP42" s="2270"/>
      <c r="VZQ42" s="2270"/>
      <c r="VZR42" s="2325"/>
      <c r="VZS42" s="2325"/>
      <c r="VZT42" s="2325"/>
      <c r="VZU42" s="2267"/>
      <c r="VZV42" s="2270"/>
      <c r="VZW42" s="2271"/>
      <c r="VZX42" s="2270"/>
      <c r="VZY42" s="2270"/>
      <c r="VZZ42" s="2325"/>
      <c r="WAA42" s="2325"/>
      <c r="WAB42" s="2325"/>
      <c r="WAC42" s="2267"/>
      <c r="WAD42" s="2270"/>
      <c r="WAE42" s="2271"/>
      <c r="WAF42" s="2270"/>
      <c r="WAG42" s="2270"/>
      <c r="WAH42" s="2325"/>
      <c r="WAI42" s="2325"/>
      <c r="WAJ42" s="2325"/>
      <c r="WAK42" s="2267"/>
      <c r="WAL42" s="2270"/>
      <c r="WAM42" s="2271"/>
      <c r="WAN42" s="2270"/>
      <c r="WAO42" s="2270"/>
      <c r="WAP42" s="2325"/>
      <c r="WAQ42" s="2325"/>
      <c r="WAR42" s="2325"/>
      <c r="WAS42" s="2267"/>
      <c r="WAT42" s="2270"/>
      <c r="WAU42" s="2271"/>
      <c r="WAV42" s="2270"/>
      <c r="WAW42" s="2270"/>
      <c r="WAX42" s="2325"/>
      <c r="WAY42" s="2325"/>
      <c r="WAZ42" s="2325"/>
      <c r="WBA42" s="2267"/>
      <c r="WBB42" s="2270"/>
      <c r="WBC42" s="2271"/>
      <c r="WBD42" s="2270"/>
      <c r="WBE42" s="2270"/>
      <c r="WBF42" s="2325"/>
      <c r="WBG42" s="2325"/>
      <c r="WBH42" s="2325"/>
      <c r="WBI42" s="2267"/>
      <c r="WBJ42" s="2270"/>
      <c r="WBK42" s="2271"/>
      <c r="WBL42" s="2270"/>
      <c r="WBM42" s="2270"/>
      <c r="WBN42" s="2325"/>
      <c r="WBO42" s="2325"/>
      <c r="WBP42" s="2325"/>
      <c r="WBQ42" s="2267"/>
      <c r="WBR42" s="2270"/>
      <c r="WBS42" s="2271"/>
      <c r="WBT42" s="2270"/>
      <c r="WBU42" s="2270"/>
      <c r="WBV42" s="2325"/>
      <c r="WBW42" s="2325"/>
      <c r="WBX42" s="2325"/>
      <c r="WBY42" s="2267"/>
      <c r="WBZ42" s="2270"/>
      <c r="WCA42" s="2271"/>
      <c r="WCB42" s="2270"/>
      <c r="WCC42" s="2270"/>
      <c r="WCD42" s="2325"/>
      <c r="WCE42" s="2325"/>
      <c r="WCF42" s="2325"/>
      <c r="WCG42" s="2267"/>
      <c r="WCH42" s="2270"/>
      <c r="WCI42" s="2271"/>
      <c r="WCJ42" s="2270"/>
      <c r="WCK42" s="2270"/>
      <c r="WCL42" s="2325"/>
      <c r="WCM42" s="2325"/>
      <c r="WCN42" s="2325"/>
      <c r="WCO42" s="2267"/>
      <c r="WCP42" s="2270"/>
      <c r="WCQ42" s="2271"/>
      <c r="WCR42" s="2270"/>
      <c r="WCS42" s="2270"/>
      <c r="WCT42" s="2325"/>
      <c r="WCU42" s="2325"/>
      <c r="WCV42" s="2325"/>
      <c r="WCW42" s="2267"/>
      <c r="WCX42" s="2270"/>
      <c r="WCY42" s="2271"/>
      <c r="WCZ42" s="2270"/>
      <c r="WDA42" s="2270"/>
      <c r="WDB42" s="2325"/>
      <c r="WDC42" s="2325"/>
      <c r="WDD42" s="2325"/>
      <c r="WDE42" s="2267"/>
      <c r="WDF42" s="2270"/>
      <c r="WDG42" s="2271"/>
      <c r="WDH42" s="2270"/>
      <c r="WDI42" s="2270"/>
      <c r="WDJ42" s="2325"/>
      <c r="WDK42" s="2325"/>
      <c r="WDL42" s="2325"/>
      <c r="WDM42" s="2267"/>
      <c r="WDN42" s="2270"/>
      <c r="WDO42" s="2271"/>
      <c r="WDP42" s="2270"/>
      <c r="WDQ42" s="2270"/>
      <c r="WDR42" s="2325"/>
      <c r="WDS42" s="2325"/>
      <c r="WDT42" s="2325"/>
      <c r="WDU42" s="2267"/>
      <c r="WDV42" s="2270"/>
      <c r="WDW42" s="2271"/>
      <c r="WDX42" s="2270"/>
      <c r="WDY42" s="2270"/>
      <c r="WDZ42" s="2325"/>
      <c r="WEA42" s="2325"/>
      <c r="WEB42" s="2325"/>
      <c r="WEC42" s="2267"/>
      <c r="WED42" s="2270"/>
      <c r="WEE42" s="2271"/>
      <c r="WEF42" s="2270"/>
      <c r="WEG42" s="2270"/>
      <c r="WEH42" s="2325"/>
      <c r="WEI42" s="2325"/>
      <c r="WEJ42" s="2325"/>
      <c r="WEK42" s="2267"/>
      <c r="WEL42" s="2270"/>
      <c r="WEM42" s="2271"/>
      <c r="WEN42" s="2270"/>
      <c r="WEO42" s="2270"/>
      <c r="WEP42" s="2325"/>
      <c r="WEQ42" s="2325"/>
      <c r="WER42" s="2325"/>
      <c r="WES42" s="2267"/>
      <c r="WET42" s="2270"/>
      <c r="WEU42" s="2271"/>
      <c r="WEV42" s="2270"/>
      <c r="WEW42" s="2270"/>
      <c r="WEX42" s="2325"/>
      <c r="WEY42" s="2325"/>
      <c r="WEZ42" s="2325"/>
      <c r="WFA42" s="2267"/>
      <c r="WFB42" s="2270"/>
      <c r="WFC42" s="2271"/>
      <c r="WFD42" s="2270"/>
      <c r="WFE42" s="2270"/>
      <c r="WFF42" s="2325"/>
      <c r="WFG42" s="2325"/>
      <c r="WFH42" s="2325"/>
      <c r="WFI42" s="2267"/>
      <c r="WFJ42" s="2270"/>
      <c r="WFK42" s="2271"/>
      <c r="WFL42" s="2270"/>
      <c r="WFM42" s="2270"/>
      <c r="WFN42" s="2325"/>
      <c r="WFO42" s="2325"/>
      <c r="WFP42" s="2325"/>
      <c r="WFQ42" s="2267"/>
      <c r="WFR42" s="2270"/>
      <c r="WFS42" s="2271"/>
      <c r="WFT42" s="2270"/>
      <c r="WFU42" s="2270"/>
      <c r="WFV42" s="2325"/>
      <c r="WFW42" s="2325"/>
      <c r="WFX42" s="2325"/>
      <c r="WFY42" s="2267"/>
      <c r="WFZ42" s="2270"/>
      <c r="WGA42" s="2271"/>
      <c r="WGB42" s="2270"/>
      <c r="WGC42" s="2270"/>
      <c r="WGD42" s="2325"/>
      <c r="WGE42" s="2325"/>
      <c r="WGF42" s="2325"/>
      <c r="WGG42" s="2267"/>
      <c r="WGH42" s="2270"/>
      <c r="WGI42" s="2271"/>
      <c r="WGJ42" s="2270"/>
      <c r="WGK42" s="2270"/>
      <c r="WGL42" s="2325"/>
      <c r="WGM42" s="2325"/>
      <c r="WGN42" s="2325"/>
      <c r="WGO42" s="2267"/>
      <c r="WGP42" s="2270"/>
      <c r="WGQ42" s="2271"/>
      <c r="WGR42" s="2270"/>
      <c r="WGS42" s="2270"/>
      <c r="WGT42" s="2325"/>
      <c r="WGU42" s="2325"/>
      <c r="WGV42" s="2325"/>
      <c r="WGW42" s="2267"/>
      <c r="WGX42" s="2270"/>
      <c r="WGY42" s="2271"/>
      <c r="WGZ42" s="2270"/>
      <c r="WHA42" s="2270"/>
      <c r="WHB42" s="2325"/>
      <c r="WHC42" s="2325"/>
      <c r="WHD42" s="2325"/>
      <c r="WHE42" s="2267"/>
      <c r="WHF42" s="2270"/>
      <c r="WHG42" s="2271"/>
      <c r="WHH42" s="2270"/>
      <c r="WHI42" s="2270"/>
      <c r="WHJ42" s="2325"/>
      <c r="WHK42" s="2325"/>
      <c r="WHL42" s="2325"/>
      <c r="WHM42" s="2267"/>
      <c r="WHN42" s="2270"/>
      <c r="WHO42" s="2271"/>
      <c r="WHP42" s="2270"/>
      <c r="WHQ42" s="2270"/>
      <c r="WHR42" s="2325"/>
      <c r="WHS42" s="2325"/>
      <c r="WHT42" s="2325"/>
      <c r="WHU42" s="2267"/>
      <c r="WHV42" s="2270"/>
      <c r="WHW42" s="2271"/>
      <c r="WHX42" s="2270"/>
      <c r="WHY42" s="2270"/>
      <c r="WHZ42" s="2325"/>
      <c r="WIA42" s="2325"/>
      <c r="WIB42" s="2325"/>
      <c r="WIC42" s="2267"/>
      <c r="WID42" s="2270"/>
      <c r="WIE42" s="2271"/>
      <c r="WIF42" s="2270"/>
      <c r="WIG42" s="2270"/>
      <c r="WIH42" s="2325"/>
      <c r="WII42" s="2325"/>
      <c r="WIJ42" s="2325"/>
      <c r="WIK42" s="2267"/>
      <c r="WIL42" s="2270"/>
      <c r="WIM42" s="2271"/>
      <c r="WIN42" s="2270"/>
      <c r="WIO42" s="2270"/>
      <c r="WIP42" s="2325"/>
      <c r="WIQ42" s="2325"/>
      <c r="WIR42" s="2325"/>
      <c r="WIS42" s="2267"/>
      <c r="WIT42" s="2270"/>
      <c r="WIU42" s="2271"/>
      <c r="WIV42" s="2270"/>
      <c r="WIW42" s="2270"/>
      <c r="WIX42" s="2325"/>
      <c r="WIY42" s="2325"/>
      <c r="WIZ42" s="2325"/>
      <c r="WJA42" s="2267"/>
      <c r="WJB42" s="2270"/>
      <c r="WJC42" s="2271"/>
      <c r="WJD42" s="2270"/>
      <c r="WJE42" s="2270"/>
      <c r="WJF42" s="2325"/>
      <c r="WJG42" s="2325"/>
      <c r="WJH42" s="2325"/>
      <c r="WJI42" s="2267"/>
      <c r="WJJ42" s="2270"/>
      <c r="WJK42" s="2271"/>
      <c r="WJL42" s="2270"/>
      <c r="WJM42" s="2270"/>
      <c r="WJN42" s="2325"/>
      <c r="WJO42" s="2325"/>
      <c r="WJP42" s="2325"/>
      <c r="WJQ42" s="2267"/>
      <c r="WJR42" s="2270"/>
      <c r="WJS42" s="2271"/>
      <c r="WJT42" s="2270"/>
      <c r="WJU42" s="2270"/>
      <c r="WJV42" s="2325"/>
      <c r="WJW42" s="2325"/>
      <c r="WJX42" s="2325"/>
      <c r="WJY42" s="2267"/>
      <c r="WJZ42" s="2270"/>
      <c r="WKA42" s="2271"/>
      <c r="WKB42" s="2270"/>
      <c r="WKC42" s="2270"/>
      <c r="WKD42" s="2325"/>
      <c r="WKE42" s="2325"/>
      <c r="WKF42" s="2325"/>
      <c r="WKG42" s="2267"/>
      <c r="WKH42" s="2270"/>
      <c r="WKI42" s="2271"/>
      <c r="WKJ42" s="2270"/>
      <c r="WKK42" s="2270"/>
      <c r="WKL42" s="2325"/>
      <c r="WKM42" s="2325"/>
      <c r="WKN42" s="2325"/>
      <c r="WKO42" s="2267"/>
      <c r="WKP42" s="2270"/>
      <c r="WKQ42" s="2271"/>
      <c r="WKR42" s="2270"/>
      <c r="WKS42" s="2270"/>
      <c r="WKT42" s="2325"/>
      <c r="WKU42" s="2325"/>
      <c r="WKV42" s="2325"/>
      <c r="WKW42" s="2267"/>
      <c r="WKX42" s="2270"/>
      <c r="WKY42" s="2271"/>
      <c r="WKZ42" s="2270"/>
      <c r="WLA42" s="2270"/>
      <c r="WLB42" s="2325"/>
      <c r="WLC42" s="2325"/>
      <c r="WLD42" s="2325"/>
      <c r="WLE42" s="2267"/>
      <c r="WLF42" s="2270"/>
      <c r="WLG42" s="2271"/>
      <c r="WLH42" s="2270"/>
      <c r="WLI42" s="2270"/>
      <c r="WLJ42" s="2325"/>
      <c r="WLK42" s="2325"/>
      <c r="WLL42" s="2325"/>
      <c r="WLM42" s="2267"/>
      <c r="WLN42" s="2270"/>
      <c r="WLO42" s="2271"/>
      <c r="WLP42" s="2270"/>
      <c r="WLQ42" s="2270"/>
      <c r="WLR42" s="2325"/>
      <c r="WLS42" s="2325"/>
      <c r="WLT42" s="2325"/>
      <c r="WLU42" s="2267"/>
      <c r="WLV42" s="2270"/>
      <c r="WLW42" s="2271"/>
      <c r="WLX42" s="2270"/>
      <c r="WLY42" s="2270"/>
      <c r="WLZ42" s="2325"/>
      <c r="WMA42" s="2325"/>
      <c r="WMB42" s="2325"/>
      <c r="WMC42" s="2267"/>
      <c r="WMD42" s="2270"/>
      <c r="WME42" s="2271"/>
      <c r="WMF42" s="2270"/>
      <c r="WMG42" s="2270"/>
      <c r="WMH42" s="2325"/>
      <c r="WMI42" s="2325"/>
      <c r="WMJ42" s="2325"/>
      <c r="WMK42" s="2267"/>
      <c r="WML42" s="2270"/>
      <c r="WMM42" s="2271"/>
      <c r="WMN42" s="2270"/>
      <c r="WMO42" s="2270"/>
      <c r="WMP42" s="2325"/>
      <c r="WMQ42" s="2325"/>
      <c r="WMR42" s="2325"/>
      <c r="WMS42" s="2267"/>
      <c r="WMT42" s="2270"/>
      <c r="WMU42" s="2271"/>
      <c r="WMV42" s="2270"/>
      <c r="WMW42" s="2270"/>
      <c r="WMX42" s="2325"/>
      <c r="WMY42" s="2325"/>
      <c r="WMZ42" s="2325"/>
      <c r="WNA42" s="2267"/>
      <c r="WNB42" s="2270"/>
      <c r="WNC42" s="2271"/>
      <c r="WND42" s="2270"/>
      <c r="WNE42" s="2270"/>
      <c r="WNF42" s="2325"/>
      <c r="WNG42" s="2325"/>
      <c r="WNH42" s="2325"/>
      <c r="WNI42" s="2267"/>
      <c r="WNJ42" s="2270"/>
      <c r="WNK42" s="2271"/>
      <c r="WNL42" s="2270"/>
      <c r="WNM42" s="2270"/>
      <c r="WNN42" s="2325"/>
      <c r="WNO42" s="2325"/>
      <c r="WNP42" s="2325"/>
      <c r="WNQ42" s="2267"/>
      <c r="WNR42" s="2270"/>
      <c r="WNS42" s="2271"/>
      <c r="WNT42" s="2270"/>
      <c r="WNU42" s="2270"/>
      <c r="WNV42" s="2325"/>
      <c r="WNW42" s="2325"/>
      <c r="WNX42" s="2325"/>
      <c r="WNY42" s="2267"/>
      <c r="WNZ42" s="2270"/>
      <c r="WOA42" s="2271"/>
      <c r="WOB42" s="2270"/>
      <c r="WOC42" s="2270"/>
      <c r="WOD42" s="2325"/>
      <c r="WOE42" s="2325"/>
      <c r="WOF42" s="2325"/>
      <c r="WOG42" s="2267"/>
      <c r="WOH42" s="2270"/>
      <c r="WOI42" s="2271"/>
      <c r="WOJ42" s="2270"/>
      <c r="WOK42" s="2270"/>
      <c r="WOL42" s="2325"/>
      <c r="WOM42" s="2325"/>
      <c r="WON42" s="2325"/>
      <c r="WOO42" s="2267"/>
      <c r="WOP42" s="2270"/>
      <c r="WOQ42" s="2271"/>
      <c r="WOR42" s="2270"/>
      <c r="WOS42" s="2270"/>
      <c r="WOT42" s="2325"/>
      <c r="WOU42" s="2325"/>
      <c r="WOV42" s="2325"/>
      <c r="WOW42" s="2267"/>
      <c r="WOX42" s="2270"/>
      <c r="WOY42" s="2271"/>
      <c r="WOZ42" s="2270"/>
      <c r="WPA42" s="2270"/>
      <c r="WPB42" s="2325"/>
      <c r="WPC42" s="2325"/>
      <c r="WPD42" s="2325"/>
      <c r="WPE42" s="2267"/>
      <c r="WPF42" s="2270"/>
      <c r="WPG42" s="2271"/>
      <c r="WPH42" s="2270"/>
      <c r="WPI42" s="2270"/>
      <c r="WPJ42" s="2325"/>
      <c r="WPK42" s="2325"/>
      <c r="WPL42" s="2325"/>
      <c r="WPM42" s="2267"/>
      <c r="WPN42" s="2270"/>
      <c r="WPO42" s="2271"/>
      <c r="WPP42" s="2270"/>
      <c r="WPQ42" s="2270"/>
      <c r="WPR42" s="2325"/>
      <c r="WPS42" s="2325"/>
      <c r="WPT42" s="2325"/>
      <c r="WPU42" s="2267"/>
      <c r="WPV42" s="2270"/>
      <c r="WPW42" s="2271"/>
      <c r="WPX42" s="2270"/>
      <c r="WPY42" s="2270"/>
      <c r="WPZ42" s="2325"/>
      <c r="WQA42" s="2325"/>
      <c r="WQB42" s="2325"/>
      <c r="WQC42" s="2267"/>
      <c r="WQD42" s="2270"/>
      <c r="WQE42" s="2271"/>
      <c r="WQF42" s="2270"/>
      <c r="WQG42" s="2270"/>
      <c r="WQH42" s="2325"/>
      <c r="WQI42" s="2325"/>
      <c r="WQJ42" s="2325"/>
      <c r="WQK42" s="2267"/>
      <c r="WQL42" s="2270"/>
      <c r="WQM42" s="2271"/>
      <c r="WQN42" s="2270"/>
      <c r="WQO42" s="2270"/>
      <c r="WQP42" s="2325"/>
      <c r="WQQ42" s="2325"/>
      <c r="WQR42" s="2325"/>
      <c r="WQS42" s="2267"/>
      <c r="WQT42" s="2270"/>
      <c r="WQU42" s="2271"/>
      <c r="WQV42" s="2270"/>
      <c r="WQW42" s="2270"/>
      <c r="WQX42" s="2325"/>
      <c r="WQY42" s="2325"/>
      <c r="WQZ42" s="2325"/>
      <c r="WRA42" s="2267"/>
      <c r="WRB42" s="2270"/>
      <c r="WRC42" s="2271"/>
      <c r="WRD42" s="2270"/>
      <c r="WRE42" s="2270"/>
      <c r="WRF42" s="2325"/>
      <c r="WRG42" s="2325"/>
      <c r="WRH42" s="2325"/>
      <c r="WRI42" s="2267"/>
      <c r="WRJ42" s="2270"/>
      <c r="WRK42" s="2271"/>
      <c r="WRL42" s="2270"/>
      <c r="WRM42" s="2270"/>
      <c r="WRN42" s="2325"/>
      <c r="WRO42" s="2325"/>
      <c r="WRP42" s="2325"/>
      <c r="WRQ42" s="2267"/>
      <c r="WRR42" s="2270"/>
      <c r="WRS42" s="2271"/>
      <c r="WRT42" s="2270"/>
      <c r="WRU42" s="2270"/>
      <c r="WRV42" s="2325"/>
      <c r="WRW42" s="2325"/>
      <c r="WRX42" s="2325"/>
      <c r="WRY42" s="2267"/>
      <c r="WRZ42" s="2270"/>
      <c r="WSA42" s="2271"/>
      <c r="WSB42" s="2270"/>
      <c r="WSC42" s="2270"/>
      <c r="WSD42" s="2325"/>
      <c r="WSE42" s="2325"/>
      <c r="WSF42" s="2325"/>
      <c r="WSG42" s="2267"/>
      <c r="WSH42" s="2270"/>
      <c r="WSI42" s="2271"/>
      <c r="WSJ42" s="2270"/>
      <c r="WSK42" s="2270"/>
      <c r="WSL42" s="2325"/>
      <c r="WSM42" s="2325"/>
      <c r="WSN42" s="2325"/>
      <c r="WSO42" s="2267"/>
      <c r="WSP42" s="2270"/>
      <c r="WSQ42" s="2271"/>
      <c r="WSR42" s="2270"/>
      <c r="WSS42" s="2270"/>
      <c r="WST42" s="2325"/>
      <c r="WSU42" s="2325"/>
      <c r="WSV42" s="2325"/>
      <c r="WSW42" s="2267"/>
      <c r="WSX42" s="2270"/>
      <c r="WSY42" s="2271"/>
      <c r="WSZ42" s="2270"/>
      <c r="WTA42" s="2270"/>
      <c r="WTB42" s="2325"/>
      <c r="WTC42" s="2325"/>
      <c r="WTD42" s="2325"/>
      <c r="WTE42" s="2267"/>
      <c r="WTF42" s="2270"/>
      <c r="WTG42" s="2271"/>
      <c r="WTH42" s="2270"/>
      <c r="WTI42" s="2270"/>
      <c r="WTJ42" s="2325"/>
      <c r="WTK42" s="2325"/>
      <c r="WTL42" s="2325"/>
      <c r="WTM42" s="2267"/>
      <c r="WTN42" s="2270"/>
      <c r="WTO42" s="2271"/>
      <c r="WTP42" s="2270"/>
      <c r="WTQ42" s="2270"/>
      <c r="WTR42" s="2325"/>
      <c r="WTS42" s="2325"/>
      <c r="WTT42" s="2325"/>
      <c r="WTU42" s="2267"/>
      <c r="WTV42" s="2270"/>
      <c r="WTW42" s="2271"/>
      <c r="WTX42" s="2270"/>
      <c r="WTY42" s="2270"/>
      <c r="WTZ42" s="2325"/>
      <c r="WUA42" s="2325"/>
      <c r="WUB42" s="2325"/>
      <c r="WUC42" s="2267"/>
      <c r="WUD42" s="2270"/>
      <c r="WUE42" s="2271"/>
      <c r="WUF42" s="2270"/>
      <c r="WUG42" s="2270"/>
      <c r="WUH42" s="2325"/>
      <c r="WUI42" s="2325"/>
      <c r="WUJ42" s="2325"/>
      <c r="WUK42" s="2267"/>
      <c r="WUL42" s="2270"/>
      <c r="WUM42" s="2271"/>
      <c r="WUN42" s="2270"/>
      <c r="WUO42" s="2270"/>
      <c r="WUP42" s="2325"/>
      <c r="WUQ42" s="2325"/>
      <c r="WUR42" s="2325"/>
      <c r="WUS42" s="2267"/>
      <c r="WUT42" s="2270"/>
      <c r="WUU42" s="2271"/>
      <c r="WUV42" s="2270"/>
      <c r="WUW42" s="2270"/>
      <c r="WUX42" s="2325"/>
      <c r="WUY42" s="2325"/>
      <c r="WUZ42" s="2325"/>
      <c r="WVA42" s="2267"/>
      <c r="WVB42" s="2270"/>
      <c r="WVC42" s="2271"/>
      <c r="WVD42" s="2270"/>
      <c r="WVE42" s="2270"/>
      <c r="WVF42" s="2325"/>
      <c r="WVG42" s="2325"/>
      <c r="WVH42" s="2325"/>
      <c r="WVI42" s="2267"/>
      <c r="WVJ42" s="2270"/>
      <c r="WVK42" s="2271"/>
      <c r="WVL42" s="2270"/>
      <c r="WVM42" s="2270"/>
      <c r="WVN42" s="2325"/>
      <c r="WVO42" s="2325"/>
      <c r="WVP42" s="2325"/>
      <c r="WVQ42" s="2267"/>
      <c r="WVR42" s="2270"/>
      <c r="WVS42" s="2271"/>
      <c r="WVT42" s="2270"/>
      <c r="WVU42" s="2270"/>
      <c r="WVV42" s="2325"/>
      <c r="WVW42" s="2325"/>
      <c r="WVX42" s="2325"/>
      <c r="WVY42" s="2267"/>
      <c r="WVZ42" s="2270"/>
      <c r="WWA42" s="2271"/>
      <c r="WWB42" s="2270"/>
      <c r="WWC42" s="2270"/>
      <c r="WWD42" s="2325"/>
      <c r="WWE42" s="2325"/>
      <c r="WWF42" s="2325"/>
      <c r="WWG42" s="2267"/>
      <c r="WWH42" s="2270"/>
      <c r="WWI42" s="2271"/>
      <c r="WWJ42" s="2270"/>
      <c r="WWK42" s="2270"/>
      <c r="WWL42" s="2325"/>
      <c r="WWM42" s="2325"/>
      <c r="WWN42" s="2325"/>
      <c r="WWO42" s="2267"/>
      <c r="WWP42" s="2270"/>
      <c r="WWQ42" s="2271"/>
      <c r="WWR42" s="2270"/>
      <c r="WWS42" s="2270"/>
      <c r="WWT42" s="2325"/>
      <c r="WWU42" s="2325"/>
      <c r="WWV42" s="2325"/>
      <c r="WWW42" s="2267"/>
      <c r="WWX42" s="2270"/>
      <c r="WWY42" s="2271"/>
      <c r="WWZ42" s="2270"/>
      <c r="WXA42" s="2270"/>
      <c r="WXB42" s="2325"/>
      <c r="WXC42" s="2325"/>
      <c r="WXD42" s="2325"/>
      <c r="WXE42" s="2267"/>
      <c r="WXF42" s="2270"/>
      <c r="WXG42" s="2271"/>
      <c r="WXH42" s="2270"/>
      <c r="WXI42" s="2270"/>
      <c r="WXJ42" s="2325"/>
      <c r="WXK42" s="2325"/>
      <c r="WXL42" s="2325"/>
      <c r="WXM42" s="2267"/>
      <c r="WXN42" s="2270"/>
      <c r="WXO42" s="2271"/>
      <c r="WXP42" s="2270"/>
      <c r="WXQ42" s="2270"/>
      <c r="WXR42" s="2325"/>
      <c r="WXS42" s="2325"/>
      <c r="WXT42" s="2325"/>
      <c r="WXU42" s="2267"/>
      <c r="WXV42" s="2270"/>
      <c r="WXW42" s="2271"/>
      <c r="WXX42" s="2270"/>
      <c r="WXY42" s="2270"/>
      <c r="WXZ42" s="2325"/>
      <c r="WYA42" s="2325"/>
      <c r="WYB42" s="2325"/>
      <c r="WYC42" s="2267"/>
      <c r="WYD42" s="2270"/>
      <c r="WYE42" s="2271"/>
      <c r="WYF42" s="2270"/>
      <c r="WYG42" s="2270"/>
      <c r="WYH42" s="2325"/>
      <c r="WYI42" s="2325"/>
      <c r="WYJ42" s="2325"/>
      <c r="WYK42" s="2267"/>
      <c r="WYL42" s="2270"/>
      <c r="WYM42" s="2271"/>
      <c r="WYN42" s="2270"/>
      <c r="WYO42" s="2270"/>
      <c r="WYP42" s="2325"/>
      <c r="WYQ42" s="2325"/>
      <c r="WYR42" s="2325"/>
      <c r="WYS42" s="2267"/>
      <c r="WYT42" s="2270"/>
      <c r="WYU42" s="2271"/>
      <c r="WYV42" s="2270"/>
      <c r="WYW42" s="2270"/>
      <c r="WYX42" s="2325"/>
      <c r="WYY42" s="2325"/>
      <c r="WYZ42" s="2325"/>
      <c r="WZA42" s="2267"/>
      <c r="WZB42" s="2270"/>
      <c r="WZC42" s="2271"/>
      <c r="WZD42" s="2270"/>
      <c r="WZE42" s="2270"/>
      <c r="WZF42" s="2325"/>
      <c r="WZG42" s="2325"/>
      <c r="WZH42" s="2325"/>
      <c r="WZI42" s="2267"/>
      <c r="WZJ42" s="2270"/>
      <c r="WZK42" s="2271"/>
      <c r="WZL42" s="2270"/>
      <c r="WZM42" s="2270"/>
      <c r="WZN42" s="2325"/>
      <c r="WZO42" s="2325"/>
      <c r="WZP42" s="2325"/>
      <c r="WZQ42" s="2267"/>
      <c r="WZR42" s="2270"/>
      <c r="WZS42" s="2271"/>
      <c r="WZT42" s="2270"/>
      <c r="WZU42" s="2270"/>
      <c r="WZV42" s="2325"/>
      <c r="WZW42" s="2325"/>
      <c r="WZX42" s="2325"/>
      <c r="WZY42" s="2267"/>
      <c r="WZZ42" s="2270"/>
      <c r="XAA42" s="2271"/>
      <c r="XAB42" s="2270"/>
      <c r="XAC42" s="2270"/>
      <c r="XAD42" s="2325"/>
      <c r="XAE42" s="2325"/>
      <c r="XAF42" s="2325"/>
      <c r="XAG42" s="2267"/>
      <c r="XAH42" s="2270"/>
      <c r="XAI42" s="2271"/>
      <c r="XAJ42" s="2270"/>
      <c r="XAK42" s="2270"/>
      <c r="XAL42" s="2325"/>
      <c r="XAM42" s="2325"/>
      <c r="XAN42" s="2325"/>
      <c r="XAO42" s="2267"/>
      <c r="XAP42" s="2270"/>
      <c r="XAQ42" s="2271"/>
      <c r="XAR42" s="2270"/>
      <c r="XAS42" s="2270"/>
      <c r="XAT42" s="2325"/>
      <c r="XAU42" s="2325"/>
      <c r="XAV42" s="2325"/>
      <c r="XAW42" s="2267"/>
      <c r="XAX42" s="2270"/>
      <c r="XAY42" s="2271"/>
      <c r="XAZ42" s="2270"/>
      <c r="XBA42" s="2270"/>
      <c r="XBB42" s="2325"/>
      <c r="XBC42" s="2325"/>
      <c r="XBD42" s="2325"/>
      <c r="XBE42" s="2267"/>
      <c r="XBF42" s="2270"/>
      <c r="XBG42" s="2271"/>
      <c r="XBH42" s="2270"/>
      <c r="XBI42" s="2270"/>
      <c r="XBJ42" s="2325"/>
      <c r="XBK42" s="2325"/>
      <c r="XBL42" s="2325"/>
      <c r="XBM42" s="2267"/>
      <c r="XBN42" s="2270"/>
      <c r="XBO42" s="2271"/>
      <c r="XBP42" s="2270"/>
      <c r="XBQ42" s="2270"/>
      <c r="XBR42" s="2325"/>
      <c r="XBS42" s="2325"/>
      <c r="XBT42" s="2325"/>
      <c r="XBU42" s="2267"/>
      <c r="XBV42" s="2270"/>
      <c r="XBW42" s="2271"/>
      <c r="XBX42" s="2270"/>
      <c r="XBY42" s="2270"/>
      <c r="XBZ42" s="2325"/>
      <c r="XCA42" s="2325"/>
      <c r="XCB42" s="2325"/>
      <c r="XCC42" s="2267"/>
      <c r="XCD42" s="2270"/>
      <c r="XCE42" s="2271"/>
      <c r="XCF42" s="2270"/>
      <c r="XCG42" s="2270"/>
      <c r="XCH42" s="2325"/>
      <c r="XCI42" s="2325"/>
      <c r="XCJ42" s="2325"/>
      <c r="XCK42" s="2267"/>
      <c r="XCL42" s="2270"/>
      <c r="XCM42" s="2271"/>
      <c r="XCN42" s="2270"/>
      <c r="XCO42" s="2270"/>
      <c r="XCP42" s="2325"/>
      <c r="XCQ42" s="2325"/>
      <c r="XCR42" s="2325"/>
      <c r="XCS42" s="2267"/>
      <c r="XCT42" s="2270"/>
      <c r="XCU42" s="2271"/>
      <c r="XCV42" s="2270"/>
      <c r="XCW42" s="2270"/>
      <c r="XCX42" s="2325"/>
      <c r="XCY42" s="2325"/>
      <c r="XCZ42" s="2325"/>
      <c r="XDA42" s="2267"/>
      <c r="XDB42" s="2270"/>
      <c r="XDC42" s="2271"/>
      <c r="XDD42" s="2270"/>
      <c r="XDE42" s="2270"/>
      <c r="XDF42" s="2325"/>
      <c r="XDG42" s="2325"/>
      <c r="XDH42" s="2325"/>
      <c r="XDI42" s="2267"/>
      <c r="XDJ42" s="2270"/>
      <c r="XDK42" s="2271"/>
      <c r="XDL42" s="2270"/>
      <c r="XDM42" s="2270"/>
      <c r="XDN42" s="2325"/>
      <c r="XDO42" s="2325"/>
      <c r="XDP42" s="2325"/>
      <c r="XDQ42" s="2267"/>
      <c r="XDR42" s="2270"/>
      <c r="XDS42" s="2271"/>
      <c r="XDT42" s="2270"/>
      <c r="XDU42" s="2270"/>
      <c r="XDV42" s="2325"/>
      <c r="XDW42" s="2325"/>
      <c r="XDX42" s="2325"/>
      <c r="XDY42" s="2267"/>
      <c r="XDZ42" s="2270"/>
      <c r="XEA42" s="2271"/>
      <c r="XEB42" s="2270"/>
      <c r="XEC42" s="2270"/>
      <c r="XED42" s="2325"/>
      <c r="XEE42" s="2325"/>
      <c r="XEF42" s="2325"/>
      <c r="XEG42" s="2267"/>
      <c r="XEH42" s="2270"/>
      <c r="XEI42" s="2271"/>
      <c r="XEJ42" s="2270"/>
      <c r="XEK42" s="2270"/>
      <c r="XEL42" s="2325"/>
      <c r="XEM42" s="2325"/>
      <c r="XEN42" s="2325"/>
      <c r="XEO42" s="2267"/>
      <c r="XEP42" s="2270"/>
      <c r="XEQ42" s="2271"/>
      <c r="XER42" s="2270"/>
      <c r="XES42" s="2270"/>
      <c r="XET42" s="2325"/>
      <c r="XEU42" s="2325"/>
      <c r="XEV42" s="2325"/>
      <c r="XEW42" s="2267"/>
      <c r="XEX42" s="2270"/>
      <c r="XEY42" s="2271"/>
      <c r="XEZ42" s="2270"/>
      <c r="XFA42" s="2270"/>
      <c r="XFB42" s="2325"/>
      <c r="XFC42" s="2325"/>
      <c r="XFD42" s="2325"/>
    </row>
    <row r="43" spans="1:16384" ht="14.1" customHeight="1">
      <c r="A43" s="2267"/>
      <c r="B43" s="2270"/>
      <c r="C43" s="2271"/>
      <c r="D43" s="2270"/>
      <c r="E43" s="2270"/>
      <c r="F43" s="2325"/>
      <c r="G43" s="2325"/>
      <c r="H43" s="2325"/>
      <c r="I43" s="2267"/>
      <c r="J43" s="2270"/>
      <c r="K43" s="2271"/>
      <c r="L43" s="2270"/>
      <c r="M43" s="2270"/>
      <c r="N43" s="2325"/>
      <c r="O43" s="2325"/>
      <c r="P43" s="2325"/>
      <c r="Q43" s="2267"/>
      <c r="R43" s="2270"/>
      <c r="S43" s="2271"/>
      <c r="T43" s="2270"/>
      <c r="U43" s="2270"/>
      <c r="V43" s="2325"/>
      <c r="W43" s="2325"/>
      <c r="X43" s="2325"/>
      <c r="Y43" s="2267"/>
      <c r="Z43" s="2270"/>
      <c r="AA43" s="2271"/>
      <c r="AB43" s="2270"/>
      <c r="AC43" s="2270"/>
      <c r="AD43" s="2325"/>
      <c r="AE43" s="2325"/>
      <c r="AF43" s="2325"/>
      <c r="AG43" s="2267"/>
      <c r="AH43" s="2270"/>
      <c r="AI43" s="2271"/>
      <c r="AJ43" s="2270"/>
      <c r="AK43" s="2270"/>
      <c r="AL43" s="2325"/>
      <c r="AM43" s="2325"/>
      <c r="AN43" s="2325"/>
      <c r="AO43" s="2267"/>
      <c r="AP43" s="2270"/>
      <c r="AQ43" s="2271"/>
      <c r="AR43" s="2270"/>
      <c r="AS43" s="2270"/>
      <c r="AT43" s="2325"/>
      <c r="AU43" s="2325"/>
      <c r="AV43" s="2325"/>
      <c r="AW43" s="2267"/>
      <c r="AX43" s="2270"/>
      <c r="AY43" s="2271"/>
      <c r="AZ43" s="2270"/>
      <c r="BA43" s="2270"/>
      <c r="BB43" s="2325"/>
      <c r="BC43" s="2325"/>
      <c r="BD43" s="2325"/>
      <c r="BE43" s="2267"/>
      <c r="BF43" s="2270"/>
      <c r="BG43" s="2271"/>
      <c r="BH43" s="2270"/>
      <c r="BI43" s="2270"/>
      <c r="BJ43" s="2325"/>
      <c r="BK43" s="2325"/>
      <c r="BL43" s="2325"/>
      <c r="BM43" s="2267"/>
      <c r="BN43" s="2270"/>
      <c r="BO43" s="2271"/>
      <c r="BP43" s="2270"/>
      <c r="BQ43" s="2270"/>
      <c r="BR43" s="2325"/>
      <c r="BS43" s="2325"/>
      <c r="BT43" s="2325"/>
      <c r="BU43" s="2267"/>
      <c r="BV43" s="2270"/>
      <c r="BW43" s="2271"/>
      <c r="BX43" s="2270"/>
      <c r="BY43" s="2270"/>
      <c r="BZ43" s="2325"/>
      <c r="CA43" s="2325"/>
      <c r="CB43" s="2325"/>
      <c r="CC43" s="2267"/>
      <c r="CD43" s="2270"/>
      <c r="CE43" s="2271"/>
      <c r="CF43" s="2270"/>
      <c r="CG43" s="2270"/>
      <c r="CH43" s="2325"/>
      <c r="CI43" s="2325"/>
      <c r="CJ43" s="2325"/>
      <c r="CK43" s="2267"/>
      <c r="CL43" s="2270"/>
      <c r="CM43" s="2271"/>
      <c r="CN43" s="2270"/>
      <c r="CO43" s="2270"/>
      <c r="CP43" s="2325"/>
      <c r="CQ43" s="2325"/>
      <c r="CR43" s="2325"/>
      <c r="CS43" s="2267"/>
      <c r="CT43" s="2270"/>
      <c r="CU43" s="2271"/>
      <c r="CV43" s="2270"/>
      <c r="CW43" s="2270"/>
      <c r="CX43" s="2325"/>
      <c r="CY43" s="2325"/>
      <c r="CZ43" s="2325"/>
      <c r="DA43" s="2267"/>
      <c r="DB43" s="2270"/>
      <c r="DC43" s="2271"/>
      <c r="DD43" s="2270"/>
      <c r="DE43" s="2270"/>
      <c r="DF43" s="2325"/>
      <c r="DG43" s="2325"/>
      <c r="DH43" s="2325"/>
      <c r="DI43" s="2267"/>
      <c r="DJ43" s="2270"/>
      <c r="DK43" s="2271"/>
      <c r="DL43" s="2270"/>
      <c r="DM43" s="2270"/>
      <c r="DN43" s="2325"/>
      <c r="DO43" s="2325"/>
      <c r="DP43" s="2325"/>
      <c r="DQ43" s="2267"/>
      <c r="DR43" s="2270"/>
      <c r="DS43" s="2271"/>
      <c r="DT43" s="2270"/>
      <c r="DU43" s="2270"/>
      <c r="DV43" s="2325"/>
      <c r="DW43" s="2325"/>
      <c r="DX43" s="2325"/>
      <c r="DY43" s="2267"/>
      <c r="DZ43" s="2270"/>
      <c r="EA43" s="2271"/>
      <c r="EB43" s="2270"/>
      <c r="EC43" s="2270"/>
      <c r="ED43" s="2325"/>
      <c r="EE43" s="2325"/>
      <c r="EF43" s="2325"/>
      <c r="EG43" s="2267"/>
      <c r="EH43" s="2270"/>
      <c r="EI43" s="2271"/>
      <c r="EJ43" s="2270"/>
      <c r="EK43" s="2270"/>
      <c r="EL43" s="2325"/>
      <c r="EM43" s="2325"/>
      <c r="EN43" s="2325"/>
      <c r="EO43" s="2267"/>
      <c r="EP43" s="2270"/>
      <c r="EQ43" s="2271"/>
      <c r="ER43" s="2270"/>
      <c r="ES43" s="2270"/>
      <c r="ET43" s="2325"/>
      <c r="EU43" s="2325"/>
      <c r="EV43" s="2325"/>
      <c r="EW43" s="2267"/>
      <c r="EX43" s="2270"/>
      <c r="EY43" s="2271"/>
      <c r="EZ43" s="2270"/>
      <c r="FA43" s="2270"/>
      <c r="FB43" s="2325"/>
      <c r="FC43" s="2325"/>
      <c r="FD43" s="2325"/>
      <c r="FE43" s="2267"/>
      <c r="FF43" s="2270"/>
      <c r="FG43" s="2271"/>
      <c r="FH43" s="2270"/>
      <c r="FI43" s="2270"/>
      <c r="FJ43" s="2325"/>
      <c r="FK43" s="2325"/>
      <c r="FL43" s="2325"/>
      <c r="FM43" s="2267"/>
      <c r="FN43" s="2270"/>
      <c r="FO43" s="2271"/>
      <c r="FP43" s="2270"/>
      <c r="FQ43" s="2270"/>
      <c r="FR43" s="2325"/>
      <c r="FS43" s="2325"/>
      <c r="FT43" s="2325"/>
      <c r="FU43" s="2267"/>
      <c r="FV43" s="2270"/>
      <c r="FW43" s="2271"/>
      <c r="FX43" s="2270"/>
      <c r="FY43" s="2270"/>
      <c r="FZ43" s="2325"/>
      <c r="GA43" s="2325"/>
      <c r="GB43" s="2325"/>
      <c r="GC43" s="2267"/>
      <c r="GD43" s="2270"/>
      <c r="GE43" s="2271"/>
      <c r="GF43" s="2270"/>
      <c r="GG43" s="2270"/>
      <c r="GH43" s="2325"/>
      <c r="GI43" s="2325"/>
      <c r="GJ43" s="2325"/>
      <c r="GK43" s="2267"/>
      <c r="GL43" s="2270"/>
      <c r="GM43" s="2271"/>
      <c r="GN43" s="2270"/>
      <c r="GO43" s="2270"/>
      <c r="GP43" s="2325"/>
      <c r="GQ43" s="2325"/>
      <c r="GR43" s="2325"/>
      <c r="GS43" s="2267"/>
      <c r="GT43" s="2270"/>
      <c r="GU43" s="2271"/>
      <c r="GV43" s="2270"/>
      <c r="GW43" s="2270"/>
      <c r="GX43" s="2325"/>
      <c r="GY43" s="2325"/>
      <c r="GZ43" s="2325"/>
      <c r="HA43" s="2267"/>
      <c r="HB43" s="2270"/>
      <c r="HC43" s="2271"/>
      <c r="HD43" s="2270"/>
      <c r="HE43" s="2270"/>
      <c r="HF43" s="2325"/>
      <c r="HG43" s="2325"/>
      <c r="HH43" s="2325"/>
      <c r="HI43" s="2267"/>
      <c r="HJ43" s="2270"/>
      <c r="HK43" s="2271"/>
      <c r="HL43" s="2270"/>
      <c r="HM43" s="2270"/>
      <c r="HN43" s="2325"/>
      <c r="HO43" s="2325"/>
      <c r="HP43" s="2325"/>
      <c r="HQ43" s="2267"/>
      <c r="HR43" s="2270"/>
      <c r="HS43" s="2271"/>
      <c r="HT43" s="2270"/>
      <c r="HU43" s="2270"/>
      <c r="HV43" s="2325"/>
      <c r="HW43" s="2325"/>
      <c r="HX43" s="2325"/>
      <c r="HY43" s="2267"/>
      <c r="HZ43" s="2270"/>
      <c r="IA43" s="2271"/>
      <c r="IB43" s="2270"/>
      <c r="IC43" s="2270"/>
      <c r="ID43" s="2325"/>
      <c r="IE43" s="2325"/>
      <c r="IF43" s="2325"/>
      <c r="IG43" s="2267"/>
      <c r="IH43" s="2270"/>
      <c r="II43" s="2271"/>
      <c r="IJ43" s="2270"/>
      <c r="IK43" s="2270"/>
      <c r="IL43" s="2325"/>
      <c r="IM43" s="2325"/>
      <c r="IN43" s="2325"/>
      <c r="IO43" s="2267"/>
      <c r="IP43" s="2270"/>
      <c r="IQ43" s="2271"/>
      <c r="IR43" s="2270"/>
      <c r="IS43" s="2270"/>
      <c r="IT43" s="2325"/>
      <c r="IU43" s="2325"/>
      <c r="IV43" s="2325"/>
      <c r="IW43" s="2267"/>
      <c r="IX43" s="2270"/>
      <c r="IY43" s="2271"/>
      <c r="IZ43" s="2270"/>
      <c r="JA43" s="2270"/>
      <c r="JB43" s="2325"/>
      <c r="JC43" s="2325"/>
      <c r="JD43" s="2325"/>
      <c r="JE43" s="2267"/>
      <c r="JF43" s="2270"/>
      <c r="JG43" s="2271"/>
      <c r="JH43" s="2270"/>
      <c r="JI43" s="2270"/>
      <c r="JJ43" s="2325"/>
      <c r="JK43" s="2325"/>
      <c r="JL43" s="2325"/>
      <c r="JM43" s="2267"/>
      <c r="JN43" s="2270"/>
      <c r="JO43" s="2271"/>
      <c r="JP43" s="2270"/>
      <c r="JQ43" s="2270"/>
      <c r="JR43" s="2325"/>
      <c r="JS43" s="2325"/>
      <c r="JT43" s="2325"/>
      <c r="JU43" s="2267"/>
      <c r="JV43" s="2270"/>
      <c r="JW43" s="2271"/>
      <c r="JX43" s="2270"/>
      <c r="JY43" s="2270"/>
      <c r="JZ43" s="2325"/>
      <c r="KA43" s="2325"/>
      <c r="KB43" s="2325"/>
      <c r="KC43" s="2267"/>
      <c r="KD43" s="2270"/>
      <c r="KE43" s="2271"/>
      <c r="KF43" s="2270"/>
      <c r="KG43" s="2270"/>
      <c r="KH43" s="2325"/>
      <c r="KI43" s="2325"/>
      <c r="KJ43" s="2325"/>
      <c r="KK43" s="2267"/>
      <c r="KL43" s="2270"/>
      <c r="KM43" s="2271"/>
      <c r="KN43" s="2270"/>
      <c r="KO43" s="2270"/>
      <c r="KP43" s="2325"/>
      <c r="KQ43" s="2325"/>
      <c r="KR43" s="2325"/>
      <c r="KS43" s="2267"/>
      <c r="KT43" s="2270"/>
      <c r="KU43" s="2271"/>
      <c r="KV43" s="2270"/>
      <c r="KW43" s="2270"/>
      <c r="KX43" s="2325"/>
      <c r="KY43" s="2325"/>
      <c r="KZ43" s="2325"/>
      <c r="LA43" s="2267"/>
      <c r="LB43" s="2270"/>
      <c r="LC43" s="2271"/>
      <c r="LD43" s="2270"/>
      <c r="LE43" s="2270"/>
      <c r="LF43" s="2325"/>
      <c r="LG43" s="2325"/>
      <c r="LH43" s="2325"/>
      <c r="LI43" s="2267"/>
      <c r="LJ43" s="2270"/>
      <c r="LK43" s="2271"/>
      <c r="LL43" s="2270"/>
      <c r="LM43" s="2270"/>
      <c r="LN43" s="2325"/>
      <c r="LO43" s="2325"/>
      <c r="LP43" s="2325"/>
      <c r="LQ43" s="2267"/>
      <c r="LR43" s="2270"/>
      <c r="LS43" s="2271"/>
      <c r="LT43" s="2270"/>
      <c r="LU43" s="2270"/>
      <c r="LV43" s="2325"/>
      <c r="LW43" s="2325"/>
      <c r="LX43" s="2325"/>
      <c r="LY43" s="2267"/>
      <c r="LZ43" s="2270"/>
      <c r="MA43" s="2271"/>
      <c r="MB43" s="2270"/>
      <c r="MC43" s="2270"/>
      <c r="MD43" s="2325"/>
      <c r="ME43" s="2325"/>
      <c r="MF43" s="2325"/>
      <c r="MG43" s="2267"/>
      <c r="MH43" s="2270"/>
      <c r="MI43" s="2271"/>
      <c r="MJ43" s="2270"/>
      <c r="MK43" s="2270"/>
      <c r="ML43" s="2325"/>
      <c r="MM43" s="2325"/>
      <c r="MN43" s="2325"/>
      <c r="MO43" s="2267"/>
      <c r="MP43" s="2270"/>
      <c r="MQ43" s="2271"/>
      <c r="MR43" s="2270"/>
      <c r="MS43" s="2270"/>
      <c r="MT43" s="2325"/>
      <c r="MU43" s="2325"/>
      <c r="MV43" s="2325"/>
      <c r="MW43" s="2267"/>
      <c r="MX43" s="2270"/>
      <c r="MY43" s="2271"/>
      <c r="MZ43" s="2270"/>
      <c r="NA43" s="2270"/>
      <c r="NB43" s="2325"/>
      <c r="NC43" s="2325"/>
      <c r="ND43" s="2325"/>
      <c r="NE43" s="2267"/>
      <c r="NF43" s="2270"/>
      <c r="NG43" s="2271"/>
      <c r="NH43" s="2270"/>
      <c r="NI43" s="2270"/>
      <c r="NJ43" s="2325"/>
      <c r="NK43" s="2325"/>
      <c r="NL43" s="2325"/>
      <c r="NM43" s="2267"/>
      <c r="NN43" s="2270"/>
      <c r="NO43" s="2271"/>
      <c r="NP43" s="2270"/>
      <c r="NQ43" s="2270"/>
      <c r="NR43" s="2325"/>
      <c r="NS43" s="2325"/>
      <c r="NT43" s="2325"/>
      <c r="NU43" s="2267"/>
      <c r="NV43" s="2270"/>
      <c r="NW43" s="2271"/>
      <c r="NX43" s="2270"/>
      <c r="NY43" s="2270"/>
      <c r="NZ43" s="2325"/>
      <c r="OA43" s="2325"/>
      <c r="OB43" s="2325"/>
      <c r="OC43" s="2267"/>
      <c r="OD43" s="2270"/>
      <c r="OE43" s="2271"/>
      <c r="OF43" s="2270"/>
      <c r="OG43" s="2270"/>
      <c r="OH43" s="2325"/>
      <c r="OI43" s="2325"/>
      <c r="OJ43" s="2325"/>
      <c r="OK43" s="2267"/>
      <c r="OL43" s="2270"/>
      <c r="OM43" s="2271"/>
      <c r="ON43" s="2270"/>
      <c r="OO43" s="2270"/>
      <c r="OP43" s="2325"/>
      <c r="OQ43" s="2325"/>
      <c r="OR43" s="2325"/>
      <c r="OS43" s="2267"/>
      <c r="OT43" s="2270"/>
      <c r="OU43" s="2271"/>
      <c r="OV43" s="2270"/>
      <c r="OW43" s="2270"/>
      <c r="OX43" s="2325"/>
      <c r="OY43" s="2325"/>
      <c r="OZ43" s="2325"/>
      <c r="PA43" s="2267"/>
      <c r="PB43" s="2270"/>
      <c r="PC43" s="2271"/>
      <c r="PD43" s="2270"/>
      <c r="PE43" s="2270"/>
      <c r="PF43" s="2325"/>
      <c r="PG43" s="2325"/>
      <c r="PH43" s="2325"/>
      <c r="PI43" s="2267"/>
      <c r="PJ43" s="2270"/>
      <c r="PK43" s="2271"/>
      <c r="PL43" s="2270"/>
      <c r="PM43" s="2270"/>
      <c r="PN43" s="2325"/>
      <c r="PO43" s="2325"/>
      <c r="PP43" s="2325"/>
      <c r="PQ43" s="2267"/>
      <c r="PR43" s="2270"/>
      <c r="PS43" s="2271"/>
      <c r="PT43" s="2270"/>
      <c r="PU43" s="2270"/>
      <c r="PV43" s="2325"/>
      <c r="PW43" s="2325"/>
      <c r="PX43" s="2325"/>
      <c r="PY43" s="2267"/>
      <c r="PZ43" s="2270"/>
      <c r="QA43" s="2271"/>
      <c r="QB43" s="2270"/>
      <c r="QC43" s="2270"/>
      <c r="QD43" s="2325"/>
      <c r="QE43" s="2325"/>
      <c r="QF43" s="2325"/>
      <c r="QG43" s="2267"/>
      <c r="QH43" s="2270"/>
      <c r="QI43" s="2271"/>
      <c r="QJ43" s="2270"/>
      <c r="QK43" s="2270"/>
      <c r="QL43" s="2325"/>
      <c r="QM43" s="2325"/>
      <c r="QN43" s="2325"/>
      <c r="QO43" s="2267"/>
      <c r="QP43" s="2270"/>
      <c r="QQ43" s="2271"/>
      <c r="QR43" s="2270"/>
      <c r="QS43" s="2270"/>
      <c r="QT43" s="2325"/>
      <c r="QU43" s="2325"/>
      <c r="QV43" s="2325"/>
      <c r="QW43" s="2267"/>
      <c r="QX43" s="2270"/>
      <c r="QY43" s="2271"/>
      <c r="QZ43" s="2270"/>
      <c r="RA43" s="2270"/>
      <c r="RB43" s="2325"/>
      <c r="RC43" s="2325"/>
      <c r="RD43" s="2325"/>
      <c r="RE43" s="2267"/>
      <c r="RF43" s="2270"/>
      <c r="RG43" s="2271"/>
      <c r="RH43" s="2270"/>
      <c r="RI43" s="2270"/>
      <c r="RJ43" s="2325"/>
      <c r="RK43" s="2325"/>
      <c r="RL43" s="2325"/>
      <c r="RM43" s="2267"/>
      <c r="RN43" s="2270"/>
      <c r="RO43" s="2271"/>
      <c r="RP43" s="2270"/>
      <c r="RQ43" s="2270"/>
      <c r="RR43" s="2325"/>
      <c r="RS43" s="2325"/>
      <c r="RT43" s="2325"/>
      <c r="RU43" s="2267"/>
      <c r="RV43" s="2270"/>
      <c r="RW43" s="2271"/>
      <c r="RX43" s="2270"/>
      <c r="RY43" s="2270"/>
      <c r="RZ43" s="2325"/>
      <c r="SA43" s="2325"/>
      <c r="SB43" s="2325"/>
      <c r="SC43" s="2267"/>
      <c r="SD43" s="2270"/>
      <c r="SE43" s="2271"/>
      <c r="SF43" s="2270"/>
      <c r="SG43" s="2270"/>
      <c r="SH43" s="2325"/>
      <c r="SI43" s="2325"/>
      <c r="SJ43" s="2325"/>
      <c r="SK43" s="2267"/>
      <c r="SL43" s="2270"/>
      <c r="SM43" s="2271"/>
      <c r="SN43" s="2270"/>
      <c r="SO43" s="2270"/>
      <c r="SP43" s="2325"/>
      <c r="SQ43" s="2325"/>
      <c r="SR43" s="2325"/>
      <c r="SS43" s="2267"/>
      <c r="ST43" s="2270"/>
      <c r="SU43" s="2271"/>
      <c r="SV43" s="2270"/>
      <c r="SW43" s="2270"/>
      <c r="SX43" s="2325"/>
      <c r="SY43" s="2325"/>
      <c r="SZ43" s="2325"/>
      <c r="TA43" s="2267"/>
      <c r="TB43" s="2270"/>
      <c r="TC43" s="2271"/>
      <c r="TD43" s="2270"/>
      <c r="TE43" s="2270"/>
      <c r="TF43" s="2325"/>
      <c r="TG43" s="2325"/>
      <c r="TH43" s="2325"/>
      <c r="TI43" s="2267"/>
      <c r="TJ43" s="2270"/>
      <c r="TK43" s="2271"/>
      <c r="TL43" s="2270"/>
      <c r="TM43" s="2270"/>
      <c r="TN43" s="2325"/>
      <c r="TO43" s="2325"/>
      <c r="TP43" s="2325"/>
      <c r="TQ43" s="2267"/>
      <c r="TR43" s="2270"/>
      <c r="TS43" s="2271"/>
      <c r="TT43" s="2270"/>
      <c r="TU43" s="2270"/>
      <c r="TV43" s="2325"/>
      <c r="TW43" s="2325"/>
      <c r="TX43" s="2325"/>
      <c r="TY43" s="2267"/>
      <c r="TZ43" s="2270"/>
      <c r="UA43" s="2271"/>
      <c r="UB43" s="2270"/>
      <c r="UC43" s="2270"/>
      <c r="UD43" s="2325"/>
      <c r="UE43" s="2325"/>
      <c r="UF43" s="2325"/>
      <c r="UG43" s="2267"/>
      <c r="UH43" s="2270"/>
      <c r="UI43" s="2271"/>
      <c r="UJ43" s="2270"/>
      <c r="UK43" s="2270"/>
      <c r="UL43" s="2325"/>
      <c r="UM43" s="2325"/>
      <c r="UN43" s="2325"/>
      <c r="UO43" s="2267"/>
      <c r="UP43" s="2270"/>
      <c r="UQ43" s="2271"/>
      <c r="UR43" s="2270"/>
      <c r="US43" s="2270"/>
      <c r="UT43" s="2325"/>
      <c r="UU43" s="2325"/>
      <c r="UV43" s="2325"/>
      <c r="UW43" s="2267"/>
      <c r="UX43" s="2270"/>
      <c r="UY43" s="2271"/>
      <c r="UZ43" s="2270"/>
      <c r="VA43" s="2270"/>
      <c r="VB43" s="2325"/>
      <c r="VC43" s="2325"/>
      <c r="VD43" s="2325"/>
      <c r="VE43" s="2267"/>
      <c r="VF43" s="2270"/>
      <c r="VG43" s="2271"/>
      <c r="VH43" s="2270"/>
      <c r="VI43" s="2270"/>
      <c r="VJ43" s="2325"/>
      <c r="VK43" s="2325"/>
      <c r="VL43" s="2325"/>
      <c r="VM43" s="2267"/>
      <c r="VN43" s="2270"/>
      <c r="VO43" s="2271"/>
      <c r="VP43" s="2270"/>
      <c r="VQ43" s="2270"/>
      <c r="VR43" s="2325"/>
      <c r="VS43" s="2325"/>
      <c r="VT43" s="2325"/>
      <c r="VU43" s="2267"/>
      <c r="VV43" s="2270"/>
      <c r="VW43" s="2271"/>
      <c r="VX43" s="2270"/>
      <c r="VY43" s="2270"/>
      <c r="VZ43" s="2325"/>
      <c r="WA43" s="2325"/>
      <c r="WB43" s="2325"/>
      <c r="WC43" s="2267"/>
      <c r="WD43" s="2270"/>
      <c r="WE43" s="2271"/>
      <c r="WF43" s="2270"/>
      <c r="WG43" s="2270"/>
      <c r="WH43" s="2325"/>
      <c r="WI43" s="2325"/>
      <c r="WJ43" s="2325"/>
      <c r="WK43" s="2267"/>
      <c r="WL43" s="2270"/>
      <c r="WM43" s="2271"/>
      <c r="WN43" s="2270"/>
      <c r="WO43" s="2270"/>
      <c r="WP43" s="2325"/>
      <c r="WQ43" s="2325"/>
      <c r="WR43" s="2325"/>
      <c r="WS43" s="2267"/>
      <c r="WT43" s="2270"/>
      <c r="WU43" s="2271"/>
      <c r="WV43" s="2270"/>
      <c r="WW43" s="2270"/>
      <c r="WX43" s="2325"/>
      <c r="WY43" s="2325"/>
      <c r="WZ43" s="2325"/>
      <c r="XA43" s="2267"/>
      <c r="XB43" s="2270"/>
      <c r="XC43" s="2271"/>
      <c r="XD43" s="2270"/>
      <c r="XE43" s="2270"/>
      <c r="XF43" s="2325"/>
      <c r="XG43" s="2325"/>
      <c r="XH43" s="2325"/>
      <c r="XI43" s="2267"/>
      <c r="XJ43" s="2270"/>
      <c r="XK43" s="2271"/>
      <c r="XL43" s="2270"/>
      <c r="XM43" s="2270"/>
      <c r="XN43" s="2325"/>
      <c r="XO43" s="2325"/>
      <c r="XP43" s="2325"/>
      <c r="XQ43" s="2267"/>
      <c r="XR43" s="2270"/>
      <c r="XS43" s="2271"/>
      <c r="XT43" s="2270"/>
      <c r="XU43" s="2270"/>
      <c r="XV43" s="2325"/>
      <c r="XW43" s="2325"/>
      <c r="XX43" s="2325"/>
      <c r="XY43" s="2267"/>
      <c r="XZ43" s="2270"/>
      <c r="YA43" s="2271"/>
      <c r="YB43" s="2270"/>
      <c r="YC43" s="2270"/>
      <c r="YD43" s="2325"/>
      <c r="YE43" s="2325"/>
      <c r="YF43" s="2325"/>
      <c r="YG43" s="2267"/>
      <c r="YH43" s="2270"/>
      <c r="YI43" s="2271"/>
      <c r="YJ43" s="2270"/>
      <c r="YK43" s="2270"/>
      <c r="YL43" s="2325"/>
      <c r="YM43" s="2325"/>
      <c r="YN43" s="2325"/>
      <c r="YO43" s="2267"/>
      <c r="YP43" s="2270"/>
      <c r="YQ43" s="2271"/>
      <c r="YR43" s="2270"/>
      <c r="YS43" s="2270"/>
      <c r="YT43" s="2325"/>
      <c r="YU43" s="2325"/>
      <c r="YV43" s="2325"/>
      <c r="YW43" s="2267"/>
      <c r="YX43" s="2270"/>
      <c r="YY43" s="2271"/>
      <c r="YZ43" s="2270"/>
      <c r="ZA43" s="2270"/>
      <c r="ZB43" s="2325"/>
      <c r="ZC43" s="2325"/>
      <c r="ZD43" s="2325"/>
      <c r="ZE43" s="2267"/>
      <c r="ZF43" s="2270"/>
      <c r="ZG43" s="2271"/>
      <c r="ZH43" s="2270"/>
      <c r="ZI43" s="2270"/>
      <c r="ZJ43" s="2325"/>
      <c r="ZK43" s="2325"/>
      <c r="ZL43" s="2325"/>
      <c r="ZM43" s="2267"/>
      <c r="ZN43" s="2270"/>
      <c r="ZO43" s="2271"/>
      <c r="ZP43" s="2270"/>
      <c r="ZQ43" s="2270"/>
      <c r="ZR43" s="2325"/>
      <c r="ZS43" s="2325"/>
      <c r="ZT43" s="2325"/>
      <c r="ZU43" s="2267"/>
      <c r="ZV43" s="2270"/>
      <c r="ZW43" s="2271"/>
      <c r="ZX43" s="2270"/>
      <c r="ZY43" s="2270"/>
      <c r="ZZ43" s="2325"/>
      <c r="AAA43" s="2325"/>
      <c r="AAB43" s="2325"/>
      <c r="AAC43" s="2267"/>
      <c r="AAD43" s="2270"/>
      <c r="AAE43" s="2271"/>
      <c r="AAF43" s="2270"/>
      <c r="AAG43" s="2270"/>
      <c r="AAH43" s="2325"/>
      <c r="AAI43" s="2325"/>
      <c r="AAJ43" s="2325"/>
      <c r="AAK43" s="2267"/>
      <c r="AAL43" s="2270"/>
      <c r="AAM43" s="2271"/>
      <c r="AAN43" s="2270"/>
      <c r="AAO43" s="2270"/>
      <c r="AAP43" s="2325"/>
      <c r="AAQ43" s="2325"/>
      <c r="AAR43" s="2325"/>
      <c r="AAS43" s="2267"/>
      <c r="AAT43" s="2270"/>
      <c r="AAU43" s="2271"/>
      <c r="AAV43" s="2270"/>
      <c r="AAW43" s="2270"/>
      <c r="AAX43" s="2325"/>
      <c r="AAY43" s="2325"/>
      <c r="AAZ43" s="2325"/>
      <c r="ABA43" s="2267"/>
      <c r="ABB43" s="2270"/>
      <c r="ABC43" s="2271"/>
      <c r="ABD43" s="2270"/>
      <c r="ABE43" s="2270"/>
      <c r="ABF43" s="2325"/>
      <c r="ABG43" s="2325"/>
      <c r="ABH43" s="2325"/>
      <c r="ABI43" s="2267"/>
      <c r="ABJ43" s="2270"/>
      <c r="ABK43" s="2271"/>
      <c r="ABL43" s="2270"/>
      <c r="ABM43" s="2270"/>
      <c r="ABN43" s="2325"/>
      <c r="ABO43" s="2325"/>
      <c r="ABP43" s="2325"/>
      <c r="ABQ43" s="2267"/>
      <c r="ABR43" s="2270"/>
      <c r="ABS43" s="2271"/>
      <c r="ABT43" s="2270"/>
      <c r="ABU43" s="2270"/>
      <c r="ABV43" s="2325"/>
      <c r="ABW43" s="2325"/>
      <c r="ABX43" s="2325"/>
      <c r="ABY43" s="2267"/>
      <c r="ABZ43" s="2270"/>
      <c r="ACA43" s="2271"/>
      <c r="ACB43" s="2270"/>
      <c r="ACC43" s="2270"/>
      <c r="ACD43" s="2325"/>
      <c r="ACE43" s="2325"/>
      <c r="ACF43" s="2325"/>
      <c r="ACG43" s="2267"/>
      <c r="ACH43" s="2270"/>
      <c r="ACI43" s="2271"/>
      <c r="ACJ43" s="2270"/>
      <c r="ACK43" s="2270"/>
      <c r="ACL43" s="2325"/>
      <c r="ACM43" s="2325"/>
      <c r="ACN43" s="2325"/>
      <c r="ACO43" s="2267"/>
      <c r="ACP43" s="2270"/>
      <c r="ACQ43" s="2271"/>
      <c r="ACR43" s="2270"/>
      <c r="ACS43" s="2270"/>
      <c r="ACT43" s="2325"/>
      <c r="ACU43" s="2325"/>
      <c r="ACV43" s="2325"/>
      <c r="ACW43" s="2267"/>
      <c r="ACX43" s="2270"/>
      <c r="ACY43" s="2271"/>
      <c r="ACZ43" s="2270"/>
      <c r="ADA43" s="2270"/>
      <c r="ADB43" s="2325"/>
      <c r="ADC43" s="2325"/>
      <c r="ADD43" s="2325"/>
      <c r="ADE43" s="2267"/>
      <c r="ADF43" s="2270"/>
      <c r="ADG43" s="2271"/>
      <c r="ADH43" s="2270"/>
      <c r="ADI43" s="2270"/>
      <c r="ADJ43" s="2325"/>
      <c r="ADK43" s="2325"/>
      <c r="ADL43" s="2325"/>
      <c r="ADM43" s="2267"/>
      <c r="ADN43" s="2270"/>
      <c r="ADO43" s="2271"/>
      <c r="ADP43" s="2270"/>
      <c r="ADQ43" s="2270"/>
      <c r="ADR43" s="2325"/>
      <c r="ADS43" s="2325"/>
      <c r="ADT43" s="2325"/>
      <c r="ADU43" s="2267"/>
      <c r="ADV43" s="2270"/>
      <c r="ADW43" s="2271"/>
      <c r="ADX43" s="2270"/>
      <c r="ADY43" s="2270"/>
      <c r="ADZ43" s="2325"/>
      <c r="AEA43" s="2325"/>
      <c r="AEB43" s="2325"/>
      <c r="AEC43" s="2267"/>
      <c r="AED43" s="2270"/>
      <c r="AEE43" s="2271"/>
      <c r="AEF43" s="2270"/>
      <c r="AEG43" s="2270"/>
      <c r="AEH43" s="2325"/>
      <c r="AEI43" s="2325"/>
      <c r="AEJ43" s="2325"/>
      <c r="AEK43" s="2267"/>
      <c r="AEL43" s="2270"/>
      <c r="AEM43" s="2271"/>
      <c r="AEN43" s="2270"/>
      <c r="AEO43" s="2270"/>
      <c r="AEP43" s="2325"/>
      <c r="AEQ43" s="2325"/>
      <c r="AER43" s="2325"/>
      <c r="AES43" s="2267"/>
      <c r="AET43" s="2270"/>
      <c r="AEU43" s="2271"/>
      <c r="AEV43" s="2270"/>
      <c r="AEW43" s="2270"/>
      <c r="AEX43" s="2325"/>
      <c r="AEY43" s="2325"/>
      <c r="AEZ43" s="2325"/>
      <c r="AFA43" s="2267"/>
      <c r="AFB43" s="2270"/>
      <c r="AFC43" s="2271"/>
      <c r="AFD43" s="2270"/>
      <c r="AFE43" s="2270"/>
      <c r="AFF43" s="2325"/>
      <c r="AFG43" s="2325"/>
      <c r="AFH43" s="2325"/>
      <c r="AFI43" s="2267"/>
      <c r="AFJ43" s="2270"/>
      <c r="AFK43" s="2271"/>
      <c r="AFL43" s="2270"/>
      <c r="AFM43" s="2270"/>
      <c r="AFN43" s="2325"/>
      <c r="AFO43" s="2325"/>
      <c r="AFP43" s="2325"/>
      <c r="AFQ43" s="2267"/>
      <c r="AFR43" s="2270"/>
      <c r="AFS43" s="2271"/>
      <c r="AFT43" s="2270"/>
      <c r="AFU43" s="2270"/>
      <c r="AFV43" s="2325"/>
      <c r="AFW43" s="2325"/>
      <c r="AFX43" s="2325"/>
      <c r="AFY43" s="2267"/>
      <c r="AFZ43" s="2270"/>
      <c r="AGA43" s="2271"/>
      <c r="AGB43" s="2270"/>
      <c r="AGC43" s="2270"/>
      <c r="AGD43" s="2325"/>
      <c r="AGE43" s="2325"/>
      <c r="AGF43" s="2325"/>
      <c r="AGG43" s="2267"/>
      <c r="AGH43" s="2270"/>
      <c r="AGI43" s="2271"/>
      <c r="AGJ43" s="2270"/>
      <c r="AGK43" s="2270"/>
      <c r="AGL43" s="2325"/>
      <c r="AGM43" s="2325"/>
      <c r="AGN43" s="2325"/>
      <c r="AGO43" s="2267"/>
      <c r="AGP43" s="2270"/>
      <c r="AGQ43" s="2271"/>
      <c r="AGR43" s="2270"/>
      <c r="AGS43" s="2270"/>
      <c r="AGT43" s="2325"/>
      <c r="AGU43" s="2325"/>
      <c r="AGV43" s="2325"/>
      <c r="AGW43" s="2267"/>
      <c r="AGX43" s="2270"/>
      <c r="AGY43" s="2271"/>
      <c r="AGZ43" s="2270"/>
      <c r="AHA43" s="2270"/>
      <c r="AHB43" s="2325"/>
      <c r="AHC43" s="2325"/>
      <c r="AHD43" s="2325"/>
      <c r="AHE43" s="2267"/>
      <c r="AHF43" s="2270"/>
      <c r="AHG43" s="2271"/>
      <c r="AHH43" s="2270"/>
      <c r="AHI43" s="2270"/>
      <c r="AHJ43" s="2325"/>
      <c r="AHK43" s="2325"/>
      <c r="AHL43" s="2325"/>
      <c r="AHM43" s="2267"/>
      <c r="AHN43" s="2270"/>
      <c r="AHO43" s="2271"/>
      <c r="AHP43" s="2270"/>
      <c r="AHQ43" s="2270"/>
      <c r="AHR43" s="2325"/>
      <c r="AHS43" s="2325"/>
      <c r="AHT43" s="2325"/>
      <c r="AHU43" s="2267"/>
      <c r="AHV43" s="2270"/>
      <c r="AHW43" s="2271"/>
      <c r="AHX43" s="2270"/>
      <c r="AHY43" s="2270"/>
      <c r="AHZ43" s="2325"/>
      <c r="AIA43" s="2325"/>
      <c r="AIB43" s="2325"/>
      <c r="AIC43" s="2267"/>
      <c r="AID43" s="2270"/>
      <c r="AIE43" s="2271"/>
      <c r="AIF43" s="2270"/>
      <c r="AIG43" s="2270"/>
      <c r="AIH43" s="2325"/>
      <c r="AII43" s="2325"/>
      <c r="AIJ43" s="2325"/>
      <c r="AIK43" s="2267"/>
      <c r="AIL43" s="2270"/>
      <c r="AIM43" s="2271"/>
      <c r="AIN43" s="2270"/>
      <c r="AIO43" s="2270"/>
      <c r="AIP43" s="2325"/>
      <c r="AIQ43" s="2325"/>
      <c r="AIR43" s="2325"/>
      <c r="AIS43" s="2267"/>
      <c r="AIT43" s="2270"/>
      <c r="AIU43" s="2271"/>
      <c r="AIV43" s="2270"/>
      <c r="AIW43" s="2270"/>
      <c r="AIX43" s="2325"/>
      <c r="AIY43" s="2325"/>
      <c r="AIZ43" s="2325"/>
      <c r="AJA43" s="2267"/>
      <c r="AJB43" s="2270"/>
      <c r="AJC43" s="2271"/>
      <c r="AJD43" s="2270"/>
      <c r="AJE43" s="2270"/>
      <c r="AJF43" s="2325"/>
      <c r="AJG43" s="2325"/>
      <c r="AJH43" s="2325"/>
      <c r="AJI43" s="2267"/>
      <c r="AJJ43" s="2270"/>
      <c r="AJK43" s="2271"/>
      <c r="AJL43" s="2270"/>
      <c r="AJM43" s="2270"/>
      <c r="AJN43" s="2325"/>
      <c r="AJO43" s="2325"/>
      <c r="AJP43" s="2325"/>
      <c r="AJQ43" s="2267"/>
      <c r="AJR43" s="2270"/>
      <c r="AJS43" s="2271"/>
      <c r="AJT43" s="2270"/>
      <c r="AJU43" s="2270"/>
      <c r="AJV43" s="2325"/>
      <c r="AJW43" s="2325"/>
      <c r="AJX43" s="2325"/>
      <c r="AJY43" s="2267"/>
      <c r="AJZ43" s="2270"/>
      <c r="AKA43" s="2271"/>
      <c r="AKB43" s="2270"/>
      <c r="AKC43" s="2270"/>
      <c r="AKD43" s="2325"/>
      <c r="AKE43" s="2325"/>
      <c r="AKF43" s="2325"/>
      <c r="AKG43" s="2267"/>
      <c r="AKH43" s="2270"/>
      <c r="AKI43" s="2271"/>
      <c r="AKJ43" s="2270"/>
      <c r="AKK43" s="2270"/>
      <c r="AKL43" s="2325"/>
      <c r="AKM43" s="2325"/>
      <c r="AKN43" s="2325"/>
      <c r="AKO43" s="2267"/>
      <c r="AKP43" s="2270"/>
      <c r="AKQ43" s="2271"/>
      <c r="AKR43" s="2270"/>
      <c r="AKS43" s="2270"/>
      <c r="AKT43" s="2325"/>
      <c r="AKU43" s="2325"/>
      <c r="AKV43" s="2325"/>
      <c r="AKW43" s="2267"/>
      <c r="AKX43" s="2270"/>
      <c r="AKY43" s="2271"/>
      <c r="AKZ43" s="2270"/>
      <c r="ALA43" s="2270"/>
      <c r="ALB43" s="2325"/>
      <c r="ALC43" s="2325"/>
      <c r="ALD43" s="2325"/>
      <c r="ALE43" s="2267"/>
      <c r="ALF43" s="2270"/>
      <c r="ALG43" s="2271"/>
      <c r="ALH43" s="2270"/>
      <c r="ALI43" s="2270"/>
      <c r="ALJ43" s="2325"/>
      <c r="ALK43" s="2325"/>
      <c r="ALL43" s="2325"/>
      <c r="ALM43" s="2267"/>
      <c r="ALN43" s="2270"/>
      <c r="ALO43" s="2271"/>
      <c r="ALP43" s="2270"/>
      <c r="ALQ43" s="2270"/>
      <c r="ALR43" s="2325"/>
      <c r="ALS43" s="2325"/>
      <c r="ALT43" s="2325"/>
      <c r="ALU43" s="2267"/>
      <c r="ALV43" s="2270"/>
      <c r="ALW43" s="2271"/>
      <c r="ALX43" s="2270"/>
      <c r="ALY43" s="2270"/>
      <c r="ALZ43" s="2325"/>
      <c r="AMA43" s="2325"/>
      <c r="AMB43" s="2325"/>
      <c r="AMC43" s="2267"/>
      <c r="AMD43" s="2270"/>
      <c r="AME43" s="2271"/>
      <c r="AMF43" s="2270"/>
      <c r="AMG43" s="2270"/>
      <c r="AMH43" s="2325"/>
      <c r="AMI43" s="2325"/>
      <c r="AMJ43" s="2325"/>
      <c r="AMK43" s="2267"/>
      <c r="AML43" s="2270"/>
      <c r="AMM43" s="2271"/>
      <c r="AMN43" s="2270"/>
      <c r="AMO43" s="2270"/>
      <c r="AMP43" s="2325"/>
      <c r="AMQ43" s="2325"/>
      <c r="AMR43" s="2325"/>
      <c r="AMS43" s="2267"/>
      <c r="AMT43" s="2270"/>
      <c r="AMU43" s="2271"/>
      <c r="AMV43" s="2270"/>
      <c r="AMW43" s="2270"/>
      <c r="AMX43" s="2325"/>
      <c r="AMY43" s="2325"/>
      <c r="AMZ43" s="2325"/>
      <c r="ANA43" s="2267"/>
      <c r="ANB43" s="2270"/>
      <c r="ANC43" s="2271"/>
      <c r="AND43" s="2270"/>
      <c r="ANE43" s="2270"/>
      <c r="ANF43" s="2325"/>
      <c r="ANG43" s="2325"/>
      <c r="ANH43" s="2325"/>
      <c r="ANI43" s="2267"/>
      <c r="ANJ43" s="2270"/>
      <c r="ANK43" s="2271"/>
      <c r="ANL43" s="2270"/>
      <c r="ANM43" s="2270"/>
      <c r="ANN43" s="2325"/>
      <c r="ANO43" s="2325"/>
      <c r="ANP43" s="2325"/>
      <c r="ANQ43" s="2267"/>
      <c r="ANR43" s="2270"/>
      <c r="ANS43" s="2271"/>
      <c r="ANT43" s="2270"/>
      <c r="ANU43" s="2270"/>
      <c r="ANV43" s="2325"/>
      <c r="ANW43" s="2325"/>
      <c r="ANX43" s="2325"/>
      <c r="ANY43" s="2267"/>
      <c r="ANZ43" s="2270"/>
      <c r="AOA43" s="2271"/>
      <c r="AOB43" s="2270"/>
      <c r="AOC43" s="2270"/>
      <c r="AOD43" s="2325"/>
      <c r="AOE43" s="2325"/>
      <c r="AOF43" s="2325"/>
      <c r="AOG43" s="2267"/>
      <c r="AOH43" s="2270"/>
      <c r="AOI43" s="2271"/>
      <c r="AOJ43" s="2270"/>
      <c r="AOK43" s="2270"/>
      <c r="AOL43" s="2325"/>
      <c r="AOM43" s="2325"/>
      <c r="AON43" s="2325"/>
      <c r="AOO43" s="2267"/>
      <c r="AOP43" s="2270"/>
      <c r="AOQ43" s="2271"/>
      <c r="AOR43" s="2270"/>
      <c r="AOS43" s="2270"/>
      <c r="AOT43" s="2325"/>
      <c r="AOU43" s="2325"/>
      <c r="AOV43" s="2325"/>
      <c r="AOW43" s="2267"/>
      <c r="AOX43" s="2270"/>
      <c r="AOY43" s="2271"/>
      <c r="AOZ43" s="2270"/>
      <c r="APA43" s="2270"/>
      <c r="APB43" s="2325"/>
      <c r="APC43" s="2325"/>
      <c r="APD43" s="2325"/>
      <c r="APE43" s="2267"/>
      <c r="APF43" s="2270"/>
      <c r="APG43" s="2271"/>
      <c r="APH43" s="2270"/>
      <c r="API43" s="2270"/>
      <c r="APJ43" s="2325"/>
      <c r="APK43" s="2325"/>
      <c r="APL43" s="2325"/>
      <c r="APM43" s="2267"/>
      <c r="APN43" s="2270"/>
      <c r="APO43" s="2271"/>
      <c r="APP43" s="2270"/>
      <c r="APQ43" s="2270"/>
      <c r="APR43" s="2325"/>
      <c r="APS43" s="2325"/>
      <c r="APT43" s="2325"/>
      <c r="APU43" s="2267"/>
      <c r="APV43" s="2270"/>
      <c r="APW43" s="2271"/>
      <c r="APX43" s="2270"/>
      <c r="APY43" s="2270"/>
      <c r="APZ43" s="2325"/>
      <c r="AQA43" s="2325"/>
      <c r="AQB43" s="2325"/>
      <c r="AQC43" s="2267"/>
      <c r="AQD43" s="2270"/>
      <c r="AQE43" s="2271"/>
      <c r="AQF43" s="2270"/>
      <c r="AQG43" s="2270"/>
      <c r="AQH43" s="2325"/>
      <c r="AQI43" s="2325"/>
      <c r="AQJ43" s="2325"/>
      <c r="AQK43" s="2267"/>
      <c r="AQL43" s="2270"/>
      <c r="AQM43" s="2271"/>
      <c r="AQN43" s="2270"/>
      <c r="AQO43" s="2270"/>
      <c r="AQP43" s="2325"/>
      <c r="AQQ43" s="2325"/>
      <c r="AQR43" s="2325"/>
      <c r="AQS43" s="2267"/>
      <c r="AQT43" s="2270"/>
      <c r="AQU43" s="2271"/>
      <c r="AQV43" s="2270"/>
      <c r="AQW43" s="2270"/>
      <c r="AQX43" s="2325"/>
      <c r="AQY43" s="2325"/>
      <c r="AQZ43" s="2325"/>
      <c r="ARA43" s="2267"/>
      <c r="ARB43" s="2270"/>
      <c r="ARC43" s="2271"/>
      <c r="ARD43" s="2270"/>
      <c r="ARE43" s="2270"/>
      <c r="ARF43" s="2325"/>
      <c r="ARG43" s="2325"/>
      <c r="ARH43" s="2325"/>
      <c r="ARI43" s="2267"/>
      <c r="ARJ43" s="2270"/>
      <c r="ARK43" s="2271"/>
      <c r="ARL43" s="2270"/>
      <c r="ARM43" s="2270"/>
      <c r="ARN43" s="2325"/>
      <c r="ARO43" s="2325"/>
      <c r="ARP43" s="2325"/>
      <c r="ARQ43" s="2267"/>
      <c r="ARR43" s="2270"/>
      <c r="ARS43" s="2271"/>
      <c r="ART43" s="2270"/>
      <c r="ARU43" s="2270"/>
      <c r="ARV43" s="2325"/>
      <c r="ARW43" s="2325"/>
      <c r="ARX43" s="2325"/>
      <c r="ARY43" s="2267"/>
      <c r="ARZ43" s="2270"/>
      <c r="ASA43" s="2271"/>
      <c r="ASB43" s="2270"/>
      <c r="ASC43" s="2270"/>
      <c r="ASD43" s="2325"/>
      <c r="ASE43" s="2325"/>
      <c r="ASF43" s="2325"/>
      <c r="ASG43" s="2267"/>
      <c r="ASH43" s="2270"/>
      <c r="ASI43" s="2271"/>
      <c r="ASJ43" s="2270"/>
      <c r="ASK43" s="2270"/>
      <c r="ASL43" s="2325"/>
      <c r="ASM43" s="2325"/>
      <c r="ASN43" s="2325"/>
      <c r="ASO43" s="2267"/>
      <c r="ASP43" s="2270"/>
      <c r="ASQ43" s="2271"/>
      <c r="ASR43" s="2270"/>
      <c r="ASS43" s="2270"/>
      <c r="AST43" s="2325"/>
      <c r="ASU43" s="2325"/>
      <c r="ASV43" s="2325"/>
      <c r="ASW43" s="2267"/>
      <c r="ASX43" s="2270"/>
      <c r="ASY43" s="2271"/>
      <c r="ASZ43" s="2270"/>
      <c r="ATA43" s="2270"/>
      <c r="ATB43" s="2325"/>
      <c r="ATC43" s="2325"/>
      <c r="ATD43" s="2325"/>
      <c r="ATE43" s="2267"/>
      <c r="ATF43" s="2270"/>
      <c r="ATG43" s="2271"/>
      <c r="ATH43" s="2270"/>
      <c r="ATI43" s="2270"/>
      <c r="ATJ43" s="2325"/>
      <c r="ATK43" s="2325"/>
      <c r="ATL43" s="2325"/>
      <c r="ATM43" s="2267"/>
      <c r="ATN43" s="2270"/>
      <c r="ATO43" s="2271"/>
      <c r="ATP43" s="2270"/>
      <c r="ATQ43" s="2270"/>
      <c r="ATR43" s="2325"/>
      <c r="ATS43" s="2325"/>
      <c r="ATT43" s="2325"/>
      <c r="ATU43" s="2267"/>
      <c r="ATV43" s="2270"/>
      <c r="ATW43" s="2271"/>
      <c r="ATX43" s="2270"/>
      <c r="ATY43" s="2270"/>
      <c r="ATZ43" s="2325"/>
      <c r="AUA43" s="2325"/>
      <c r="AUB43" s="2325"/>
      <c r="AUC43" s="2267"/>
      <c r="AUD43" s="2270"/>
      <c r="AUE43" s="2271"/>
      <c r="AUF43" s="2270"/>
      <c r="AUG43" s="2270"/>
      <c r="AUH43" s="2325"/>
      <c r="AUI43" s="2325"/>
      <c r="AUJ43" s="2325"/>
      <c r="AUK43" s="2267"/>
      <c r="AUL43" s="2270"/>
      <c r="AUM43" s="2271"/>
      <c r="AUN43" s="2270"/>
      <c r="AUO43" s="2270"/>
      <c r="AUP43" s="2325"/>
      <c r="AUQ43" s="2325"/>
      <c r="AUR43" s="2325"/>
      <c r="AUS43" s="2267"/>
      <c r="AUT43" s="2270"/>
      <c r="AUU43" s="2271"/>
      <c r="AUV43" s="2270"/>
      <c r="AUW43" s="2270"/>
      <c r="AUX43" s="2325"/>
      <c r="AUY43" s="2325"/>
      <c r="AUZ43" s="2325"/>
      <c r="AVA43" s="2267"/>
      <c r="AVB43" s="2270"/>
      <c r="AVC43" s="2271"/>
      <c r="AVD43" s="2270"/>
      <c r="AVE43" s="2270"/>
      <c r="AVF43" s="2325"/>
      <c r="AVG43" s="2325"/>
      <c r="AVH43" s="2325"/>
      <c r="AVI43" s="2267"/>
      <c r="AVJ43" s="2270"/>
      <c r="AVK43" s="2271"/>
      <c r="AVL43" s="2270"/>
      <c r="AVM43" s="2270"/>
      <c r="AVN43" s="2325"/>
      <c r="AVO43" s="2325"/>
      <c r="AVP43" s="2325"/>
      <c r="AVQ43" s="2267"/>
      <c r="AVR43" s="2270"/>
      <c r="AVS43" s="2271"/>
      <c r="AVT43" s="2270"/>
      <c r="AVU43" s="2270"/>
      <c r="AVV43" s="2325"/>
      <c r="AVW43" s="2325"/>
      <c r="AVX43" s="2325"/>
      <c r="AVY43" s="2267"/>
      <c r="AVZ43" s="2270"/>
      <c r="AWA43" s="2271"/>
      <c r="AWB43" s="2270"/>
      <c r="AWC43" s="2270"/>
      <c r="AWD43" s="2325"/>
      <c r="AWE43" s="2325"/>
      <c r="AWF43" s="2325"/>
      <c r="AWG43" s="2267"/>
      <c r="AWH43" s="2270"/>
      <c r="AWI43" s="2271"/>
      <c r="AWJ43" s="2270"/>
      <c r="AWK43" s="2270"/>
      <c r="AWL43" s="2325"/>
      <c r="AWM43" s="2325"/>
      <c r="AWN43" s="2325"/>
      <c r="AWO43" s="2267"/>
      <c r="AWP43" s="2270"/>
      <c r="AWQ43" s="2271"/>
      <c r="AWR43" s="2270"/>
      <c r="AWS43" s="2270"/>
      <c r="AWT43" s="2325"/>
      <c r="AWU43" s="2325"/>
      <c r="AWV43" s="2325"/>
      <c r="AWW43" s="2267"/>
      <c r="AWX43" s="2270"/>
      <c r="AWY43" s="2271"/>
      <c r="AWZ43" s="2270"/>
      <c r="AXA43" s="2270"/>
      <c r="AXB43" s="2325"/>
      <c r="AXC43" s="2325"/>
      <c r="AXD43" s="2325"/>
      <c r="AXE43" s="2267"/>
      <c r="AXF43" s="2270"/>
      <c r="AXG43" s="2271"/>
      <c r="AXH43" s="2270"/>
      <c r="AXI43" s="2270"/>
      <c r="AXJ43" s="2325"/>
      <c r="AXK43" s="2325"/>
      <c r="AXL43" s="2325"/>
      <c r="AXM43" s="2267"/>
      <c r="AXN43" s="2270"/>
      <c r="AXO43" s="2271"/>
      <c r="AXP43" s="2270"/>
      <c r="AXQ43" s="2270"/>
      <c r="AXR43" s="2325"/>
      <c r="AXS43" s="2325"/>
      <c r="AXT43" s="2325"/>
      <c r="AXU43" s="2267"/>
      <c r="AXV43" s="2270"/>
      <c r="AXW43" s="2271"/>
      <c r="AXX43" s="2270"/>
      <c r="AXY43" s="2270"/>
      <c r="AXZ43" s="2325"/>
      <c r="AYA43" s="2325"/>
      <c r="AYB43" s="2325"/>
      <c r="AYC43" s="2267"/>
      <c r="AYD43" s="2270"/>
      <c r="AYE43" s="2271"/>
      <c r="AYF43" s="2270"/>
      <c r="AYG43" s="2270"/>
      <c r="AYH43" s="2325"/>
      <c r="AYI43" s="2325"/>
      <c r="AYJ43" s="2325"/>
      <c r="AYK43" s="2267"/>
      <c r="AYL43" s="2270"/>
      <c r="AYM43" s="2271"/>
      <c r="AYN43" s="2270"/>
      <c r="AYO43" s="2270"/>
      <c r="AYP43" s="2325"/>
      <c r="AYQ43" s="2325"/>
      <c r="AYR43" s="2325"/>
      <c r="AYS43" s="2267"/>
      <c r="AYT43" s="2270"/>
      <c r="AYU43" s="2271"/>
      <c r="AYV43" s="2270"/>
      <c r="AYW43" s="2270"/>
      <c r="AYX43" s="2325"/>
      <c r="AYY43" s="2325"/>
      <c r="AYZ43" s="2325"/>
      <c r="AZA43" s="2267"/>
      <c r="AZB43" s="2270"/>
      <c r="AZC43" s="2271"/>
      <c r="AZD43" s="2270"/>
      <c r="AZE43" s="2270"/>
      <c r="AZF43" s="2325"/>
      <c r="AZG43" s="2325"/>
      <c r="AZH43" s="2325"/>
      <c r="AZI43" s="2267"/>
      <c r="AZJ43" s="2270"/>
      <c r="AZK43" s="2271"/>
      <c r="AZL43" s="2270"/>
      <c r="AZM43" s="2270"/>
      <c r="AZN43" s="2325"/>
      <c r="AZO43" s="2325"/>
      <c r="AZP43" s="2325"/>
      <c r="AZQ43" s="2267"/>
      <c r="AZR43" s="2270"/>
      <c r="AZS43" s="2271"/>
      <c r="AZT43" s="2270"/>
      <c r="AZU43" s="2270"/>
      <c r="AZV43" s="2325"/>
      <c r="AZW43" s="2325"/>
      <c r="AZX43" s="2325"/>
      <c r="AZY43" s="2267"/>
      <c r="AZZ43" s="2270"/>
      <c r="BAA43" s="2271"/>
      <c r="BAB43" s="2270"/>
      <c r="BAC43" s="2270"/>
      <c r="BAD43" s="2325"/>
      <c r="BAE43" s="2325"/>
      <c r="BAF43" s="2325"/>
      <c r="BAG43" s="2267"/>
      <c r="BAH43" s="2270"/>
      <c r="BAI43" s="2271"/>
      <c r="BAJ43" s="2270"/>
      <c r="BAK43" s="2270"/>
      <c r="BAL43" s="2325"/>
      <c r="BAM43" s="2325"/>
      <c r="BAN43" s="2325"/>
      <c r="BAO43" s="2267"/>
      <c r="BAP43" s="2270"/>
      <c r="BAQ43" s="2271"/>
      <c r="BAR43" s="2270"/>
      <c r="BAS43" s="2270"/>
      <c r="BAT43" s="2325"/>
      <c r="BAU43" s="2325"/>
      <c r="BAV43" s="2325"/>
      <c r="BAW43" s="2267"/>
      <c r="BAX43" s="2270"/>
      <c r="BAY43" s="2271"/>
      <c r="BAZ43" s="2270"/>
      <c r="BBA43" s="2270"/>
      <c r="BBB43" s="2325"/>
      <c r="BBC43" s="2325"/>
      <c r="BBD43" s="2325"/>
      <c r="BBE43" s="2267"/>
      <c r="BBF43" s="2270"/>
      <c r="BBG43" s="2271"/>
      <c r="BBH43" s="2270"/>
      <c r="BBI43" s="2270"/>
      <c r="BBJ43" s="2325"/>
      <c r="BBK43" s="2325"/>
      <c r="BBL43" s="2325"/>
      <c r="BBM43" s="2267"/>
      <c r="BBN43" s="2270"/>
      <c r="BBO43" s="2271"/>
      <c r="BBP43" s="2270"/>
      <c r="BBQ43" s="2270"/>
      <c r="BBR43" s="2325"/>
      <c r="BBS43" s="2325"/>
      <c r="BBT43" s="2325"/>
      <c r="BBU43" s="2267"/>
      <c r="BBV43" s="2270"/>
      <c r="BBW43" s="2271"/>
      <c r="BBX43" s="2270"/>
      <c r="BBY43" s="2270"/>
      <c r="BBZ43" s="2325"/>
      <c r="BCA43" s="2325"/>
      <c r="BCB43" s="2325"/>
      <c r="BCC43" s="2267"/>
      <c r="BCD43" s="2270"/>
      <c r="BCE43" s="2271"/>
      <c r="BCF43" s="2270"/>
      <c r="BCG43" s="2270"/>
      <c r="BCH43" s="2325"/>
      <c r="BCI43" s="2325"/>
      <c r="BCJ43" s="2325"/>
      <c r="BCK43" s="2267"/>
      <c r="BCL43" s="2270"/>
      <c r="BCM43" s="2271"/>
      <c r="BCN43" s="2270"/>
      <c r="BCO43" s="2270"/>
      <c r="BCP43" s="2325"/>
      <c r="BCQ43" s="2325"/>
      <c r="BCR43" s="2325"/>
      <c r="BCS43" s="2267"/>
      <c r="BCT43" s="2270"/>
      <c r="BCU43" s="2271"/>
      <c r="BCV43" s="2270"/>
      <c r="BCW43" s="2270"/>
      <c r="BCX43" s="2325"/>
      <c r="BCY43" s="2325"/>
      <c r="BCZ43" s="2325"/>
      <c r="BDA43" s="2267"/>
      <c r="BDB43" s="2270"/>
      <c r="BDC43" s="2271"/>
      <c r="BDD43" s="2270"/>
      <c r="BDE43" s="2270"/>
      <c r="BDF43" s="2325"/>
      <c r="BDG43" s="2325"/>
      <c r="BDH43" s="2325"/>
      <c r="BDI43" s="2267"/>
      <c r="BDJ43" s="2270"/>
      <c r="BDK43" s="2271"/>
      <c r="BDL43" s="2270"/>
      <c r="BDM43" s="2270"/>
      <c r="BDN43" s="2325"/>
      <c r="BDO43" s="2325"/>
      <c r="BDP43" s="2325"/>
      <c r="BDQ43" s="2267"/>
      <c r="BDR43" s="2270"/>
      <c r="BDS43" s="2271"/>
      <c r="BDT43" s="2270"/>
      <c r="BDU43" s="2270"/>
      <c r="BDV43" s="2325"/>
      <c r="BDW43" s="2325"/>
      <c r="BDX43" s="2325"/>
      <c r="BDY43" s="2267"/>
      <c r="BDZ43" s="2270"/>
      <c r="BEA43" s="2271"/>
      <c r="BEB43" s="2270"/>
      <c r="BEC43" s="2270"/>
      <c r="BED43" s="2325"/>
      <c r="BEE43" s="2325"/>
      <c r="BEF43" s="2325"/>
      <c r="BEG43" s="2267"/>
      <c r="BEH43" s="2270"/>
      <c r="BEI43" s="2271"/>
      <c r="BEJ43" s="2270"/>
      <c r="BEK43" s="2270"/>
      <c r="BEL43" s="2325"/>
      <c r="BEM43" s="2325"/>
      <c r="BEN43" s="2325"/>
      <c r="BEO43" s="2267"/>
      <c r="BEP43" s="2270"/>
      <c r="BEQ43" s="2271"/>
      <c r="BER43" s="2270"/>
      <c r="BES43" s="2270"/>
      <c r="BET43" s="2325"/>
      <c r="BEU43" s="2325"/>
      <c r="BEV43" s="2325"/>
      <c r="BEW43" s="2267"/>
      <c r="BEX43" s="2270"/>
      <c r="BEY43" s="2271"/>
      <c r="BEZ43" s="2270"/>
      <c r="BFA43" s="2270"/>
      <c r="BFB43" s="2325"/>
      <c r="BFC43" s="2325"/>
      <c r="BFD43" s="2325"/>
      <c r="BFE43" s="2267"/>
      <c r="BFF43" s="2270"/>
      <c r="BFG43" s="2271"/>
      <c r="BFH43" s="2270"/>
      <c r="BFI43" s="2270"/>
      <c r="BFJ43" s="2325"/>
      <c r="BFK43" s="2325"/>
      <c r="BFL43" s="2325"/>
      <c r="BFM43" s="2267"/>
      <c r="BFN43" s="2270"/>
      <c r="BFO43" s="2271"/>
      <c r="BFP43" s="2270"/>
      <c r="BFQ43" s="2270"/>
      <c r="BFR43" s="2325"/>
      <c r="BFS43" s="2325"/>
      <c r="BFT43" s="2325"/>
      <c r="BFU43" s="2267"/>
      <c r="BFV43" s="2270"/>
      <c r="BFW43" s="2271"/>
      <c r="BFX43" s="2270"/>
      <c r="BFY43" s="2270"/>
      <c r="BFZ43" s="2325"/>
      <c r="BGA43" s="2325"/>
      <c r="BGB43" s="2325"/>
      <c r="BGC43" s="2267"/>
      <c r="BGD43" s="2270"/>
      <c r="BGE43" s="2271"/>
      <c r="BGF43" s="2270"/>
      <c r="BGG43" s="2270"/>
      <c r="BGH43" s="2325"/>
      <c r="BGI43" s="2325"/>
      <c r="BGJ43" s="2325"/>
      <c r="BGK43" s="2267"/>
      <c r="BGL43" s="2270"/>
      <c r="BGM43" s="2271"/>
      <c r="BGN43" s="2270"/>
      <c r="BGO43" s="2270"/>
      <c r="BGP43" s="2325"/>
      <c r="BGQ43" s="2325"/>
      <c r="BGR43" s="2325"/>
      <c r="BGS43" s="2267"/>
      <c r="BGT43" s="2270"/>
      <c r="BGU43" s="2271"/>
      <c r="BGV43" s="2270"/>
      <c r="BGW43" s="2270"/>
      <c r="BGX43" s="2325"/>
      <c r="BGY43" s="2325"/>
      <c r="BGZ43" s="2325"/>
      <c r="BHA43" s="2267"/>
      <c r="BHB43" s="2270"/>
      <c r="BHC43" s="2271"/>
      <c r="BHD43" s="2270"/>
      <c r="BHE43" s="2270"/>
      <c r="BHF43" s="2325"/>
      <c r="BHG43" s="2325"/>
      <c r="BHH43" s="2325"/>
      <c r="BHI43" s="2267"/>
      <c r="BHJ43" s="2270"/>
      <c r="BHK43" s="2271"/>
      <c r="BHL43" s="2270"/>
      <c r="BHM43" s="2270"/>
      <c r="BHN43" s="2325"/>
      <c r="BHO43" s="2325"/>
      <c r="BHP43" s="2325"/>
      <c r="BHQ43" s="2267"/>
      <c r="BHR43" s="2270"/>
      <c r="BHS43" s="2271"/>
      <c r="BHT43" s="2270"/>
      <c r="BHU43" s="2270"/>
      <c r="BHV43" s="2325"/>
      <c r="BHW43" s="2325"/>
      <c r="BHX43" s="2325"/>
      <c r="BHY43" s="2267"/>
      <c r="BHZ43" s="2270"/>
      <c r="BIA43" s="2271"/>
      <c r="BIB43" s="2270"/>
      <c r="BIC43" s="2270"/>
      <c r="BID43" s="2325"/>
      <c r="BIE43" s="2325"/>
      <c r="BIF43" s="2325"/>
      <c r="BIG43" s="2267"/>
      <c r="BIH43" s="2270"/>
      <c r="BII43" s="2271"/>
      <c r="BIJ43" s="2270"/>
      <c r="BIK43" s="2270"/>
      <c r="BIL43" s="2325"/>
      <c r="BIM43" s="2325"/>
      <c r="BIN43" s="2325"/>
      <c r="BIO43" s="2267"/>
      <c r="BIP43" s="2270"/>
      <c r="BIQ43" s="2271"/>
      <c r="BIR43" s="2270"/>
      <c r="BIS43" s="2270"/>
      <c r="BIT43" s="2325"/>
      <c r="BIU43" s="2325"/>
      <c r="BIV43" s="2325"/>
      <c r="BIW43" s="2267"/>
      <c r="BIX43" s="2270"/>
      <c r="BIY43" s="2271"/>
      <c r="BIZ43" s="2270"/>
      <c r="BJA43" s="2270"/>
      <c r="BJB43" s="2325"/>
      <c r="BJC43" s="2325"/>
      <c r="BJD43" s="2325"/>
      <c r="BJE43" s="2267"/>
      <c r="BJF43" s="2270"/>
      <c r="BJG43" s="2271"/>
      <c r="BJH43" s="2270"/>
      <c r="BJI43" s="2270"/>
      <c r="BJJ43" s="2325"/>
      <c r="BJK43" s="2325"/>
      <c r="BJL43" s="2325"/>
      <c r="BJM43" s="2267"/>
      <c r="BJN43" s="2270"/>
      <c r="BJO43" s="2271"/>
      <c r="BJP43" s="2270"/>
      <c r="BJQ43" s="2270"/>
      <c r="BJR43" s="2325"/>
      <c r="BJS43" s="2325"/>
      <c r="BJT43" s="2325"/>
      <c r="BJU43" s="2267"/>
      <c r="BJV43" s="2270"/>
      <c r="BJW43" s="2271"/>
      <c r="BJX43" s="2270"/>
      <c r="BJY43" s="2270"/>
      <c r="BJZ43" s="2325"/>
      <c r="BKA43" s="2325"/>
      <c r="BKB43" s="2325"/>
      <c r="BKC43" s="2267"/>
      <c r="BKD43" s="2270"/>
      <c r="BKE43" s="2271"/>
      <c r="BKF43" s="2270"/>
      <c r="BKG43" s="2270"/>
      <c r="BKH43" s="2325"/>
      <c r="BKI43" s="2325"/>
      <c r="BKJ43" s="2325"/>
      <c r="BKK43" s="2267"/>
      <c r="BKL43" s="2270"/>
      <c r="BKM43" s="2271"/>
      <c r="BKN43" s="2270"/>
      <c r="BKO43" s="2270"/>
      <c r="BKP43" s="2325"/>
      <c r="BKQ43" s="2325"/>
      <c r="BKR43" s="2325"/>
      <c r="BKS43" s="2267"/>
      <c r="BKT43" s="2270"/>
      <c r="BKU43" s="2271"/>
      <c r="BKV43" s="2270"/>
      <c r="BKW43" s="2270"/>
      <c r="BKX43" s="2325"/>
      <c r="BKY43" s="2325"/>
      <c r="BKZ43" s="2325"/>
      <c r="BLA43" s="2267"/>
      <c r="BLB43" s="2270"/>
      <c r="BLC43" s="2271"/>
      <c r="BLD43" s="2270"/>
      <c r="BLE43" s="2270"/>
      <c r="BLF43" s="2325"/>
      <c r="BLG43" s="2325"/>
      <c r="BLH43" s="2325"/>
      <c r="BLI43" s="2267"/>
      <c r="BLJ43" s="2270"/>
      <c r="BLK43" s="2271"/>
      <c r="BLL43" s="2270"/>
      <c r="BLM43" s="2270"/>
      <c r="BLN43" s="2325"/>
      <c r="BLO43" s="2325"/>
      <c r="BLP43" s="2325"/>
      <c r="BLQ43" s="2267"/>
      <c r="BLR43" s="2270"/>
      <c r="BLS43" s="2271"/>
      <c r="BLT43" s="2270"/>
      <c r="BLU43" s="2270"/>
      <c r="BLV43" s="2325"/>
      <c r="BLW43" s="2325"/>
      <c r="BLX43" s="2325"/>
      <c r="BLY43" s="2267"/>
      <c r="BLZ43" s="2270"/>
      <c r="BMA43" s="2271"/>
      <c r="BMB43" s="2270"/>
      <c r="BMC43" s="2270"/>
      <c r="BMD43" s="2325"/>
      <c r="BME43" s="2325"/>
      <c r="BMF43" s="2325"/>
      <c r="BMG43" s="2267"/>
      <c r="BMH43" s="2270"/>
      <c r="BMI43" s="2271"/>
      <c r="BMJ43" s="2270"/>
      <c r="BMK43" s="2270"/>
      <c r="BML43" s="2325"/>
      <c r="BMM43" s="2325"/>
      <c r="BMN43" s="2325"/>
      <c r="BMO43" s="2267"/>
      <c r="BMP43" s="2270"/>
      <c r="BMQ43" s="2271"/>
      <c r="BMR43" s="2270"/>
      <c r="BMS43" s="2270"/>
      <c r="BMT43" s="2325"/>
      <c r="BMU43" s="2325"/>
      <c r="BMV43" s="2325"/>
      <c r="BMW43" s="2267"/>
      <c r="BMX43" s="2270"/>
      <c r="BMY43" s="2271"/>
      <c r="BMZ43" s="2270"/>
      <c r="BNA43" s="2270"/>
      <c r="BNB43" s="2325"/>
      <c r="BNC43" s="2325"/>
      <c r="BND43" s="2325"/>
      <c r="BNE43" s="2267"/>
      <c r="BNF43" s="2270"/>
      <c r="BNG43" s="2271"/>
      <c r="BNH43" s="2270"/>
      <c r="BNI43" s="2270"/>
      <c r="BNJ43" s="2325"/>
      <c r="BNK43" s="2325"/>
      <c r="BNL43" s="2325"/>
      <c r="BNM43" s="2267"/>
      <c r="BNN43" s="2270"/>
      <c r="BNO43" s="2271"/>
      <c r="BNP43" s="2270"/>
      <c r="BNQ43" s="2270"/>
      <c r="BNR43" s="2325"/>
      <c r="BNS43" s="2325"/>
      <c r="BNT43" s="2325"/>
      <c r="BNU43" s="2267"/>
      <c r="BNV43" s="2270"/>
      <c r="BNW43" s="2271"/>
      <c r="BNX43" s="2270"/>
      <c r="BNY43" s="2270"/>
      <c r="BNZ43" s="2325"/>
      <c r="BOA43" s="2325"/>
      <c r="BOB43" s="2325"/>
      <c r="BOC43" s="2267"/>
      <c r="BOD43" s="2270"/>
      <c r="BOE43" s="2271"/>
      <c r="BOF43" s="2270"/>
      <c r="BOG43" s="2270"/>
      <c r="BOH43" s="2325"/>
      <c r="BOI43" s="2325"/>
      <c r="BOJ43" s="2325"/>
      <c r="BOK43" s="2267"/>
      <c r="BOL43" s="2270"/>
      <c r="BOM43" s="2271"/>
      <c r="BON43" s="2270"/>
      <c r="BOO43" s="2270"/>
      <c r="BOP43" s="2325"/>
      <c r="BOQ43" s="2325"/>
      <c r="BOR43" s="2325"/>
      <c r="BOS43" s="2267"/>
      <c r="BOT43" s="2270"/>
      <c r="BOU43" s="2271"/>
      <c r="BOV43" s="2270"/>
      <c r="BOW43" s="2270"/>
      <c r="BOX43" s="2325"/>
      <c r="BOY43" s="2325"/>
      <c r="BOZ43" s="2325"/>
      <c r="BPA43" s="2267"/>
      <c r="BPB43" s="2270"/>
      <c r="BPC43" s="2271"/>
      <c r="BPD43" s="2270"/>
      <c r="BPE43" s="2270"/>
      <c r="BPF43" s="2325"/>
      <c r="BPG43" s="2325"/>
      <c r="BPH43" s="2325"/>
      <c r="BPI43" s="2267"/>
      <c r="BPJ43" s="2270"/>
      <c r="BPK43" s="2271"/>
      <c r="BPL43" s="2270"/>
      <c r="BPM43" s="2270"/>
      <c r="BPN43" s="2325"/>
      <c r="BPO43" s="2325"/>
      <c r="BPP43" s="2325"/>
      <c r="BPQ43" s="2267"/>
      <c r="BPR43" s="2270"/>
      <c r="BPS43" s="2271"/>
      <c r="BPT43" s="2270"/>
      <c r="BPU43" s="2270"/>
      <c r="BPV43" s="2325"/>
      <c r="BPW43" s="2325"/>
      <c r="BPX43" s="2325"/>
      <c r="BPY43" s="2267"/>
      <c r="BPZ43" s="2270"/>
      <c r="BQA43" s="2271"/>
      <c r="BQB43" s="2270"/>
      <c r="BQC43" s="2270"/>
      <c r="BQD43" s="2325"/>
      <c r="BQE43" s="2325"/>
      <c r="BQF43" s="2325"/>
      <c r="BQG43" s="2267"/>
      <c r="BQH43" s="2270"/>
      <c r="BQI43" s="2271"/>
      <c r="BQJ43" s="2270"/>
      <c r="BQK43" s="2270"/>
      <c r="BQL43" s="2325"/>
      <c r="BQM43" s="2325"/>
      <c r="BQN43" s="2325"/>
      <c r="BQO43" s="2267"/>
      <c r="BQP43" s="2270"/>
      <c r="BQQ43" s="2271"/>
      <c r="BQR43" s="2270"/>
      <c r="BQS43" s="2270"/>
      <c r="BQT43" s="2325"/>
      <c r="BQU43" s="2325"/>
      <c r="BQV43" s="2325"/>
      <c r="BQW43" s="2267"/>
      <c r="BQX43" s="2270"/>
      <c r="BQY43" s="2271"/>
      <c r="BQZ43" s="2270"/>
      <c r="BRA43" s="2270"/>
      <c r="BRB43" s="2325"/>
      <c r="BRC43" s="2325"/>
      <c r="BRD43" s="2325"/>
      <c r="BRE43" s="2267"/>
      <c r="BRF43" s="2270"/>
      <c r="BRG43" s="2271"/>
      <c r="BRH43" s="2270"/>
      <c r="BRI43" s="2270"/>
      <c r="BRJ43" s="2325"/>
      <c r="BRK43" s="2325"/>
      <c r="BRL43" s="2325"/>
      <c r="BRM43" s="2267"/>
      <c r="BRN43" s="2270"/>
      <c r="BRO43" s="2271"/>
      <c r="BRP43" s="2270"/>
      <c r="BRQ43" s="2270"/>
      <c r="BRR43" s="2325"/>
      <c r="BRS43" s="2325"/>
      <c r="BRT43" s="2325"/>
      <c r="BRU43" s="2267"/>
      <c r="BRV43" s="2270"/>
      <c r="BRW43" s="2271"/>
      <c r="BRX43" s="2270"/>
      <c r="BRY43" s="2270"/>
      <c r="BRZ43" s="2325"/>
      <c r="BSA43" s="2325"/>
      <c r="BSB43" s="2325"/>
      <c r="BSC43" s="2267"/>
      <c r="BSD43" s="2270"/>
      <c r="BSE43" s="2271"/>
      <c r="BSF43" s="2270"/>
      <c r="BSG43" s="2270"/>
      <c r="BSH43" s="2325"/>
      <c r="BSI43" s="2325"/>
      <c r="BSJ43" s="2325"/>
      <c r="BSK43" s="2267"/>
      <c r="BSL43" s="2270"/>
      <c r="BSM43" s="2271"/>
      <c r="BSN43" s="2270"/>
      <c r="BSO43" s="2270"/>
      <c r="BSP43" s="2325"/>
      <c r="BSQ43" s="2325"/>
      <c r="BSR43" s="2325"/>
      <c r="BSS43" s="2267"/>
      <c r="BST43" s="2270"/>
      <c r="BSU43" s="2271"/>
      <c r="BSV43" s="2270"/>
      <c r="BSW43" s="2270"/>
      <c r="BSX43" s="2325"/>
      <c r="BSY43" s="2325"/>
      <c r="BSZ43" s="2325"/>
      <c r="BTA43" s="2267"/>
      <c r="BTB43" s="2270"/>
      <c r="BTC43" s="2271"/>
      <c r="BTD43" s="2270"/>
      <c r="BTE43" s="2270"/>
      <c r="BTF43" s="2325"/>
      <c r="BTG43" s="2325"/>
      <c r="BTH43" s="2325"/>
      <c r="BTI43" s="2267"/>
      <c r="BTJ43" s="2270"/>
      <c r="BTK43" s="2271"/>
      <c r="BTL43" s="2270"/>
      <c r="BTM43" s="2270"/>
      <c r="BTN43" s="2325"/>
      <c r="BTO43" s="2325"/>
      <c r="BTP43" s="2325"/>
      <c r="BTQ43" s="2267"/>
      <c r="BTR43" s="2270"/>
      <c r="BTS43" s="2271"/>
      <c r="BTT43" s="2270"/>
      <c r="BTU43" s="2270"/>
      <c r="BTV43" s="2325"/>
      <c r="BTW43" s="2325"/>
      <c r="BTX43" s="2325"/>
      <c r="BTY43" s="2267"/>
      <c r="BTZ43" s="2270"/>
      <c r="BUA43" s="2271"/>
      <c r="BUB43" s="2270"/>
      <c r="BUC43" s="2270"/>
      <c r="BUD43" s="2325"/>
      <c r="BUE43" s="2325"/>
      <c r="BUF43" s="2325"/>
      <c r="BUG43" s="2267"/>
      <c r="BUH43" s="2270"/>
      <c r="BUI43" s="2271"/>
      <c r="BUJ43" s="2270"/>
      <c r="BUK43" s="2270"/>
      <c r="BUL43" s="2325"/>
      <c r="BUM43" s="2325"/>
      <c r="BUN43" s="2325"/>
      <c r="BUO43" s="2267"/>
      <c r="BUP43" s="2270"/>
      <c r="BUQ43" s="2271"/>
      <c r="BUR43" s="2270"/>
      <c r="BUS43" s="2270"/>
      <c r="BUT43" s="2325"/>
      <c r="BUU43" s="2325"/>
      <c r="BUV43" s="2325"/>
      <c r="BUW43" s="2267"/>
      <c r="BUX43" s="2270"/>
      <c r="BUY43" s="2271"/>
      <c r="BUZ43" s="2270"/>
      <c r="BVA43" s="2270"/>
      <c r="BVB43" s="2325"/>
      <c r="BVC43" s="2325"/>
      <c r="BVD43" s="2325"/>
      <c r="BVE43" s="2267"/>
      <c r="BVF43" s="2270"/>
      <c r="BVG43" s="2271"/>
      <c r="BVH43" s="2270"/>
      <c r="BVI43" s="2270"/>
      <c r="BVJ43" s="2325"/>
      <c r="BVK43" s="2325"/>
      <c r="BVL43" s="2325"/>
      <c r="BVM43" s="2267"/>
      <c r="BVN43" s="2270"/>
      <c r="BVO43" s="2271"/>
      <c r="BVP43" s="2270"/>
      <c r="BVQ43" s="2270"/>
      <c r="BVR43" s="2325"/>
      <c r="BVS43" s="2325"/>
      <c r="BVT43" s="2325"/>
      <c r="BVU43" s="2267"/>
      <c r="BVV43" s="2270"/>
      <c r="BVW43" s="2271"/>
      <c r="BVX43" s="2270"/>
      <c r="BVY43" s="2270"/>
      <c r="BVZ43" s="2325"/>
      <c r="BWA43" s="2325"/>
      <c r="BWB43" s="2325"/>
      <c r="BWC43" s="2267"/>
      <c r="BWD43" s="2270"/>
      <c r="BWE43" s="2271"/>
      <c r="BWF43" s="2270"/>
      <c r="BWG43" s="2270"/>
      <c r="BWH43" s="2325"/>
      <c r="BWI43" s="2325"/>
      <c r="BWJ43" s="2325"/>
      <c r="BWK43" s="2267"/>
      <c r="BWL43" s="2270"/>
      <c r="BWM43" s="2271"/>
      <c r="BWN43" s="2270"/>
      <c r="BWO43" s="2270"/>
      <c r="BWP43" s="2325"/>
      <c r="BWQ43" s="2325"/>
      <c r="BWR43" s="2325"/>
      <c r="BWS43" s="2267"/>
      <c r="BWT43" s="2270"/>
      <c r="BWU43" s="2271"/>
      <c r="BWV43" s="2270"/>
      <c r="BWW43" s="2270"/>
      <c r="BWX43" s="2325"/>
      <c r="BWY43" s="2325"/>
      <c r="BWZ43" s="2325"/>
      <c r="BXA43" s="2267"/>
      <c r="BXB43" s="2270"/>
      <c r="BXC43" s="2271"/>
      <c r="BXD43" s="2270"/>
      <c r="BXE43" s="2270"/>
      <c r="BXF43" s="2325"/>
      <c r="BXG43" s="2325"/>
      <c r="BXH43" s="2325"/>
      <c r="BXI43" s="2267"/>
      <c r="BXJ43" s="2270"/>
      <c r="BXK43" s="2271"/>
      <c r="BXL43" s="2270"/>
      <c r="BXM43" s="2270"/>
      <c r="BXN43" s="2325"/>
      <c r="BXO43" s="2325"/>
      <c r="BXP43" s="2325"/>
      <c r="BXQ43" s="2267"/>
      <c r="BXR43" s="2270"/>
      <c r="BXS43" s="2271"/>
      <c r="BXT43" s="2270"/>
      <c r="BXU43" s="2270"/>
      <c r="BXV43" s="2325"/>
      <c r="BXW43" s="2325"/>
      <c r="BXX43" s="2325"/>
      <c r="BXY43" s="2267"/>
      <c r="BXZ43" s="2270"/>
      <c r="BYA43" s="2271"/>
      <c r="BYB43" s="2270"/>
      <c r="BYC43" s="2270"/>
      <c r="BYD43" s="2325"/>
      <c r="BYE43" s="2325"/>
      <c r="BYF43" s="2325"/>
      <c r="BYG43" s="2267"/>
      <c r="BYH43" s="2270"/>
      <c r="BYI43" s="2271"/>
      <c r="BYJ43" s="2270"/>
      <c r="BYK43" s="2270"/>
      <c r="BYL43" s="2325"/>
      <c r="BYM43" s="2325"/>
      <c r="BYN43" s="2325"/>
      <c r="BYO43" s="2267"/>
      <c r="BYP43" s="2270"/>
      <c r="BYQ43" s="2271"/>
      <c r="BYR43" s="2270"/>
      <c r="BYS43" s="2270"/>
      <c r="BYT43" s="2325"/>
      <c r="BYU43" s="2325"/>
      <c r="BYV43" s="2325"/>
      <c r="BYW43" s="2267"/>
      <c r="BYX43" s="2270"/>
      <c r="BYY43" s="2271"/>
      <c r="BYZ43" s="2270"/>
      <c r="BZA43" s="2270"/>
      <c r="BZB43" s="2325"/>
      <c r="BZC43" s="2325"/>
      <c r="BZD43" s="2325"/>
      <c r="BZE43" s="2267"/>
      <c r="BZF43" s="2270"/>
      <c r="BZG43" s="2271"/>
      <c r="BZH43" s="2270"/>
      <c r="BZI43" s="2270"/>
      <c r="BZJ43" s="2325"/>
      <c r="BZK43" s="2325"/>
      <c r="BZL43" s="2325"/>
      <c r="BZM43" s="2267"/>
      <c r="BZN43" s="2270"/>
      <c r="BZO43" s="2271"/>
      <c r="BZP43" s="2270"/>
      <c r="BZQ43" s="2270"/>
      <c r="BZR43" s="2325"/>
      <c r="BZS43" s="2325"/>
      <c r="BZT43" s="2325"/>
      <c r="BZU43" s="2267"/>
      <c r="BZV43" s="2270"/>
      <c r="BZW43" s="2271"/>
      <c r="BZX43" s="2270"/>
      <c r="BZY43" s="2270"/>
      <c r="BZZ43" s="2325"/>
      <c r="CAA43" s="2325"/>
      <c r="CAB43" s="2325"/>
      <c r="CAC43" s="2267"/>
      <c r="CAD43" s="2270"/>
      <c r="CAE43" s="2271"/>
      <c r="CAF43" s="2270"/>
      <c r="CAG43" s="2270"/>
      <c r="CAH43" s="2325"/>
      <c r="CAI43" s="2325"/>
      <c r="CAJ43" s="2325"/>
      <c r="CAK43" s="2267"/>
      <c r="CAL43" s="2270"/>
      <c r="CAM43" s="2271"/>
      <c r="CAN43" s="2270"/>
      <c r="CAO43" s="2270"/>
      <c r="CAP43" s="2325"/>
      <c r="CAQ43" s="2325"/>
      <c r="CAR43" s="2325"/>
      <c r="CAS43" s="2267"/>
      <c r="CAT43" s="2270"/>
      <c r="CAU43" s="2271"/>
      <c r="CAV43" s="2270"/>
      <c r="CAW43" s="2270"/>
      <c r="CAX43" s="2325"/>
      <c r="CAY43" s="2325"/>
      <c r="CAZ43" s="2325"/>
      <c r="CBA43" s="2267"/>
      <c r="CBB43" s="2270"/>
      <c r="CBC43" s="2271"/>
      <c r="CBD43" s="2270"/>
      <c r="CBE43" s="2270"/>
      <c r="CBF43" s="2325"/>
      <c r="CBG43" s="2325"/>
      <c r="CBH43" s="2325"/>
      <c r="CBI43" s="2267"/>
      <c r="CBJ43" s="2270"/>
      <c r="CBK43" s="2271"/>
      <c r="CBL43" s="2270"/>
      <c r="CBM43" s="2270"/>
      <c r="CBN43" s="2325"/>
      <c r="CBO43" s="2325"/>
      <c r="CBP43" s="2325"/>
      <c r="CBQ43" s="2267"/>
      <c r="CBR43" s="2270"/>
      <c r="CBS43" s="2271"/>
      <c r="CBT43" s="2270"/>
      <c r="CBU43" s="2270"/>
      <c r="CBV43" s="2325"/>
      <c r="CBW43" s="2325"/>
      <c r="CBX43" s="2325"/>
      <c r="CBY43" s="2267"/>
      <c r="CBZ43" s="2270"/>
      <c r="CCA43" s="2271"/>
      <c r="CCB43" s="2270"/>
      <c r="CCC43" s="2270"/>
      <c r="CCD43" s="2325"/>
      <c r="CCE43" s="2325"/>
      <c r="CCF43" s="2325"/>
      <c r="CCG43" s="2267"/>
      <c r="CCH43" s="2270"/>
      <c r="CCI43" s="2271"/>
      <c r="CCJ43" s="2270"/>
      <c r="CCK43" s="2270"/>
      <c r="CCL43" s="2325"/>
      <c r="CCM43" s="2325"/>
      <c r="CCN43" s="2325"/>
      <c r="CCO43" s="2267"/>
      <c r="CCP43" s="2270"/>
      <c r="CCQ43" s="2271"/>
      <c r="CCR43" s="2270"/>
      <c r="CCS43" s="2270"/>
      <c r="CCT43" s="2325"/>
      <c r="CCU43" s="2325"/>
      <c r="CCV43" s="2325"/>
      <c r="CCW43" s="2267"/>
      <c r="CCX43" s="2270"/>
      <c r="CCY43" s="2271"/>
      <c r="CCZ43" s="2270"/>
      <c r="CDA43" s="2270"/>
      <c r="CDB43" s="2325"/>
      <c r="CDC43" s="2325"/>
      <c r="CDD43" s="2325"/>
      <c r="CDE43" s="2267"/>
      <c r="CDF43" s="2270"/>
      <c r="CDG43" s="2271"/>
      <c r="CDH43" s="2270"/>
      <c r="CDI43" s="2270"/>
      <c r="CDJ43" s="2325"/>
      <c r="CDK43" s="2325"/>
      <c r="CDL43" s="2325"/>
      <c r="CDM43" s="2267"/>
      <c r="CDN43" s="2270"/>
      <c r="CDO43" s="2271"/>
      <c r="CDP43" s="2270"/>
      <c r="CDQ43" s="2270"/>
      <c r="CDR43" s="2325"/>
      <c r="CDS43" s="2325"/>
      <c r="CDT43" s="2325"/>
      <c r="CDU43" s="2267"/>
      <c r="CDV43" s="2270"/>
      <c r="CDW43" s="2271"/>
      <c r="CDX43" s="2270"/>
      <c r="CDY43" s="2270"/>
      <c r="CDZ43" s="2325"/>
      <c r="CEA43" s="2325"/>
      <c r="CEB43" s="2325"/>
      <c r="CEC43" s="2267"/>
      <c r="CED43" s="2270"/>
      <c r="CEE43" s="2271"/>
      <c r="CEF43" s="2270"/>
      <c r="CEG43" s="2270"/>
      <c r="CEH43" s="2325"/>
      <c r="CEI43" s="2325"/>
      <c r="CEJ43" s="2325"/>
      <c r="CEK43" s="2267"/>
      <c r="CEL43" s="2270"/>
      <c r="CEM43" s="2271"/>
      <c r="CEN43" s="2270"/>
      <c r="CEO43" s="2270"/>
      <c r="CEP43" s="2325"/>
      <c r="CEQ43" s="2325"/>
      <c r="CER43" s="2325"/>
      <c r="CES43" s="2267"/>
      <c r="CET43" s="2270"/>
      <c r="CEU43" s="2271"/>
      <c r="CEV43" s="2270"/>
      <c r="CEW43" s="2270"/>
      <c r="CEX43" s="2325"/>
      <c r="CEY43" s="2325"/>
      <c r="CEZ43" s="2325"/>
      <c r="CFA43" s="2267"/>
      <c r="CFB43" s="2270"/>
      <c r="CFC43" s="2271"/>
      <c r="CFD43" s="2270"/>
      <c r="CFE43" s="2270"/>
      <c r="CFF43" s="2325"/>
      <c r="CFG43" s="2325"/>
      <c r="CFH43" s="2325"/>
      <c r="CFI43" s="2267"/>
      <c r="CFJ43" s="2270"/>
      <c r="CFK43" s="2271"/>
      <c r="CFL43" s="2270"/>
      <c r="CFM43" s="2270"/>
      <c r="CFN43" s="2325"/>
      <c r="CFO43" s="2325"/>
      <c r="CFP43" s="2325"/>
      <c r="CFQ43" s="2267"/>
      <c r="CFR43" s="2270"/>
      <c r="CFS43" s="2271"/>
      <c r="CFT43" s="2270"/>
      <c r="CFU43" s="2270"/>
      <c r="CFV43" s="2325"/>
      <c r="CFW43" s="2325"/>
      <c r="CFX43" s="2325"/>
      <c r="CFY43" s="2267"/>
      <c r="CFZ43" s="2270"/>
      <c r="CGA43" s="2271"/>
      <c r="CGB43" s="2270"/>
      <c r="CGC43" s="2270"/>
      <c r="CGD43" s="2325"/>
      <c r="CGE43" s="2325"/>
      <c r="CGF43" s="2325"/>
      <c r="CGG43" s="2267"/>
      <c r="CGH43" s="2270"/>
      <c r="CGI43" s="2271"/>
      <c r="CGJ43" s="2270"/>
      <c r="CGK43" s="2270"/>
      <c r="CGL43" s="2325"/>
      <c r="CGM43" s="2325"/>
      <c r="CGN43" s="2325"/>
      <c r="CGO43" s="2267"/>
      <c r="CGP43" s="2270"/>
      <c r="CGQ43" s="2271"/>
      <c r="CGR43" s="2270"/>
      <c r="CGS43" s="2270"/>
      <c r="CGT43" s="2325"/>
      <c r="CGU43" s="2325"/>
      <c r="CGV43" s="2325"/>
      <c r="CGW43" s="2267"/>
      <c r="CGX43" s="2270"/>
      <c r="CGY43" s="2271"/>
      <c r="CGZ43" s="2270"/>
      <c r="CHA43" s="2270"/>
      <c r="CHB43" s="2325"/>
      <c r="CHC43" s="2325"/>
      <c r="CHD43" s="2325"/>
      <c r="CHE43" s="2267"/>
      <c r="CHF43" s="2270"/>
      <c r="CHG43" s="2271"/>
      <c r="CHH43" s="2270"/>
      <c r="CHI43" s="2270"/>
      <c r="CHJ43" s="2325"/>
      <c r="CHK43" s="2325"/>
      <c r="CHL43" s="2325"/>
      <c r="CHM43" s="2267"/>
      <c r="CHN43" s="2270"/>
      <c r="CHO43" s="2271"/>
      <c r="CHP43" s="2270"/>
      <c r="CHQ43" s="2270"/>
      <c r="CHR43" s="2325"/>
      <c r="CHS43" s="2325"/>
      <c r="CHT43" s="2325"/>
      <c r="CHU43" s="2267"/>
      <c r="CHV43" s="2270"/>
      <c r="CHW43" s="2271"/>
      <c r="CHX43" s="2270"/>
      <c r="CHY43" s="2270"/>
      <c r="CHZ43" s="2325"/>
      <c r="CIA43" s="2325"/>
      <c r="CIB43" s="2325"/>
      <c r="CIC43" s="2267"/>
      <c r="CID43" s="2270"/>
      <c r="CIE43" s="2271"/>
      <c r="CIF43" s="2270"/>
      <c r="CIG43" s="2270"/>
      <c r="CIH43" s="2325"/>
      <c r="CII43" s="2325"/>
      <c r="CIJ43" s="2325"/>
      <c r="CIK43" s="2267"/>
      <c r="CIL43" s="2270"/>
      <c r="CIM43" s="2271"/>
      <c r="CIN43" s="2270"/>
      <c r="CIO43" s="2270"/>
      <c r="CIP43" s="2325"/>
      <c r="CIQ43" s="2325"/>
      <c r="CIR43" s="2325"/>
      <c r="CIS43" s="2267"/>
      <c r="CIT43" s="2270"/>
      <c r="CIU43" s="2271"/>
      <c r="CIV43" s="2270"/>
      <c r="CIW43" s="2270"/>
      <c r="CIX43" s="2325"/>
      <c r="CIY43" s="2325"/>
      <c r="CIZ43" s="2325"/>
      <c r="CJA43" s="2267"/>
      <c r="CJB43" s="2270"/>
      <c r="CJC43" s="2271"/>
      <c r="CJD43" s="2270"/>
      <c r="CJE43" s="2270"/>
      <c r="CJF43" s="2325"/>
      <c r="CJG43" s="2325"/>
      <c r="CJH43" s="2325"/>
      <c r="CJI43" s="2267"/>
      <c r="CJJ43" s="2270"/>
      <c r="CJK43" s="2271"/>
      <c r="CJL43" s="2270"/>
      <c r="CJM43" s="2270"/>
      <c r="CJN43" s="2325"/>
      <c r="CJO43" s="2325"/>
      <c r="CJP43" s="2325"/>
      <c r="CJQ43" s="2267"/>
      <c r="CJR43" s="2270"/>
      <c r="CJS43" s="2271"/>
      <c r="CJT43" s="2270"/>
      <c r="CJU43" s="2270"/>
      <c r="CJV43" s="2325"/>
      <c r="CJW43" s="2325"/>
      <c r="CJX43" s="2325"/>
      <c r="CJY43" s="2267"/>
      <c r="CJZ43" s="2270"/>
      <c r="CKA43" s="2271"/>
      <c r="CKB43" s="2270"/>
      <c r="CKC43" s="2270"/>
      <c r="CKD43" s="2325"/>
      <c r="CKE43" s="2325"/>
      <c r="CKF43" s="2325"/>
      <c r="CKG43" s="2267"/>
      <c r="CKH43" s="2270"/>
      <c r="CKI43" s="2271"/>
      <c r="CKJ43" s="2270"/>
      <c r="CKK43" s="2270"/>
      <c r="CKL43" s="2325"/>
      <c r="CKM43" s="2325"/>
      <c r="CKN43" s="2325"/>
      <c r="CKO43" s="2267"/>
      <c r="CKP43" s="2270"/>
      <c r="CKQ43" s="2271"/>
      <c r="CKR43" s="2270"/>
      <c r="CKS43" s="2270"/>
      <c r="CKT43" s="2325"/>
      <c r="CKU43" s="2325"/>
      <c r="CKV43" s="2325"/>
      <c r="CKW43" s="2267"/>
      <c r="CKX43" s="2270"/>
      <c r="CKY43" s="2271"/>
      <c r="CKZ43" s="2270"/>
      <c r="CLA43" s="2270"/>
      <c r="CLB43" s="2325"/>
      <c r="CLC43" s="2325"/>
      <c r="CLD43" s="2325"/>
      <c r="CLE43" s="2267"/>
      <c r="CLF43" s="2270"/>
      <c r="CLG43" s="2271"/>
      <c r="CLH43" s="2270"/>
      <c r="CLI43" s="2270"/>
      <c r="CLJ43" s="2325"/>
      <c r="CLK43" s="2325"/>
      <c r="CLL43" s="2325"/>
      <c r="CLM43" s="2267"/>
      <c r="CLN43" s="2270"/>
      <c r="CLO43" s="2271"/>
      <c r="CLP43" s="2270"/>
      <c r="CLQ43" s="2270"/>
      <c r="CLR43" s="2325"/>
      <c r="CLS43" s="2325"/>
      <c r="CLT43" s="2325"/>
      <c r="CLU43" s="2267"/>
      <c r="CLV43" s="2270"/>
      <c r="CLW43" s="2271"/>
      <c r="CLX43" s="2270"/>
      <c r="CLY43" s="2270"/>
      <c r="CLZ43" s="2325"/>
      <c r="CMA43" s="2325"/>
      <c r="CMB43" s="2325"/>
      <c r="CMC43" s="2267"/>
      <c r="CMD43" s="2270"/>
      <c r="CME43" s="2271"/>
      <c r="CMF43" s="2270"/>
      <c r="CMG43" s="2270"/>
      <c r="CMH43" s="2325"/>
      <c r="CMI43" s="2325"/>
      <c r="CMJ43" s="2325"/>
      <c r="CMK43" s="2267"/>
      <c r="CML43" s="2270"/>
      <c r="CMM43" s="2271"/>
      <c r="CMN43" s="2270"/>
      <c r="CMO43" s="2270"/>
      <c r="CMP43" s="2325"/>
      <c r="CMQ43" s="2325"/>
      <c r="CMR43" s="2325"/>
      <c r="CMS43" s="2267"/>
      <c r="CMT43" s="2270"/>
      <c r="CMU43" s="2271"/>
      <c r="CMV43" s="2270"/>
      <c r="CMW43" s="2270"/>
      <c r="CMX43" s="2325"/>
      <c r="CMY43" s="2325"/>
      <c r="CMZ43" s="2325"/>
      <c r="CNA43" s="2267"/>
      <c r="CNB43" s="2270"/>
      <c r="CNC43" s="2271"/>
      <c r="CND43" s="2270"/>
      <c r="CNE43" s="2270"/>
      <c r="CNF43" s="2325"/>
      <c r="CNG43" s="2325"/>
      <c r="CNH43" s="2325"/>
      <c r="CNI43" s="2267"/>
      <c r="CNJ43" s="2270"/>
      <c r="CNK43" s="2271"/>
      <c r="CNL43" s="2270"/>
      <c r="CNM43" s="2270"/>
      <c r="CNN43" s="2325"/>
      <c r="CNO43" s="2325"/>
      <c r="CNP43" s="2325"/>
      <c r="CNQ43" s="2267"/>
      <c r="CNR43" s="2270"/>
      <c r="CNS43" s="2271"/>
      <c r="CNT43" s="2270"/>
      <c r="CNU43" s="2270"/>
      <c r="CNV43" s="2325"/>
      <c r="CNW43" s="2325"/>
      <c r="CNX43" s="2325"/>
      <c r="CNY43" s="2267"/>
      <c r="CNZ43" s="2270"/>
      <c r="COA43" s="2271"/>
      <c r="COB43" s="2270"/>
      <c r="COC43" s="2270"/>
      <c r="COD43" s="2325"/>
      <c r="COE43" s="2325"/>
      <c r="COF43" s="2325"/>
      <c r="COG43" s="2267"/>
      <c r="COH43" s="2270"/>
      <c r="COI43" s="2271"/>
      <c r="COJ43" s="2270"/>
      <c r="COK43" s="2270"/>
      <c r="COL43" s="2325"/>
      <c r="COM43" s="2325"/>
      <c r="CON43" s="2325"/>
      <c r="COO43" s="2267"/>
      <c r="COP43" s="2270"/>
      <c r="COQ43" s="2271"/>
      <c r="COR43" s="2270"/>
      <c r="COS43" s="2270"/>
      <c r="COT43" s="2325"/>
      <c r="COU43" s="2325"/>
      <c r="COV43" s="2325"/>
      <c r="COW43" s="2267"/>
      <c r="COX43" s="2270"/>
      <c r="COY43" s="2271"/>
      <c r="COZ43" s="2270"/>
      <c r="CPA43" s="2270"/>
      <c r="CPB43" s="2325"/>
      <c r="CPC43" s="2325"/>
      <c r="CPD43" s="2325"/>
      <c r="CPE43" s="2267"/>
      <c r="CPF43" s="2270"/>
      <c r="CPG43" s="2271"/>
      <c r="CPH43" s="2270"/>
      <c r="CPI43" s="2270"/>
      <c r="CPJ43" s="2325"/>
      <c r="CPK43" s="2325"/>
      <c r="CPL43" s="2325"/>
      <c r="CPM43" s="2267"/>
      <c r="CPN43" s="2270"/>
      <c r="CPO43" s="2271"/>
      <c r="CPP43" s="2270"/>
      <c r="CPQ43" s="2270"/>
      <c r="CPR43" s="2325"/>
      <c r="CPS43" s="2325"/>
      <c r="CPT43" s="2325"/>
      <c r="CPU43" s="2267"/>
      <c r="CPV43" s="2270"/>
      <c r="CPW43" s="2271"/>
      <c r="CPX43" s="2270"/>
      <c r="CPY43" s="2270"/>
      <c r="CPZ43" s="2325"/>
      <c r="CQA43" s="2325"/>
      <c r="CQB43" s="2325"/>
      <c r="CQC43" s="2267"/>
      <c r="CQD43" s="2270"/>
      <c r="CQE43" s="2271"/>
      <c r="CQF43" s="2270"/>
      <c r="CQG43" s="2270"/>
      <c r="CQH43" s="2325"/>
      <c r="CQI43" s="2325"/>
      <c r="CQJ43" s="2325"/>
      <c r="CQK43" s="2267"/>
      <c r="CQL43" s="2270"/>
      <c r="CQM43" s="2271"/>
      <c r="CQN43" s="2270"/>
      <c r="CQO43" s="2270"/>
      <c r="CQP43" s="2325"/>
      <c r="CQQ43" s="2325"/>
      <c r="CQR43" s="2325"/>
      <c r="CQS43" s="2267"/>
      <c r="CQT43" s="2270"/>
      <c r="CQU43" s="2271"/>
      <c r="CQV43" s="2270"/>
      <c r="CQW43" s="2270"/>
      <c r="CQX43" s="2325"/>
      <c r="CQY43" s="2325"/>
      <c r="CQZ43" s="2325"/>
      <c r="CRA43" s="2267"/>
      <c r="CRB43" s="2270"/>
      <c r="CRC43" s="2271"/>
      <c r="CRD43" s="2270"/>
      <c r="CRE43" s="2270"/>
      <c r="CRF43" s="2325"/>
      <c r="CRG43" s="2325"/>
      <c r="CRH43" s="2325"/>
      <c r="CRI43" s="2267"/>
      <c r="CRJ43" s="2270"/>
      <c r="CRK43" s="2271"/>
      <c r="CRL43" s="2270"/>
      <c r="CRM43" s="2270"/>
      <c r="CRN43" s="2325"/>
      <c r="CRO43" s="2325"/>
      <c r="CRP43" s="2325"/>
      <c r="CRQ43" s="2267"/>
      <c r="CRR43" s="2270"/>
      <c r="CRS43" s="2271"/>
      <c r="CRT43" s="2270"/>
      <c r="CRU43" s="2270"/>
      <c r="CRV43" s="2325"/>
      <c r="CRW43" s="2325"/>
      <c r="CRX43" s="2325"/>
      <c r="CRY43" s="2267"/>
      <c r="CRZ43" s="2270"/>
      <c r="CSA43" s="2271"/>
      <c r="CSB43" s="2270"/>
      <c r="CSC43" s="2270"/>
      <c r="CSD43" s="2325"/>
      <c r="CSE43" s="2325"/>
      <c r="CSF43" s="2325"/>
      <c r="CSG43" s="2267"/>
      <c r="CSH43" s="2270"/>
      <c r="CSI43" s="2271"/>
      <c r="CSJ43" s="2270"/>
      <c r="CSK43" s="2270"/>
      <c r="CSL43" s="2325"/>
      <c r="CSM43" s="2325"/>
      <c r="CSN43" s="2325"/>
      <c r="CSO43" s="2267"/>
      <c r="CSP43" s="2270"/>
      <c r="CSQ43" s="2271"/>
      <c r="CSR43" s="2270"/>
      <c r="CSS43" s="2270"/>
      <c r="CST43" s="2325"/>
      <c r="CSU43" s="2325"/>
      <c r="CSV43" s="2325"/>
      <c r="CSW43" s="2267"/>
      <c r="CSX43" s="2270"/>
      <c r="CSY43" s="2271"/>
      <c r="CSZ43" s="2270"/>
      <c r="CTA43" s="2270"/>
      <c r="CTB43" s="2325"/>
      <c r="CTC43" s="2325"/>
      <c r="CTD43" s="2325"/>
      <c r="CTE43" s="2267"/>
      <c r="CTF43" s="2270"/>
      <c r="CTG43" s="2271"/>
      <c r="CTH43" s="2270"/>
      <c r="CTI43" s="2270"/>
      <c r="CTJ43" s="2325"/>
      <c r="CTK43" s="2325"/>
      <c r="CTL43" s="2325"/>
      <c r="CTM43" s="2267"/>
      <c r="CTN43" s="2270"/>
      <c r="CTO43" s="2271"/>
      <c r="CTP43" s="2270"/>
      <c r="CTQ43" s="2270"/>
      <c r="CTR43" s="2325"/>
      <c r="CTS43" s="2325"/>
      <c r="CTT43" s="2325"/>
      <c r="CTU43" s="2267"/>
      <c r="CTV43" s="2270"/>
      <c r="CTW43" s="2271"/>
      <c r="CTX43" s="2270"/>
      <c r="CTY43" s="2270"/>
      <c r="CTZ43" s="2325"/>
      <c r="CUA43" s="2325"/>
      <c r="CUB43" s="2325"/>
      <c r="CUC43" s="2267"/>
      <c r="CUD43" s="2270"/>
      <c r="CUE43" s="2271"/>
      <c r="CUF43" s="2270"/>
      <c r="CUG43" s="2270"/>
      <c r="CUH43" s="2325"/>
      <c r="CUI43" s="2325"/>
      <c r="CUJ43" s="2325"/>
      <c r="CUK43" s="2267"/>
      <c r="CUL43" s="2270"/>
      <c r="CUM43" s="2271"/>
      <c r="CUN43" s="2270"/>
      <c r="CUO43" s="2270"/>
      <c r="CUP43" s="2325"/>
      <c r="CUQ43" s="2325"/>
      <c r="CUR43" s="2325"/>
      <c r="CUS43" s="2267"/>
      <c r="CUT43" s="2270"/>
      <c r="CUU43" s="2271"/>
      <c r="CUV43" s="2270"/>
      <c r="CUW43" s="2270"/>
      <c r="CUX43" s="2325"/>
      <c r="CUY43" s="2325"/>
      <c r="CUZ43" s="2325"/>
      <c r="CVA43" s="2267"/>
      <c r="CVB43" s="2270"/>
      <c r="CVC43" s="2271"/>
      <c r="CVD43" s="2270"/>
      <c r="CVE43" s="2270"/>
      <c r="CVF43" s="2325"/>
      <c r="CVG43" s="2325"/>
      <c r="CVH43" s="2325"/>
      <c r="CVI43" s="2267"/>
      <c r="CVJ43" s="2270"/>
      <c r="CVK43" s="2271"/>
      <c r="CVL43" s="2270"/>
      <c r="CVM43" s="2270"/>
      <c r="CVN43" s="2325"/>
      <c r="CVO43" s="2325"/>
      <c r="CVP43" s="2325"/>
      <c r="CVQ43" s="2267"/>
      <c r="CVR43" s="2270"/>
      <c r="CVS43" s="2271"/>
      <c r="CVT43" s="2270"/>
      <c r="CVU43" s="2270"/>
      <c r="CVV43" s="2325"/>
      <c r="CVW43" s="2325"/>
      <c r="CVX43" s="2325"/>
      <c r="CVY43" s="2267"/>
      <c r="CVZ43" s="2270"/>
      <c r="CWA43" s="2271"/>
      <c r="CWB43" s="2270"/>
      <c r="CWC43" s="2270"/>
      <c r="CWD43" s="2325"/>
      <c r="CWE43" s="2325"/>
      <c r="CWF43" s="2325"/>
      <c r="CWG43" s="2267"/>
      <c r="CWH43" s="2270"/>
      <c r="CWI43" s="2271"/>
      <c r="CWJ43" s="2270"/>
      <c r="CWK43" s="2270"/>
      <c r="CWL43" s="2325"/>
      <c r="CWM43" s="2325"/>
      <c r="CWN43" s="2325"/>
      <c r="CWO43" s="2267"/>
      <c r="CWP43" s="2270"/>
      <c r="CWQ43" s="2271"/>
      <c r="CWR43" s="2270"/>
      <c r="CWS43" s="2270"/>
      <c r="CWT43" s="2325"/>
      <c r="CWU43" s="2325"/>
      <c r="CWV43" s="2325"/>
      <c r="CWW43" s="2267"/>
      <c r="CWX43" s="2270"/>
      <c r="CWY43" s="2271"/>
      <c r="CWZ43" s="2270"/>
      <c r="CXA43" s="2270"/>
      <c r="CXB43" s="2325"/>
      <c r="CXC43" s="2325"/>
      <c r="CXD43" s="2325"/>
      <c r="CXE43" s="2267"/>
      <c r="CXF43" s="2270"/>
      <c r="CXG43" s="2271"/>
      <c r="CXH43" s="2270"/>
      <c r="CXI43" s="2270"/>
      <c r="CXJ43" s="2325"/>
      <c r="CXK43" s="2325"/>
      <c r="CXL43" s="2325"/>
      <c r="CXM43" s="2267"/>
      <c r="CXN43" s="2270"/>
      <c r="CXO43" s="2271"/>
      <c r="CXP43" s="2270"/>
      <c r="CXQ43" s="2270"/>
      <c r="CXR43" s="2325"/>
      <c r="CXS43" s="2325"/>
      <c r="CXT43" s="2325"/>
      <c r="CXU43" s="2267"/>
      <c r="CXV43" s="2270"/>
      <c r="CXW43" s="2271"/>
      <c r="CXX43" s="2270"/>
      <c r="CXY43" s="2270"/>
      <c r="CXZ43" s="2325"/>
      <c r="CYA43" s="2325"/>
      <c r="CYB43" s="2325"/>
      <c r="CYC43" s="2267"/>
      <c r="CYD43" s="2270"/>
      <c r="CYE43" s="2271"/>
      <c r="CYF43" s="2270"/>
      <c r="CYG43" s="2270"/>
      <c r="CYH43" s="2325"/>
      <c r="CYI43" s="2325"/>
      <c r="CYJ43" s="2325"/>
      <c r="CYK43" s="2267"/>
      <c r="CYL43" s="2270"/>
      <c r="CYM43" s="2271"/>
      <c r="CYN43" s="2270"/>
      <c r="CYO43" s="2270"/>
      <c r="CYP43" s="2325"/>
      <c r="CYQ43" s="2325"/>
      <c r="CYR43" s="2325"/>
      <c r="CYS43" s="2267"/>
      <c r="CYT43" s="2270"/>
      <c r="CYU43" s="2271"/>
      <c r="CYV43" s="2270"/>
      <c r="CYW43" s="2270"/>
      <c r="CYX43" s="2325"/>
      <c r="CYY43" s="2325"/>
      <c r="CYZ43" s="2325"/>
      <c r="CZA43" s="2267"/>
      <c r="CZB43" s="2270"/>
      <c r="CZC43" s="2271"/>
      <c r="CZD43" s="2270"/>
      <c r="CZE43" s="2270"/>
      <c r="CZF43" s="2325"/>
      <c r="CZG43" s="2325"/>
      <c r="CZH43" s="2325"/>
      <c r="CZI43" s="2267"/>
      <c r="CZJ43" s="2270"/>
      <c r="CZK43" s="2271"/>
      <c r="CZL43" s="2270"/>
      <c r="CZM43" s="2270"/>
      <c r="CZN43" s="2325"/>
      <c r="CZO43" s="2325"/>
      <c r="CZP43" s="2325"/>
      <c r="CZQ43" s="2267"/>
      <c r="CZR43" s="2270"/>
      <c r="CZS43" s="2271"/>
      <c r="CZT43" s="2270"/>
      <c r="CZU43" s="2270"/>
      <c r="CZV43" s="2325"/>
      <c r="CZW43" s="2325"/>
      <c r="CZX43" s="2325"/>
      <c r="CZY43" s="2267"/>
      <c r="CZZ43" s="2270"/>
      <c r="DAA43" s="2271"/>
      <c r="DAB43" s="2270"/>
      <c r="DAC43" s="2270"/>
      <c r="DAD43" s="2325"/>
      <c r="DAE43" s="2325"/>
      <c r="DAF43" s="2325"/>
      <c r="DAG43" s="2267"/>
      <c r="DAH43" s="2270"/>
      <c r="DAI43" s="2271"/>
      <c r="DAJ43" s="2270"/>
      <c r="DAK43" s="2270"/>
      <c r="DAL43" s="2325"/>
      <c r="DAM43" s="2325"/>
      <c r="DAN43" s="2325"/>
      <c r="DAO43" s="2267"/>
      <c r="DAP43" s="2270"/>
      <c r="DAQ43" s="2271"/>
      <c r="DAR43" s="2270"/>
      <c r="DAS43" s="2270"/>
      <c r="DAT43" s="2325"/>
      <c r="DAU43" s="2325"/>
      <c r="DAV43" s="2325"/>
      <c r="DAW43" s="2267"/>
      <c r="DAX43" s="2270"/>
      <c r="DAY43" s="2271"/>
      <c r="DAZ43" s="2270"/>
      <c r="DBA43" s="2270"/>
      <c r="DBB43" s="2325"/>
      <c r="DBC43" s="2325"/>
      <c r="DBD43" s="2325"/>
      <c r="DBE43" s="2267"/>
      <c r="DBF43" s="2270"/>
      <c r="DBG43" s="2271"/>
      <c r="DBH43" s="2270"/>
      <c r="DBI43" s="2270"/>
      <c r="DBJ43" s="2325"/>
      <c r="DBK43" s="2325"/>
      <c r="DBL43" s="2325"/>
      <c r="DBM43" s="2267"/>
      <c r="DBN43" s="2270"/>
      <c r="DBO43" s="2271"/>
      <c r="DBP43" s="2270"/>
      <c r="DBQ43" s="2270"/>
      <c r="DBR43" s="2325"/>
      <c r="DBS43" s="2325"/>
      <c r="DBT43" s="2325"/>
      <c r="DBU43" s="2267"/>
      <c r="DBV43" s="2270"/>
      <c r="DBW43" s="2271"/>
      <c r="DBX43" s="2270"/>
      <c r="DBY43" s="2270"/>
      <c r="DBZ43" s="2325"/>
      <c r="DCA43" s="2325"/>
      <c r="DCB43" s="2325"/>
      <c r="DCC43" s="2267"/>
      <c r="DCD43" s="2270"/>
      <c r="DCE43" s="2271"/>
      <c r="DCF43" s="2270"/>
      <c r="DCG43" s="2270"/>
      <c r="DCH43" s="2325"/>
      <c r="DCI43" s="2325"/>
      <c r="DCJ43" s="2325"/>
      <c r="DCK43" s="2267"/>
      <c r="DCL43" s="2270"/>
      <c r="DCM43" s="2271"/>
      <c r="DCN43" s="2270"/>
      <c r="DCO43" s="2270"/>
      <c r="DCP43" s="2325"/>
      <c r="DCQ43" s="2325"/>
      <c r="DCR43" s="2325"/>
      <c r="DCS43" s="2267"/>
      <c r="DCT43" s="2270"/>
      <c r="DCU43" s="2271"/>
      <c r="DCV43" s="2270"/>
      <c r="DCW43" s="2270"/>
      <c r="DCX43" s="2325"/>
      <c r="DCY43" s="2325"/>
      <c r="DCZ43" s="2325"/>
      <c r="DDA43" s="2267"/>
      <c r="DDB43" s="2270"/>
      <c r="DDC43" s="2271"/>
      <c r="DDD43" s="2270"/>
      <c r="DDE43" s="2270"/>
      <c r="DDF43" s="2325"/>
      <c r="DDG43" s="2325"/>
      <c r="DDH43" s="2325"/>
      <c r="DDI43" s="2267"/>
      <c r="DDJ43" s="2270"/>
      <c r="DDK43" s="2271"/>
      <c r="DDL43" s="2270"/>
      <c r="DDM43" s="2270"/>
      <c r="DDN43" s="2325"/>
      <c r="DDO43" s="2325"/>
      <c r="DDP43" s="2325"/>
      <c r="DDQ43" s="2267"/>
      <c r="DDR43" s="2270"/>
      <c r="DDS43" s="2271"/>
      <c r="DDT43" s="2270"/>
      <c r="DDU43" s="2270"/>
      <c r="DDV43" s="2325"/>
      <c r="DDW43" s="2325"/>
      <c r="DDX43" s="2325"/>
      <c r="DDY43" s="2267"/>
      <c r="DDZ43" s="2270"/>
      <c r="DEA43" s="2271"/>
      <c r="DEB43" s="2270"/>
      <c r="DEC43" s="2270"/>
      <c r="DED43" s="2325"/>
      <c r="DEE43" s="2325"/>
      <c r="DEF43" s="2325"/>
      <c r="DEG43" s="2267"/>
      <c r="DEH43" s="2270"/>
      <c r="DEI43" s="2271"/>
      <c r="DEJ43" s="2270"/>
      <c r="DEK43" s="2270"/>
      <c r="DEL43" s="2325"/>
      <c r="DEM43" s="2325"/>
      <c r="DEN43" s="2325"/>
      <c r="DEO43" s="2267"/>
      <c r="DEP43" s="2270"/>
      <c r="DEQ43" s="2271"/>
      <c r="DER43" s="2270"/>
      <c r="DES43" s="2270"/>
      <c r="DET43" s="2325"/>
      <c r="DEU43" s="2325"/>
      <c r="DEV43" s="2325"/>
      <c r="DEW43" s="2267"/>
      <c r="DEX43" s="2270"/>
      <c r="DEY43" s="2271"/>
      <c r="DEZ43" s="2270"/>
      <c r="DFA43" s="2270"/>
      <c r="DFB43" s="2325"/>
      <c r="DFC43" s="2325"/>
      <c r="DFD43" s="2325"/>
      <c r="DFE43" s="2267"/>
      <c r="DFF43" s="2270"/>
      <c r="DFG43" s="2271"/>
      <c r="DFH43" s="2270"/>
      <c r="DFI43" s="2270"/>
      <c r="DFJ43" s="2325"/>
      <c r="DFK43" s="2325"/>
      <c r="DFL43" s="2325"/>
      <c r="DFM43" s="2267"/>
      <c r="DFN43" s="2270"/>
      <c r="DFO43" s="2271"/>
      <c r="DFP43" s="2270"/>
      <c r="DFQ43" s="2270"/>
      <c r="DFR43" s="2325"/>
      <c r="DFS43" s="2325"/>
      <c r="DFT43" s="2325"/>
      <c r="DFU43" s="2267"/>
      <c r="DFV43" s="2270"/>
      <c r="DFW43" s="2271"/>
      <c r="DFX43" s="2270"/>
      <c r="DFY43" s="2270"/>
      <c r="DFZ43" s="2325"/>
      <c r="DGA43" s="2325"/>
      <c r="DGB43" s="2325"/>
      <c r="DGC43" s="2267"/>
      <c r="DGD43" s="2270"/>
      <c r="DGE43" s="2271"/>
      <c r="DGF43" s="2270"/>
      <c r="DGG43" s="2270"/>
      <c r="DGH43" s="2325"/>
      <c r="DGI43" s="2325"/>
      <c r="DGJ43" s="2325"/>
      <c r="DGK43" s="2267"/>
      <c r="DGL43" s="2270"/>
      <c r="DGM43" s="2271"/>
      <c r="DGN43" s="2270"/>
      <c r="DGO43" s="2270"/>
      <c r="DGP43" s="2325"/>
      <c r="DGQ43" s="2325"/>
      <c r="DGR43" s="2325"/>
      <c r="DGS43" s="2267"/>
      <c r="DGT43" s="2270"/>
      <c r="DGU43" s="2271"/>
      <c r="DGV43" s="2270"/>
      <c r="DGW43" s="2270"/>
      <c r="DGX43" s="2325"/>
      <c r="DGY43" s="2325"/>
      <c r="DGZ43" s="2325"/>
      <c r="DHA43" s="2267"/>
      <c r="DHB43" s="2270"/>
      <c r="DHC43" s="2271"/>
      <c r="DHD43" s="2270"/>
      <c r="DHE43" s="2270"/>
      <c r="DHF43" s="2325"/>
      <c r="DHG43" s="2325"/>
      <c r="DHH43" s="2325"/>
      <c r="DHI43" s="2267"/>
      <c r="DHJ43" s="2270"/>
      <c r="DHK43" s="2271"/>
      <c r="DHL43" s="2270"/>
      <c r="DHM43" s="2270"/>
      <c r="DHN43" s="2325"/>
      <c r="DHO43" s="2325"/>
      <c r="DHP43" s="2325"/>
      <c r="DHQ43" s="2267"/>
      <c r="DHR43" s="2270"/>
      <c r="DHS43" s="2271"/>
      <c r="DHT43" s="2270"/>
      <c r="DHU43" s="2270"/>
      <c r="DHV43" s="2325"/>
      <c r="DHW43" s="2325"/>
      <c r="DHX43" s="2325"/>
      <c r="DHY43" s="2267"/>
      <c r="DHZ43" s="2270"/>
      <c r="DIA43" s="2271"/>
      <c r="DIB43" s="2270"/>
      <c r="DIC43" s="2270"/>
      <c r="DID43" s="2325"/>
      <c r="DIE43" s="2325"/>
      <c r="DIF43" s="2325"/>
      <c r="DIG43" s="2267"/>
      <c r="DIH43" s="2270"/>
      <c r="DII43" s="2271"/>
      <c r="DIJ43" s="2270"/>
      <c r="DIK43" s="2270"/>
      <c r="DIL43" s="2325"/>
      <c r="DIM43" s="2325"/>
      <c r="DIN43" s="2325"/>
      <c r="DIO43" s="2267"/>
      <c r="DIP43" s="2270"/>
      <c r="DIQ43" s="2271"/>
      <c r="DIR43" s="2270"/>
      <c r="DIS43" s="2270"/>
      <c r="DIT43" s="2325"/>
      <c r="DIU43" s="2325"/>
      <c r="DIV43" s="2325"/>
      <c r="DIW43" s="2267"/>
      <c r="DIX43" s="2270"/>
      <c r="DIY43" s="2271"/>
      <c r="DIZ43" s="2270"/>
      <c r="DJA43" s="2270"/>
      <c r="DJB43" s="2325"/>
      <c r="DJC43" s="2325"/>
      <c r="DJD43" s="2325"/>
      <c r="DJE43" s="2267"/>
      <c r="DJF43" s="2270"/>
      <c r="DJG43" s="2271"/>
      <c r="DJH43" s="2270"/>
      <c r="DJI43" s="2270"/>
      <c r="DJJ43" s="2325"/>
      <c r="DJK43" s="2325"/>
      <c r="DJL43" s="2325"/>
      <c r="DJM43" s="2267"/>
      <c r="DJN43" s="2270"/>
      <c r="DJO43" s="2271"/>
      <c r="DJP43" s="2270"/>
      <c r="DJQ43" s="2270"/>
      <c r="DJR43" s="2325"/>
      <c r="DJS43" s="2325"/>
      <c r="DJT43" s="2325"/>
      <c r="DJU43" s="2267"/>
      <c r="DJV43" s="2270"/>
      <c r="DJW43" s="2271"/>
      <c r="DJX43" s="2270"/>
      <c r="DJY43" s="2270"/>
      <c r="DJZ43" s="2325"/>
      <c r="DKA43" s="2325"/>
      <c r="DKB43" s="2325"/>
      <c r="DKC43" s="2267"/>
      <c r="DKD43" s="2270"/>
      <c r="DKE43" s="2271"/>
      <c r="DKF43" s="2270"/>
      <c r="DKG43" s="2270"/>
      <c r="DKH43" s="2325"/>
      <c r="DKI43" s="2325"/>
      <c r="DKJ43" s="2325"/>
      <c r="DKK43" s="2267"/>
      <c r="DKL43" s="2270"/>
      <c r="DKM43" s="2271"/>
      <c r="DKN43" s="2270"/>
      <c r="DKO43" s="2270"/>
      <c r="DKP43" s="2325"/>
      <c r="DKQ43" s="2325"/>
      <c r="DKR43" s="2325"/>
      <c r="DKS43" s="2267"/>
      <c r="DKT43" s="2270"/>
      <c r="DKU43" s="2271"/>
      <c r="DKV43" s="2270"/>
      <c r="DKW43" s="2270"/>
      <c r="DKX43" s="2325"/>
      <c r="DKY43" s="2325"/>
      <c r="DKZ43" s="2325"/>
      <c r="DLA43" s="2267"/>
      <c r="DLB43" s="2270"/>
      <c r="DLC43" s="2271"/>
      <c r="DLD43" s="2270"/>
      <c r="DLE43" s="2270"/>
      <c r="DLF43" s="2325"/>
      <c r="DLG43" s="2325"/>
      <c r="DLH43" s="2325"/>
      <c r="DLI43" s="2267"/>
      <c r="DLJ43" s="2270"/>
      <c r="DLK43" s="2271"/>
      <c r="DLL43" s="2270"/>
      <c r="DLM43" s="2270"/>
      <c r="DLN43" s="2325"/>
      <c r="DLO43" s="2325"/>
      <c r="DLP43" s="2325"/>
      <c r="DLQ43" s="2267"/>
      <c r="DLR43" s="2270"/>
      <c r="DLS43" s="2271"/>
      <c r="DLT43" s="2270"/>
      <c r="DLU43" s="2270"/>
      <c r="DLV43" s="2325"/>
      <c r="DLW43" s="2325"/>
      <c r="DLX43" s="2325"/>
      <c r="DLY43" s="2267"/>
      <c r="DLZ43" s="2270"/>
      <c r="DMA43" s="2271"/>
      <c r="DMB43" s="2270"/>
      <c r="DMC43" s="2270"/>
      <c r="DMD43" s="2325"/>
      <c r="DME43" s="2325"/>
      <c r="DMF43" s="2325"/>
      <c r="DMG43" s="2267"/>
      <c r="DMH43" s="2270"/>
      <c r="DMI43" s="2271"/>
      <c r="DMJ43" s="2270"/>
      <c r="DMK43" s="2270"/>
      <c r="DML43" s="2325"/>
      <c r="DMM43" s="2325"/>
      <c r="DMN43" s="2325"/>
      <c r="DMO43" s="2267"/>
      <c r="DMP43" s="2270"/>
      <c r="DMQ43" s="2271"/>
      <c r="DMR43" s="2270"/>
      <c r="DMS43" s="2270"/>
      <c r="DMT43" s="2325"/>
      <c r="DMU43" s="2325"/>
      <c r="DMV43" s="2325"/>
      <c r="DMW43" s="2267"/>
      <c r="DMX43" s="2270"/>
      <c r="DMY43" s="2271"/>
      <c r="DMZ43" s="2270"/>
      <c r="DNA43" s="2270"/>
      <c r="DNB43" s="2325"/>
      <c r="DNC43" s="2325"/>
      <c r="DND43" s="2325"/>
      <c r="DNE43" s="2267"/>
      <c r="DNF43" s="2270"/>
      <c r="DNG43" s="2271"/>
      <c r="DNH43" s="2270"/>
      <c r="DNI43" s="2270"/>
      <c r="DNJ43" s="2325"/>
      <c r="DNK43" s="2325"/>
      <c r="DNL43" s="2325"/>
      <c r="DNM43" s="2267"/>
      <c r="DNN43" s="2270"/>
      <c r="DNO43" s="2271"/>
      <c r="DNP43" s="2270"/>
      <c r="DNQ43" s="2270"/>
      <c r="DNR43" s="2325"/>
      <c r="DNS43" s="2325"/>
      <c r="DNT43" s="2325"/>
      <c r="DNU43" s="2267"/>
      <c r="DNV43" s="2270"/>
      <c r="DNW43" s="2271"/>
      <c r="DNX43" s="2270"/>
      <c r="DNY43" s="2270"/>
      <c r="DNZ43" s="2325"/>
      <c r="DOA43" s="2325"/>
      <c r="DOB43" s="2325"/>
      <c r="DOC43" s="2267"/>
      <c r="DOD43" s="2270"/>
      <c r="DOE43" s="2271"/>
      <c r="DOF43" s="2270"/>
      <c r="DOG43" s="2270"/>
      <c r="DOH43" s="2325"/>
      <c r="DOI43" s="2325"/>
      <c r="DOJ43" s="2325"/>
      <c r="DOK43" s="2267"/>
      <c r="DOL43" s="2270"/>
      <c r="DOM43" s="2271"/>
      <c r="DON43" s="2270"/>
      <c r="DOO43" s="2270"/>
      <c r="DOP43" s="2325"/>
      <c r="DOQ43" s="2325"/>
      <c r="DOR43" s="2325"/>
      <c r="DOS43" s="2267"/>
      <c r="DOT43" s="2270"/>
      <c r="DOU43" s="2271"/>
      <c r="DOV43" s="2270"/>
      <c r="DOW43" s="2270"/>
      <c r="DOX43" s="2325"/>
      <c r="DOY43" s="2325"/>
      <c r="DOZ43" s="2325"/>
      <c r="DPA43" s="2267"/>
      <c r="DPB43" s="2270"/>
      <c r="DPC43" s="2271"/>
      <c r="DPD43" s="2270"/>
      <c r="DPE43" s="2270"/>
      <c r="DPF43" s="2325"/>
      <c r="DPG43" s="2325"/>
      <c r="DPH43" s="2325"/>
      <c r="DPI43" s="2267"/>
      <c r="DPJ43" s="2270"/>
      <c r="DPK43" s="2271"/>
      <c r="DPL43" s="2270"/>
      <c r="DPM43" s="2270"/>
      <c r="DPN43" s="2325"/>
      <c r="DPO43" s="2325"/>
      <c r="DPP43" s="2325"/>
      <c r="DPQ43" s="2267"/>
      <c r="DPR43" s="2270"/>
      <c r="DPS43" s="2271"/>
      <c r="DPT43" s="2270"/>
      <c r="DPU43" s="2270"/>
      <c r="DPV43" s="2325"/>
      <c r="DPW43" s="2325"/>
      <c r="DPX43" s="2325"/>
      <c r="DPY43" s="2267"/>
      <c r="DPZ43" s="2270"/>
      <c r="DQA43" s="2271"/>
      <c r="DQB43" s="2270"/>
      <c r="DQC43" s="2270"/>
      <c r="DQD43" s="2325"/>
      <c r="DQE43" s="2325"/>
      <c r="DQF43" s="2325"/>
      <c r="DQG43" s="2267"/>
      <c r="DQH43" s="2270"/>
      <c r="DQI43" s="2271"/>
      <c r="DQJ43" s="2270"/>
      <c r="DQK43" s="2270"/>
      <c r="DQL43" s="2325"/>
      <c r="DQM43" s="2325"/>
      <c r="DQN43" s="2325"/>
      <c r="DQO43" s="2267"/>
      <c r="DQP43" s="2270"/>
      <c r="DQQ43" s="2271"/>
      <c r="DQR43" s="2270"/>
      <c r="DQS43" s="2270"/>
      <c r="DQT43" s="2325"/>
      <c r="DQU43" s="2325"/>
      <c r="DQV43" s="2325"/>
      <c r="DQW43" s="2267"/>
      <c r="DQX43" s="2270"/>
      <c r="DQY43" s="2271"/>
      <c r="DQZ43" s="2270"/>
      <c r="DRA43" s="2270"/>
      <c r="DRB43" s="2325"/>
      <c r="DRC43" s="2325"/>
      <c r="DRD43" s="2325"/>
      <c r="DRE43" s="2267"/>
      <c r="DRF43" s="2270"/>
      <c r="DRG43" s="2271"/>
      <c r="DRH43" s="2270"/>
      <c r="DRI43" s="2270"/>
      <c r="DRJ43" s="2325"/>
      <c r="DRK43" s="2325"/>
      <c r="DRL43" s="2325"/>
      <c r="DRM43" s="2267"/>
      <c r="DRN43" s="2270"/>
      <c r="DRO43" s="2271"/>
      <c r="DRP43" s="2270"/>
      <c r="DRQ43" s="2270"/>
      <c r="DRR43" s="2325"/>
      <c r="DRS43" s="2325"/>
      <c r="DRT43" s="2325"/>
      <c r="DRU43" s="2267"/>
      <c r="DRV43" s="2270"/>
      <c r="DRW43" s="2271"/>
      <c r="DRX43" s="2270"/>
      <c r="DRY43" s="2270"/>
      <c r="DRZ43" s="2325"/>
      <c r="DSA43" s="2325"/>
      <c r="DSB43" s="2325"/>
      <c r="DSC43" s="2267"/>
      <c r="DSD43" s="2270"/>
      <c r="DSE43" s="2271"/>
      <c r="DSF43" s="2270"/>
      <c r="DSG43" s="2270"/>
      <c r="DSH43" s="2325"/>
      <c r="DSI43" s="2325"/>
      <c r="DSJ43" s="2325"/>
      <c r="DSK43" s="2267"/>
      <c r="DSL43" s="2270"/>
      <c r="DSM43" s="2271"/>
      <c r="DSN43" s="2270"/>
      <c r="DSO43" s="2270"/>
      <c r="DSP43" s="2325"/>
      <c r="DSQ43" s="2325"/>
      <c r="DSR43" s="2325"/>
      <c r="DSS43" s="2267"/>
      <c r="DST43" s="2270"/>
      <c r="DSU43" s="2271"/>
      <c r="DSV43" s="2270"/>
      <c r="DSW43" s="2270"/>
      <c r="DSX43" s="2325"/>
      <c r="DSY43" s="2325"/>
      <c r="DSZ43" s="2325"/>
      <c r="DTA43" s="2267"/>
      <c r="DTB43" s="2270"/>
      <c r="DTC43" s="2271"/>
      <c r="DTD43" s="2270"/>
      <c r="DTE43" s="2270"/>
      <c r="DTF43" s="2325"/>
      <c r="DTG43" s="2325"/>
      <c r="DTH43" s="2325"/>
      <c r="DTI43" s="2267"/>
      <c r="DTJ43" s="2270"/>
      <c r="DTK43" s="2271"/>
      <c r="DTL43" s="2270"/>
      <c r="DTM43" s="2270"/>
      <c r="DTN43" s="2325"/>
      <c r="DTO43" s="2325"/>
      <c r="DTP43" s="2325"/>
      <c r="DTQ43" s="2267"/>
      <c r="DTR43" s="2270"/>
      <c r="DTS43" s="2271"/>
      <c r="DTT43" s="2270"/>
      <c r="DTU43" s="2270"/>
      <c r="DTV43" s="2325"/>
      <c r="DTW43" s="2325"/>
      <c r="DTX43" s="2325"/>
      <c r="DTY43" s="2267"/>
      <c r="DTZ43" s="2270"/>
      <c r="DUA43" s="2271"/>
      <c r="DUB43" s="2270"/>
      <c r="DUC43" s="2270"/>
      <c r="DUD43" s="2325"/>
      <c r="DUE43" s="2325"/>
      <c r="DUF43" s="2325"/>
      <c r="DUG43" s="2267"/>
      <c r="DUH43" s="2270"/>
      <c r="DUI43" s="2271"/>
      <c r="DUJ43" s="2270"/>
      <c r="DUK43" s="2270"/>
      <c r="DUL43" s="2325"/>
      <c r="DUM43" s="2325"/>
      <c r="DUN43" s="2325"/>
      <c r="DUO43" s="2267"/>
      <c r="DUP43" s="2270"/>
      <c r="DUQ43" s="2271"/>
      <c r="DUR43" s="2270"/>
      <c r="DUS43" s="2270"/>
      <c r="DUT43" s="2325"/>
      <c r="DUU43" s="2325"/>
      <c r="DUV43" s="2325"/>
      <c r="DUW43" s="2267"/>
      <c r="DUX43" s="2270"/>
      <c r="DUY43" s="2271"/>
      <c r="DUZ43" s="2270"/>
      <c r="DVA43" s="2270"/>
      <c r="DVB43" s="2325"/>
      <c r="DVC43" s="2325"/>
      <c r="DVD43" s="2325"/>
      <c r="DVE43" s="2267"/>
      <c r="DVF43" s="2270"/>
      <c r="DVG43" s="2271"/>
      <c r="DVH43" s="2270"/>
      <c r="DVI43" s="2270"/>
      <c r="DVJ43" s="2325"/>
      <c r="DVK43" s="2325"/>
      <c r="DVL43" s="2325"/>
      <c r="DVM43" s="2267"/>
      <c r="DVN43" s="2270"/>
      <c r="DVO43" s="2271"/>
      <c r="DVP43" s="2270"/>
      <c r="DVQ43" s="2270"/>
      <c r="DVR43" s="2325"/>
      <c r="DVS43" s="2325"/>
      <c r="DVT43" s="2325"/>
      <c r="DVU43" s="2267"/>
      <c r="DVV43" s="2270"/>
      <c r="DVW43" s="2271"/>
      <c r="DVX43" s="2270"/>
      <c r="DVY43" s="2270"/>
      <c r="DVZ43" s="2325"/>
      <c r="DWA43" s="2325"/>
      <c r="DWB43" s="2325"/>
      <c r="DWC43" s="2267"/>
      <c r="DWD43" s="2270"/>
      <c r="DWE43" s="2271"/>
      <c r="DWF43" s="2270"/>
      <c r="DWG43" s="2270"/>
      <c r="DWH43" s="2325"/>
      <c r="DWI43" s="2325"/>
      <c r="DWJ43" s="2325"/>
      <c r="DWK43" s="2267"/>
      <c r="DWL43" s="2270"/>
      <c r="DWM43" s="2271"/>
      <c r="DWN43" s="2270"/>
      <c r="DWO43" s="2270"/>
      <c r="DWP43" s="2325"/>
      <c r="DWQ43" s="2325"/>
      <c r="DWR43" s="2325"/>
      <c r="DWS43" s="2267"/>
      <c r="DWT43" s="2270"/>
      <c r="DWU43" s="2271"/>
      <c r="DWV43" s="2270"/>
      <c r="DWW43" s="2270"/>
      <c r="DWX43" s="2325"/>
      <c r="DWY43" s="2325"/>
      <c r="DWZ43" s="2325"/>
      <c r="DXA43" s="2267"/>
      <c r="DXB43" s="2270"/>
      <c r="DXC43" s="2271"/>
      <c r="DXD43" s="2270"/>
      <c r="DXE43" s="2270"/>
      <c r="DXF43" s="2325"/>
      <c r="DXG43" s="2325"/>
      <c r="DXH43" s="2325"/>
      <c r="DXI43" s="2267"/>
      <c r="DXJ43" s="2270"/>
      <c r="DXK43" s="2271"/>
      <c r="DXL43" s="2270"/>
      <c r="DXM43" s="2270"/>
      <c r="DXN43" s="2325"/>
      <c r="DXO43" s="2325"/>
      <c r="DXP43" s="2325"/>
      <c r="DXQ43" s="2267"/>
      <c r="DXR43" s="2270"/>
      <c r="DXS43" s="2271"/>
      <c r="DXT43" s="2270"/>
      <c r="DXU43" s="2270"/>
      <c r="DXV43" s="2325"/>
      <c r="DXW43" s="2325"/>
      <c r="DXX43" s="2325"/>
      <c r="DXY43" s="2267"/>
      <c r="DXZ43" s="2270"/>
      <c r="DYA43" s="2271"/>
      <c r="DYB43" s="2270"/>
      <c r="DYC43" s="2270"/>
      <c r="DYD43" s="2325"/>
      <c r="DYE43" s="2325"/>
      <c r="DYF43" s="2325"/>
      <c r="DYG43" s="2267"/>
      <c r="DYH43" s="2270"/>
      <c r="DYI43" s="2271"/>
      <c r="DYJ43" s="2270"/>
      <c r="DYK43" s="2270"/>
      <c r="DYL43" s="2325"/>
      <c r="DYM43" s="2325"/>
      <c r="DYN43" s="2325"/>
      <c r="DYO43" s="2267"/>
      <c r="DYP43" s="2270"/>
      <c r="DYQ43" s="2271"/>
      <c r="DYR43" s="2270"/>
      <c r="DYS43" s="2270"/>
      <c r="DYT43" s="2325"/>
      <c r="DYU43" s="2325"/>
      <c r="DYV43" s="2325"/>
      <c r="DYW43" s="2267"/>
      <c r="DYX43" s="2270"/>
      <c r="DYY43" s="2271"/>
      <c r="DYZ43" s="2270"/>
      <c r="DZA43" s="2270"/>
      <c r="DZB43" s="2325"/>
      <c r="DZC43" s="2325"/>
      <c r="DZD43" s="2325"/>
      <c r="DZE43" s="2267"/>
      <c r="DZF43" s="2270"/>
      <c r="DZG43" s="2271"/>
      <c r="DZH43" s="2270"/>
      <c r="DZI43" s="2270"/>
      <c r="DZJ43" s="2325"/>
      <c r="DZK43" s="2325"/>
      <c r="DZL43" s="2325"/>
      <c r="DZM43" s="2267"/>
      <c r="DZN43" s="2270"/>
      <c r="DZO43" s="2271"/>
      <c r="DZP43" s="2270"/>
      <c r="DZQ43" s="2270"/>
      <c r="DZR43" s="2325"/>
      <c r="DZS43" s="2325"/>
      <c r="DZT43" s="2325"/>
      <c r="DZU43" s="2267"/>
      <c r="DZV43" s="2270"/>
      <c r="DZW43" s="2271"/>
      <c r="DZX43" s="2270"/>
      <c r="DZY43" s="2270"/>
      <c r="DZZ43" s="2325"/>
      <c r="EAA43" s="2325"/>
      <c r="EAB43" s="2325"/>
      <c r="EAC43" s="2267"/>
      <c r="EAD43" s="2270"/>
      <c r="EAE43" s="2271"/>
      <c r="EAF43" s="2270"/>
      <c r="EAG43" s="2270"/>
      <c r="EAH43" s="2325"/>
      <c r="EAI43" s="2325"/>
      <c r="EAJ43" s="2325"/>
      <c r="EAK43" s="2267"/>
      <c r="EAL43" s="2270"/>
      <c r="EAM43" s="2271"/>
      <c r="EAN43" s="2270"/>
      <c r="EAO43" s="2270"/>
      <c r="EAP43" s="2325"/>
      <c r="EAQ43" s="2325"/>
      <c r="EAR43" s="2325"/>
      <c r="EAS43" s="2267"/>
      <c r="EAT43" s="2270"/>
      <c r="EAU43" s="2271"/>
      <c r="EAV43" s="2270"/>
      <c r="EAW43" s="2270"/>
      <c r="EAX43" s="2325"/>
      <c r="EAY43" s="2325"/>
      <c r="EAZ43" s="2325"/>
      <c r="EBA43" s="2267"/>
      <c r="EBB43" s="2270"/>
      <c r="EBC43" s="2271"/>
      <c r="EBD43" s="2270"/>
      <c r="EBE43" s="2270"/>
      <c r="EBF43" s="2325"/>
      <c r="EBG43" s="2325"/>
      <c r="EBH43" s="2325"/>
      <c r="EBI43" s="2267"/>
      <c r="EBJ43" s="2270"/>
      <c r="EBK43" s="2271"/>
      <c r="EBL43" s="2270"/>
      <c r="EBM43" s="2270"/>
      <c r="EBN43" s="2325"/>
      <c r="EBO43" s="2325"/>
      <c r="EBP43" s="2325"/>
      <c r="EBQ43" s="2267"/>
      <c r="EBR43" s="2270"/>
      <c r="EBS43" s="2271"/>
      <c r="EBT43" s="2270"/>
      <c r="EBU43" s="2270"/>
      <c r="EBV43" s="2325"/>
      <c r="EBW43" s="2325"/>
      <c r="EBX43" s="2325"/>
      <c r="EBY43" s="2267"/>
      <c r="EBZ43" s="2270"/>
      <c r="ECA43" s="2271"/>
      <c r="ECB43" s="2270"/>
      <c r="ECC43" s="2270"/>
      <c r="ECD43" s="2325"/>
      <c r="ECE43" s="2325"/>
      <c r="ECF43" s="2325"/>
      <c r="ECG43" s="2267"/>
      <c r="ECH43" s="2270"/>
      <c r="ECI43" s="2271"/>
      <c r="ECJ43" s="2270"/>
      <c r="ECK43" s="2270"/>
      <c r="ECL43" s="2325"/>
      <c r="ECM43" s="2325"/>
      <c r="ECN43" s="2325"/>
      <c r="ECO43" s="2267"/>
      <c r="ECP43" s="2270"/>
      <c r="ECQ43" s="2271"/>
      <c r="ECR43" s="2270"/>
      <c r="ECS43" s="2270"/>
      <c r="ECT43" s="2325"/>
      <c r="ECU43" s="2325"/>
      <c r="ECV43" s="2325"/>
      <c r="ECW43" s="2267"/>
      <c r="ECX43" s="2270"/>
      <c r="ECY43" s="2271"/>
      <c r="ECZ43" s="2270"/>
      <c r="EDA43" s="2270"/>
      <c r="EDB43" s="2325"/>
      <c r="EDC43" s="2325"/>
      <c r="EDD43" s="2325"/>
      <c r="EDE43" s="2267"/>
      <c r="EDF43" s="2270"/>
      <c r="EDG43" s="2271"/>
      <c r="EDH43" s="2270"/>
      <c r="EDI43" s="2270"/>
      <c r="EDJ43" s="2325"/>
      <c r="EDK43" s="2325"/>
      <c r="EDL43" s="2325"/>
      <c r="EDM43" s="2267"/>
      <c r="EDN43" s="2270"/>
      <c r="EDO43" s="2271"/>
      <c r="EDP43" s="2270"/>
      <c r="EDQ43" s="2270"/>
      <c r="EDR43" s="2325"/>
      <c r="EDS43" s="2325"/>
      <c r="EDT43" s="2325"/>
      <c r="EDU43" s="2267"/>
      <c r="EDV43" s="2270"/>
      <c r="EDW43" s="2271"/>
      <c r="EDX43" s="2270"/>
      <c r="EDY43" s="2270"/>
      <c r="EDZ43" s="2325"/>
      <c r="EEA43" s="2325"/>
      <c r="EEB43" s="2325"/>
      <c r="EEC43" s="2267"/>
      <c r="EED43" s="2270"/>
      <c r="EEE43" s="2271"/>
      <c r="EEF43" s="2270"/>
      <c r="EEG43" s="2270"/>
      <c r="EEH43" s="2325"/>
      <c r="EEI43" s="2325"/>
      <c r="EEJ43" s="2325"/>
      <c r="EEK43" s="2267"/>
      <c r="EEL43" s="2270"/>
      <c r="EEM43" s="2271"/>
      <c r="EEN43" s="2270"/>
      <c r="EEO43" s="2270"/>
      <c r="EEP43" s="2325"/>
      <c r="EEQ43" s="2325"/>
      <c r="EER43" s="2325"/>
      <c r="EES43" s="2267"/>
      <c r="EET43" s="2270"/>
      <c r="EEU43" s="2271"/>
      <c r="EEV43" s="2270"/>
      <c r="EEW43" s="2270"/>
      <c r="EEX43" s="2325"/>
      <c r="EEY43" s="2325"/>
      <c r="EEZ43" s="2325"/>
      <c r="EFA43" s="2267"/>
      <c r="EFB43" s="2270"/>
      <c r="EFC43" s="2271"/>
      <c r="EFD43" s="2270"/>
      <c r="EFE43" s="2270"/>
      <c r="EFF43" s="2325"/>
      <c r="EFG43" s="2325"/>
      <c r="EFH43" s="2325"/>
      <c r="EFI43" s="2267"/>
      <c r="EFJ43" s="2270"/>
      <c r="EFK43" s="2271"/>
      <c r="EFL43" s="2270"/>
      <c r="EFM43" s="2270"/>
      <c r="EFN43" s="2325"/>
      <c r="EFO43" s="2325"/>
      <c r="EFP43" s="2325"/>
      <c r="EFQ43" s="2267"/>
      <c r="EFR43" s="2270"/>
      <c r="EFS43" s="2271"/>
      <c r="EFT43" s="2270"/>
      <c r="EFU43" s="2270"/>
      <c r="EFV43" s="2325"/>
      <c r="EFW43" s="2325"/>
      <c r="EFX43" s="2325"/>
      <c r="EFY43" s="2267"/>
      <c r="EFZ43" s="2270"/>
      <c r="EGA43" s="2271"/>
      <c r="EGB43" s="2270"/>
      <c r="EGC43" s="2270"/>
      <c r="EGD43" s="2325"/>
      <c r="EGE43" s="2325"/>
      <c r="EGF43" s="2325"/>
      <c r="EGG43" s="2267"/>
      <c r="EGH43" s="2270"/>
      <c r="EGI43" s="2271"/>
      <c r="EGJ43" s="2270"/>
      <c r="EGK43" s="2270"/>
      <c r="EGL43" s="2325"/>
      <c r="EGM43" s="2325"/>
      <c r="EGN43" s="2325"/>
      <c r="EGO43" s="2267"/>
      <c r="EGP43" s="2270"/>
      <c r="EGQ43" s="2271"/>
      <c r="EGR43" s="2270"/>
      <c r="EGS43" s="2270"/>
      <c r="EGT43" s="2325"/>
      <c r="EGU43" s="2325"/>
      <c r="EGV43" s="2325"/>
      <c r="EGW43" s="2267"/>
      <c r="EGX43" s="2270"/>
      <c r="EGY43" s="2271"/>
      <c r="EGZ43" s="2270"/>
      <c r="EHA43" s="2270"/>
      <c r="EHB43" s="2325"/>
      <c r="EHC43" s="2325"/>
      <c r="EHD43" s="2325"/>
      <c r="EHE43" s="2267"/>
      <c r="EHF43" s="2270"/>
      <c r="EHG43" s="2271"/>
      <c r="EHH43" s="2270"/>
      <c r="EHI43" s="2270"/>
      <c r="EHJ43" s="2325"/>
      <c r="EHK43" s="2325"/>
      <c r="EHL43" s="2325"/>
      <c r="EHM43" s="2267"/>
      <c r="EHN43" s="2270"/>
      <c r="EHO43" s="2271"/>
      <c r="EHP43" s="2270"/>
      <c r="EHQ43" s="2270"/>
      <c r="EHR43" s="2325"/>
      <c r="EHS43" s="2325"/>
      <c r="EHT43" s="2325"/>
      <c r="EHU43" s="2267"/>
      <c r="EHV43" s="2270"/>
      <c r="EHW43" s="2271"/>
      <c r="EHX43" s="2270"/>
      <c r="EHY43" s="2270"/>
      <c r="EHZ43" s="2325"/>
      <c r="EIA43" s="2325"/>
      <c r="EIB43" s="2325"/>
      <c r="EIC43" s="2267"/>
      <c r="EID43" s="2270"/>
      <c r="EIE43" s="2271"/>
      <c r="EIF43" s="2270"/>
      <c r="EIG43" s="2270"/>
      <c r="EIH43" s="2325"/>
      <c r="EII43" s="2325"/>
      <c r="EIJ43" s="2325"/>
      <c r="EIK43" s="2267"/>
      <c r="EIL43" s="2270"/>
      <c r="EIM43" s="2271"/>
      <c r="EIN43" s="2270"/>
      <c r="EIO43" s="2270"/>
      <c r="EIP43" s="2325"/>
      <c r="EIQ43" s="2325"/>
      <c r="EIR43" s="2325"/>
      <c r="EIS43" s="2267"/>
      <c r="EIT43" s="2270"/>
      <c r="EIU43" s="2271"/>
      <c r="EIV43" s="2270"/>
      <c r="EIW43" s="2270"/>
      <c r="EIX43" s="2325"/>
      <c r="EIY43" s="2325"/>
      <c r="EIZ43" s="2325"/>
      <c r="EJA43" s="2267"/>
      <c r="EJB43" s="2270"/>
      <c r="EJC43" s="2271"/>
      <c r="EJD43" s="2270"/>
      <c r="EJE43" s="2270"/>
      <c r="EJF43" s="2325"/>
      <c r="EJG43" s="2325"/>
      <c r="EJH43" s="2325"/>
      <c r="EJI43" s="2267"/>
      <c r="EJJ43" s="2270"/>
      <c r="EJK43" s="2271"/>
      <c r="EJL43" s="2270"/>
      <c r="EJM43" s="2270"/>
      <c r="EJN43" s="2325"/>
      <c r="EJO43" s="2325"/>
      <c r="EJP43" s="2325"/>
      <c r="EJQ43" s="2267"/>
      <c r="EJR43" s="2270"/>
      <c r="EJS43" s="2271"/>
      <c r="EJT43" s="2270"/>
      <c r="EJU43" s="2270"/>
      <c r="EJV43" s="2325"/>
      <c r="EJW43" s="2325"/>
      <c r="EJX43" s="2325"/>
      <c r="EJY43" s="2267"/>
      <c r="EJZ43" s="2270"/>
      <c r="EKA43" s="2271"/>
      <c r="EKB43" s="2270"/>
      <c r="EKC43" s="2270"/>
      <c r="EKD43" s="2325"/>
      <c r="EKE43" s="2325"/>
      <c r="EKF43" s="2325"/>
      <c r="EKG43" s="2267"/>
      <c r="EKH43" s="2270"/>
      <c r="EKI43" s="2271"/>
      <c r="EKJ43" s="2270"/>
      <c r="EKK43" s="2270"/>
      <c r="EKL43" s="2325"/>
      <c r="EKM43" s="2325"/>
      <c r="EKN43" s="2325"/>
      <c r="EKO43" s="2267"/>
      <c r="EKP43" s="2270"/>
      <c r="EKQ43" s="2271"/>
      <c r="EKR43" s="2270"/>
      <c r="EKS43" s="2270"/>
      <c r="EKT43" s="2325"/>
      <c r="EKU43" s="2325"/>
      <c r="EKV43" s="2325"/>
      <c r="EKW43" s="2267"/>
      <c r="EKX43" s="2270"/>
      <c r="EKY43" s="2271"/>
      <c r="EKZ43" s="2270"/>
      <c r="ELA43" s="2270"/>
      <c r="ELB43" s="2325"/>
      <c r="ELC43" s="2325"/>
      <c r="ELD43" s="2325"/>
      <c r="ELE43" s="2267"/>
      <c r="ELF43" s="2270"/>
      <c r="ELG43" s="2271"/>
      <c r="ELH43" s="2270"/>
      <c r="ELI43" s="2270"/>
      <c r="ELJ43" s="2325"/>
      <c r="ELK43" s="2325"/>
      <c r="ELL43" s="2325"/>
      <c r="ELM43" s="2267"/>
      <c r="ELN43" s="2270"/>
      <c r="ELO43" s="2271"/>
      <c r="ELP43" s="2270"/>
      <c r="ELQ43" s="2270"/>
      <c r="ELR43" s="2325"/>
      <c r="ELS43" s="2325"/>
      <c r="ELT43" s="2325"/>
      <c r="ELU43" s="2267"/>
      <c r="ELV43" s="2270"/>
      <c r="ELW43" s="2271"/>
      <c r="ELX43" s="2270"/>
      <c r="ELY43" s="2270"/>
      <c r="ELZ43" s="2325"/>
      <c r="EMA43" s="2325"/>
      <c r="EMB43" s="2325"/>
      <c r="EMC43" s="2267"/>
      <c r="EMD43" s="2270"/>
      <c r="EME43" s="2271"/>
      <c r="EMF43" s="2270"/>
      <c r="EMG43" s="2270"/>
      <c r="EMH43" s="2325"/>
      <c r="EMI43" s="2325"/>
      <c r="EMJ43" s="2325"/>
      <c r="EMK43" s="2267"/>
      <c r="EML43" s="2270"/>
      <c r="EMM43" s="2271"/>
      <c r="EMN43" s="2270"/>
      <c r="EMO43" s="2270"/>
      <c r="EMP43" s="2325"/>
      <c r="EMQ43" s="2325"/>
      <c r="EMR43" s="2325"/>
      <c r="EMS43" s="2267"/>
      <c r="EMT43" s="2270"/>
      <c r="EMU43" s="2271"/>
      <c r="EMV43" s="2270"/>
      <c r="EMW43" s="2270"/>
      <c r="EMX43" s="2325"/>
      <c r="EMY43" s="2325"/>
      <c r="EMZ43" s="2325"/>
      <c r="ENA43" s="2267"/>
      <c r="ENB43" s="2270"/>
      <c r="ENC43" s="2271"/>
      <c r="END43" s="2270"/>
      <c r="ENE43" s="2270"/>
      <c r="ENF43" s="2325"/>
      <c r="ENG43" s="2325"/>
      <c r="ENH43" s="2325"/>
      <c r="ENI43" s="2267"/>
      <c r="ENJ43" s="2270"/>
      <c r="ENK43" s="2271"/>
      <c r="ENL43" s="2270"/>
      <c r="ENM43" s="2270"/>
      <c r="ENN43" s="2325"/>
      <c r="ENO43" s="2325"/>
      <c r="ENP43" s="2325"/>
      <c r="ENQ43" s="2267"/>
      <c r="ENR43" s="2270"/>
      <c r="ENS43" s="2271"/>
      <c r="ENT43" s="2270"/>
      <c r="ENU43" s="2270"/>
      <c r="ENV43" s="2325"/>
      <c r="ENW43" s="2325"/>
      <c r="ENX43" s="2325"/>
      <c r="ENY43" s="2267"/>
      <c r="ENZ43" s="2270"/>
      <c r="EOA43" s="2271"/>
      <c r="EOB43" s="2270"/>
      <c r="EOC43" s="2270"/>
      <c r="EOD43" s="2325"/>
      <c r="EOE43" s="2325"/>
      <c r="EOF43" s="2325"/>
      <c r="EOG43" s="2267"/>
      <c r="EOH43" s="2270"/>
      <c r="EOI43" s="2271"/>
      <c r="EOJ43" s="2270"/>
      <c r="EOK43" s="2270"/>
      <c r="EOL43" s="2325"/>
      <c r="EOM43" s="2325"/>
      <c r="EON43" s="2325"/>
      <c r="EOO43" s="2267"/>
      <c r="EOP43" s="2270"/>
      <c r="EOQ43" s="2271"/>
      <c r="EOR43" s="2270"/>
      <c r="EOS43" s="2270"/>
      <c r="EOT43" s="2325"/>
      <c r="EOU43" s="2325"/>
      <c r="EOV43" s="2325"/>
      <c r="EOW43" s="2267"/>
      <c r="EOX43" s="2270"/>
      <c r="EOY43" s="2271"/>
      <c r="EOZ43" s="2270"/>
      <c r="EPA43" s="2270"/>
      <c r="EPB43" s="2325"/>
      <c r="EPC43" s="2325"/>
      <c r="EPD43" s="2325"/>
      <c r="EPE43" s="2267"/>
      <c r="EPF43" s="2270"/>
      <c r="EPG43" s="2271"/>
      <c r="EPH43" s="2270"/>
      <c r="EPI43" s="2270"/>
      <c r="EPJ43" s="2325"/>
      <c r="EPK43" s="2325"/>
      <c r="EPL43" s="2325"/>
      <c r="EPM43" s="2267"/>
      <c r="EPN43" s="2270"/>
      <c r="EPO43" s="2271"/>
      <c r="EPP43" s="2270"/>
      <c r="EPQ43" s="2270"/>
      <c r="EPR43" s="2325"/>
      <c r="EPS43" s="2325"/>
      <c r="EPT43" s="2325"/>
      <c r="EPU43" s="2267"/>
      <c r="EPV43" s="2270"/>
      <c r="EPW43" s="2271"/>
      <c r="EPX43" s="2270"/>
      <c r="EPY43" s="2270"/>
      <c r="EPZ43" s="2325"/>
      <c r="EQA43" s="2325"/>
      <c r="EQB43" s="2325"/>
      <c r="EQC43" s="2267"/>
      <c r="EQD43" s="2270"/>
      <c r="EQE43" s="2271"/>
      <c r="EQF43" s="2270"/>
      <c r="EQG43" s="2270"/>
      <c r="EQH43" s="2325"/>
      <c r="EQI43" s="2325"/>
      <c r="EQJ43" s="2325"/>
      <c r="EQK43" s="2267"/>
      <c r="EQL43" s="2270"/>
      <c r="EQM43" s="2271"/>
      <c r="EQN43" s="2270"/>
      <c r="EQO43" s="2270"/>
      <c r="EQP43" s="2325"/>
      <c r="EQQ43" s="2325"/>
      <c r="EQR43" s="2325"/>
      <c r="EQS43" s="2267"/>
      <c r="EQT43" s="2270"/>
      <c r="EQU43" s="2271"/>
      <c r="EQV43" s="2270"/>
      <c r="EQW43" s="2270"/>
      <c r="EQX43" s="2325"/>
      <c r="EQY43" s="2325"/>
      <c r="EQZ43" s="2325"/>
      <c r="ERA43" s="2267"/>
      <c r="ERB43" s="2270"/>
      <c r="ERC43" s="2271"/>
      <c r="ERD43" s="2270"/>
      <c r="ERE43" s="2270"/>
      <c r="ERF43" s="2325"/>
      <c r="ERG43" s="2325"/>
      <c r="ERH43" s="2325"/>
      <c r="ERI43" s="2267"/>
      <c r="ERJ43" s="2270"/>
      <c r="ERK43" s="2271"/>
      <c r="ERL43" s="2270"/>
      <c r="ERM43" s="2270"/>
      <c r="ERN43" s="2325"/>
      <c r="ERO43" s="2325"/>
      <c r="ERP43" s="2325"/>
      <c r="ERQ43" s="2267"/>
      <c r="ERR43" s="2270"/>
      <c r="ERS43" s="2271"/>
      <c r="ERT43" s="2270"/>
      <c r="ERU43" s="2270"/>
      <c r="ERV43" s="2325"/>
      <c r="ERW43" s="2325"/>
      <c r="ERX43" s="2325"/>
      <c r="ERY43" s="2267"/>
      <c r="ERZ43" s="2270"/>
      <c r="ESA43" s="2271"/>
      <c r="ESB43" s="2270"/>
      <c r="ESC43" s="2270"/>
      <c r="ESD43" s="2325"/>
      <c r="ESE43" s="2325"/>
      <c r="ESF43" s="2325"/>
      <c r="ESG43" s="2267"/>
      <c r="ESH43" s="2270"/>
      <c r="ESI43" s="2271"/>
      <c r="ESJ43" s="2270"/>
      <c r="ESK43" s="2270"/>
      <c r="ESL43" s="2325"/>
      <c r="ESM43" s="2325"/>
      <c r="ESN43" s="2325"/>
      <c r="ESO43" s="2267"/>
      <c r="ESP43" s="2270"/>
      <c r="ESQ43" s="2271"/>
      <c r="ESR43" s="2270"/>
      <c r="ESS43" s="2270"/>
      <c r="EST43" s="2325"/>
      <c r="ESU43" s="2325"/>
      <c r="ESV43" s="2325"/>
      <c r="ESW43" s="2267"/>
      <c r="ESX43" s="2270"/>
      <c r="ESY43" s="2271"/>
      <c r="ESZ43" s="2270"/>
      <c r="ETA43" s="2270"/>
      <c r="ETB43" s="2325"/>
      <c r="ETC43" s="2325"/>
      <c r="ETD43" s="2325"/>
      <c r="ETE43" s="2267"/>
      <c r="ETF43" s="2270"/>
      <c r="ETG43" s="2271"/>
      <c r="ETH43" s="2270"/>
      <c r="ETI43" s="2270"/>
      <c r="ETJ43" s="2325"/>
      <c r="ETK43" s="2325"/>
      <c r="ETL43" s="2325"/>
      <c r="ETM43" s="2267"/>
      <c r="ETN43" s="2270"/>
      <c r="ETO43" s="2271"/>
      <c r="ETP43" s="2270"/>
      <c r="ETQ43" s="2270"/>
      <c r="ETR43" s="2325"/>
      <c r="ETS43" s="2325"/>
      <c r="ETT43" s="2325"/>
      <c r="ETU43" s="2267"/>
      <c r="ETV43" s="2270"/>
      <c r="ETW43" s="2271"/>
      <c r="ETX43" s="2270"/>
      <c r="ETY43" s="2270"/>
      <c r="ETZ43" s="2325"/>
      <c r="EUA43" s="2325"/>
      <c r="EUB43" s="2325"/>
      <c r="EUC43" s="2267"/>
      <c r="EUD43" s="2270"/>
      <c r="EUE43" s="2271"/>
      <c r="EUF43" s="2270"/>
      <c r="EUG43" s="2270"/>
      <c r="EUH43" s="2325"/>
      <c r="EUI43" s="2325"/>
      <c r="EUJ43" s="2325"/>
      <c r="EUK43" s="2267"/>
      <c r="EUL43" s="2270"/>
      <c r="EUM43" s="2271"/>
      <c r="EUN43" s="2270"/>
      <c r="EUO43" s="2270"/>
      <c r="EUP43" s="2325"/>
      <c r="EUQ43" s="2325"/>
      <c r="EUR43" s="2325"/>
      <c r="EUS43" s="2267"/>
      <c r="EUT43" s="2270"/>
      <c r="EUU43" s="2271"/>
      <c r="EUV43" s="2270"/>
      <c r="EUW43" s="2270"/>
      <c r="EUX43" s="2325"/>
      <c r="EUY43" s="2325"/>
      <c r="EUZ43" s="2325"/>
      <c r="EVA43" s="2267"/>
      <c r="EVB43" s="2270"/>
      <c r="EVC43" s="2271"/>
      <c r="EVD43" s="2270"/>
      <c r="EVE43" s="2270"/>
      <c r="EVF43" s="2325"/>
      <c r="EVG43" s="2325"/>
      <c r="EVH43" s="2325"/>
      <c r="EVI43" s="2267"/>
      <c r="EVJ43" s="2270"/>
      <c r="EVK43" s="2271"/>
      <c r="EVL43" s="2270"/>
      <c r="EVM43" s="2270"/>
      <c r="EVN43" s="2325"/>
      <c r="EVO43" s="2325"/>
      <c r="EVP43" s="2325"/>
      <c r="EVQ43" s="2267"/>
      <c r="EVR43" s="2270"/>
      <c r="EVS43" s="2271"/>
      <c r="EVT43" s="2270"/>
      <c r="EVU43" s="2270"/>
      <c r="EVV43" s="2325"/>
      <c r="EVW43" s="2325"/>
      <c r="EVX43" s="2325"/>
      <c r="EVY43" s="2267"/>
      <c r="EVZ43" s="2270"/>
      <c r="EWA43" s="2271"/>
      <c r="EWB43" s="2270"/>
      <c r="EWC43" s="2270"/>
      <c r="EWD43" s="2325"/>
      <c r="EWE43" s="2325"/>
      <c r="EWF43" s="2325"/>
      <c r="EWG43" s="2267"/>
      <c r="EWH43" s="2270"/>
      <c r="EWI43" s="2271"/>
      <c r="EWJ43" s="2270"/>
      <c r="EWK43" s="2270"/>
      <c r="EWL43" s="2325"/>
      <c r="EWM43" s="2325"/>
      <c r="EWN43" s="2325"/>
      <c r="EWO43" s="2267"/>
      <c r="EWP43" s="2270"/>
      <c r="EWQ43" s="2271"/>
      <c r="EWR43" s="2270"/>
      <c r="EWS43" s="2270"/>
      <c r="EWT43" s="2325"/>
      <c r="EWU43" s="2325"/>
      <c r="EWV43" s="2325"/>
      <c r="EWW43" s="2267"/>
      <c r="EWX43" s="2270"/>
      <c r="EWY43" s="2271"/>
      <c r="EWZ43" s="2270"/>
      <c r="EXA43" s="2270"/>
      <c r="EXB43" s="2325"/>
      <c r="EXC43" s="2325"/>
      <c r="EXD43" s="2325"/>
      <c r="EXE43" s="2267"/>
      <c r="EXF43" s="2270"/>
      <c r="EXG43" s="2271"/>
      <c r="EXH43" s="2270"/>
      <c r="EXI43" s="2270"/>
      <c r="EXJ43" s="2325"/>
      <c r="EXK43" s="2325"/>
      <c r="EXL43" s="2325"/>
      <c r="EXM43" s="2267"/>
      <c r="EXN43" s="2270"/>
      <c r="EXO43" s="2271"/>
      <c r="EXP43" s="2270"/>
      <c r="EXQ43" s="2270"/>
      <c r="EXR43" s="2325"/>
      <c r="EXS43" s="2325"/>
      <c r="EXT43" s="2325"/>
      <c r="EXU43" s="2267"/>
      <c r="EXV43" s="2270"/>
      <c r="EXW43" s="2271"/>
      <c r="EXX43" s="2270"/>
      <c r="EXY43" s="2270"/>
      <c r="EXZ43" s="2325"/>
      <c r="EYA43" s="2325"/>
      <c r="EYB43" s="2325"/>
      <c r="EYC43" s="2267"/>
      <c r="EYD43" s="2270"/>
      <c r="EYE43" s="2271"/>
      <c r="EYF43" s="2270"/>
      <c r="EYG43" s="2270"/>
      <c r="EYH43" s="2325"/>
      <c r="EYI43" s="2325"/>
      <c r="EYJ43" s="2325"/>
      <c r="EYK43" s="2267"/>
      <c r="EYL43" s="2270"/>
      <c r="EYM43" s="2271"/>
      <c r="EYN43" s="2270"/>
      <c r="EYO43" s="2270"/>
      <c r="EYP43" s="2325"/>
      <c r="EYQ43" s="2325"/>
      <c r="EYR43" s="2325"/>
      <c r="EYS43" s="2267"/>
      <c r="EYT43" s="2270"/>
      <c r="EYU43" s="2271"/>
      <c r="EYV43" s="2270"/>
      <c r="EYW43" s="2270"/>
      <c r="EYX43" s="2325"/>
      <c r="EYY43" s="2325"/>
      <c r="EYZ43" s="2325"/>
      <c r="EZA43" s="2267"/>
      <c r="EZB43" s="2270"/>
      <c r="EZC43" s="2271"/>
      <c r="EZD43" s="2270"/>
      <c r="EZE43" s="2270"/>
      <c r="EZF43" s="2325"/>
      <c r="EZG43" s="2325"/>
      <c r="EZH43" s="2325"/>
      <c r="EZI43" s="2267"/>
      <c r="EZJ43" s="2270"/>
      <c r="EZK43" s="2271"/>
      <c r="EZL43" s="2270"/>
      <c r="EZM43" s="2270"/>
      <c r="EZN43" s="2325"/>
      <c r="EZO43" s="2325"/>
      <c r="EZP43" s="2325"/>
      <c r="EZQ43" s="2267"/>
      <c r="EZR43" s="2270"/>
      <c r="EZS43" s="2271"/>
      <c r="EZT43" s="2270"/>
      <c r="EZU43" s="2270"/>
      <c r="EZV43" s="2325"/>
      <c r="EZW43" s="2325"/>
      <c r="EZX43" s="2325"/>
      <c r="EZY43" s="2267"/>
      <c r="EZZ43" s="2270"/>
      <c r="FAA43" s="2271"/>
      <c r="FAB43" s="2270"/>
      <c r="FAC43" s="2270"/>
      <c r="FAD43" s="2325"/>
      <c r="FAE43" s="2325"/>
      <c r="FAF43" s="2325"/>
      <c r="FAG43" s="2267"/>
      <c r="FAH43" s="2270"/>
      <c r="FAI43" s="2271"/>
      <c r="FAJ43" s="2270"/>
      <c r="FAK43" s="2270"/>
      <c r="FAL43" s="2325"/>
      <c r="FAM43" s="2325"/>
      <c r="FAN43" s="2325"/>
      <c r="FAO43" s="2267"/>
      <c r="FAP43" s="2270"/>
      <c r="FAQ43" s="2271"/>
      <c r="FAR43" s="2270"/>
      <c r="FAS43" s="2270"/>
      <c r="FAT43" s="2325"/>
      <c r="FAU43" s="2325"/>
      <c r="FAV43" s="2325"/>
      <c r="FAW43" s="2267"/>
      <c r="FAX43" s="2270"/>
      <c r="FAY43" s="2271"/>
      <c r="FAZ43" s="2270"/>
      <c r="FBA43" s="2270"/>
      <c r="FBB43" s="2325"/>
      <c r="FBC43" s="2325"/>
      <c r="FBD43" s="2325"/>
      <c r="FBE43" s="2267"/>
      <c r="FBF43" s="2270"/>
      <c r="FBG43" s="2271"/>
      <c r="FBH43" s="2270"/>
      <c r="FBI43" s="2270"/>
      <c r="FBJ43" s="2325"/>
      <c r="FBK43" s="2325"/>
      <c r="FBL43" s="2325"/>
      <c r="FBM43" s="2267"/>
      <c r="FBN43" s="2270"/>
      <c r="FBO43" s="2271"/>
      <c r="FBP43" s="2270"/>
      <c r="FBQ43" s="2270"/>
      <c r="FBR43" s="2325"/>
      <c r="FBS43" s="2325"/>
      <c r="FBT43" s="2325"/>
      <c r="FBU43" s="2267"/>
      <c r="FBV43" s="2270"/>
      <c r="FBW43" s="2271"/>
      <c r="FBX43" s="2270"/>
      <c r="FBY43" s="2270"/>
      <c r="FBZ43" s="2325"/>
      <c r="FCA43" s="2325"/>
      <c r="FCB43" s="2325"/>
      <c r="FCC43" s="2267"/>
      <c r="FCD43" s="2270"/>
      <c r="FCE43" s="2271"/>
      <c r="FCF43" s="2270"/>
      <c r="FCG43" s="2270"/>
      <c r="FCH43" s="2325"/>
      <c r="FCI43" s="2325"/>
      <c r="FCJ43" s="2325"/>
      <c r="FCK43" s="2267"/>
      <c r="FCL43" s="2270"/>
      <c r="FCM43" s="2271"/>
      <c r="FCN43" s="2270"/>
      <c r="FCO43" s="2270"/>
      <c r="FCP43" s="2325"/>
      <c r="FCQ43" s="2325"/>
      <c r="FCR43" s="2325"/>
      <c r="FCS43" s="2267"/>
      <c r="FCT43" s="2270"/>
      <c r="FCU43" s="2271"/>
      <c r="FCV43" s="2270"/>
      <c r="FCW43" s="2270"/>
      <c r="FCX43" s="2325"/>
      <c r="FCY43" s="2325"/>
      <c r="FCZ43" s="2325"/>
      <c r="FDA43" s="2267"/>
      <c r="FDB43" s="2270"/>
      <c r="FDC43" s="2271"/>
      <c r="FDD43" s="2270"/>
      <c r="FDE43" s="2270"/>
      <c r="FDF43" s="2325"/>
      <c r="FDG43" s="2325"/>
      <c r="FDH43" s="2325"/>
      <c r="FDI43" s="2267"/>
      <c r="FDJ43" s="2270"/>
      <c r="FDK43" s="2271"/>
      <c r="FDL43" s="2270"/>
      <c r="FDM43" s="2270"/>
      <c r="FDN43" s="2325"/>
      <c r="FDO43" s="2325"/>
      <c r="FDP43" s="2325"/>
      <c r="FDQ43" s="2267"/>
      <c r="FDR43" s="2270"/>
      <c r="FDS43" s="2271"/>
      <c r="FDT43" s="2270"/>
      <c r="FDU43" s="2270"/>
      <c r="FDV43" s="2325"/>
      <c r="FDW43" s="2325"/>
      <c r="FDX43" s="2325"/>
      <c r="FDY43" s="2267"/>
      <c r="FDZ43" s="2270"/>
      <c r="FEA43" s="2271"/>
      <c r="FEB43" s="2270"/>
      <c r="FEC43" s="2270"/>
      <c r="FED43" s="2325"/>
      <c r="FEE43" s="2325"/>
      <c r="FEF43" s="2325"/>
      <c r="FEG43" s="2267"/>
      <c r="FEH43" s="2270"/>
      <c r="FEI43" s="2271"/>
      <c r="FEJ43" s="2270"/>
      <c r="FEK43" s="2270"/>
      <c r="FEL43" s="2325"/>
      <c r="FEM43" s="2325"/>
      <c r="FEN43" s="2325"/>
      <c r="FEO43" s="2267"/>
      <c r="FEP43" s="2270"/>
      <c r="FEQ43" s="2271"/>
      <c r="FER43" s="2270"/>
      <c r="FES43" s="2270"/>
      <c r="FET43" s="2325"/>
      <c r="FEU43" s="2325"/>
      <c r="FEV43" s="2325"/>
      <c r="FEW43" s="2267"/>
      <c r="FEX43" s="2270"/>
      <c r="FEY43" s="2271"/>
      <c r="FEZ43" s="2270"/>
      <c r="FFA43" s="2270"/>
      <c r="FFB43" s="2325"/>
      <c r="FFC43" s="2325"/>
      <c r="FFD43" s="2325"/>
      <c r="FFE43" s="2267"/>
      <c r="FFF43" s="2270"/>
      <c r="FFG43" s="2271"/>
      <c r="FFH43" s="2270"/>
      <c r="FFI43" s="2270"/>
      <c r="FFJ43" s="2325"/>
      <c r="FFK43" s="2325"/>
      <c r="FFL43" s="2325"/>
      <c r="FFM43" s="2267"/>
      <c r="FFN43" s="2270"/>
      <c r="FFO43" s="2271"/>
      <c r="FFP43" s="2270"/>
      <c r="FFQ43" s="2270"/>
      <c r="FFR43" s="2325"/>
      <c r="FFS43" s="2325"/>
      <c r="FFT43" s="2325"/>
      <c r="FFU43" s="2267"/>
      <c r="FFV43" s="2270"/>
      <c r="FFW43" s="2271"/>
      <c r="FFX43" s="2270"/>
      <c r="FFY43" s="2270"/>
      <c r="FFZ43" s="2325"/>
      <c r="FGA43" s="2325"/>
      <c r="FGB43" s="2325"/>
      <c r="FGC43" s="2267"/>
      <c r="FGD43" s="2270"/>
      <c r="FGE43" s="2271"/>
      <c r="FGF43" s="2270"/>
      <c r="FGG43" s="2270"/>
      <c r="FGH43" s="2325"/>
      <c r="FGI43" s="2325"/>
      <c r="FGJ43" s="2325"/>
      <c r="FGK43" s="2267"/>
      <c r="FGL43" s="2270"/>
      <c r="FGM43" s="2271"/>
      <c r="FGN43" s="2270"/>
      <c r="FGO43" s="2270"/>
      <c r="FGP43" s="2325"/>
      <c r="FGQ43" s="2325"/>
      <c r="FGR43" s="2325"/>
      <c r="FGS43" s="2267"/>
      <c r="FGT43" s="2270"/>
      <c r="FGU43" s="2271"/>
      <c r="FGV43" s="2270"/>
      <c r="FGW43" s="2270"/>
      <c r="FGX43" s="2325"/>
      <c r="FGY43" s="2325"/>
      <c r="FGZ43" s="2325"/>
      <c r="FHA43" s="2267"/>
      <c r="FHB43" s="2270"/>
      <c r="FHC43" s="2271"/>
      <c r="FHD43" s="2270"/>
      <c r="FHE43" s="2270"/>
      <c r="FHF43" s="2325"/>
      <c r="FHG43" s="2325"/>
      <c r="FHH43" s="2325"/>
      <c r="FHI43" s="2267"/>
      <c r="FHJ43" s="2270"/>
      <c r="FHK43" s="2271"/>
      <c r="FHL43" s="2270"/>
      <c r="FHM43" s="2270"/>
      <c r="FHN43" s="2325"/>
      <c r="FHO43" s="2325"/>
      <c r="FHP43" s="2325"/>
      <c r="FHQ43" s="2267"/>
      <c r="FHR43" s="2270"/>
      <c r="FHS43" s="2271"/>
      <c r="FHT43" s="2270"/>
      <c r="FHU43" s="2270"/>
      <c r="FHV43" s="2325"/>
      <c r="FHW43" s="2325"/>
      <c r="FHX43" s="2325"/>
      <c r="FHY43" s="2267"/>
      <c r="FHZ43" s="2270"/>
      <c r="FIA43" s="2271"/>
      <c r="FIB43" s="2270"/>
      <c r="FIC43" s="2270"/>
      <c r="FID43" s="2325"/>
      <c r="FIE43" s="2325"/>
      <c r="FIF43" s="2325"/>
      <c r="FIG43" s="2267"/>
      <c r="FIH43" s="2270"/>
      <c r="FII43" s="2271"/>
      <c r="FIJ43" s="2270"/>
      <c r="FIK43" s="2270"/>
      <c r="FIL43" s="2325"/>
      <c r="FIM43" s="2325"/>
      <c r="FIN43" s="2325"/>
      <c r="FIO43" s="2267"/>
      <c r="FIP43" s="2270"/>
      <c r="FIQ43" s="2271"/>
      <c r="FIR43" s="2270"/>
      <c r="FIS43" s="2270"/>
      <c r="FIT43" s="2325"/>
      <c r="FIU43" s="2325"/>
      <c r="FIV43" s="2325"/>
      <c r="FIW43" s="2267"/>
      <c r="FIX43" s="2270"/>
      <c r="FIY43" s="2271"/>
      <c r="FIZ43" s="2270"/>
      <c r="FJA43" s="2270"/>
      <c r="FJB43" s="2325"/>
      <c r="FJC43" s="2325"/>
      <c r="FJD43" s="2325"/>
      <c r="FJE43" s="2267"/>
      <c r="FJF43" s="2270"/>
      <c r="FJG43" s="2271"/>
      <c r="FJH43" s="2270"/>
      <c r="FJI43" s="2270"/>
      <c r="FJJ43" s="2325"/>
      <c r="FJK43" s="2325"/>
      <c r="FJL43" s="2325"/>
      <c r="FJM43" s="2267"/>
      <c r="FJN43" s="2270"/>
      <c r="FJO43" s="2271"/>
      <c r="FJP43" s="2270"/>
      <c r="FJQ43" s="2270"/>
      <c r="FJR43" s="2325"/>
      <c r="FJS43" s="2325"/>
      <c r="FJT43" s="2325"/>
      <c r="FJU43" s="2267"/>
      <c r="FJV43" s="2270"/>
      <c r="FJW43" s="2271"/>
      <c r="FJX43" s="2270"/>
      <c r="FJY43" s="2270"/>
      <c r="FJZ43" s="2325"/>
      <c r="FKA43" s="2325"/>
      <c r="FKB43" s="2325"/>
      <c r="FKC43" s="2267"/>
      <c r="FKD43" s="2270"/>
      <c r="FKE43" s="2271"/>
      <c r="FKF43" s="2270"/>
      <c r="FKG43" s="2270"/>
      <c r="FKH43" s="2325"/>
      <c r="FKI43" s="2325"/>
      <c r="FKJ43" s="2325"/>
      <c r="FKK43" s="2267"/>
      <c r="FKL43" s="2270"/>
      <c r="FKM43" s="2271"/>
      <c r="FKN43" s="2270"/>
      <c r="FKO43" s="2270"/>
      <c r="FKP43" s="2325"/>
      <c r="FKQ43" s="2325"/>
      <c r="FKR43" s="2325"/>
      <c r="FKS43" s="2267"/>
      <c r="FKT43" s="2270"/>
      <c r="FKU43" s="2271"/>
      <c r="FKV43" s="2270"/>
      <c r="FKW43" s="2270"/>
      <c r="FKX43" s="2325"/>
      <c r="FKY43" s="2325"/>
      <c r="FKZ43" s="2325"/>
      <c r="FLA43" s="2267"/>
      <c r="FLB43" s="2270"/>
      <c r="FLC43" s="2271"/>
      <c r="FLD43" s="2270"/>
      <c r="FLE43" s="2270"/>
      <c r="FLF43" s="2325"/>
      <c r="FLG43" s="2325"/>
      <c r="FLH43" s="2325"/>
      <c r="FLI43" s="2267"/>
      <c r="FLJ43" s="2270"/>
      <c r="FLK43" s="2271"/>
      <c r="FLL43" s="2270"/>
      <c r="FLM43" s="2270"/>
      <c r="FLN43" s="2325"/>
      <c r="FLO43" s="2325"/>
      <c r="FLP43" s="2325"/>
      <c r="FLQ43" s="2267"/>
      <c r="FLR43" s="2270"/>
      <c r="FLS43" s="2271"/>
      <c r="FLT43" s="2270"/>
      <c r="FLU43" s="2270"/>
      <c r="FLV43" s="2325"/>
      <c r="FLW43" s="2325"/>
      <c r="FLX43" s="2325"/>
      <c r="FLY43" s="2267"/>
      <c r="FLZ43" s="2270"/>
      <c r="FMA43" s="2271"/>
      <c r="FMB43" s="2270"/>
      <c r="FMC43" s="2270"/>
      <c r="FMD43" s="2325"/>
      <c r="FME43" s="2325"/>
      <c r="FMF43" s="2325"/>
      <c r="FMG43" s="2267"/>
      <c r="FMH43" s="2270"/>
      <c r="FMI43" s="2271"/>
      <c r="FMJ43" s="2270"/>
      <c r="FMK43" s="2270"/>
      <c r="FML43" s="2325"/>
      <c r="FMM43" s="2325"/>
      <c r="FMN43" s="2325"/>
      <c r="FMO43" s="2267"/>
      <c r="FMP43" s="2270"/>
      <c r="FMQ43" s="2271"/>
      <c r="FMR43" s="2270"/>
      <c r="FMS43" s="2270"/>
      <c r="FMT43" s="2325"/>
      <c r="FMU43" s="2325"/>
      <c r="FMV43" s="2325"/>
      <c r="FMW43" s="2267"/>
      <c r="FMX43" s="2270"/>
      <c r="FMY43" s="2271"/>
      <c r="FMZ43" s="2270"/>
      <c r="FNA43" s="2270"/>
      <c r="FNB43" s="2325"/>
      <c r="FNC43" s="2325"/>
      <c r="FND43" s="2325"/>
      <c r="FNE43" s="2267"/>
      <c r="FNF43" s="2270"/>
      <c r="FNG43" s="2271"/>
      <c r="FNH43" s="2270"/>
      <c r="FNI43" s="2270"/>
      <c r="FNJ43" s="2325"/>
      <c r="FNK43" s="2325"/>
      <c r="FNL43" s="2325"/>
      <c r="FNM43" s="2267"/>
      <c r="FNN43" s="2270"/>
      <c r="FNO43" s="2271"/>
      <c r="FNP43" s="2270"/>
      <c r="FNQ43" s="2270"/>
      <c r="FNR43" s="2325"/>
      <c r="FNS43" s="2325"/>
      <c r="FNT43" s="2325"/>
      <c r="FNU43" s="2267"/>
      <c r="FNV43" s="2270"/>
      <c r="FNW43" s="2271"/>
      <c r="FNX43" s="2270"/>
      <c r="FNY43" s="2270"/>
      <c r="FNZ43" s="2325"/>
      <c r="FOA43" s="2325"/>
      <c r="FOB43" s="2325"/>
      <c r="FOC43" s="2267"/>
      <c r="FOD43" s="2270"/>
      <c r="FOE43" s="2271"/>
      <c r="FOF43" s="2270"/>
      <c r="FOG43" s="2270"/>
      <c r="FOH43" s="2325"/>
      <c r="FOI43" s="2325"/>
      <c r="FOJ43" s="2325"/>
      <c r="FOK43" s="2267"/>
      <c r="FOL43" s="2270"/>
      <c r="FOM43" s="2271"/>
      <c r="FON43" s="2270"/>
      <c r="FOO43" s="2270"/>
      <c r="FOP43" s="2325"/>
      <c r="FOQ43" s="2325"/>
      <c r="FOR43" s="2325"/>
      <c r="FOS43" s="2267"/>
      <c r="FOT43" s="2270"/>
      <c r="FOU43" s="2271"/>
      <c r="FOV43" s="2270"/>
      <c r="FOW43" s="2270"/>
      <c r="FOX43" s="2325"/>
      <c r="FOY43" s="2325"/>
      <c r="FOZ43" s="2325"/>
      <c r="FPA43" s="2267"/>
      <c r="FPB43" s="2270"/>
      <c r="FPC43" s="2271"/>
      <c r="FPD43" s="2270"/>
      <c r="FPE43" s="2270"/>
      <c r="FPF43" s="2325"/>
      <c r="FPG43" s="2325"/>
      <c r="FPH43" s="2325"/>
      <c r="FPI43" s="2267"/>
      <c r="FPJ43" s="2270"/>
      <c r="FPK43" s="2271"/>
      <c r="FPL43" s="2270"/>
      <c r="FPM43" s="2270"/>
      <c r="FPN43" s="2325"/>
      <c r="FPO43" s="2325"/>
      <c r="FPP43" s="2325"/>
      <c r="FPQ43" s="2267"/>
      <c r="FPR43" s="2270"/>
      <c r="FPS43" s="2271"/>
      <c r="FPT43" s="2270"/>
      <c r="FPU43" s="2270"/>
      <c r="FPV43" s="2325"/>
      <c r="FPW43" s="2325"/>
      <c r="FPX43" s="2325"/>
      <c r="FPY43" s="2267"/>
      <c r="FPZ43" s="2270"/>
      <c r="FQA43" s="2271"/>
      <c r="FQB43" s="2270"/>
      <c r="FQC43" s="2270"/>
      <c r="FQD43" s="2325"/>
      <c r="FQE43" s="2325"/>
      <c r="FQF43" s="2325"/>
      <c r="FQG43" s="2267"/>
      <c r="FQH43" s="2270"/>
      <c r="FQI43" s="2271"/>
      <c r="FQJ43" s="2270"/>
      <c r="FQK43" s="2270"/>
      <c r="FQL43" s="2325"/>
      <c r="FQM43" s="2325"/>
      <c r="FQN43" s="2325"/>
      <c r="FQO43" s="2267"/>
      <c r="FQP43" s="2270"/>
      <c r="FQQ43" s="2271"/>
      <c r="FQR43" s="2270"/>
      <c r="FQS43" s="2270"/>
      <c r="FQT43" s="2325"/>
      <c r="FQU43" s="2325"/>
      <c r="FQV43" s="2325"/>
      <c r="FQW43" s="2267"/>
      <c r="FQX43" s="2270"/>
      <c r="FQY43" s="2271"/>
      <c r="FQZ43" s="2270"/>
      <c r="FRA43" s="2270"/>
      <c r="FRB43" s="2325"/>
      <c r="FRC43" s="2325"/>
      <c r="FRD43" s="2325"/>
      <c r="FRE43" s="2267"/>
      <c r="FRF43" s="2270"/>
      <c r="FRG43" s="2271"/>
      <c r="FRH43" s="2270"/>
      <c r="FRI43" s="2270"/>
      <c r="FRJ43" s="2325"/>
      <c r="FRK43" s="2325"/>
      <c r="FRL43" s="2325"/>
      <c r="FRM43" s="2267"/>
      <c r="FRN43" s="2270"/>
      <c r="FRO43" s="2271"/>
      <c r="FRP43" s="2270"/>
      <c r="FRQ43" s="2270"/>
      <c r="FRR43" s="2325"/>
      <c r="FRS43" s="2325"/>
      <c r="FRT43" s="2325"/>
      <c r="FRU43" s="2267"/>
      <c r="FRV43" s="2270"/>
      <c r="FRW43" s="2271"/>
      <c r="FRX43" s="2270"/>
      <c r="FRY43" s="2270"/>
      <c r="FRZ43" s="2325"/>
      <c r="FSA43" s="2325"/>
      <c r="FSB43" s="2325"/>
      <c r="FSC43" s="2267"/>
      <c r="FSD43" s="2270"/>
      <c r="FSE43" s="2271"/>
      <c r="FSF43" s="2270"/>
      <c r="FSG43" s="2270"/>
      <c r="FSH43" s="2325"/>
      <c r="FSI43" s="2325"/>
      <c r="FSJ43" s="2325"/>
      <c r="FSK43" s="2267"/>
      <c r="FSL43" s="2270"/>
      <c r="FSM43" s="2271"/>
      <c r="FSN43" s="2270"/>
      <c r="FSO43" s="2270"/>
      <c r="FSP43" s="2325"/>
      <c r="FSQ43" s="2325"/>
      <c r="FSR43" s="2325"/>
      <c r="FSS43" s="2267"/>
      <c r="FST43" s="2270"/>
      <c r="FSU43" s="2271"/>
      <c r="FSV43" s="2270"/>
      <c r="FSW43" s="2270"/>
      <c r="FSX43" s="2325"/>
      <c r="FSY43" s="2325"/>
      <c r="FSZ43" s="2325"/>
      <c r="FTA43" s="2267"/>
      <c r="FTB43" s="2270"/>
      <c r="FTC43" s="2271"/>
      <c r="FTD43" s="2270"/>
      <c r="FTE43" s="2270"/>
      <c r="FTF43" s="2325"/>
      <c r="FTG43" s="2325"/>
      <c r="FTH43" s="2325"/>
      <c r="FTI43" s="2267"/>
      <c r="FTJ43" s="2270"/>
      <c r="FTK43" s="2271"/>
      <c r="FTL43" s="2270"/>
      <c r="FTM43" s="2270"/>
      <c r="FTN43" s="2325"/>
      <c r="FTO43" s="2325"/>
      <c r="FTP43" s="2325"/>
      <c r="FTQ43" s="2267"/>
      <c r="FTR43" s="2270"/>
      <c r="FTS43" s="2271"/>
      <c r="FTT43" s="2270"/>
      <c r="FTU43" s="2270"/>
      <c r="FTV43" s="2325"/>
      <c r="FTW43" s="2325"/>
      <c r="FTX43" s="2325"/>
      <c r="FTY43" s="2267"/>
      <c r="FTZ43" s="2270"/>
      <c r="FUA43" s="2271"/>
      <c r="FUB43" s="2270"/>
      <c r="FUC43" s="2270"/>
      <c r="FUD43" s="2325"/>
      <c r="FUE43" s="2325"/>
      <c r="FUF43" s="2325"/>
      <c r="FUG43" s="2267"/>
      <c r="FUH43" s="2270"/>
      <c r="FUI43" s="2271"/>
      <c r="FUJ43" s="2270"/>
      <c r="FUK43" s="2270"/>
      <c r="FUL43" s="2325"/>
      <c r="FUM43" s="2325"/>
      <c r="FUN43" s="2325"/>
      <c r="FUO43" s="2267"/>
      <c r="FUP43" s="2270"/>
      <c r="FUQ43" s="2271"/>
      <c r="FUR43" s="2270"/>
      <c r="FUS43" s="2270"/>
      <c r="FUT43" s="2325"/>
      <c r="FUU43" s="2325"/>
      <c r="FUV43" s="2325"/>
      <c r="FUW43" s="2267"/>
      <c r="FUX43" s="2270"/>
      <c r="FUY43" s="2271"/>
      <c r="FUZ43" s="2270"/>
      <c r="FVA43" s="2270"/>
      <c r="FVB43" s="2325"/>
      <c r="FVC43" s="2325"/>
      <c r="FVD43" s="2325"/>
      <c r="FVE43" s="2267"/>
      <c r="FVF43" s="2270"/>
      <c r="FVG43" s="2271"/>
      <c r="FVH43" s="2270"/>
      <c r="FVI43" s="2270"/>
      <c r="FVJ43" s="2325"/>
      <c r="FVK43" s="2325"/>
      <c r="FVL43" s="2325"/>
      <c r="FVM43" s="2267"/>
      <c r="FVN43" s="2270"/>
      <c r="FVO43" s="2271"/>
      <c r="FVP43" s="2270"/>
      <c r="FVQ43" s="2270"/>
      <c r="FVR43" s="2325"/>
      <c r="FVS43" s="2325"/>
      <c r="FVT43" s="2325"/>
      <c r="FVU43" s="2267"/>
      <c r="FVV43" s="2270"/>
      <c r="FVW43" s="2271"/>
      <c r="FVX43" s="2270"/>
      <c r="FVY43" s="2270"/>
      <c r="FVZ43" s="2325"/>
      <c r="FWA43" s="2325"/>
      <c r="FWB43" s="2325"/>
      <c r="FWC43" s="2267"/>
      <c r="FWD43" s="2270"/>
      <c r="FWE43" s="2271"/>
      <c r="FWF43" s="2270"/>
      <c r="FWG43" s="2270"/>
      <c r="FWH43" s="2325"/>
      <c r="FWI43" s="2325"/>
      <c r="FWJ43" s="2325"/>
      <c r="FWK43" s="2267"/>
      <c r="FWL43" s="2270"/>
      <c r="FWM43" s="2271"/>
      <c r="FWN43" s="2270"/>
      <c r="FWO43" s="2270"/>
      <c r="FWP43" s="2325"/>
      <c r="FWQ43" s="2325"/>
      <c r="FWR43" s="2325"/>
      <c r="FWS43" s="2267"/>
      <c r="FWT43" s="2270"/>
      <c r="FWU43" s="2271"/>
      <c r="FWV43" s="2270"/>
      <c r="FWW43" s="2270"/>
      <c r="FWX43" s="2325"/>
      <c r="FWY43" s="2325"/>
      <c r="FWZ43" s="2325"/>
      <c r="FXA43" s="2267"/>
      <c r="FXB43" s="2270"/>
      <c r="FXC43" s="2271"/>
      <c r="FXD43" s="2270"/>
      <c r="FXE43" s="2270"/>
      <c r="FXF43" s="2325"/>
      <c r="FXG43" s="2325"/>
      <c r="FXH43" s="2325"/>
      <c r="FXI43" s="2267"/>
      <c r="FXJ43" s="2270"/>
      <c r="FXK43" s="2271"/>
      <c r="FXL43" s="2270"/>
      <c r="FXM43" s="2270"/>
      <c r="FXN43" s="2325"/>
      <c r="FXO43" s="2325"/>
      <c r="FXP43" s="2325"/>
      <c r="FXQ43" s="2267"/>
      <c r="FXR43" s="2270"/>
      <c r="FXS43" s="2271"/>
      <c r="FXT43" s="2270"/>
      <c r="FXU43" s="2270"/>
      <c r="FXV43" s="2325"/>
      <c r="FXW43" s="2325"/>
      <c r="FXX43" s="2325"/>
      <c r="FXY43" s="2267"/>
      <c r="FXZ43" s="2270"/>
      <c r="FYA43" s="2271"/>
      <c r="FYB43" s="2270"/>
      <c r="FYC43" s="2270"/>
      <c r="FYD43" s="2325"/>
      <c r="FYE43" s="2325"/>
      <c r="FYF43" s="2325"/>
      <c r="FYG43" s="2267"/>
      <c r="FYH43" s="2270"/>
      <c r="FYI43" s="2271"/>
      <c r="FYJ43" s="2270"/>
      <c r="FYK43" s="2270"/>
      <c r="FYL43" s="2325"/>
      <c r="FYM43" s="2325"/>
      <c r="FYN43" s="2325"/>
      <c r="FYO43" s="2267"/>
      <c r="FYP43" s="2270"/>
      <c r="FYQ43" s="2271"/>
      <c r="FYR43" s="2270"/>
      <c r="FYS43" s="2270"/>
      <c r="FYT43" s="2325"/>
      <c r="FYU43" s="2325"/>
      <c r="FYV43" s="2325"/>
      <c r="FYW43" s="2267"/>
      <c r="FYX43" s="2270"/>
      <c r="FYY43" s="2271"/>
      <c r="FYZ43" s="2270"/>
      <c r="FZA43" s="2270"/>
      <c r="FZB43" s="2325"/>
      <c r="FZC43" s="2325"/>
      <c r="FZD43" s="2325"/>
      <c r="FZE43" s="2267"/>
      <c r="FZF43" s="2270"/>
      <c r="FZG43" s="2271"/>
      <c r="FZH43" s="2270"/>
      <c r="FZI43" s="2270"/>
      <c r="FZJ43" s="2325"/>
      <c r="FZK43" s="2325"/>
      <c r="FZL43" s="2325"/>
      <c r="FZM43" s="2267"/>
      <c r="FZN43" s="2270"/>
      <c r="FZO43" s="2271"/>
      <c r="FZP43" s="2270"/>
      <c r="FZQ43" s="2270"/>
      <c r="FZR43" s="2325"/>
      <c r="FZS43" s="2325"/>
      <c r="FZT43" s="2325"/>
      <c r="FZU43" s="2267"/>
      <c r="FZV43" s="2270"/>
      <c r="FZW43" s="2271"/>
      <c r="FZX43" s="2270"/>
      <c r="FZY43" s="2270"/>
      <c r="FZZ43" s="2325"/>
      <c r="GAA43" s="2325"/>
      <c r="GAB43" s="2325"/>
      <c r="GAC43" s="2267"/>
      <c r="GAD43" s="2270"/>
      <c r="GAE43" s="2271"/>
      <c r="GAF43" s="2270"/>
      <c r="GAG43" s="2270"/>
      <c r="GAH43" s="2325"/>
      <c r="GAI43" s="2325"/>
      <c r="GAJ43" s="2325"/>
      <c r="GAK43" s="2267"/>
      <c r="GAL43" s="2270"/>
      <c r="GAM43" s="2271"/>
      <c r="GAN43" s="2270"/>
      <c r="GAO43" s="2270"/>
      <c r="GAP43" s="2325"/>
      <c r="GAQ43" s="2325"/>
      <c r="GAR43" s="2325"/>
      <c r="GAS43" s="2267"/>
      <c r="GAT43" s="2270"/>
      <c r="GAU43" s="2271"/>
      <c r="GAV43" s="2270"/>
      <c r="GAW43" s="2270"/>
      <c r="GAX43" s="2325"/>
      <c r="GAY43" s="2325"/>
      <c r="GAZ43" s="2325"/>
      <c r="GBA43" s="2267"/>
      <c r="GBB43" s="2270"/>
      <c r="GBC43" s="2271"/>
      <c r="GBD43" s="2270"/>
      <c r="GBE43" s="2270"/>
      <c r="GBF43" s="2325"/>
      <c r="GBG43" s="2325"/>
      <c r="GBH43" s="2325"/>
      <c r="GBI43" s="2267"/>
      <c r="GBJ43" s="2270"/>
      <c r="GBK43" s="2271"/>
      <c r="GBL43" s="2270"/>
      <c r="GBM43" s="2270"/>
      <c r="GBN43" s="2325"/>
      <c r="GBO43" s="2325"/>
      <c r="GBP43" s="2325"/>
      <c r="GBQ43" s="2267"/>
      <c r="GBR43" s="2270"/>
      <c r="GBS43" s="2271"/>
      <c r="GBT43" s="2270"/>
      <c r="GBU43" s="2270"/>
      <c r="GBV43" s="2325"/>
      <c r="GBW43" s="2325"/>
      <c r="GBX43" s="2325"/>
      <c r="GBY43" s="2267"/>
      <c r="GBZ43" s="2270"/>
      <c r="GCA43" s="2271"/>
      <c r="GCB43" s="2270"/>
      <c r="GCC43" s="2270"/>
      <c r="GCD43" s="2325"/>
      <c r="GCE43" s="2325"/>
      <c r="GCF43" s="2325"/>
      <c r="GCG43" s="2267"/>
      <c r="GCH43" s="2270"/>
      <c r="GCI43" s="2271"/>
      <c r="GCJ43" s="2270"/>
      <c r="GCK43" s="2270"/>
      <c r="GCL43" s="2325"/>
      <c r="GCM43" s="2325"/>
      <c r="GCN43" s="2325"/>
      <c r="GCO43" s="2267"/>
      <c r="GCP43" s="2270"/>
      <c r="GCQ43" s="2271"/>
      <c r="GCR43" s="2270"/>
      <c r="GCS43" s="2270"/>
      <c r="GCT43" s="2325"/>
      <c r="GCU43" s="2325"/>
      <c r="GCV43" s="2325"/>
      <c r="GCW43" s="2267"/>
      <c r="GCX43" s="2270"/>
      <c r="GCY43" s="2271"/>
      <c r="GCZ43" s="2270"/>
      <c r="GDA43" s="2270"/>
      <c r="GDB43" s="2325"/>
      <c r="GDC43" s="2325"/>
      <c r="GDD43" s="2325"/>
      <c r="GDE43" s="2267"/>
      <c r="GDF43" s="2270"/>
      <c r="GDG43" s="2271"/>
      <c r="GDH43" s="2270"/>
      <c r="GDI43" s="2270"/>
      <c r="GDJ43" s="2325"/>
      <c r="GDK43" s="2325"/>
      <c r="GDL43" s="2325"/>
      <c r="GDM43" s="2267"/>
      <c r="GDN43" s="2270"/>
      <c r="GDO43" s="2271"/>
      <c r="GDP43" s="2270"/>
      <c r="GDQ43" s="2270"/>
      <c r="GDR43" s="2325"/>
      <c r="GDS43" s="2325"/>
      <c r="GDT43" s="2325"/>
      <c r="GDU43" s="2267"/>
      <c r="GDV43" s="2270"/>
      <c r="GDW43" s="2271"/>
      <c r="GDX43" s="2270"/>
      <c r="GDY43" s="2270"/>
      <c r="GDZ43" s="2325"/>
      <c r="GEA43" s="2325"/>
      <c r="GEB43" s="2325"/>
      <c r="GEC43" s="2267"/>
      <c r="GED43" s="2270"/>
      <c r="GEE43" s="2271"/>
      <c r="GEF43" s="2270"/>
      <c r="GEG43" s="2270"/>
      <c r="GEH43" s="2325"/>
      <c r="GEI43" s="2325"/>
      <c r="GEJ43" s="2325"/>
      <c r="GEK43" s="2267"/>
      <c r="GEL43" s="2270"/>
      <c r="GEM43" s="2271"/>
      <c r="GEN43" s="2270"/>
      <c r="GEO43" s="2270"/>
      <c r="GEP43" s="2325"/>
      <c r="GEQ43" s="2325"/>
      <c r="GER43" s="2325"/>
      <c r="GES43" s="2267"/>
      <c r="GET43" s="2270"/>
      <c r="GEU43" s="2271"/>
      <c r="GEV43" s="2270"/>
      <c r="GEW43" s="2270"/>
      <c r="GEX43" s="2325"/>
      <c r="GEY43" s="2325"/>
      <c r="GEZ43" s="2325"/>
      <c r="GFA43" s="2267"/>
      <c r="GFB43" s="2270"/>
      <c r="GFC43" s="2271"/>
      <c r="GFD43" s="2270"/>
      <c r="GFE43" s="2270"/>
      <c r="GFF43" s="2325"/>
      <c r="GFG43" s="2325"/>
      <c r="GFH43" s="2325"/>
      <c r="GFI43" s="2267"/>
      <c r="GFJ43" s="2270"/>
      <c r="GFK43" s="2271"/>
      <c r="GFL43" s="2270"/>
      <c r="GFM43" s="2270"/>
      <c r="GFN43" s="2325"/>
      <c r="GFO43" s="2325"/>
      <c r="GFP43" s="2325"/>
      <c r="GFQ43" s="2267"/>
      <c r="GFR43" s="2270"/>
      <c r="GFS43" s="2271"/>
      <c r="GFT43" s="2270"/>
      <c r="GFU43" s="2270"/>
      <c r="GFV43" s="2325"/>
      <c r="GFW43" s="2325"/>
      <c r="GFX43" s="2325"/>
      <c r="GFY43" s="2267"/>
      <c r="GFZ43" s="2270"/>
      <c r="GGA43" s="2271"/>
      <c r="GGB43" s="2270"/>
      <c r="GGC43" s="2270"/>
      <c r="GGD43" s="2325"/>
      <c r="GGE43" s="2325"/>
      <c r="GGF43" s="2325"/>
      <c r="GGG43" s="2267"/>
      <c r="GGH43" s="2270"/>
      <c r="GGI43" s="2271"/>
      <c r="GGJ43" s="2270"/>
      <c r="GGK43" s="2270"/>
      <c r="GGL43" s="2325"/>
      <c r="GGM43" s="2325"/>
      <c r="GGN43" s="2325"/>
      <c r="GGO43" s="2267"/>
      <c r="GGP43" s="2270"/>
      <c r="GGQ43" s="2271"/>
      <c r="GGR43" s="2270"/>
      <c r="GGS43" s="2270"/>
      <c r="GGT43" s="2325"/>
      <c r="GGU43" s="2325"/>
      <c r="GGV43" s="2325"/>
      <c r="GGW43" s="2267"/>
      <c r="GGX43" s="2270"/>
      <c r="GGY43" s="2271"/>
      <c r="GGZ43" s="2270"/>
      <c r="GHA43" s="2270"/>
      <c r="GHB43" s="2325"/>
      <c r="GHC43" s="2325"/>
      <c r="GHD43" s="2325"/>
      <c r="GHE43" s="2267"/>
      <c r="GHF43" s="2270"/>
      <c r="GHG43" s="2271"/>
      <c r="GHH43" s="2270"/>
      <c r="GHI43" s="2270"/>
      <c r="GHJ43" s="2325"/>
      <c r="GHK43" s="2325"/>
      <c r="GHL43" s="2325"/>
      <c r="GHM43" s="2267"/>
      <c r="GHN43" s="2270"/>
      <c r="GHO43" s="2271"/>
      <c r="GHP43" s="2270"/>
      <c r="GHQ43" s="2270"/>
      <c r="GHR43" s="2325"/>
      <c r="GHS43" s="2325"/>
      <c r="GHT43" s="2325"/>
      <c r="GHU43" s="2267"/>
      <c r="GHV43" s="2270"/>
      <c r="GHW43" s="2271"/>
      <c r="GHX43" s="2270"/>
      <c r="GHY43" s="2270"/>
      <c r="GHZ43" s="2325"/>
      <c r="GIA43" s="2325"/>
      <c r="GIB43" s="2325"/>
      <c r="GIC43" s="2267"/>
      <c r="GID43" s="2270"/>
      <c r="GIE43" s="2271"/>
      <c r="GIF43" s="2270"/>
      <c r="GIG43" s="2270"/>
      <c r="GIH43" s="2325"/>
      <c r="GII43" s="2325"/>
      <c r="GIJ43" s="2325"/>
      <c r="GIK43" s="2267"/>
      <c r="GIL43" s="2270"/>
      <c r="GIM43" s="2271"/>
      <c r="GIN43" s="2270"/>
      <c r="GIO43" s="2270"/>
      <c r="GIP43" s="2325"/>
      <c r="GIQ43" s="2325"/>
      <c r="GIR43" s="2325"/>
      <c r="GIS43" s="2267"/>
      <c r="GIT43" s="2270"/>
      <c r="GIU43" s="2271"/>
      <c r="GIV43" s="2270"/>
      <c r="GIW43" s="2270"/>
      <c r="GIX43" s="2325"/>
      <c r="GIY43" s="2325"/>
      <c r="GIZ43" s="2325"/>
      <c r="GJA43" s="2267"/>
      <c r="GJB43" s="2270"/>
      <c r="GJC43" s="2271"/>
      <c r="GJD43" s="2270"/>
      <c r="GJE43" s="2270"/>
      <c r="GJF43" s="2325"/>
      <c r="GJG43" s="2325"/>
      <c r="GJH43" s="2325"/>
      <c r="GJI43" s="2267"/>
      <c r="GJJ43" s="2270"/>
      <c r="GJK43" s="2271"/>
      <c r="GJL43" s="2270"/>
      <c r="GJM43" s="2270"/>
      <c r="GJN43" s="2325"/>
      <c r="GJO43" s="2325"/>
      <c r="GJP43" s="2325"/>
      <c r="GJQ43" s="2267"/>
      <c r="GJR43" s="2270"/>
      <c r="GJS43" s="2271"/>
      <c r="GJT43" s="2270"/>
      <c r="GJU43" s="2270"/>
      <c r="GJV43" s="2325"/>
      <c r="GJW43" s="2325"/>
      <c r="GJX43" s="2325"/>
      <c r="GJY43" s="2267"/>
      <c r="GJZ43" s="2270"/>
      <c r="GKA43" s="2271"/>
      <c r="GKB43" s="2270"/>
      <c r="GKC43" s="2270"/>
      <c r="GKD43" s="2325"/>
      <c r="GKE43" s="2325"/>
      <c r="GKF43" s="2325"/>
      <c r="GKG43" s="2267"/>
      <c r="GKH43" s="2270"/>
      <c r="GKI43" s="2271"/>
      <c r="GKJ43" s="2270"/>
      <c r="GKK43" s="2270"/>
      <c r="GKL43" s="2325"/>
      <c r="GKM43" s="2325"/>
      <c r="GKN43" s="2325"/>
      <c r="GKO43" s="2267"/>
      <c r="GKP43" s="2270"/>
      <c r="GKQ43" s="2271"/>
      <c r="GKR43" s="2270"/>
      <c r="GKS43" s="2270"/>
      <c r="GKT43" s="2325"/>
      <c r="GKU43" s="2325"/>
      <c r="GKV43" s="2325"/>
      <c r="GKW43" s="2267"/>
      <c r="GKX43" s="2270"/>
      <c r="GKY43" s="2271"/>
      <c r="GKZ43" s="2270"/>
      <c r="GLA43" s="2270"/>
      <c r="GLB43" s="2325"/>
      <c r="GLC43" s="2325"/>
      <c r="GLD43" s="2325"/>
      <c r="GLE43" s="2267"/>
      <c r="GLF43" s="2270"/>
      <c r="GLG43" s="2271"/>
      <c r="GLH43" s="2270"/>
      <c r="GLI43" s="2270"/>
      <c r="GLJ43" s="2325"/>
      <c r="GLK43" s="2325"/>
      <c r="GLL43" s="2325"/>
      <c r="GLM43" s="2267"/>
      <c r="GLN43" s="2270"/>
      <c r="GLO43" s="2271"/>
      <c r="GLP43" s="2270"/>
      <c r="GLQ43" s="2270"/>
      <c r="GLR43" s="2325"/>
      <c r="GLS43" s="2325"/>
      <c r="GLT43" s="2325"/>
      <c r="GLU43" s="2267"/>
      <c r="GLV43" s="2270"/>
      <c r="GLW43" s="2271"/>
      <c r="GLX43" s="2270"/>
      <c r="GLY43" s="2270"/>
      <c r="GLZ43" s="2325"/>
      <c r="GMA43" s="2325"/>
      <c r="GMB43" s="2325"/>
      <c r="GMC43" s="2267"/>
      <c r="GMD43" s="2270"/>
      <c r="GME43" s="2271"/>
      <c r="GMF43" s="2270"/>
      <c r="GMG43" s="2270"/>
      <c r="GMH43" s="2325"/>
      <c r="GMI43" s="2325"/>
      <c r="GMJ43" s="2325"/>
      <c r="GMK43" s="2267"/>
      <c r="GML43" s="2270"/>
      <c r="GMM43" s="2271"/>
      <c r="GMN43" s="2270"/>
      <c r="GMO43" s="2270"/>
      <c r="GMP43" s="2325"/>
      <c r="GMQ43" s="2325"/>
      <c r="GMR43" s="2325"/>
      <c r="GMS43" s="2267"/>
      <c r="GMT43" s="2270"/>
      <c r="GMU43" s="2271"/>
      <c r="GMV43" s="2270"/>
      <c r="GMW43" s="2270"/>
      <c r="GMX43" s="2325"/>
      <c r="GMY43" s="2325"/>
      <c r="GMZ43" s="2325"/>
      <c r="GNA43" s="2267"/>
      <c r="GNB43" s="2270"/>
      <c r="GNC43" s="2271"/>
      <c r="GND43" s="2270"/>
      <c r="GNE43" s="2270"/>
      <c r="GNF43" s="2325"/>
      <c r="GNG43" s="2325"/>
      <c r="GNH43" s="2325"/>
      <c r="GNI43" s="2267"/>
      <c r="GNJ43" s="2270"/>
      <c r="GNK43" s="2271"/>
      <c r="GNL43" s="2270"/>
      <c r="GNM43" s="2270"/>
      <c r="GNN43" s="2325"/>
      <c r="GNO43" s="2325"/>
      <c r="GNP43" s="2325"/>
      <c r="GNQ43" s="2267"/>
      <c r="GNR43" s="2270"/>
      <c r="GNS43" s="2271"/>
      <c r="GNT43" s="2270"/>
      <c r="GNU43" s="2270"/>
      <c r="GNV43" s="2325"/>
      <c r="GNW43" s="2325"/>
      <c r="GNX43" s="2325"/>
      <c r="GNY43" s="2267"/>
      <c r="GNZ43" s="2270"/>
      <c r="GOA43" s="2271"/>
      <c r="GOB43" s="2270"/>
      <c r="GOC43" s="2270"/>
      <c r="GOD43" s="2325"/>
      <c r="GOE43" s="2325"/>
      <c r="GOF43" s="2325"/>
      <c r="GOG43" s="2267"/>
      <c r="GOH43" s="2270"/>
      <c r="GOI43" s="2271"/>
      <c r="GOJ43" s="2270"/>
      <c r="GOK43" s="2270"/>
      <c r="GOL43" s="2325"/>
      <c r="GOM43" s="2325"/>
      <c r="GON43" s="2325"/>
      <c r="GOO43" s="2267"/>
      <c r="GOP43" s="2270"/>
      <c r="GOQ43" s="2271"/>
      <c r="GOR43" s="2270"/>
      <c r="GOS43" s="2270"/>
      <c r="GOT43" s="2325"/>
      <c r="GOU43" s="2325"/>
      <c r="GOV43" s="2325"/>
      <c r="GOW43" s="2267"/>
      <c r="GOX43" s="2270"/>
      <c r="GOY43" s="2271"/>
      <c r="GOZ43" s="2270"/>
      <c r="GPA43" s="2270"/>
      <c r="GPB43" s="2325"/>
      <c r="GPC43" s="2325"/>
      <c r="GPD43" s="2325"/>
      <c r="GPE43" s="2267"/>
      <c r="GPF43" s="2270"/>
      <c r="GPG43" s="2271"/>
      <c r="GPH43" s="2270"/>
      <c r="GPI43" s="2270"/>
      <c r="GPJ43" s="2325"/>
      <c r="GPK43" s="2325"/>
      <c r="GPL43" s="2325"/>
      <c r="GPM43" s="2267"/>
      <c r="GPN43" s="2270"/>
      <c r="GPO43" s="2271"/>
      <c r="GPP43" s="2270"/>
      <c r="GPQ43" s="2270"/>
      <c r="GPR43" s="2325"/>
      <c r="GPS43" s="2325"/>
      <c r="GPT43" s="2325"/>
      <c r="GPU43" s="2267"/>
      <c r="GPV43" s="2270"/>
      <c r="GPW43" s="2271"/>
      <c r="GPX43" s="2270"/>
      <c r="GPY43" s="2270"/>
      <c r="GPZ43" s="2325"/>
      <c r="GQA43" s="2325"/>
      <c r="GQB43" s="2325"/>
      <c r="GQC43" s="2267"/>
      <c r="GQD43" s="2270"/>
      <c r="GQE43" s="2271"/>
      <c r="GQF43" s="2270"/>
      <c r="GQG43" s="2270"/>
      <c r="GQH43" s="2325"/>
      <c r="GQI43" s="2325"/>
      <c r="GQJ43" s="2325"/>
      <c r="GQK43" s="2267"/>
      <c r="GQL43" s="2270"/>
      <c r="GQM43" s="2271"/>
      <c r="GQN43" s="2270"/>
      <c r="GQO43" s="2270"/>
      <c r="GQP43" s="2325"/>
      <c r="GQQ43" s="2325"/>
      <c r="GQR43" s="2325"/>
      <c r="GQS43" s="2267"/>
      <c r="GQT43" s="2270"/>
      <c r="GQU43" s="2271"/>
      <c r="GQV43" s="2270"/>
      <c r="GQW43" s="2270"/>
      <c r="GQX43" s="2325"/>
      <c r="GQY43" s="2325"/>
      <c r="GQZ43" s="2325"/>
      <c r="GRA43" s="2267"/>
      <c r="GRB43" s="2270"/>
      <c r="GRC43" s="2271"/>
      <c r="GRD43" s="2270"/>
      <c r="GRE43" s="2270"/>
      <c r="GRF43" s="2325"/>
      <c r="GRG43" s="2325"/>
      <c r="GRH43" s="2325"/>
      <c r="GRI43" s="2267"/>
      <c r="GRJ43" s="2270"/>
      <c r="GRK43" s="2271"/>
      <c r="GRL43" s="2270"/>
      <c r="GRM43" s="2270"/>
      <c r="GRN43" s="2325"/>
      <c r="GRO43" s="2325"/>
      <c r="GRP43" s="2325"/>
      <c r="GRQ43" s="2267"/>
      <c r="GRR43" s="2270"/>
      <c r="GRS43" s="2271"/>
      <c r="GRT43" s="2270"/>
      <c r="GRU43" s="2270"/>
      <c r="GRV43" s="2325"/>
      <c r="GRW43" s="2325"/>
      <c r="GRX43" s="2325"/>
      <c r="GRY43" s="2267"/>
      <c r="GRZ43" s="2270"/>
      <c r="GSA43" s="2271"/>
      <c r="GSB43" s="2270"/>
      <c r="GSC43" s="2270"/>
      <c r="GSD43" s="2325"/>
      <c r="GSE43" s="2325"/>
      <c r="GSF43" s="2325"/>
      <c r="GSG43" s="2267"/>
      <c r="GSH43" s="2270"/>
      <c r="GSI43" s="2271"/>
      <c r="GSJ43" s="2270"/>
      <c r="GSK43" s="2270"/>
      <c r="GSL43" s="2325"/>
      <c r="GSM43" s="2325"/>
      <c r="GSN43" s="2325"/>
      <c r="GSO43" s="2267"/>
      <c r="GSP43" s="2270"/>
      <c r="GSQ43" s="2271"/>
      <c r="GSR43" s="2270"/>
      <c r="GSS43" s="2270"/>
      <c r="GST43" s="2325"/>
      <c r="GSU43" s="2325"/>
      <c r="GSV43" s="2325"/>
      <c r="GSW43" s="2267"/>
      <c r="GSX43" s="2270"/>
      <c r="GSY43" s="2271"/>
      <c r="GSZ43" s="2270"/>
      <c r="GTA43" s="2270"/>
      <c r="GTB43" s="2325"/>
      <c r="GTC43" s="2325"/>
      <c r="GTD43" s="2325"/>
      <c r="GTE43" s="2267"/>
      <c r="GTF43" s="2270"/>
      <c r="GTG43" s="2271"/>
      <c r="GTH43" s="2270"/>
      <c r="GTI43" s="2270"/>
      <c r="GTJ43" s="2325"/>
      <c r="GTK43" s="2325"/>
      <c r="GTL43" s="2325"/>
      <c r="GTM43" s="2267"/>
      <c r="GTN43" s="2270"/>
      <c r="GTO43" s="2271"/>
      <c r="GTP43" s="2270"/>
      <c r="GTQ43" s="2270"/>
      <c r="GTR43" s="2325"/>
      <c r="GTS43" s="2325"/>
      <c r="GTT43" s="2325"/>
      <c r="GTU43" s="2267"/>
      <c r="GTV43" s="2270"/>
      <c r="GTW43" s="2271"/>
      <c r="GTX43" s="2270"/>
      <c r="GTY43" s="2270"/>
      <c r="GTZ43" s="2325"/>
      <c r="GUA43" s="2325"/>
      <c r="GUB43" s="2325"/>
      <c r="GUC43" s="2267"/>
      <c r="GUD43" s="2270"/>
      <c r="GUE43" s="2271"/>
      <c r="GUF43" s="2270"/>
      <c r="GUG43" s="2270"/>
      <c r="GUH43" s="2325"/>
      <c r="GUI43" s="2325"/>
      <c r="GUJ43" s="2325"/>
      <c r="GUK43" s="2267"/>
      <c r="GUL43" s="2270"/>
      <c r="GUM43" s="2271"/>
      <c r="GUN43" s="2270"/>
      <c r="GUO43" s="2270"/>
      <c r="GUP43" s="2325"/>
      <c r="GUQ43" s="2325"/>
      <c r="GUR43" s="2325"/>
      <c r="GUS43" s="2267"/>
      <c r="GUT43" s="2270"/>
      <c r="GUU43" s="2271"/>
      <c r="GUV43" s="2270"/>
      <c r="GUW43" s="2270"/>
      <c r="GUX43" s="2325"/>
      <c r="GUY43" s="2325"/>
      <c r="GUZ43" s="2325"/>
      <c r="GVA43" s="2267"/>
      <c r="GVB43" s="2270"/>
      <c r="GVC43" s="2271"/>
      <c r="GVD43" s="2270"/>
      <c r="GVE43" s="2270"/>
      <c r="GVF43" s="2325"/>
      <c r="GVG43" s="2325"/>
      <c r="GVH43" s="2325"/>
      <c r="GVI43" s="2267"/>
      <c r="GVJ43" s="2270"/>
      <c r="GVK43" s="2271"/>
      <c r="GVL43" s="2270"/>
      <c r="GVM43" s="2270"/>
      <c r="GVN43" s="2325"/>
      <c r="GVO43" s="2325"/>
      <c r="GVP43" s="2325"/>
      <c r="GVQ43" s="2267"/>
      <c r="GVR43" s="2270"/>
      <c r="GVS43" s="2271"/>
      <c r="GVT43" s="2270"/>
      <c r="GVU43" s="2270"/>
      <c r="GVV43" s="2325"/>
      <c r="GVW43" s="2325"/>
      <c r="GVX43" s="2325"/>
      <c r="GVY43" s="2267"/>
      <c r="GVZ43" s="2270"/>
      <c r="GWA43" s="2271"/>
      <c r="GWB43" s="2270"/>
      <c r="GWC43" s="2270"/>
      <c r="GWD43" s="2325"/>
      <c r="GWE43" s="2325"/>
      <c r="GWF43" s="2325"/>
      <c r="GWG43" s="2267"/>
      <c r="GWH43" s="2270"/>
      <c r="GWI43" s="2271"/>
      <c r="GWJ43" s="2270"/>
      <c r="GWK43" s="2270"/>
      <c r="GWL43" s="2325"/>
      <c r="GWM43" s="2325"/>
      <c r="GWN43" s="2325"/>
      <c r="GWO43" s="2267"/>
      <c r="GWP43" s="2270"/>
      <c r="GWQ43" s="2271"/>
      <c r="GWR43" s="2270"/>
      <c r="GWS43" s="2270"/>
      <c r="GWT43" s="2325"/>
      <c r="GWU43" s="2325"/>
      <c r="GWV43" s="2325"/>
      <c r="GWW43" s="2267"/>
      <c r="GWX43" s="2270"/>
      <c r="GWY43" s="2271"/>
      <c r="GWZ43" s="2270"/>
      <c r="GXA43" s="2270"/>
      <c r="GXB43" s="2325"/>
      <c r="GXC43" s="2325"/>
      <c r="GXD43" s="2325"/>
      <c r="GXE43" s="2267"/>
      <c r="GXF43" s="2270"/>
      <c r="GXG43" s="2271"/>
      <c r="GXH43" s="2270"/>
      <c r="GXI43" s="2270"/>
      <c r="GXJ43" s="2325"/>
      <c r="GXK43" s="2325"/>
      <c r="GXL43" s="2325"/>
      <c r="GXM43" s="2267"/>
      <c r="GXN43" s="2270"/>
      <c r="GXO43" s="2271"/>
      <c r="GXP43" s="2270"/>
      <c r="GXQ43" s="2270"/>
      <c r="GXR43" s="2325"/>
      <c r="GXS43" s="2325"/>
      <c r="GXT43" s="2325"/>
      <c r="GXU43" s="2267"/>
      <c r="GXV43" s="2270"/>
      <c r="GXW43" s="2271"/>
      <c r="GXX43" s="2270"/>
      <c r="GXY43" s="2270"/>
      <c r="GXZ43" s="2325"/>
      <c r="GYA43" s="2325"/>
      <c r="GYB43" s="2325"/>
      <c r="GYC43" s="2267"/>
      <c r="GYD43" s="2270"/>
      <c r="GYE43" s="2271"/>
      <c r="GYF43" s="2270"/>
      <c r="GYG43" s="2270"/>
      <c r="GYH43" s="2325"/>
      <c r="GYI43" s="2325"/>
      <c r="GYJ43" s="2325"/>
      <c r="GYK43" s="2267"/>
      <c r="GYL43" s="2270"/>
      <c r="GYM43" s="2271"/>
      <c r="GYN43" s="2270"/>
      <c r="GYO43" s="2270"/>
      <c r="GYP43" s="2325"/>
      <c r="GYQ43" s="2325"/>
      <c r="GYR43" s="2325"/>
      <c r="GYS43" s="2267"/>
      <c r="GYT43" s="2270"/>
      <c r="GYU43" s="2271"/>
      <c r="GYV43" s="2270"/>
      <c r="GYW43" s="2270"/>
      <c r="GYX43" s="2325"/>
      <c r="GYY43" s="2325"/>
      <c r="GYZ43" s="2325"/>
      <c r="GZA43" s="2267"/>
      <c r="GZB43" s="2270"/>
      <c r="GZC43" s="2271"/>
      <c r="GZD43" s="2270"/>
      <c r="GZE43" s="2270"/>
      <c r="GZF43" s="2325"/>
      <c r="GZG43" s="2325"/>
      <c r="GZH43" s="2325"/>
      <c r="GZI43" s="2267"/>
      <c r="GZJ43" s="2270"/>
      <c r="GZK43" s="2271"/>
      <c r="GZL43" s="2270"/>
      <c r="GZM43" s="2270"/>
      <c r="GZN43" s="2325"/>
      <c r="GZO43" s="2325"/>
      <c r="GZP43" s="2325"/>
      <c r="GZQ43" s="2267"/>
      <c r="GZR43" s="2270"/>
      <c r="GZS43" s="2271"/>
      <c r="GZT43" s="2270"/>
      <c r="GZU43" s="2270"/>
      <c r="GZV43" s="2325"/>
      <c r="GZW43" s="2325"/>
      <c r="GZX43" s="2325"/>
      <c r="GZY43" s="2267"/>
      <c r="GZZ43" s="2270"/>
      <c r="HAA43" s="2271"/>
      <c r="HAB43" s="2270"/>
      <c r="HAC43" s="2270"/>
      <c r="HAD43" s="2325"/>
      <c r="HAE43" s="2325"/>
      <c r="HAF43" s="2325"/>
      <c r="HAG43" s="2267"/>
      <c r="HAH43" s="2270"/>
      <c r="HAI43" s="2271"/>
      <c r="HAJ43" s="2270"/>
      <c r="HAK43" s="2270"/>
      <c r="HAL43" s="2325"/>
      <c r="HAM43" s="2325"/>
      <c r="HAN43" s="2325"/>
      <c r="HAO43" s="2267"/>
      <c r="HAP43" s="2270"/>
      <c r="HAQ43" s="2271"/>
      <c r="HAR43" s="2270"/>
      <c r="HAS43" s="2270"/>
      <c r="HAT43" s="2325"/>
      <c r="HAU43" s="2325"/>
      <c r="HAV43" s="2325"/>
      <c r="HAW43" s="2267"/>
      <c r="HAX43" s="2270"/>
      <c r="HAY43" s="2271"/>
      <c r="HAZ43" s="2270"/>
      <c r="HBA43" s="2270"/>
      <c r="HBB43" s="2325"/>
      <c r="HBC43" s="2325"/>
      <c r="HBD43" s="2325"/>
      <c r="HBE43" s="2267"/>
      <c r="HBF43" s="2270"/>
      <c r="HBG43" s="2271"/>
      <c r="HBH43" s="2270"/>
      <c r="HBI43" s="2270"/>
      <c r="HBJ43" s="2325"/>
      <c r="HBK43" s="2325"/>
      <c r="HBL43" s="2325"/>
      <c r="HBM43" s="2267"/>
      <c r="HBN43" s="2270"/>
      <c r="HBO43" s="2271"/>
      <c r="HBP43" s="2270"/>
      <c r="HBQ43" s="2270"/>
      <c r="HBR43" s="2325"/>
      <c r="HBS43" s="2325"/>
      <c r="HBT43" s="2325"/>
      <c r="HBU43" s="2267"/>
      <c r="HBV43" s="2270"/>
      <c r="HBW43" s="2271"/>
      <c r="HBX43" s="2270"/>
      <c r="HBY43" s="2270"/>
      <c r="HBZ43" s="2325"/>
      <c r="HCA43" s="2325"/>
      <c r="HCB43" s="2325"/>
      <c r="HCC43" s="2267"/>
      <c r="HCD43" s="2270"/>
      <c r="HCE43" s="2271"/>
      <c r="HCF43" s="2270"/>
      <c r="HCG43" s="2270"/>
      <c r="HCH43" s="2325"/>
      <c r="HCI43" s="2325"/>
      <c r="HCJ43" s="2325"/>
      <c r="HCK43" s="2267"/>
      <c r="HCL43" s="2270"/>
      <c r="HCM43" s="2271"/>
      <c r="HCN43" s="2270"/>
      <c r="HCO43" s="2270"/>
      <c r="HCP43" s="2325"/>
      <c r="HCQ43" s="2325"/>
      <c r="HCR43" s="2325"/>
      <c r="HCS43" s="2267"/>
      <c r="HCT43" s="2270"/>
      <c r="HCU43" s="2271"/>
      <c r="HCV43" s="2270"/>
      <c r="HCW43" s="2270"/>
      <c r="HCX43" s="2325"/>
      <c r="HCY43" s="2325"/>
      <c r="HCZ43" s="2325"/>
      <c r="HDA43" s="2267"/>
      <c r="HDB43" s="2270"/>
      <c r="HDC43" s="2271"/>
      <c r="HDD43" s="2270"/>
      <c r="HDE43" s="2270"/>
      <c r="HDF43" s="2325"/>
      <c r="HDG43" s="2325"/>
      <c r="HDH43" s="2325"/>
      <c r="HDI43" s="2267"/>
      <c r="HDJ43" s="2270"/>
      <c r="HDK43" s="2271"/>
      <c r="HDL43" s="2270"/>
      <c r="HDM43" s="2270"/>
      <c r="HDN43" s="2325"/>
      <c r="HDO43" s="2325"/>
      <c r="HDP43" s="2325"/>
      <c r="HDQ43" s="2267"/>
      <c r="HDR43" s="2270"/>
      <c r="HDS43" s="2271"/>
      <c r="HDT43" s="2270"/>
      <c r="HDU43" s="2270"/>
      <c r="HDV43" s="2325"/>
      <c r="HDW43" s="2325"/>
      <c r="HDX43" s="2325"/>
      <c r="HDY43" s="2267"/>
      <c r="HDZ43" s="2270"/>
      <c r="HEA43" s="2271"/>
      <c r="HEB43" s="2270"/>
      <c r="HEC43" s="2270"/>
      <c r="HED43" s="2325"/>
      <c r="HEE43" s="2325"/>
      <c r="HEF43" s="2325"/>
      <c r="HEG43" s="2267"/>
      <c r="HEH43" s="2270"/>
      <c r="HEI43" s="2271"/>
      <c r="HEJ43" s="2270"/>
      <c r="HEK43" s="2270"/>
      <c r="HEL43" s="2325"/>
      <c r="HEM43" s="2325"/>
      <c r="HEN43" s="2325"/>
      <c r="HEO43" s="2267"/>
      <c r="HEP43" s="2270"/>
      <c r="HEQ43" s="2271"/>
      <c r="HER43" s="2270"/>
      <c r="HES43" s="2270"/>
      <c r="HET43" s="2325"/>
      <c r="HEU43" s="2325"/>
      <c r="HEV43" s="2325"/>
      <c r="HEW43" s="2267"/>
      <c r="HEX43" s="2270"/>
      <c r="HEY43" s="2271"/>
      <c r="HEZ43" s="2270"/>
      <c r="HFA43" s="2270"/>
      <c r="HFB43" s="2325"/>
      <c r="HFC43" s="2325"/>
      <c r="HFD43" s="2325"/>
      <c r="HFE43" s="2267"/>
      <c r="HFF43" s="2270"/>
      <c r="HFG43" s="2271"/>
      <c r="HFH43" s="2270"/>
      <c r="HFI43" s="2270"/>
      <c r="HFJ43" s="2325"/>
      <c r="HFK43" s="2325"/>
      <c r="HFL43" s="2325"/>
      <c r="HFM43" s="2267"/>
      <c r="HFN43" s="2270"/>
      <c r="HFO43" s="2271"/>
      <c r="HFP43" s="2270"/>
      <c r="HFQ43" s="2270"/>
      <c r="HFR43" s="2325"/>
      <c r="HFS43" s="2325"/>
      <c r="HFT43" s="2325"/>
      <c r="HFU43" s="2267"/>
      <c r="HFV43" s="2270"/>
      <c r="HFW43" s="2271"/>
      <c r="HFX43" s="2270"/>
      <c r="HFY43" s="2270"/>
      <c r="HFZ43" s="2325"/>
      <c r="HGA43" s="2325"/>
      <c r="HGB43" s="2325"/>
      <c r="HGC43" s="2267"/>
      <c r="HGD43" s="2270"/>
      <c r="HGE43" s="2271"/>
      <c r="HGF43" s="2270"/>
      <c r="HGG43" s="2270"/>
      <c r="HGH43" s="2325"/>
      <c r="HGI43" s="2325"/>
      <c r="HGJ43" s="2325"/>
      <c r="HGK43" s="2267"/>
      <c r="HGL43" s="2270"/>
      <c r="HGM43" s="2271"/>
      <c r="HGN43" s="2270"/>
      <c r="HGO43" s="2270"/>
      <c r="HGP43" s="2325"/>
      <c r="HGQ43" s="2325"/>
      <c r="HGR43" s="2325"/>
      <c r="HGS43" s="2267"/>
      <c r="HGT43" s="2270"/>
      <c r="HGU43" s="2271"/>
      <c r="HGV43" s="2270"/>
      <c r="HGW43" s="2270"/>
      <c r="HGX43" s="2325"/>
      <c r="HGY43" s="2325"/>
      <c r="HGZ43" s="2325"/>
      <c r="HHA43" s="2267"/>
      <c r="HHB43" s="2270"/>
      <c r="HHC43" s="2271"/>
      <c r="HHD43" s="2270"/>
      <c r="HHE43" s="2270"/>
      <c r="HHF43" s="2325"/>
      <c r="HHG43" s="2325"/>
      <c r="HHH43" s="2325"/>
      <c r="HHI43" s="2267"/>
      <c r="HHJ43" s="2270"/>
      <c r="HHK43" s="2271"/>
      <c r="HHL43" s="2270"/>
      <c r="HHM43" s="2270"/>
      <c r="HHN43" s="2325"/>
      <c r="HHO43" s="2325"/>
      <c r="HHP43" s="2325"/>
      <c r="HHQ43" s="2267"/>
      <c r="HHR43" s="2270"/>
      <c r="HHS43" s="2271"/>
      <c r="HHT43" s="2270"/>
      <c r="HHU43" s="2270"/>
      <c r="HHV43" s="2325"/>
      <c r="HHW43" s="2325"/>
      <c r="HHX43" s="2325"/>
      <c r="HHY43" s="2267"/>
      <c r="HHZ43" s="2270"/>
      <c r="HIA43" s="2271"/>
      <c r="HIB43" s="2270"/>
      <c r="HIC43" s="2270"/>
      <c r="HID43" s="2325"/>
      <c r="HIE43" s="2325"/>
      <c r="HIF43" s="2325"/>
      <c r="HIG43" s="2267"/>
      <c r="HIH43" s="2270"/>
      <c r="HII43" s="2271"/>
      <c r="HIJ43" s="2270"/>
      <c r="HIK43" s="2270"/>
      <c r="HIL43" s="2325"/>
      <c r="HIM43" s="2325"/>
      <c r="HIN43" s="2325"/>
      <c r="HIO43" s="2267"/>
      <c r="HIP43" s="2270"/>
      <c r="HIQ43" s="2271"/>
      <c r="HIR43" s="2270"/>
      <c r="HIS43" s="2270"/>
      <c r="HIT43" s="2325"/>
      <c r="HIU43" s="2325"/>
      <c r="HIV43" s="2325"/>
      <c r="HIW43" s="2267"/>
      <c r="HIX43" s="2270"/>
      <c r="HIY43" s="2271"/>
      <c r="HIZ43" s="2270"/>
      <c r="HJA43" s="2270"/>
      <c r="HJB43" s="2325"/>
      <c r="HJC43" s="2325"/>
      <c r="HJD43" s="2325"/>
      <c r="HJE43" s="2267"/>
      <c r="HJF43" s="2270"/>
      <c r="HJG43" s="2271"/>
      <c r="HJH43" s="2270"/>
      <c r="HJI43" s="2270"/>
      <c r="HJJ43" s="2325"/>
      <c r="HJK43" s="2325"/>
      <c r="HJL43" s="2325"/>
      <c r="HJM43" s="2267"/>
      <c r="HJN43" s="2270"/>
      <c r="HJO43" s="2271"/>
      <c r="HJP43" s="2270"/>
      <c r="HJQ43" s="2270"/>
      <c r="HJR43" s="2325"/>
      <c r="HJS43" s="2325"/>
      <c r="HJT43" s="2325"/>
      <c r="HJU43" s="2267"/>
      <c r="HJV43" s="2270"/>
      <c r="HJW43" s="2271"/>
      <c r="HJX43" s="2270"/>
      <c r="HJY43" s="2270"/>
      <c r="HJZ43" s="2325"/>
      <c r="HKA43" s="2325"/>
      <c r="HKB43" s="2325"/>
      <c r="HKC43" s="2267"/>
      <c r="HKD43" s="2270"/>
      <c r="HKE43" s="2271"/>
      <c r="HKF43" s="2270"/>
      <c r="HKG43" s="2270"/>
      <c r="HKH43" s="2325"/>
      <c r="HKI43" s="2325"/>
      <c r="HKJ43" s="2325"/>
      <c r="HKK43" s="2267"/>
      <c r="HKL43" s="2270"/>
      <c r="HKM43" s="2271"/>
      <c r="HKN43" s="2270"/>
      <c r="HKO43" s="2270"/>
      <c r="HKP43" s="2325"/>
      <c r="HKQ43" s="2325"/>
      <c r="HKR43" s="2325"/>
      <c r="HKS43" s="2267"/>
      <c r="HKT43" s="2270"/>
      <c r="HKU43" s="2271"/>
      <c r="HKV43" s="2270"/>
      <c r="HKW43" s="2270"/>
      <c r="HKX43" s="2325"/>
      <c r="HKY43" s="2325"/>
      <c r="HKZ43" s="2325"/>
      <c r="HLA43" s="2267"/>
      <c r="HLB43" s="2270"/>
      <c r="HLC43" s="2271"/>
      <c r="HLD43" s="2270"/>
      <c r="HLE43" s="2270"/>
      <c r="HLF43" s="2325"/>
      <c r="HLG43" s="2325"/>
      <c r="HLH43" s="2325"/>
      <c r="HLI43" s="2267"/>
      <c r="HLJ43" s="2270"/>
      <c r="HLK43" s="2271"/>
      <c r="HLL43" s="2270"/>
      <c r="HLM43" s="2270"/>
      <c r="HLN43" s="2325"/>
      <c r="HLO43" s="2325"/>
      <c r="HLP43" s="2325"/>
      <c r="HLQ43" s="2267"/>
      <c r="HLR43" s="2270"/>
      <c r="HLS43" s="2271"/>
      <c r="HLT43" s="2270"/>
      <c r="HLU43" s="2270"/>
      <c r="HLV43" s="2325"/>
      <c r="HLW43" s="2325"/>
      <c r="HLX43" s="2325"/>
      <c r="HLY43" s="2267"/>
      <c r="HLZ43" s="2270"/>
      <c r="HMA43" s="2271"/>
      <c r="HMB43" s="2270"/>
      <c r="HMC43" s="2270"/>
      <c r="HMD43" s="2325"/>
      <c r="HME43" s="2325"/>
      <c r="HMF43" s="2325"/>
      <c r="HMG43" s="2267"/>
      <c r="HMH43" s="2270"/>
      <c r="HMI43" s="2271"/>
      <c r="HMJ43" s="2270"/>
      <c r="HMK43" s="2270"/>
      <c r="HML43" s="2325"/>
      <c r="HMM43" s="2325"/>
      <c r="HMN43" s="2325"/>
      <c r="HMO43" s="2267"/>
      <c r="HMP43" s="2270"/>
      <c r="HMQ43" s="2271"/>
      <c r="HMR43" s="2270"/>
      <c r="HMS43" s="2270"/>
      <c r="HMT43" s="2325"/>
      <c r="HMU43" s="2325"/>
      <c r="HMV43" s="2325"/>
      <c r="HMW43" s="2267"/>
      <c r="HMX43" s="2270"/>
      <c r="HMY43" s="2271"/>
      <c r="HMZ43" s="2270"/>
      <c r="HNA43" s="2270"/>
      <c r="HNB43" s="2325"/>
      <c r="HNC43" s="2325"/>
      <c r="HND43" s="2325"/>
      <c r="HNE43" s="2267"/>
      <c r="HNF43" s="2270"/>
      <c r="HNG43" s="2271"/>
      <c r="HNH43" s="2270"/>
      <c r="HNI43" s="2270"/>
      <c r="HNJ43" s="2325"/>
      <c r="HNK43" s="2325"/>
      <c r="HNL43" s="2325"/>
      <c r="HNM43" s="2267"/>
      <c r="HNN43" s="2270"/>
      <c r="HNO43" s="2271"/>
      <c r="HNP43" s="2270"/>
      <c r="HNQ43" s="2270"/>
      <c r="HNR43" s="2325"/>
      <c r="HNS43" s="2325"/>
      <c r="HNT43" s="2325"/>
      <c r="HNU43" s="2267"/>
      <c r="HNV43" s="2270"/>
      <c r="HNW43" s="2271"/>
      <c r="HNX43" s="2270"/>
      <c r="HNY43" s="2270"/>
      <c r="HNZ43" s="2325"/>
      <c r="HOA43" s="2325"/>
      <c r="HOB43" s="2325"/>
      <c r="HOC43" s="2267"/>
      <c r="HOD43" s="2270"/>
      <c r="HOE43" s="2271"/>
      <c r="HOF43" s="2270"/>
      <c r="HOG43" s="2270"/>
      <c r="HOH43" s="2325"/>
      <c r="HOI43" s="2325"/>
      <c r="HOJ43" s="2325"/>
      <c r="HOK43" s="2267"/>
      <c r="HOL43" s="2270"/>
      <c r="HOM43" s="2271"/>
      <c r="HON43" s="2270"/>
      <c r="HOO43" s="2270"/>
      <c r="HOP43" s="2325"/>
      <c r="HOQ43" s="2325"/>
      <c r="HOR43" s="2325"/>
      <c r="HOS43" s="2267"/>
      <c r="HOT43" s="2270"/>
      <c r="HOU43" s="2271"/>
      <c r="HOV43" s="2270"/>
      <c r="HOW43" s="2270"/>
      <c r="HOX43" s="2325"/>
      <c r="HOY43" s="2325"/>
      <c r="HOZ43" s="2325"/>
      <c r="HPA43" s="2267"/>
      <c r="HPB43" s="2270"/>
      <c r="HPC43" s="2271"/>
      <c r="HPD43" s="2270"/>
      <c r="HPE43" s="2270"/>
      <c r="HPF43" s="2325"/>
      <c r="HPG43" s="2325"/>
      <c r="HPH43" s="2325"/>
      <c r="HPI43" s="2267"/>
      <c r="HPJ43" s="2270"/>
      <c r="HPK43" s="2271"/>
      <c r="HPL43" s="2270"/>
      <c r="HPM43" s="2270"/>
      <c r="HPN43" s="2325"/>
      <c r="HPO43" s="2325"/>
      <c r="HPP43" s="2325"/>
      <c r="HPQ43" s="2267"/>
      <c r="HPR43" s="2270"/>
      <c r="HPS43" s="2271"/>
      <c r="HPT43" s="2270"/>
      <c r="HPU43" s="2270"/>
      <c r="HPV43" s="2325"/>
      <c r="HPW43" s="2325"/>
      <c r="HPX43" s="2325"/>
      <c r="HPY43" s="2267"/>
      <c r="HPZ43" s="2270"/>
      <c r="HQA43" s="2271"/>
      <c r="HQB43" s="2270"/>
      <c r="HQC43" s="2270"/>
      <c r="HQD43" s="2325"/>
      <c r="HQE43" s="2325"/>
      <c r="HQF43" s="2325"/>
      <c r="HQG43" s="2267"/>
      <c r="HQH43" s="2270"/>
      <c r="HQI43" s="2271"/>
      <c r="HQJ43" s="2270"/>
      <c r="HQK43" s="2270"/>
      <c r="HQL43" s="2325"/>
      <c r="HQM43" s="2325"/>
      <c r="HQN43" s="2325"/>
      <c r="HQO43" s="2267"/>
      <c r="HQP43" s="2270"/>
      <c r="HQQ43" s="2271"/>
      <c r="HQR43" s="2270"/>
      <c r="HQS43" s="2270"/>
      <c r="HQT43" s="2325"/>
      <c r="HQU43" s="2325"/>
      <c r="HQV43" s="2325"/>
      <c r="HQW43" s="2267"/>
      <c r="HQX43" s="2270"/>
      <c r="HQY43" s="2271"/>
      <c r="HQZ43" s="2270"/>
      <c r="HRA43" s="2270"/>
      <c r="HRB43" s="2325"/>
      <c r="HRC43" s="2325"/>
      <c r="HRD43" s="2325"/>
      <c r="HRE43" s="2267"/>
      <c r="HRF43" s="2270"/>
      <c r="HRG43" s="2271"/>
      <c r="HRH43" s="2270"/>
      <c r="HRI43" s="2270"/>
      <c r="HRJ43" s="2325"/>
      <c r="HRK43" s="2325"/>
      <c r="HRL43" s="2325"/>
      <c r="HRM43" s="2267"/>
      <c r="HRN43" s="2270"/>
      <c r="HRO43" s="2271"/>
      <c r="HRP43" s="2270"/>
      <c r="HRQ43" s="2270"/>
      <c r="HRR43" s="2325"/>
      <c r="HRS43" s="2325"/>
      <c r="HRT43" s="2325"/>
      <c r="HRU43" s="2267"/>
      <c r="HRV43" s="2270"/>
      <c r="HRW43" s="2271"/>
      <c r="HRX43" s="2270"/>
      <c r="HRY43" s="2270"/>
      <c r="HRZ43" s="2325"/>
      <c r="HSA43" s="2325"/>
      <c r="HSB43" s="2325"/>
      <c r="HSC43" s="2267"/>
      <c r="HSD43" s="2270"/>
      <c r="HSE43" s="2271"/>
      <c r="HSF43" s="2270"/>
      <c r="HSG43" s="2270"/>
      <c r="HSH43" s="2325"/>
      <c r="HSI43" s="2325"/>
      <c r="HSJ43" s="2325"/>
      <c r="HSK43" s="2267"/>
      <c r="HSL43" s="2270"/>
      <c r="HSM43" s="2271"/>
      <c r="HSN43" s="2270"/>
      <c r="HSO43" s="2270"/>
      <c r="HSP43" s="2325"/>
      <c r="HSQ43" s="2325"/>
      <c r="HSR43" s="2325"/>
      <c r="HSS43" s="2267"/>
      <c r="HST43" s="2270"/>
      <c r="HSU43" s="2271"/>
      <c r="HSV43" s="2270"/>
      <c r="HSW43" s="2270"/>
      <c r="HSX43" s="2325"/>
      <c r="HSY43" s="2325"/>
      <c r="HSZ43" s="2325"/>
      <c r="HTA43" s="2267"/>
      <c r="HTB43" s="2270"/>
      <c r="HTC43" s="2271"/>
      <c r="HTD43" s="2270"/>
      <c r="HTE43" s="2270"/>
      <c r="HTF43" s="2325"/>
      <c r="HTG43" s="2325"/>
      <c r="HTH43" s="2325"/>
      <c r="HTI43" s="2267"/>
      <c r="HTJ43" s="2270"/>
      <c r="HTK43" s="2271"/>
      <c r="HTL43" s="2270"/>
      <c r="HTM43" s="2270"/>
      <c r="HTN43" s="2325"/>
      <c r="HTO43" s="2325"/>
      <c r="HTP43" s="2325"/>
      <c r="HTQ43" s="2267"/>
      <c r="HTR43" s="2270"/>
      <c r="HTS43" s="2271"/>
      <c r="HTT43" s="2270"/>
      <c r="HTU43" s="2270"/>
      <c r="HTV43" s="2325"/>
      <c r="HTW43" s="2325"/>
      <c r="HTX43" s="2325"/>
      <c r="HTY43" s="2267"/>
      <c r="HTZ43" s="2270"/>
      <c r="HUA43" s="2271"/>
      <c r="HUB43" s="2270"/>
      <c r="HUC43" s="2270"/>
      <c r="HUD43" s="2325"/>
      <c r="HUE43" s="2325"/>
      <c r="HUF43" s="2325"/>
      <c r="HUG43" s="2267"/>
      <c r="HUH43" s="2270"/>
      <c r="HUI43" s="2271"/>
      <c r="HUJ43" s="2270"/>
      <c r="HUK43" s="2270"/>
      <c r="HUL43" s="2325"/>
      <c r="HUM43" s="2325"/>
      <c r="HUN43" s="2325"/>
      <c r="HUO43" s="2267"/>
      <c r="HUP43" s="2270"/>
      <c r="HUQ43" s="2271"/>
      <c r="HUR43" s="2270"/>
      <c r="HUS43" s="2270"/>
      <c r="HUT43" s="2325"/>
      <c r="HUU43" s="2325"/>
      <c r="HUV43" s="2325"/>
      <c r="HUW43" s="2267"/>
      <c r="HUX43" s="2270"/>
      <c r="HUY43" s="2271"/>
      <c r="HUZ43" s="2270"/>
      <c r="HVA43" s="2270"/>
      <c r="HVB43" s="2325"/>
      <c r="HVC43" s="2325"/>
      <c r="HVD43" s="2325"/>
      <c r="HVE43" s="2267"/>
      <c r="HVF43" s="2270"/>
      <c r="HVG43" s="2271"/>
      <c r="HVH43" s="2270"/>
      <c r="HVI43" s="2270"/>
      <c r="HVJ43" s="2325"/>
      <c r="HVK43" s="2325"/>
      <c r="HVL43" s="2325"/>
      <c r="HVM43" s="2267"/>
      <c r="HVN43" s="2270"/>
      <c r="HVO43" s="2271"/>
      <c r="HVP43" s="2270"/>
      <c r="HVQ43" s="2270"/>
      <c r="HVR43" s="2325"/>
      <c r="HVS43" s="2325"/>
      <c r="HVT43" s="2325"/>
      <c r="HVU43" s="2267"/>
      <c r="HVV43" s="2270"/>
      <c r="HVW43" s="2271"/>
      <c r="HVX43" s="2270"/>
      <c r="HVY43" s="2270"/>
      <c r="HVZ43" s="2325"/>
      <c r="HWA43" s="2325"/>
      <c r="HWB43" s="2325"/>
      <c r="HWC43" s="2267"/>
      <c r="HWD43" s="2270"/>
      <c r="HWE43" s="2271"/>
      <c r="HWF43" s="2270"/>
      <c r="HWG43" s="2270"/>
      <c r="HWH43" s="2325"/>
      <c r="HWI43" s="2325"/>
      <c r="HWJ43" s="2325"/>
      <c r="HWK43" s="2267"/>
      <c r="HWL43" s="2270"/>
      <c r="HWM43" s="2271"/>
      <c r="HWN43" s="2270"/>
      <c r="HWO43" s="2270"/>
      <c r="HWP43" s="2325"/>
      <c r="HWQ43" s="2325"/>
      <c r="HWR43" s="2325"/>
      <c r="HWS43" s="2267"/>
      <c r="HWT43" s="2270"/>
      <c r="HWU43" s="2271"/>
      <c r="HWV43" s="2270"/>
      <c r="HWW43" s="2270"/>
      <c r="HWX43" s="2325"/>
      <c r="HWY43" s="2325"/>
      <c r="HWZ43" s="2325"/>
      <c r="HXA43" s="2267"/>
      <c r="HXB43" s="2270"/>
      <c r="HXC43" s="2271"/>
      <c r="HXD43" s="2270"/>
      <c r="HXE43" s="2270"/>
      <c r="HXF43" s="2325"/>
      <c r="HXG43" s="2325"/>
      <c r="HXH43" s="2325"/>
      <c r="HXI43" s="2267"/>
      <c r="HXJ43" s="2270"/>
      <c r="HXK43" s="2271"/>
      <c r="HXL43" s="2270"/>
      <c r="HXM43" s="2270"/>
      <c r="HXN43" s="2325"/>
      <c r="HXO43" s="2325"/>
      <c r="HXP43" s="2325"/>
      <c r="HXQ43" s="2267"/>
      <c r="HXR43" s="2270"/>
      <c r="HXS43" s="2271"/>
      <c r="HXT43" s="2270"/>
      <c r="HXU43" s="2270"/>
      <c r="HXV43" s="2325"/>
      <c r="HXW43" s="2325"/>
      <c r="HXX43" s="2325"/>
      <c r="HXY43" s="2267"/>
      <c r="HXZ43" s="2270"/>
      <c r="HYA43" s="2271"/>
      <c r="HYB43" s="2270"/>
      <c r="HYC43" s="2270"/>
      <c r="HYD43" s="2325"/>
      <c r="HYE43" s="2325"/>
      <c r="HYF43" s="2325"/>
      <c r="HYG43" s="2267"/>
      <c r="HYH43" s="2270"/>
      <c r="HYI43" s="2271"/>
      <c r="HYJ43" s="2270"/>
      <c r="HYK43" s="2270"/>
      <c r="HYL43" s="2325"/>
      <c r="HYM43" s="2325"/>
      <c r="HYN43" s="2325"/>
      <c r="HYO43" s="2267"/>
      <c r="HYP43" s="2270"/>
      <c r="HYQ43" s="2271"/>
      <c r="HYR43" s="2270"/>
      <c r="HYS43" s="2270"/>
      <c r="HYT43" s="2325"/>
      <c r="HYU43" s="2325"/>
      <c r="HYV43" s="2325"/>
      <c r="HYW43" s="2267"/>
      <c r="HYX43" s="2270"/>
      <c r="HYY43" s="2271"/>
      <c r="HYZ43" s="2270"/>
      <c r="HZA43" s="2270"/>
      <c r="HZB43" s="2325"/>
      <c r="HZC43" s="2325"/>
      <c r="HZD43" s="2325"/>
      <c r="HZE43" s="2267"/>
      <c r="HZF43" s="2270"/>
      <c r="HZG43" s="2271"/>
      <c r="HZH43" s="2270"/>
      <c r="HZI43" s="2270"/>
      <c r="HZJ43" s="2325"/>
      <c r="HZK43" s="2325"/>
      <c r="HZL43" s="2325"/>
      <c r="HZM43" s="2267"/>
      <c r="HZN43" s="2270"/>
      <c r="HZO43" s="2271"/>
      <c r="HZP43" s="2270"/>
      <c r="HZQ43" s="2270"/>
      <c r="HZR43" s="2325"/>
      <c r="HZS43" s="2325"/>
      <c r="HZT43" s="2325"/>
      <c r="HZU43" s="2267"/>
      <c r="HZV43" s="2270"/>
      <c r="HZW43" s="2271"/>
      <c r="HZX43" s="2270"/>
      <c r="HZY43" s="2270"/>
      <c r="HZZ43" s="2325"/>
      <c r="IAA43" s="2325"/>
      <c r="IAB43" s="2325"/>
      <c r="IAC43" s="2267"/>
      <c r="IAD43" s="2270"/>
      <c r="IAE43" s="2271"/>
      <c r="IAF43" s="2270"/>
      <c r="IAG43" s="2270"/>
      <c r="IAH43" s="2325"/>
      <c r="IAI43" s="2325"/>
      <c r="IAJ43" s="2325"/>
      <c r="IAK43" s="2267"/>
      <c r="IAL43" s="2270"/>
      <c r="IAM43" s="2271"/>
      <c r="IAN43" s="2270"/>
      <c r="IAO43" s="2270"/>
      <c r="IAP43" s="2325"/>
      <c r="IAQ43" s="2325"/>
      <c r="IAR43" s="2325"/>
      <c r="IAS43" s="2267"/>
      <c r="IAT43" s="2270"/>
      <c r="IAU43" s="2271"/>
      <c r="IAV43" s="2270"/>
      <c r="IAW43" s="2270"/>
      <c r="IAX43" s="2325"/>
      <c r="IAY43" s="2325"/>
      <c r="IAZ43" s="2325"/>
      <c r="IBA43" s="2267"/>
      <c r="IBB43" s="2270"/>
      <c r="IBC43" s="2271"/>
      <c r="IBD43" s="2270"/>
      <c r="IBE43" s="2270"/>
      <c r="IBF43" s="2325"/>
      <c r="IBG43" s="2325"/>
      <c r="IBH43" s="2325"/>
      <c r="IBI43" s="2267"/>
      <c r="IBJ43" s="2270"/>
      <c r="IBK43" s="2271"/>
      <c r="IBL43" s="2270"/>
      <c r="IBM43" s="2270"/>
      <c r="IBN43" s="2325"/>
      <c r="IBO43" s="2325"/>
      <c r="IBP43" s="2325"/>
      <c r="IBQ43" s="2267"/>
      <c r="IBR43" s="2270"/>
      <c r="IBS43" s="2271"/>
      <c r="IBT43" s="2270"/>
      <c r="IBU43" s="2270"/>
      <c r="IBV43" s="2325"/>
      <c r="IBW43" s="2325"/>
      <c r="IBX43" s="2325"/>
      <c r="IBY43" s="2267"/>
      <c r="IBZ43" s="2270"/>
      <c r="ICA43" s="2271"/>
      <c r="ICB43" s="2270"/>
      <c r="ICC43" s="2270"/>
      <c r="ICD43" s="2325"/>
      <c r="ICE43" s="2325"/>
      <c r="ICF43" s="2325"/>
      <c r="ICG43" s="2267"/>
      <c r="ICH43" s="2270"/>
      <c r="ICI43" s="2271"/>
      <c r="ICJ43" s="2270"/>
      <c r="ICK43" s="2270"/>
      <c r="ICL43" s="2325"/>
      <c r="ICM43" s="2325"/>
      <c r="ICN43" s="2325"/>
      <c r="ICO43" s="2267"/>
      <c r="ICP43" s="2270"/>
      <c r="ICQ43" s="2271"/>
      <c r="ICR43" s="2270"/>
      <c r="ICS43" s="2270"/>
      <c r="ICT43" s="2325"/>
      <c r="ICU43" s="2325"/>
      <c r="ICV43" s="2325"/>
      <c r="ICW43" s="2267"/>
      <c r="ICX43" s="2270"/>
      <c r="ICY43" s="2271"/>
      <c r="ICZ43" s="2270"/>
      <c r="IDA43" s="2270"/>
      <c r="IDB43" s="2325"/>
      <c r="IDC43" s="2325"/>
      <c r="IDD43" s="2325"/>
      <c r="IDE43" s="2267"/>
      <c r="IDF43" s="2270"/>
      <c r="IDG43" s="2271"/>
      <c r="IDH43" s="2270"/>
      <c r="IDI43" s="2270"/>
      <c r="IDJ43" s="2325"/>
      <c r="IDK43" s="2325"/>
      <c r="IDL43" s="2325"/>
      <c r="IDM43" s="2267"/>
      <c r="IDN43" s="2270"/>
      <c r="IDO43" s="2271"/>
      <c r="IDP43" s="2270"/>
      <c r="IDQ43" s="2270"/>
      <c r="IDR43" s="2325"/>
      <c r="IDS43" s="2325"/>
      <c r="IDT43" s="2325"/>
      <c r="IDU43" s="2267"/>
      <c r="IDV43" s="2270"/>
      <c r="IDW43" s="2271"/>
      <c r="IDX43" s="2270"/>
      <c r="IDY43" s="2270"/>
      <c r="IDZ43" s="2325"/>
      <c r="IEA43" s="2325"/>
      <c r="IEB43" s="2325"/>
      <c r="IEC43" s="2267"/>
      <c r="IED43" s="2270"/>
      <c r="IEE43" s="2271"/>
      <c r="IEF43" s="2270"/>
      <c r="IEG43" s="2270"/>
      <c r="IEH43" s="2325"/>
      <c r="IEI43" s="2325"/>
      <c r="IEJ43" s="2325"/>
      <c r="IEK43" s="2267"/>
      <c r="IEL43" s="2270"/>
      <c r="IEM43" s="2271"/>
      <c r="IEN43" s="2270"/>
      <c r="IEO43" s="2270"/>
      <c r="IEP43" s="2325"/>
      <c r="IEQ43" s="2325"/>
      <c r="IER43" s="2325"/>
      <c r="IES43" s="2267"/>
      <c r="IET43" s="2270"/>
      <c r="IEU43" s="2271"/>
      <c r="IEV43" s="2270"/>
      <c r="IEW43" s="2270"/>
      <c r="IEX43" s="2325"/>
      <c r="IEY43" s="2325"/>
      <c r="IEZ43" s="2325"/>
      <c r="IFA43" s="2267"/>
      <c r="IFB43" s="2270"/>
      <c r="IFC43" s="2271"/>
      <c r="IFD43" s="2270"/>
      <c r="IFE43" s="2270"/>
      <c r="IFF43" s="2325"/>
      <c r="IFG43" s="2325"/>
      <c r="IFH43" s="2325"/>
      <c r="IFI43" s="2267"/>
      <c r="IFJ43" s="2270"/>
      <c r="IFK43" s="2271"/>
      <c r="IFL43" s="2270"/>
      <c r="IFM43" s="2270"/>
      <c r="IFN43" s="2325"/>
      <c r="IFO43" s="2325"/>
      <c r="IFP43" s="2325"/>
      <c r="IFQ43" s="2267"/>
      <c r="IFR43" s="2270"/>
      <c r="IFS43" s="2271"/>
      <c r="IFT43" s="2270"/>
      <c r="IFU43" s="2270"/>
      <c r="IFV43" s="2325"/>
      <c r="IFW43" s="2325"/>
      <c r="IFX43" s="2325"/>
      <c r="IFY43" s="2267"/>
      <c r="IFZ43" s="2270"/>
      <c r="IGA43" s="2271"/>
      <c r="IGB43" s="2270"/>
      <c r="IGC43" s="2270"/>
      <c r="IGD43" s="2325"/>
      <c r="IGE43" s="2325"/>
      <c r="IGF43" s="2325"/>
      <c r="IGG43" s="2267"/>
      <c r="IGH43" s="2270"/>
      <c r="IGI43" s="2271"/>
      <c r="IGJ43" s="2270"/>
      <c r="IGK43" s="2270"/>
      <c r="IGL43" s="2325"/>
      <c r="IGM43" s="2325"/>
      <c r="IGN43" s="2325"/>
      <c r="IGO43" s="2267"/>
      <c r="IGP43" s="2270"/>
      <c r="IGQ43" s="2271"/>
      <c r="IGR43" s="2270"/>
      <c r="IGS43" s="2270"/>
      <c r="IGT43" s="2325"/>
      <c r="IGU43" s="2325"/>
      <c r="IGV43" s="2325"/>
      <c r="IGW43" s="2267"/>
      <c r="IGX43" s="2270"/>
      <c r="IGY43" s="2271"/>
      <c r="IGZ43" s="2270"/>
      <c r="IHA43" s="2270"/>
      <c r="IHB43" s="2325"/>
      <c r="IHC43" s="2325"/>
      <c r="IHD43" s="2325"/>
      <c r="IHE43" s="2267"/>
      <c r="IHF43" s="2270"/>
      <c r="IHG43" s="2271"/>
      <c r="IHH43" s="2270"/>
      <c r="IHI43" s="2270"/>
      <c r="IHJ43" s="2325"/>
      <c r="IHK43" s="2325"/>
      <c r="IHL43" s="2325"/>
      <c r="IHM43" s="2267"/>
      <c r="IHN43" s="2270"/>
      <c r="IHO43" s="2271"/>
      <c r="IHP43" s="2270"/>
      <c r="IHQ43" s="2270"/>
      <c r="IHR43" s="2325"/>
      <c r="IHS43" s="2325"/>
      <c r="IHT43" s="2325"/>
      <c r="IHU43" s="2267"/>
      <c r="IHV43" s="2270"/>
      <c r="IHW43" s="2271"/>
      <c r="IHX43" s="2270"/>
      <c r="IHY43" s="2270"/>
      <c r="IHZ43" s="2325"/>
      <c r="IIA43" s="2325"/>
      <c r="IIB43" s="2325"/>
      <c r="IIC43" s="2267"/>
      <c r="IID43" s="2270"/>
      <c r="IIE43" s="2271"/>
      <c r="IIF43" s="2270"/>
      <c r="IIG43" s="2270"/>
      <c r="IIH43" s="2325"/>
      <c r="III43" s="2325"/>
      <c r="IIJ43" s="2325"/>
      <c r="IIK43" s="2267"/>
      <c r="IIL43" s="2270"/>
      <c r="IIM43" s="2271"/>
      <c r="IIN43" s="2270"/>
      <c r="IIO43" s="2270"/>
      <c r="IIP43" s="2325"/>
      <c r="IIQ43" s="2325"/>
      <c r="IIR43" s="2325"/>
      <c r="IIS43" s="2267"/>
      <c r="IIT43" s="2270"/>
      <c r="IIU43" s="2271"/>
      <c r="IIV43" s="2270"/>
      <c r="IIW43" s="2270"/>
      <c r="IIX43" s="2325"/>
      <c r="IIY43" s="2325"/>
      <c r="IIZ43" s="2325"/>
      <c r="IJA43" s="2267"/>
      <c r="IJB43" s="2270"/>
      <c r="IJC43" s="2271"/>
      <c r="IJD43" s="2270"/>
      <c r="IJE43" s="2270"/>
      <c r="IJF43" s="2325"/>
      <c r="IJG43" s="2325"/>
      <c r="IJH43" s="2325"/>
      <c r="IJI43" s="2267"/>
      <c r="IJJ43" s="2270"/>
      <c r="IJK43" s="2271"/>
      <c r="IJL43" s="2270"/>
      <c r="IJM43" s="2270"/>
      <c r="IJN43" s="2325"/>
      <c r="IJO43" s="2325"/>
      <c r="IJP43" s="2325"/>
      <c r="IJQ43" s="2267"/>
      <c r="IJR43" s="2270"/>
      <c r="IJS43" s="2271"/>
      <c r="IJT43" s="2270"/>
      <c r="IJU43" s="2270"/>
      <c r="IJV43" s="2325"/>
      <c r="IJW43" s="2325"/>
      <c r="IJX43" s="2325"/>
      <c r="IJY43" s="2267"/>
      <c r="IJZ43" s="2270"/>
      <c r="IKA43" s="2271"/>
      <c r="IKB43" s="2270"/>
      <c r="IKC43" s="2270"/>
      <c r="IKD43" s="2325"/>
      <c r="IKE43" s="2325"/>
      <c r="IKF43" s="2325"/>
      <c r="IKG43" s="2267"/>
      <c r="IKH43" s="2270"/>
      <c r="IKI43" s="2271"/>
      <c r="IKJ43" s="2270"/>
      <c r="IKK43" s="2270"/>
      <c r="IKL43" s="2325"/>
      <c r="IKM43" s="2325"/>
      <c r="IKN43" s="2325"/>
      <c r="IKO43" s="2267"/>
      <c r="IKP43" s="2270"/>
      <c r="IKQ43" s="2271"/>
      <c r="IKR43" s="2270"/>
      <c r="IKS43" s="2270"/>
      <c r="IKT43" s="2325"/>
      <c r="IKU43" s="2325"/>
      <c r="IKV43" s="2325"/>
      <c r="IKW43" s="2267"/>
      <c r="IKX43" s="2270"/>
      <c r="IKY43" s="2271"/>
      <c r="IKZ43" s="2270"/>
      <c r="ILA43" s="2270"/>
      <c r="ILB43" s="2325"/>
      <c r="ILC43" s="2325"/>
      <c r="ILD43" s="2325"/>
      <c r="ILE43" s="2267"/>
      <c r="ILF43" s="2270"/>
      <c r="ILG43" s="2271"/>
      <c r="ILH43" s="2270"/>
      <c r="ILI43" s="2270"/>
      <c r="ILJ43" s="2325"/>
      <c r="ILK43" s="2325"/>
      <c r="ILL43" s="2325"/>
      <c r="ILM43" s="2267"/>
      <c r="ILN43" s="2270"/>
      <c r="ILO43" s="2271"/>
      <c r="ILP43" s="2270"/>
      <c r="ILQ43" s="2270"/>
      <c r="ILR43" s="2325"/>
      <c r="ILS43" s="2325"/>
      <c r="ILT43" s="2325"/>
      <c r="ILU43" s="2267"/>
      <c r="ILV43" s="2270"/>
      <c r="ILW43" s="2271"/>
      <c r="ILX43" s="2270"/>
      <c r="ILY43" s="2270"/>
      <c r="ILZ43" s="2325"/>
      <c r="IMA43" s="2325"/>
      <c r="IMB43" s="2325"/>
      <c r="IMC43" s="2267"/>
      <c r="IMD43" s="2270"/>
      <c r="IME43" s="2271"/>
      <c r="IMF43" s="2270"/>
      <c r="IMG43" s="2270"/>
      <c r="IMH43" s="2325"/>
      <c r="IMI43" s="2325"/>
      <c r="IMJ43" s="2325"/>
      <c r="IMK43" s="2267"/>
      <c r="IML43" s="2270"/>
      <c r="IMM43" s="2271"/>
      <c r="IMN43" s="2270"/>
      <c r="IMO43" s="2270"/>
      <c r="IMP43" s="2325"/>
      <c r="IMQ43" s="2325"/>
      <c r="IMR43" s="2325"/>
      <c r="IMS43" s="2267"/>
      <c r="IMT43" s="2270"/>
      <c r="IMU43" s="2271"/>
      <c r="IMV43" s="2270"/>
      <c r="IMW43" s="2270"/>
      <c r="IMX43" s="2325"/>
      <c r="IMY43" s="2325"/>
      <c r="IMZ43" s="2325"/>
      <c r="INA43" s="2267"/>
      <c r="INB43" s="2270"/>
      <c r="INC43" s="2271"/>
      <c r="IND43" s="2270"/>
      <c r="INE43" s="2270"/>
      <c r="INF43" s="2325"/>
      <c r="ING43" s="2325"/>
      <c r="INH43" s="2325"/>
      <c r="INI43" s="2267"/>
      <c r="INJ43" s="2270"/>
      <c r="INK43" s="2271"/>
      <c r="INL43" s="2270"/>
      <c r="INM43" s="2270"/>
      <c r="INN43" s="2325"/>
      <c r="INO43" s="2325"/>
      <c r="INP43" s="2325"/>
      <c r="INQ43" s="2267"/>
      <c r="INR43" s="2270"/>
      <c r="INS43" s="2271"/>
      <c r="INT43" s="2270"/>
      <c r="INU43" s="2270"/>
      <c r="INV43" s="2325"/>
      <c r="INW43" s="2325"/>
      <c r="INX43" s="2325"/>
      <c r="INY43" s="2267"/>
      <c r="INZ43" s="2270"/>
      <c r="IOA43" s="2271"/>
      <c r="IOB43" s="2270"/>
      <c r="IOC43" s="2270"/>
      <c r="IOD43" s="2325"/>
      <c r="IOE43" s="2325"/>
      <c r="IOF43" s="2325"/>
      <c r="IOG43" s="2267"/>
      <c r="IOH43" s="2270"/>
      <c r="IOI43" s="2271"/>
      <c r="IOJ43" s="2270"/>
      <c r="IOK43" s="2270"/>
      <c r="IOL43" s="2325"/>
      <c r="IOM43" s="2325"/>
      <c r="ION43" s="2325"/>
      <c r="IOO43" s="2267"/>
      <c r="IOP43" s="2270"/>
      <c r="IOQ43" s="2271"/>
      <c r="IOR43" s="2270"/>
      <c r="IOS43" s="2270"/>
      <c r="IOT43" s="2325"/>
      <c r="IOU43" s="2325"/>
      <c r="IOV43" s="2325"/>
      <c r="IOW43" s="2267"/>
      <c r="IOX43" s="2270"/>
      <c r="IOY43" s="2271"/>
      <c r="IOZ43" s="2270"/>
      <c r="IPA43" s="2270"/>
      <c r="IPB43" s="2325"/>
      <c r="IPC43" s="2325"/>
      <c r="IPD43" s="2325"/>
      <c r="IPE43" s="2267"/>
      <c r="IPF43" s="2270"/>
      <c r="IPG43" s="2271"/>
      <c r="IPH43" s="2270"/>
      <c r="IPI43" s="2270"/>
      <c r="IPJ43" s="2325"/>
      <c r="IPK43" s="2325"/>
      <c r="IPL43" s="2325"/>
      <c r="IPM43" s="2267"/>
      <c r="IPN43" s="2270"/>
      <c r="IPO43" s="2271"/>
      <c r="IPP43" s="2270"/>
      <c r="IPQ43" s="2270"/>
      <c r="IPR43" s="2325"/>
      <c r="IPS43" s="2325"/>
      <c r="IPT43" s="2325"/>
      <c r="IPU43" s="2267"/>
      <c r="IPV43" s="2270"/>
      <c r="IPW43" s="2271"/>
      <c r="IPX43" s="2270"/>
      <c r="IPY43" s="2270"/>
      <c r="IPZ43" s="2325"/>
      <c r="IQA43" s="2325"/>
      <c r="IQB43" s="2325"/>
      <c r="IQC43" s="2267"/>
      <c r="IQD43" s="2270"/>
      <c r="IQE43" s="2271"/>
      <c r="IQF43" s="2270"/>
      <c r="IQG43" s="2270"/>
      <c r="IQH43" s="2325"/>
      <c r="IQI43" s="2325"/>
      <c r="IQJ43" s="2325"/>
      <c r="IQK43" s="2267"/>
      <c r="IQL43" s="2270"/>
      <c r="IQM43" s="2271"/>
      <c r="IQN43" s="2270"/>
      <c r="IQO43" s="2270"/>
      <c r="IQP43" s="2325"/>
      <c r="IQQ43" s="2325"/>
      <c r="IQR43" s="2325"/>
      <c r="IQS43" s="2267"/>
      <c r="IQT43" s="2270"/>
      <c r="IQU43" s="2271"/>
      <c r="IQV43" s="2270"/>
      <c r="IQW43" s="2270"/>
      <c r="IQX43" s="2325"/>
      <c r="IQY43" s="2325"/>
      <c r="IQZ43" s="2325"/>
      <c r="IRA43" s="2267"/>
      <c r="IRB43" s="2270"/>
      <c r="IRC43" s="2271"/>
      <c r="IRD43" s="2270"/>
      <c r="IRE43" s="2270"/>
      <c r="IRF43" s="2325"/>
      <c r="IRG43" s="2325"/>
      <c r="IRH43" s="2325"/>
      <c r="IRI43" s="2267"/>
      <c r="IRJ43" s="2270"/>
      <c r="IRK43" s="2271"/>
      <c r="IRL43" s="2270"/>
      <c r="IRM43" s="2270"/>
      <c r="IRN43" s="2325"/>
      <c r="IRO43" s="2325"/>
      <c r="IRP43" s="2325"/>
      <c r="IRQ43" s="2267"/>
      <c r="IRR43" s="2270"/>
      <c r="IRS43" s="2271"/>
      <c r="IRT43" s="2270"/>
      <c r="IRU43" s="2270"/>
      <c r="IRV43" s="2325"/>
      <c r="IRW43" s="2325"/>
      <c r="IRX43" s="2325"/>
      <c r="IRY43" s="2267"/>
      <c r="IRZ43" s="2270"/>
      <c r="ISA43" s="2271"/>
      <c r="ISB43" s="2270"/>
      <c r="ISC43" s="2270"/>
      <c r="ISD43" s="2325"/>
      <c r="ISE43" s="2325"/>
      <c r="ISF43" s="2325"/>
      <c r="ISG43" s="2267"/>
      <c r="ISH43" s="2270"/>
      <c r="ISI43" s="2271"/>
      <c r="ISJ43" s="2270"/>
      <c r="ISK43" s="2270"/>
      <c r="ISL43" s="2325"/>
      <c r="ISM43" s="2325"/>
      <c r="ISN43" s="2325"/>
      <c r="ISO43" s="2267"/>
      <c r="ISP43" s="2270"/>
      <c r="ISQ43" s="2271"/>
      <c r="ISR43" s="2270"/>
      <c r="ISS43" s="2270"/>
      <c r="IST43" s="2325"/>
      <c r="ISU43" s="2325"/>
      <c r="ISV43" s="2325"/>
      <c r="ISW43" s="2267"/>
      <c r="ISX43" s="2270"/>
      <c r="ISY43" s="2271"/>
      <c r="ISZ43" s="2270"/>
      <c r="ITA43" s="2270"/>
      <c r="ITB43" s="2325"/>
      <c r="ITC43" s="2325"/>
      <c r="ITD43" s="2325"/>
      <c r="ITE43" s="2267"/>
      <c r="ITF43" s="2270"/>
      <c r="ITG43" s="2271"/>
      <c r="ITH43" s="2270"/>
      <c r="ITI43" s="2270"/>
      <c r="ITJ43" s="2325"/>
      <c r="ITK43" s="2325"/>
      <c r="ITL43" s="2325"/>
      <c r="ITM43" s="2267"/>
      <c r="ITN43" s="2270"/>
      <c r="ITO43" s="2271"/>
      <c r="ITP43" s="2270"/>
      <c r="ITQ43" s="2270"/>
      <c r="ITR43" s="2325"/>
      <c r="ITS43" s="2325"/>
      <c r="ITT43" s="2325"/>
      <c r="ITU43" s="2267"/>
      <c r="ITV43" s="2270"/>
      <c r="ITW43" s="2271"/>
      <c r="ITX43" s="2270"/>
      <c r="ITY43" s="2270"/>
      <c r="ITZ43" s="2325"/>
      <c r="IUA43" s="2325"/>
      <c r="IUB43" s="2325"/>
      <c r="IUC43" s="2267"/>
      <c r="IUD43" s="2270"/>
      <c r="IUE43" s="2271"/>
      <c r="IUF43" s="2270"/>
      <c r="IUG43" s="2270"/>
      <c r="IUH43" s="2325"/>
      <c r="IUI43" s="2325"/>
      <c r="IUJ43" s="2325"/>
      <c r="IUK43" s="2267"/>
      <c r="IUL43" s="2270"/>
      <c r="IUM43" s="2271"/>
      <c r="IUN43" s="2270"/>
      <c r="IUO43" s="2270"/>
      <c r="IUP43" s="2325"/>
      <c r="IUQ43" s="2325"/>
      <c r="IUR43" s="2325"/>
      <c r="IUS43" s="2267"/>
      <c r="IUT43" s="2270"/>
      <c r="IUU43" s="2271"/>
      <c r="IUV43" s="2270"/>
      <c r="IUW43" s="2270"/>
      <c r="IUX43" s="2325"/>
      <c r="IUY43" s="2325"/>
      <c r="IUZ43" s="2325"/>
      <c r="IVA43" s="2267"/>
      <c r="IVB43" s="2270"/>
      <c r="IVC43" s="2271"/>
      <c r="IVD43" s="2270"/>
      <c r="IVE43" s="2270"/>
      <c r="IVF43" s="2325"/>
      <c r="IVG43" s="2325"/>
      <c r="IVH43" s="2325"/>
      <c r="IVI43" s="2267"/>
      <c r="IVJ43" s="2270"/>
      <c r="IVK43" s="2271"/>
      <c r="IVL43" s="2270"/>
      <c r="IVM43" s="2270"/>
      <c r="IVN43" s="2325"/>
      <c r="IVO43" s="2325"/>
      <c r="IVP43" s="2325"/>
      <c r="IVQ43" s="2267"/>
      <c r="IVR43" s="2270"/>
      <c r="IVS43" s="2271"/>
      <c r="IVT43" s="2270"/>
      <c r="IVU43" s="2270"/>
      <c r="IVV43" s="2325"/>
      <c r="IVW43" s="2325"/>
      <c r="IVX43" s="2325"/>
      <c r="IVY43" s="2267"/>
      <c r="IVZ43" s="2270"/>
      <c r="IWA43" s="2271"/>
      <c r="IWB43" s="2270"/>
      <c r="IWC43" s="2270"/>
      <c r="IWD43" s="2325"/>
      <c r="IWE43" s="2325"/>
      <c r="IWF43" s="2325"/>
      <c r="IWG43" s="2267"/>
      <c r="IWH43" s="2270"/>
      <c r="IWI43" s="2271"/>
      <c r="IWJ43" s="2270"/>
      <c r="IWK43" s="2270"/>
      <c r="IWL43" s="2325"/>
      <c r="IWM43" s="2325"/>
      <c r="IWN43" s="2325"/>
      <c r="IWO43" s="2267"/>
      <c r="IWP43" s="2270"/>
      <c r="IWQ43" s="2271"/>
      <c r="IWR43" s="2270"/>
      <c r="IWS43" s="2270"/>
      <c r="IWT43" s="2325"/>
      <c r="IWU43" s="2325"/>
      <c r="IWV43" s="2325"/>
      <c r="IWW43" s="2267"/>
      <c r="IWX43" s="2270"/>
      <c r="IWY43" s="2271"/>
      <c r="IWZ43" s="2270"/>
      <c r="IXA43" s="2270"/>
      <c r="IXB43" s="2325"/>
      <c r="IXC43" s="2325"/>
      <c r="IXD43" s="2325"/>
      <c r="IXE43" s="2267"/>
      <c r="IXF43" s="2270"/>
      <c r="IXG43" s="2271"/>
      <c r="IXH43" s="2270"/>
      <c r="IXI43" s="2270"/>
      <c r="IXJ43" s="2325"/>
      <c r="IXK43" s="2325"/>
      <c r="IXL43" s="2325"/>
      <c r="IXM43" s="2267"/>
      <c r="IXN43" s="2270"/>
      <c r="IXO43" s="2271"/>
      <c r="IXP43" s="2270"/>
      <c r="IXQ43" s="2270"/>
      <c r="IXR43" s="2325"/>
      <c r="IXS43" s="2325"/>
      <c r="IXT43" s="2325"/>
      <c r="IXU43" s="2267"/>
      <c r="IXV43" s="2270"/>
      <c r="IXW43" s="2271"/>
      <c r="IXX43" s="2270"/>
      <c r="IXY43" s="2270"/>
      <c r="IXZ43" s="2325"/>
      <c r="IYA43" s="2325"/>
      <c r="IYB43" s="2325"/>
      <c r="IYC43" s="2267"/>
      <c r="IYD43" s="2270"/>
      <c r="IYE43" s="2271"/>
      <c r="IYF43" s="2270"/>
      <c r="IYG43" s="2270"/>
      <c r="IYH43" s="2325"/>
      <c r="IYI43" s="2325"/>
      <c r="IYJ43" s="2325"/>
      <c r="IYK43" s="2267"/>
      <c r="IYL43" s="2270"/>
      <c r="IYM43" s="2271"/>
      <c r="IYN43" s="2270"/>
      <c r="IYO43" s="2270"/>
      <c r="IYP43" s="2325"/>
      <c r="IYQ43" s="2325"/>
      <c r="IYR43" s="2325"/>
      <c r="IYS43" s="2267"/>
      <c r="IYT43" s="2270"/>
      <c r="IYU43" s="2271"/>
      <c r="IYV43" s="2270"/>
      <c r="IYW43" s="2270"/>
      <c r="IYX43" s="2325"/>
      <c r="IYY43" s="2325"/>
      <c r="IYZ43" s="2325"/>
      <c r="IZA43" s="2267"/>
      <c r="IZB43" s="2270"/>
      <c r="IZC43" s="2271"/>
      <c r="IZD43" s="2270"/>
      <c r="IZE43" s="2270"/>
      <c r="IZF43" s="2325"/>
      <c r="IZG43" s="2325"/>
      <c r="IZH43" s="2325"/>
      <c r="IZI43" s="2267"/>
      <c r="IZJ43" s="2270"/>
      <c r="IZK43" s="2271"/>
      <c r="IZL43" s="2270"/>
      <c r="IZM43" s="2270"/>
      <c r="IZN43" s="2325"/>
      <c r="IZO43" s="2325"/>
      <c r="IZP43" s="2325"/>
      <c r="IZQ43" s="2267"/>
      <c r="IZR43" s="2270"/>
      <c r="IZS43" s="2271"/>
      <c r="IZT43" s="2270"/>
      <c r="IZU43" s="2270"/>
      <c r="IZV43" s="2325"/>
      <c r="IZW43" s="2325"/>
      <c r="IZX43" s="2325"/>
      <c r="IZY43" s="2267"/>
      <c r="IZZ43" s="2270"/>
      <c r="JAA43" s="2271"/>
      <c r="JAB43" s="2270"/>
      <c r="JAC43" s="2270"/>
      <c r="JAD43" s="2325"/>
      <c r="JAE43" s="2325"/>
      <c r="JAF43" s="2325"/>
      <c r="JAG43" s="2267"/>
      <c r="JAH43" s="2270"/>
      <c r="JAI43" s="2271"/>
      <c r="JAJ43" s="2270"/>
      <c r="JAK43" s="2270"/>
      <c r="JAL43" s="2325"/>
      <c r="JAM43" s="2325"/>
      <c r="JAN43" s="2325"/>
      <c r="JAO43" s="2267"/>
      <c r="JAP43" s="2270"/>
      <c r="JAQ43" s="2271"/>
      <c r="JAR43" s="2270"/>
      <c r="JAS43" s="2270"/>
      <c r="JAT43" s="2325"/>
      <c r="JAU43" s="2325"/>
      <c r="JAV43" s="2325"/>
      <c r="JAW43" s="2267"/>
      <c r="JAX43" s="2270"/>
      <c r="JAY43" s="2271"/>
      <c r="JAZ43" s="2270"/>
      <c r="JBA43" s="2270"/>
      <c r="JBB43" s="2325"/>
      <c r="JBC43" s="2325"/>
      <c r="JBD43" s="2325"/>
      <c r="JBE43" s="2267"/>
      <c r="JBF43" s="2270"/>
      <c r="JBG43" s="2271"/>
      <c r="JBH43" s="2270"/>
      <c r="JBI43" s="2270"/>
      <c r="JBJ43" s="2325"/>
      <c r="JBK43" s="2325"/>
      <c r="JBL43" s="2325"/>
      <c r="JBM43" s="2267"/>
      <c r="JBN43" s="2270"/>
      <c r="JBO43" s="2271"/>
      <c r="JBP43" s="2270"/>
      <c r="JBQ43" s="2270"/>
      <c r="JBR43" s="2325"/>
      <c r="JBS43" s="2325"/>
      <c r="JBT43" s="2325"/>
      <c r="JBU43" s="2267"/>
      <c r="JBV43" s="2270"/>
      <c r="JBW43" s="2271"/>
      <c r="JBX43" s="2270"/>
      <c r="JBY43" s="2270"/>
      <c r="JBZ43" s="2325"/>
      <c r="JCA43" s="2325"/>
      <c r="JCB43" s="2325"/>
      <c r="JCC43" s="2267"/>
      <c r="JCD43" s="2270"/>
      <c r="JCE43" s="2271"/>
      <c r="JCF43" s="2270"/>
      <c r="JCG43" s="2270"/>
      <c r="JCH43" s="2325"/>
      <c r="JCI43" s="2325"/>
      <c r="JCJ43" s="2325"/>
      <c r="JCK43" s="2267"/>
      <c r="JCL43" s="2270"/>
      <c r="JCM43" s="2271"/>
      <c r="JCN43" s="2270"/>
      <c r="JCO43" s="2270"/>
      <c r="JCP43" s="2325"/>
      <c r="JCQ43" s="2325"/>
      <c r="JCR43" s="2325"/>
      <c r="JCS43" s="2267"/>
      <c r="JCT43" s="2270"/>
      <c r="JCU43" s="2271"/>
      <c r="JCV43" s="2270"/>
      <c r="JCW43" s="2270"/>
      <c r="JCX43" s="2325"/>
      <c r="JCY43" s="2325"/>
      <c r="JCZ43" s="2325"/>
      <c r="JDA43" s="2267"/>
      <c r="JDB43" s="2270"/>
      <c r="JDC43" s="2271"/>
      <c r="JDD43" s="2270"/>
      <c r="JDE43" s="2270"/>
      <c r="JDF43" s="2325"/>
      <c r="JDG43" s="2325"/>
      <c r="JDH43" s="2325"/>
      <c r="JDI43" s="2267"/>
      <c r="JDJ43" s="2270"/>
      <c r="JDK43" s="2271"/>
      <c r="JDL43" s="2270"/>
      <c r="JDM43" s="2270"/>
      <c r="JDN43" s="2325"/>
      <c r="JDO43" s="2325"/>
      <c r="JDP43" s="2325"/>
      <c r="JDQ43" s="2267"/>
      <c r="JDR43" s="2270"/>
      <c r="JDS43" s="2271"/>
      <c r="JDT43" s="2270"/>
      <c r="JDU43" s="2270"/>
      <c r="JDV43" s="2325"/>
      <c r="JDW43" s="2325"/>
      <c r="JDX43" s="2325"/>
      <c r="JDY43" s="2267"/>
      <c r="JDZ43" s="2270"/>
      <c r="JEA43" s="2271"/>
      <c r="JEB43" s="2270"/>
      <c r="JEC43" s="2270"/>
      <c r="JED43" s="2325"/>
      <c r="JEE43" s="2325"/>
      <c r="JEF43" s="2325"/>
      <c r="JEG43" s="2267"/>
      <c r="JEH43" s="2270"/>
      <c r="JEI43" s="2271"/>
      <c r="JEJ43" s="2270"/>
      <c r="JEK43" s="2270"/>
      <c r="JEL43" s="2325"/>
      <c r="JEM43" s="2325"/>
      <c r="JEN43" s="2325"/>
      <c r="JEO43" s="2267"/>
      <c r="JEP43" s="2270"/>
      <c r="JEQ43" s="2271"/>
      <c r="JER43" s="2270"/>
      <c r="JES43" s="2270"/>
      <c r="JET43" s="2325"/>
      <c r="JEU43" s="2325"/>
      <c r="JEV43" s="2325"/>
      <c r="JEW43" s="2267"/>
      <c r="JEX43" s="2270"/>
      <c r="JEY43" s="2271"/>
      <c r="JEZ43" s="2270"/>
      <c r="JFA43" s="2270"/>
      <c r="JFB43" s="2325"/>
      <c r="JFC43" s="2325"/>
      <c r="JFD43" s="2325"/>
      <c r="JFE43" s="2267"/>
      <c r="JFF43" s="2270"/>
      <c r="JFG43" s="2271"/>
      <c r="JFH43" s="2270"/>
      <c r="JFI43" s="2270"/>
      <c r="JFJ43" s="2325"/>
      <c r="JFK43" s="2325"/>
      <c r="JFL43" s="2325"/>
      <c r="JFM43" s="2267"/>
      <c r="JFN43" s="2270"/>
      <c r="JFO43" s="2271"/>
      <c r="JFP43" s="2270"/>
      <c r="JFQ43" s="2270"/>
      <c r="JFR43" s="2325"/>
      <c r="JFS43" s="2325"/>
      <c r="JFT43" s="2325"/>
      <c r="JFU43" s="2267"/>
      <c r="JFV43" s="2270"/>
      <c r="JFW43" s="2271"/>
      <c r="JFX43" s="2270"/>
      <c r="JFY43" s="2270"/>
      <c r="JFZ43" s="2325"/>
      <c r="JGA43" s="2325"/>
      <c r="JGB43" s="2325"/>
      <c r="JGC43" s="2267"/>
      <c r="JGD43" s="2270"/>
      <c r="JGE43" s="2271"/>
      <c r="JGF43" s="2270"/>
      <c r="JGG43" s="2270"/>
      <c r="JGH43" s="2325"/>
      <c r="JGI43" s="2325"/>
      <c r="JGJ43" s="2325"/>
      <c r="JGK43" s="2267"/>
      <c r="JGL43" s="2270"/>
      <c r="JGM43" s="2271"/>
      <c r="JGN43" s="2270"/>
      <c r="JGO43" s="2270"/>
      <c r="JGP43" s="2325"/>
      <c r="JGQ43" s="2325"/>
      <c r="JGR43" s="2325"/>
      <c r="JGS43" s="2267"/>
      <c r="JGT43" s="2270"/>
      <c r="JGU43" s="2271"/>
      <c r="JGV43" s="2270"/>
      <c r="JGW43" s="2270"/>
      <c r="JGX43" s="2325"/>
      <c r="JGY43" s="2325"/>
      <c r="JGZ43" s="2325"/>
      <c r="JHA43" s="2267"/>
      <c r="JHB43" s="2270"/>
      <c r="JHC43" s="2271"/>
      <c r="JHD43" s="2270"/>
      <c r="JHE43" s="2270"/>
      <c r="JHF43" s="2325"/>
      <c r="JHG43" s="2325"/>
      <c r="JHH43" s="2325"/>
      <c r="JHI43" s="2267"/>
      <c r="JHJ43" s="2270"/>
      <c r="JHK43" s="2271"/>
      <c r="JHL43" s="2270"/>
      <c r="JHM43" s="2270"/>
      <c r="JHN43" s="2325"/>
      <c r="JHO43" s="2325"/>
      <c r="JHP43" s="2325"/>
      <c r="JHQ43" s="2267"/>
      <c r="JHR43" s="2270"/>
      <c r="JHS43" s="2271"/>
      <c r="JHT43" s="2270"/>
      <c r="JHU43" s="2270"/>
      <c r="JHV43" s="2325"/>
      <c r="JHW43" s="2325"/>
      <c r="JHX43" s="2325"/>
      <c r="JHY43" s="2267"/>
      <c r="JHZ43" s="2270"/>
      <c r="JIA43" s="2271"/>
      <c r="JIB43" s="2270"/>
      <c r="JIC43" s="2270"/>
      <c r="JID43" s="2325"/>
      <c r="JIE43" s="2325"/>
      <c r="JIF43" s="2325"/>
      <c r="JIG43" s="2267"/>
      <c r="JIH43" s="2270"/>
      <c r="JII43" s="2271"/>
      <c r="JIJ43" s="2270"/>
      <c r="JIK43" s="2270"/>
      <c r="JIL43" s="2325"/>
      <c r="JIM43" s="2325"/>
      <c r="JIN43" s="2325"/>
      <c r="JIO43" s="2267"/>
      <c r="JIP43" s="2270"/>
      <c r="JIQ43" s="2271"/>
      <c r="JIR43" s="2270"/>
      <c r="JIS43" s="2270"/>
      <c r="JIT43" s="2325"/>
      <c r="JIU43" s="2325"/>
      <c r="JIV43" s="2325"/>
      <c r="JIW43" s="2267"/>
      <c r="JIX43" s="2270"/>
      <c r="JIY43" s="2271"/>
      <c r="JIZ43" s="2270"/>
      <c r="JJA43" s="2270"/>
      <c r="JJB43" s="2325"/>
      <c r="JJC43" s="2325"/>
      <c r="JJD43" s="2325"/>
      <c r="JJE43" s="2267"/>
      <c r="JJF43" s="2270"/>
      <c r="JJG43" s="2271"/>
      <c r="JJH43" s="2270"/>
      <c r="JJI43" s="2270"/>
      <c r="JJJ43" s="2325"/>
      <c r="JJK43" s="2325"/>
      <c r="JJL43" s="2325"/>
      <c r="JJM43" s="2267"/>
      <c r="JJN43" s="2270"/>
      <c r="JJO43" s="2271"/>
      <c r="JJP43" s="2270"/>
      <c r="JJQ43" s="2270"/>
      <c r="JJR43" s="2325"/>
      <c r="JJS43" s="2325"/>
      <c r="JJT43" s="2325"/>
      <c r="JJU43" s="2267"/>
      <c r="JJV43" s="2270"/>
      <c r="JJW43" s="2271"/>
      <c r="JJX43" s="2270"/>
      <c r="JJY43" s="2270"/>
      <c r="JJZ43" s="2325"/>
      <c r="JKA43" s="2325"/>
      <c r="JKB43" s="2325"/>
      <c r="JKC43" s="2267"/>
      <c r="JKD43" s="2270"/>
      <c r="JKE43" s="2271"/>
      <c r="JKF43" s="2270"/>
      <c r="JKG43" s="2270"/>
      <c r="JKH43" s="2325"/>
      <c r="JKI43" s="2325"/>
      <c r="JKJ43" s="2325"/>
      <c r="JKK43" s="2267"/>
      <c r="JKL43" s="2270"/>
      <c r="JKM43" s="2271"/>
      <c r="JKN43" s="2270"/>
      <c r="JKO43" s="2270"/>
      <c r="JKP43" s="2325"/>
      <c r="JKQ43" s="2325"/>
      <c r="JKR43" s="2325"/>
      <c r="JKS43" s="2267"/>
      <c r="JKT43" s="2270"/>
      <c r="JKU43" s="2271"/>
      <c r="JKV43" s="2270"/>
      <c r="JKW43" s="2270"/>
      <c r="JKX43" s="2325"/>
      <c r="JKY43" s="2325"/>
      <c r="JKZ43" s="2325"/>
      <c r="JLA43" s="2267"/>
      <c r="JLB43" s="2270"/>
      <c r="JLC43" s="2271"/>
      <c r="JLD43" s="2270"/>
      <c r="JLE43" s="2270"/>
      <c r="JLF43" s="2325"/>
      <c r="JLG43" s="2325"/>
      <c r="JLH43" s="2325"/>
      <c r="JLI43" s="2267"/>
      <c r="JLJ43" s="2270"/>
      <c r="JLK43" s="2271"/>
      <c r="JLL43" s="2270"/>
      <c r="JLM43" s="2270"/>
      <c r="JLN43" s="2325"/>
      <c r="JLO43" s="2325"/>
      <c r="JLP43" s="2325"/>
      <c r="JLQ43" s="2267"/>
      <c r="JLR43" s="2270"/>
      <c r="JLS43" s="2271"/>
      <c r="JLT43" s="2270"/>
      <c r="JLU43" s="2270"/>
      <c r="JLV43" s="2325"/>
      <c r="JLW43" s="2325"/>
      <c r="JLX43" s="2325"/>
      <c r="JLY43" s="2267"/>
      <c r="JLZ43" s="2270"/>
      <c r="JMA43" s="2271"/>
      <c r="JMB43" s="2270"/>
      <c r="JMC43" s="2270"/>
      <c r="JMD43" s="2325"/>
      <c r="JME43" s="2325"/>
      <c r="JMF43" s="2325"/>
      <c r="JMG43" s="2267"/>
      <c r="JMH43" s="2270"/>
      <c r="JMI43" s="2271"/>
      <c r="JMJ43" s="2270"/>
      <c r="JMK43" s="2270"/>
      <c r="JML43" s="2325"/>
      <c r="JMM43" s="2325"/>
      <c r="JMN43" s="2325"/>
      <c r="JMO43" s="2267"/>
      <c r="JMP43" s="2270"/>
      <c r="JMQ43" s="2271"/>
      <c r="JMR43" s="2270"/>
      <c r="JMS43" s="2270"/>
      <c r="JMT43" s="2325"/>
      <c r="JMU43" s="2325"/>
      <c r="JMV43" s="2325"/>
      <c r="JMW43" s="2267"/>
      <c r="JMX43" s="2270"/>
      <c r="JMY43" s="2271"/>
      <c r="JMZ43" s="2270"/>
      <c r="JNA43" s="2270"/>
      <c r="JNB43" s="2325"/>
      <c r="JNC43" s="2325"/>
      <c r="JND43" s="2325"/>
      <c r="JNE43" s="2267"/>
      <c r="JNF43" s="2270"/>
      <c r="JNG43" s="2271"/>
      <c r="JNH43" s="2270"/>
      <c r="JNI43" s="2270"/>
      <c r="JNJ43" s="2325"/>
      <c r="JNK43" s="2325"/>
      <c r="JNL43" s="2325"/>
      <c r="JNM43" s="2267"/>
      <c r="JNN43" s="2270"/>
      <c r="JNO43" s="2271"/>
      <c r="JNP43" s="2270"/>
      <c r="JNQ43" s="2270"/>
      <c r="JNR43" s="2325"/>
      <c r="JNS43" s="2325"/>
      <c r="JNT43" s="2325"/>
      <c r="JNU43" s="2267"/>
      <c r="JNV43" s="2270"/>
      <c r="JNW43" s="2271"/>
      <c r="JNX43" s="2270"/>
      <c r="JNY43" s="2270"/>
      <c r="JNZ43" s="2325"/>
      <c r="JOA43" s="2325"/>
      <c r="JOB43" s="2325"/>
      <c r="JOC43" s="2267"/>
      <c r="JOD43" s="2270"/>
      <c r="JOE43" s="2271"/>
      <c r="JOF43" s="2270"/>
      <c r="JOG43" s="2270"/>
      <c r="JOH43" s="2325"/>
      <c r="JOI43" s="2325"/>
      <c r="JOJ43" s="2325"/>
      <c r="JOK43" s="2267"/>
      <c r="JOL43" s="2270"/>
      <c r="JOM43" s="2271"/>
      <c r="JON43" s="2270"/>
      <c r="JOO43" s="2270"/>
      <c r="JOP43" s="2325"/>
      <c r="JOQ43" s="2325"/>
      <c r="JOR43" s="2325"/>
      <c r="JOS43" s="2267"/>
      <c r="JOT43" s="2270"/>
      <c r="JOU43" s="2271"/>
      <c r="JOV43" s="2270"/>
      <c r="JOW43" s="2270"/>
      <c r="JOX43" s="2325"/>
      <c r="JOY43" s="2325"/>
      <c r="JOZ43" s="2325"/>
      <c r="JPA43" s="2267"/>
      <c r="JPB43" s="2270"/>
      <c r="JPC43" s="2271"/>
      <c r="JPD43" s="2270"/>
      <c r="JPE43" s="2270"/>
      <c r="JPF43" s="2325"/>
      <c r="JPG43" s="2325"/>
      <c r="JPH43" s="2325"/>
      <c r="JPI43" s="2267"/>
      <c r="JPJ43" s="2270"/>
      <c r="JPK43" s="2271"/>
      <c r="JPL43" s="2270"/>
      <c r="JPM43" s="2270"/>
      <c r="JPN43" s="2325"/>
      <c r="JPO43" s="2325"/>
      <c r="JPP43" s="2325"/>
      <c r="JPQ43" s="2267"/>
      <c r="JPR43" s="2270"/>
      <c r="JPS43" s="2271"/>
      <c r="JPT43" s="2270"/>
      <c r="JPU43" s="2270"/>
      <c r="JPV43" s="2325"/>
      <c r="JPW43" s="2325"/>
      <c r="JPX43" s="2325"/>
      <c r="JPY43" s="2267"/>
      <c r="JPZ43" s="2270"/>
      <c r="JQA43" s="2271"/>
      <c r="JQB43" s="2270"/>
      <c r="JQC43" s="2270"/>
      <c r="JQD43" s="2325"/>
      <c r="JQE43" s="2325"/>
      <c r="JQF43" s="2325"/>
      <c r="JQG43" s="2267"/>
      <c r="JQH43" s="2270"/>
      <c r="JQI43" s="2271"/>
      <c r="JQJ43" s="2270"/>
      <c r="JQK43" s="2270"/>
      <c r="JQL43" s="2325"/>
      <c r="JQM43" s="2325"/>
      <c r="JQN43" s="2325"/>
      <c r="JQO43" s="2267"/>
      <c r="JQP43" s="2270"/>
      <c r="JQQ43" s="2271"/>
      <c r="JQR43" s="2270"/>
      <c r="JQS43" s="2270"/>
      <c r="JQT43" s="2325"/>
      <c r="JQU43" s="2325"/>
      <c r="JQV43" s="2325"/>
      <c r="JQW43" s="2267"/>
      <c r="JQX43" s="2270"/>
      <c r="JQY43" s="2271"/>
      <c r="JQZ43" s="2270"/>
      <c r="JRA43" s="2270"/>
      <c r="JRB43" s="2325"/>
      <c r="JRC43" s="2325"/>
      <c r="JRD43" s="2325"/>
      <c r="JRE43" s="2267"/>
      <c r="JRF43" s="2270"/>
      <c r="JRG43" s="2271"/>
      <c r="JRH43" s="2270"/>
      <c r="JRI43" s="2270"/>
      <c r="JRJ43" s="2325"/>
      <c r="JRK43" s="2325"/>
      <c r="JRL43" s="2325"/>
      <c r="JRM43" s="2267"/>
      <c r="JRN43" s="2270"/>
      <c r="JRO43" s="2271"/>
      <c r="JRP43" s="2270"/>
      <c r="JRQ43" s="2270"/>
      <c r="JRR43" s="2325"/>
      <c r="JRS43" s="2325"/>
      <c r="JRT43" s="2325"/>
      <c r="JRU43" s="2267"/>
      <c r="JRV43" s="2270"/>
      <c r="JRW43" s="2271"/>
      <c r="JRX43" s="2270"/>
      <c r="JRY43" s="2270"/>
      <c r="JRZ43" s="2325"/>
      <c r="JSA43" s="2325"/>
      <c r="JSB43" s="2325"/>
      <c r="JSC43" s="2267"/>
      <c r="JSD43" s="2270"/>
      <c r="JSE43" s="2271"/>
      <c r="JSF43" s="2270"/>
      <c r="JSG43" s="2270"/>
      <c r="JSH43" s="2325"/>
      <c r="JSI43" s="2325"/>
      <c r="JSJ43" s="2325"/>
      <c r="JSK43" s="2267"/>
      <c r="JSL43" s="2270"/>
      <c r="JSM43" s="2271"/>
      <c r="JSN43" s="2270"/>
      <c r="JSO43" s="2270"/>
      <c r="JSP43" s="2325"/>
      <c r="JSQ43" s="2325"/>
      <c r="JSR43" s="2325"/>
      <c r="JSS43" s="2267"/>
      <c r="JST43" s="2270"/>
      <c r="JSU43" s="2271"/>
      <c r="JSV43" s="2270"/>
      <c r="JSW43" s="2270"/>
      <c r="JSX43" s="2325"/>
      <c r="JSY43" s="2325"/>
      <c r="JSZ43" s="2325"/>
      <c r="JTA43" s="2267"/>
      <c r="JTB43" s="2270"/>
      <c r="JTC43" s="2271"/>
      <c r="JTD43" s="2270"/>
      <c r="JTE43" s="2270"/>
      <c r="JTF43" s="2325"/>
      <c r="JTG43" s="2325"/>
      <c r="JTH43" s="2325"/>
      <c r="JTI43" s="2267"/>
      <c r="JTJ43" s="2270"/>
      <c r="JTK43" s="2271"/>
      <c r="JTL43" s="2270"/>
      <c r="JTM43" s="2270"/>
      <c r="JTN43" s="2325"/>
      <c r="JTO43" s="2325"/>
      <c r="JTP43" s="2325"/>
      <c r="JTQ43" s="2267"/>
      <c r="JTR43" s="2270"/>
      <c r="JTS43" s="2271"/>
      <c r="JTT43" s="2270"/>
      <c r="JTU43" s="2270"/>
      <c r="JTV43" s="2325"/>
      <c r="JTW43" s="2325"/>
      <c r="JTX43" s="2325"/>
      <c r="JTY43" s="2267"/>
      <c r="JTZ43" s="2270"/>
      <c r="JUA43" s="2271"/>
      <c r="JUB43" s="2270"/>
      <c r="JUC43" s="2270"/>
      <c r="JUD43" s="2325"/>
      <c r="JUE43" s="2325"/>
      <c r="JUF43" s="2325"/>
      <c r="JUG43" s="2267"/>
      <c r="JUH43" s="2270"/>
      <c r="JUI43" s="2271"/>
      <c r="JUJ43" s="2270"/>
      <c r="JUK43" s="2270"/>
      <c r="JUL43" s="2325"/>
      <c r="JUM43" s="2325"/>
      <c r="JUN43" s="2325"/>
      <c r="JUO43" s="2267"/>
      <c r="JUP43" s="2270"/>
      <c r="JUQ43" s="2271"/>
      <c r="JUR43" s="2270"/>
      <c r="JUS43" s="2270"/>
      <c r="JUT43" s="2325"/>
      <c r="JUU43" s="2325"/>
      <c r="JUV43" s="2325"/>
      <c r="JUW43" s="2267"/>
      <c r="JUX43" s="2270"/>
      <c r="JUY43" s="2271"/>
      <c r="JUZ43" s="2270"/>
      <c r="JVA43" s="2270"/>
      <c r="JVB43" s="2325"/>
      <c r="JVC43" s="2325"/>
      <c r="JVD43" s="2325"/>
      <c r="JVE43" s="2267"/>
      <c r="JVF43" s="2270"/>
      <c r="JVG43" s="2271"/>
      <c r="JVH43" s="2270"/>
      <c r="JVI43" s="2270"/>
      <c r="JVJ43" s="2325"/>
      <c r="JVK43" s="2325"/>
      <c r="JVL43" s="2325"/>
      <c r="JVM43" s="2267"/>
      <c r="JVN43" s="2270"/>
      <c r="JVO43" s="2271"/>
      <c r="JVP43" s="2270"/>
      <c r="JVQ43" s="2270"/>
      <c r="JVR43" s="2325"/>
      <c r="JVS43" s="2325"/>
      <c r="JVT43" s="2325"/>
      <c r="JVU43" s="2267"/>
      <c r="JVV43" s="2270"/>
      <c r="JVW43" s="2271"/>
      <c r="JVX43" s="2270"/>
      <c r="JVY43" s="2270"/>
      <c r="JVZ43" s="2325"/>
      <c r="JWA43" s="2325"/>
      <c r="JWB43" s="2325"/>
      <c r="JWC43" s="2267"/>
      <c r="JWD43" s="2270"/>
      <c r="JWE43" s="2271"/>
      <c r="JWF43" s="2270"/>
      <c r="JWG43" s="2270"/>
      <c r="JWH43" s="2325"/>
      <c r="JWI43" s="2325"/>
      <c r="JWJ43" s="2325"/>
      <c r="JWK43" s="2267"/>
      <c r="JWL43" s="2270"/>
      <c r="JWM43" s="2271"/>
      <c r="JWN43" s="2270"/>
      <c r="JWO43" s="2270"/>
      <c r="JWP43" s="2325"/>
      <c r="JWQ43" s="2325"/>
      <c r="JWR43" s="2325"/>
      <c r="JWS43" s="2267"/>
      <c r="JWT43" s="2270"/>
      <c r="JWU43" s="2271"/>
      <c r="JWV43" s="2270"/>
      <c r="JWW43" s="2270"/>
      <c r="JWX43" s="2325"/>
      <c r="JWY43" s="2325"/>
      <c r="JWZ43" s="2325"/>
      <c r="JXA43" s="2267"/>
      <c r="JXB43" s="2270"/>
      <c r="JXC43" s="2271"/>
      <c r="JXD43" s="2270"/>
      <c r="JXE43" s="2270"/>
      <c r="JXF43" s="2325"/>
      <c r="JXG43" s="2325"/>
      <c r="JXH43" s="2325"/>
      <c r="JXI43" s="2267"/>
      <c r="JXJ43" s="2270"/>
      <c r="JXK43" s="2271"/>
      <c r="JXL43" s="2270"/>
      <c r="JXM43" s="2270"/>
      <c r="JXN43" s="2325"/>
      <c r="JXO43" s="2325"/>
      <c r="JXP43" s="2325"/>
      <c r="JXQ43" s="2267"/>
      <c r="JXR43" s="2270"/>
      <c r="JXS43" s="2271"/>
      <c r="JXT43" s="2270"/>
      <c r="JXU43" s="2270"/>
      <c r="JXV43" s="2325"/>
      <c r="JXW43" s="2325"/>
      <c r="JXX43" s="2325"/>
      <c r="JXY43" s="2267"/>
      <c r="JXZ43" s="2270"/>
      <c r="JYA43" s="2271"/>
      <c r="JYB43" s="2270"/>
      <c r="JYC43" s="2270"/>
      <c r="JYD43" s="2325"/>
      <c r="JYE43" s="2325"/>
      <c r="JYF43" s="2325"/>
      <c r="JYG43" s="2267"/>
      <c r="JYH43" s="2270"/>
      <c r="JYI43" s="2271"/>
      <c r="JYJ43" s="2270"/>
      <c r="JYK43" s="2270"/>
      <c r="JYL43" s="2325"/>
      <c r="JYM43" s="2325"/>
      <c r="JYN43" s="2325"/>
      <c r="JYO43" s="2267"/>
      <c r="JYP43" s="2270"/>
      <c r="JYQ43" s="2271"/>
      <c r="JYR43" s="2270"/>
      <c r="JYS43" s="2270"/>
      <c r="JYT43" s="2325"/>
      <c r="JYU43" s="2325"/>
      <c r="JYV43" s="2325"/>
      <c r="JYW43" s="2267"/>
      <c r="JYX43" s="2270"/>
      <c r="JYY43" s="2271"/>
      <c r="JYZ43" s="2270"/>
      <c r="JZA43" s="2270"/>
      <c r="JZB43" s="2325"/>
      <c r="JZC43" s="2325"/>
      <c r="JZD43" s="2325"/>
      <c r="JZE43" s="2267"/>
      <c r="JZF43" s="2270"/>
      <c r="JZG43" s="2271"/>
      <c r="JZH43" s="2270"/>
      <c r="JZI43" s="2270"/>
      <c r="JZJ43" s="2325"/>
      <c r="JZK43" s="2325"/>
      <c r="JZL43" s="2325"/>
      <c r="JZM43" s="2267"/>
      <c r="JZN43" s="2270"/>
      <c r="JZO43" s="2271"/>
      <c r="JZP43" s="2270"/>
      <c r="JZQ43" s="2270"/>
      <c r="JZR43" s="2325"/>
      <c r="JZS43" s="2325"/>
      <c r="JZT43" s="2325"/>
      <c r="JZU43" s="2267"/>
      <c r="JZV43" s="2270"/>
      <c r="JZW43" s="2271"/>
      <c r="JZX43" s="2270"/>
      <c r="JZY43" s="2270"/>
      <c r="JZZ43" s="2325"/>
      <c r="KAA43" s="2325"/>
      <c r="KAB43" s="2325"/>
      <c r="KAC43" s="2267"/>
      <c r="KAD43" s="2270"/>
      <c r="KAE43" s="2271"/>
      <c r="KAF43" s="2270"/>
      <c r="KAG43" s="2270"/>
      <c r="KAH43" s="2325"/>
      <c r="KAI43" s="2325"/>
      <c r="KAJ43" s="2325"/>
      <c r="KAK43" s="2267"/>
      <c r="KAL43" s="2270"/>
      <c r="KAM43" s="2271"/>
      <c r="KAN43" s="2270"/>
      <c r="KAO43" s="2270"/>
      <c r="KAP43" s="2325"/>
      <c r="KAQ43" s="2325"/>
      <c r="KAR43" s="2325"/>
      <c r="KAS43" s="2267"/>
      <c r="KAT43" s="2270"/>
      <c r="KAU43" s="2271"/>
      <c r="KAV43" s="2270"/>
      <c r="KAW43" s="2270"/>
      <c r="KAX43" s="2325"/>
      <c r="KAY43" s="2325"/>
      <c r="KAZ43" s="2325"/>
      <c r="KBA43" s="2267"/>
      <c r="KBB43" s="2270"/>
      <c r="KBC43" s="2271"/>
      <c r="KBD43" s="2270"/>
      <c r="KBE43" s="2270"/>
      <c r="KBF43" s="2325"/>
      <c r="KBG43" s="2325"/>
      <c r="KBH43" s="2325"/>
      <c r="KBI43" s="2267"/>
      <c r="KBJ43" s="2270"/>
      <c r="KBK43" s="2271"/>
      <c r="KBL43" s="2270"/>
      <c r="KBM43" s="2270"/>
      <c r="KBN43" s="2325"/>
      <c r="KBO43" s="2325"/>
      <c r="KBP43" s="2325"/>
      <c r="KBQ43" s="2267"/>
      <c r="KBR43" s="2270"/>
      <c r="KBS43" s="2271"/>
      <c r="KBT43" s="2270"/>
      <c r="KBU43" s="2270"/>
      <c r="KBV43" s="2325"/>
      <c r="KBW43" s="2325"/>
      <c r="KBX43" s="2325"/>
      <c r="KBY43" s="2267"/>
      <c r="KBZ43" s="2270"/>
      <c r="KCA43" s="2271"/>
      <c r="KCB43" s="2270"/>
      <c r="KCC43" s="2270"/>
      <c r="KCD43" s="2325"/>
      <c r="KCE43" s="2325"/>
      <c r="KCF43" s="2325"/>
      <c r="KCG43" s="2267"/>
      <c r="KCH43" s="2270"/>
      <c r="KCI43" s="2271"/>
      <c r="KCJ43" s="2270"/>
      <c r="KCK43" s="2270"/>
      <c r="KCL43" s="2325"/>
      <c r="KCM43" s="2325"/>
      <c r="KCN43" s="2325"/>
      <c r="KCO43" s="2267"/>
      <c r="KCP43" s="2270"/>
      <c r="KCQ43" s="2271"/>
      <c r="KCR43" s="2270"/>
      <c r="KCS43" s="2270"/>
      <c r="KCT43" s="2325"/>
      <c r="KCU43" s="2325"/>
      <c r="KCV43" s="2325"/>
      <c r="KCW43" s="2267"/>
      <c r="KCX43" s="2270"/>
      <c r="KCY43" s="2271"/>
      <c r="KCZ43" s="2270"/>
      <c r="KDA43" s="2270"/>
      <c r="KDB43" s="2325"/>
      <c r="KDC43" s="2325"/>
      <c r="KDD43" s="2325"/>
      <c r="KDE43" s="2267"/>
      <c r="KDF43" s="2270"/>
      <c r="KDG43" s="2271"/>
      <c r="KDH43" s="2270"/>
      <c r="KDI43" s="2270"/>
      <c r="KDJ43" s="2325"/>
      <c r="KDK43" s="2325"/>
      <c r="KDL43" s="2325"/>
      <c r="KDM43" s="2267"/>
      <c r="KDN43" s="2270"/>
      <c r="KDO43" s="2271"/>
      <c r="KDP43" s="2270"/>
      <c r="KDQ43" s="2270"/>
      <c r="KDR43" s="2325"/>
      <c r="KDS43" s="2325"/>
      <c r="KDT43" s="2325"/>
      <c r="KDU43" s="2267"/>
      <c r="KDV43" s="2270"/>
      <c r="KDW43" s="2271"/>
      <c r="KDX43" s="2270"/>
      <c r="KDY43" s="2270"/>
      <c r="KDZ43" s="2325"/>
      <c r="KEA43" s="2325"/>
      <c r="KEB43" s="2325"/>
      <c r="KEC43" s="2267"/>
      <c r="KED43" s="2270"/>
      <c r="KEE43" s="2271"/>
      <c r="KEF43" s="2270"/>
      <c r="KEG43" s="2270"/>
      <c r="KEH43" s="2325"/>
      <c r="KEI43" s="2325"/>
      <c r="KEJ43" s="2325"/>
      <c r="KEK43" s="2267"/>
      <c r="KEL43" s="2270"/>
      <c r="KEM43" s="2271"/>
      <c r="KEN43" s="2270"/>
      <c r="KEO43" s="2270"/>
      <c r="KEP43" s="2325"/>
      <c r="KEQ43" s="2325"/>
      <c r="KER43" s="2325"/>
      <c r="KES43" s="2267"/>
      <c r="KET43" s="2270"/>
      <c r="KEU43" s="2271"/>
      <c r="KEV43" s="2270"/>
      <c r="KEW43" s="2270"/>
      <c r="KEX43" s="2325"/>
      <c r="KEY43" s="2325"/>
      <c r="KEZ43" s="2325"/>
      <c r="KFA43" s="2267"/>
      <c r="KFB43" s="2270"/>
      <c r="KFC43" s="2271"/>
      <c r="KFD43" s="2270"/>
      <c r="KFE43" s="2270"/>
      <c r="KFF43" s="2325"/>
      <c r="KFG43" s="2325"/>
      <c r="KFH43" s="2325"/>
      <c r="KFI43" s="2267"/>
      <c r="KFJ43" s="2270"/>
      <c r="KFK43" s="2271"/>
      <c r="KFL43" s="2270"/>
      <c r="KFM43" s="2270"/>
      <c r="KFN43" s="2325"/>
      <c r="KFO43" s="2325"/>
      <c r="KFP43" s="2325"/>
      <c r="KFQ43" s="2267"/>
      <c r="KFR43" s="2270"/>
      <c r="KFS43" s="2271"/>
      <c r="KFT43" s="2270"/>
      <c r="KFU43" s="2270"/>
      <c r="KFV43" s="2325"/>
      <c r="KFW43" s="2325"/>
      <c r="KFX43" s="2325"/>
      <c r="KFY43" s="2267"/>
      <c r="KFZ43" s="2270"/>
      <c r="KGA43" s="2271"/>
      <c r="KGB43" s="2270"/>
      <c r="KGC43" s="2270"/>
      <c r="KGD43" s="2325"/>
      <c r="KGE43" s="2325"/>
      <c r="KGF43" s="2325"/>
      <c r="KGG43" s="2267"/>
      <c r="KGH43" s="2270"/>
      <c r="KGI43" s="2271"/>
      <c r="KGJ43" s="2270"/>
      <c r="KGK43" s="2270"/>
      <c r="KGL43" s="2325"/>
      <c r="KGM43" s="2325"/>
      <c r="KGN43" s="2325"/>
      <c r="KGO43" s="2267"/>
      <c r="KGP43" s="2270"/>
      <c r="KGQ43" s="2271"/>
      <c r="KGR43" s="2270"/>
      <c r="KGS43" s="2270"/>
      <c r="KGT43" s="2325"/>
      <c r="KGU43" s="2325"/>
      <c r="KGV43" s="2325"/>
      <c r="KGW43" s="2267"/>
      <c r="KGX43" s="2270"/>
      <c r="KGY43" s="2271"/>
      <c r="KGZ43" s="2270"/>
      <c r="KHA43" s="2270"/>
      <c r="KHB43" s="2325"/>
      <c r="KHC43" s="2325"/>
      <c r="KHD43" s="2325"/>
      <c r="KHE43" s="2267"/>
      <c r="KHF43" s="2270"/>
      <c r="KHG43" s="2271"/>
      <c r="KHH43" s="2270"/>
      <c r="KHI43" s="2270"/>
      <c r="KHJ43" s="2325"/>
      <c r="KHK43" s="2325"/>
      <c r="KHL43" s="2325"/>
      <c r="KHM43" s="2267"/>
      <c r="KHN43" s="2270"/>
      <c r="KHO43" s="2271"/>
      <c r="KHP43" s="2270"/>
      <c r="KHQ43" s="2270"/>
      <c r="KHR43" s="2325"/>
      <c r="KHS43" s="2325"/>
      <c r="KHT43" s="2325"/>
      <c r="KHU43" s="2267"/>
      <c r="KHV43" s="2270"/>
      <c r="KHW43" s="2271"/>
      <c r="KHX43" s="2270"/>
      <c r="KHY43" s="2270"/>
      <c r="KHZ43" s="2325"/>
      <c r="KIA43" s="2325"/>
      <c r="KIB43" s="2325"/>
      <c r="KIC43" s="2267"/>
      <c r="KID43" s="2270"/>
      <c r="KIE43" s="2271"/>
      <c r="KIF43" s="2270"/>
      <c r="KIG43" s="2270"/>
      <c r="KIH43" s="2325"/>
      <c r="KII43" s="2325"/>
      <c r="KIJ43" s="2325"/>
      <c r="KIK43" s="2267"/>
      <c r="KIL43" s="2270"/>
      <c r="KIM43" s="2271"/>
      <c r="KIN43" s="2270"/>
      <c r="KIO43" s="2270"/>
      <c r="KIP43" s="2325"/>
      <c r="KIQ43" s="2325"/>
      <c r="KIR43" s="2325"/>
      <c r="KIS43" s="2267"/>
      <c r="KIT43" s="2270"/>
      <c r="KIU43" s="2271"/>
      <c r="KIV43" s="2270"/>
      <c r="KIW43" s="2270"/>
      <c r="KIX43" s="2325"/>
      <c r="KIY43" s="2325"/>
      <c r="KIZ43" s="2325"/>
      <c r="KJA43" s="2267"/>
      <c r="KJB43" s="2270"/>
      <c r="KJC43" s="2271"/>
      <c r="KJD43" s="2270"/>
      <c r="KJE43" s="2270"/>
      <c r="KJF43" s="2325"/>
      <c r="KJG43" s="2325"/>
      <c r="KJH43" s="2325"/>
      <c r="KJI43" s="2267"/>
      <c r="KJJ43" s="2270"/>
      <c r="KJK43" s="2271"/>
      <c r="KJL43" s="2270"/>
      <c r="KJM43" s="2270"/>
      <c r="KJN43" s="2325"/>
      <c r="KJO43" s="2325"/>
      <c r="KJP43" s="2325"/>
      <c r="KJQ43" s="2267"/>
      <c r="KJR43" s="2270"/>
      <c r="KJS43" s="2271"/>
      <c r="KJT43" s="2270"/>
      <c r="KJU43" s="2270"/>
      <c r="KJV43" s="2325"/>
      <c r="KJW43" s="2325"/>
      <c r="KJX43" s="2325"/>
      <c r="KJY43" s="2267"/>
      <c r="KJZ43" s="2270"/>
      <c r="KKA43" s="2271"/>
      <c r="KKB43" s="2270"/>
      <c r="KKC43" s="2270"/>
      <c r="KKD43" s="2325"/>
      <c r="KKE43" s="2325"/>
      <c r="KKF43" s="2325"/>
      <c r="KKG43" s="2267"/>
      <c r="KKH43" s="2270"/>
      <c r="KKI43" s="2271"/>
      <c r="KKJ43" s="2270"/>
      <c r="KKK43" s="2270"/>
      <c r="KKL43" s="2325"/>
      <c r="KKM43" s="2325"/>
      <c r="KKN43" s="2325"/>
      <c r="KKO43" s="2267"/>
      <c r="KKP43" s="2270"/>
      <c r="KKQ43" s="2271"/>
      <c r="KKR43" s="2270"/>
      <c r="KKS43" s="2270"/>
      <c r="KKT43" s="2325"/>
      <c r="KKU43" s="2325"/>
      <c r="KKV43" s="2325"/>
      <c r="KKW43" s="2267"/>
      <c r="KKX43" s="2270"/>
      <c r="KKY43" s="2271"/>
      <c r="KKZ43" s="2270"/>
      <c r="KLA43" s="2270"/>
      <c r="KLB43" s="2325"/>
      <c r="KLC43" s="2325"/>
      <c r="KLD43" s="2325"/>
      <c r="KLE43" s="2267"/>
      <c r="KLF43" s="2270"/>
      <c r="KLG43" s="2271"/>
      <c r="KLH43" s="2270"/>
      <c r="KLI43" s="2270"/>
      <c r="KLJ43" s="2325"/>
      <c r="KLK43" s="2325"/>
      <c r="KLL43" s="2325"/>
      <c r="KLM43" s="2267"/>
      <c r="KLN43" s="2270"/>
      <c r="KLO43" s="2271"/>
      <c r="KLP43" s="2270"/>
      <c r="KLQ43" s="2270"/>
      <c r="KLR43" s="2325"/>
      <c r="KLS43" s="2325"/>
      <c r="KLT43" s="2325"/>
      <c r="KLU43" s="2267"/>
      <c r="KLV43" s="2270"/>
      <c r="KLW43" s="2271"/>
      <c r="KLX43" s="2270"/>
      <c r="KLY43" s="2270"/>
      <c r="KLZ43" s="2325"/>
      <c r="KMA43" s="2325"/>
      <c r="KMB43" s="2325"/>
      <c r="KMC43" s="2267"/>
      <c r="KMD43" s="2270"/>
      <c r="KME43" s="2271"/>
      <c r="KMF43" s="2270"/>
      <c r="KMG43" s="2270"/>
      <c r="KMH43" s="2325"/>
      <c r="KMI43" s="2325"/>
      <c r="KMJ43" s="2325"/>
      <c r="KMK43" s="2267"/>
      <c r="KML43" s="2270"/>
      <c r="KMM43" s="2271"/>
      <c r="KMN43" s="2270"/>
      <c r="KMO43" s="2270"/>
      <c r="KMP43" s="2325"/>
      <c r="KMQ43" s="2325"/>
      <c r="KMR43" s="2325"/>
      <c r="KMS43" s="2267"/>
      <c r="KMT43" s="2270"/>
      <c r="KMU43" s="2271"/>
      <c r="KMV43" s="2270"/>
      <c r="KMW43" s="2270"/>
      <c r="KMX43" s="2325"/>
      <c r="KMY43" s="2325"/>
      <c r="KMZ43" s="2325"/>
      <c r="KNA43" s="2267"/>
      <c r="KNB43" s="2270"/>
      <c r="KNC43" s="2271"/>
      <c r="KND43" s="2270"/>
      <c r="KNE43" s="2270"/>
      <c r="KNF43" s="2325"/>
      <c r="KNG43" s="2325"/>
      <c r="KNH43" s="2325"/>
      <c r="KNI43" s="2267"/>
      <c r="KNJ43" s="2270"/>
      <c r="KNK43" s="2271"/>
      <c r="KNL43" s="2270"/>
      <c r="KNM43" s="2270"/>
      <c r="KNN43" s="2325"/>
      <c r="KNO43" s="2325"/>
      <c r="KNP43" s="2325"/>
      <c r="KNQ43" s="2267"/>
      <c r="KNR43" s="2270"/>
      <c r="KNS43" s="2271"/>
      <c r="KNT43" s="2270"/>
      <c r="KNU43" s="2270"/>
      <c r="KNV43" s="2325"/>
      <c r="KNW43" s="2325"/>
      <c r="KNX43" s="2325"/>
      <c r="KNY43" s="2267"/>
      <c r="KNZ43" s="2270"/>
      <c r="KOA43" s="2271"/>
      <c r="KOB43" s="2270"/>
      <c r="KOC43" s="2270"/>
      <c r="KOD43" s="2325"/>
      <c r="KOE43" s="2325"/>
      <c r="KOF43" s="2325"/>
      <c r="KOG43" s="2267"/>
      <c r="KOH43" s="2270"/>
      <c r="KOI43" s="2271"/>
      <c r="KOJ43" s="2270"/>
      <c r="KOK43" s="2270"/>
      <c r="KOL43" s="2325"/>
      <c r="KOM43" s="2325"/>
      <c r="KON43" s="2325"/>
      <c r="KOO43" s="2267"/>
      <c r="KOP43" s="2270"/>
      <c r="KOQ43" s="2271"/>
      <c r="KOR43" s="2270"/>
      <c r="KOS43" s="2270"/>
      <c r="KOT43" s="2325"/>
      <c r="KOU43" s="2325"/>
      <c r="KOV43" s="2325"/>
      <c r="KOW43" s="2267"/>
      <c r="KOX43" s="2270"/>
      <c r="KOY43" s="2271"/>
      <c r="KOZ43" s="2270"/>
      <c r="KPA43" s="2270"/>
      <c r="KPB43" s="2325"/>
      <c r="KPC43" s="2325"/>
      <c r="KPD43" s="2325"/>
      <c r="KPE43" s="2267"/>
      <c r="KPF43" s="2270"/>
      <c r="KPG43" s="2271"/>
      <c r="KPH43" s="2270"/>
      <c r="KPI43" s="2270"/>
      <c r="KPJ43" s="2325"/>
      <c r="KPK43" s="2325"/>
      <c r="KPL43" s="2325"/>
      <c r="KPM43" s="2267"/>
      <c r="KPN43" s="2270"/>
      <c r="KPO43" s="2271"/>
      <c r="KPP43" s="2270"/>
      <c r="KPQ43" s="2270"/>
      <c r="KPR43" s="2325"/>
      <c r="KPS43" s="2325"/>
      <c r="KPT43" s="2325"/>
      <c r="KPU43" s="2267"/>
      <c r="KPV43" s="2270"/>
      <c r="KPW43" s="2271"/>
      <c r="KPX43" s="2270"/>
      <c r="KPY43" s="2270"/>
      <c r="KPZ43" s="2325"/>
      <c r="KQA43" s="2325"/>
      <c r="KQB43" s="2325"/>
      <c r="KQC43" s="2267"/>
      <c r="KQD43" s="2270"/>
      <c r="KQE43" s="2271"/>
      <c r="KQF43" s="2270"/>
      <c r="KQG43" s="2270"/>
      <c r="KQH43" s="2325"/>
      <c r="KQI43" s="2325"/>
      <c r="KQJ43" s="2325"/>
      <c r="KQK43" s="2267"/>
      <c r="KQL43" s="2270"/>
      <c r="KQM43" s="2271"/>
      <c r="KQN43" s="2270"/>
      <c r="KQO43" s="2270"/>
      <c r="KQP43" s="2325"/>
      <c r="KQQ43" s="2325"/>
      <c r="KQR43" s="2325"/>
      <c r="KQS43" s="2267"/>
      <c r="KQT43" s="2270"/>
      <c r="KQU43" s="2271"/>
      <c r="KQV43" s="2270"/>
      <c r="KQW43" s="2270"/>
      <c r="KQX43" s="2325"/>
      <c r="KQY43" s="2325"/>
      <c r="KQZ43" s="2325"/>
      <c r="KRA43" s="2267"/>
      <c r="KRB43" s="2270"/>
      <c r="KRC43" s="2271"/>
      <c r="KRD43" s="2270"/>
      <c r="KRE43" s="2270"/>
      <c r="KRF43" s="2325"/>
      <c r="KRG43" s="2325"/>
      <c r="KRH43" s="2325"/>
      <c r="KRI43" s="2267"/>
      <c r="KRJ43" s="2270"/>
      <c r="KRK43" s="2271"/>
      <c r="KRL43" s="2270"/>
      <c r="KRM43" s="2270"/>
      <c r="KRN43" s="2325"/>
      <c r="KRO43" s="2325"/>
      <c r="KRP43" s="2325"/>
      <c r="KRQ43" s="2267"/>
      <c r="KRR43" s="2270"/>
      <c r="KRS43" s="2271"/>
      <c r="KRT43" s="2270"/>
      <c r="KRU43" s="2270"/>
      <c r="KRV43" s="2325"/>
      <c r="KRW43" s="2325"/>
      <c r="KRX43" s="2325"/>
      <c r="KRY43" s="2267"/>
      <c r="KRZ43" s="2270"/>
      <c r="KSA43" s="2271"/>
      <c r="KSB43" s="2270"/>
      <c r="KSC43" s="2270"/>
      <c r="KSD43" s="2325"/>
      <c r="KSE43" s="2325"/>
      <c r="KSF43" s="2325"/>
      <c r="KSG43" s="2267"/>
      <c r="KSH43" s="2270"/>
      <c r="KSI43" s="2271"/>
      <c r="KSJ43" s="2270"/>
      <c r="KSK43" s="2270"/>
      <c r="KSL43" s="2325"/>
      <c r="KSM43" s="2325"/>
      <c r="KSN43" s="2325"/>
      <c r="KSO43" s="2267"/>
      <c r="KSP43" s="2270"/>
      <c r="KSQ43" s="2271"/>
      <c r="KSR43" s="2270"/>
      <c r="KSS43" s="2270"/>
      <c r="KST43" s="2325"/>
      <c r="KSU43" s="2325"/>
      <c r="KSV43" s="2325"/>
      <c r="KSW43" s="2267"/>
      <c r="KSX43" s="2270"/>
      <c r="KSY43" s="2271"/>
      <c r="KSZ43" s="2270"/>
      <c r="KTA43" s="2270"/>
      <c r="KTB43" s="2325"/>
      <c r="KTC43" s="2325"/>
      <c r="KTD43" s="2325"/>
      <c r="KTE43" s="2267"/>
      <c r="KTF43" s="2270"/>
      <c r="KTG43" s="2271"/>
      <c r="KTH43" s="2270"/>
      <c r="KTI43" s="2270"/>
      <c r="KTJ43" s="2325"/>
      <c r="KTK43" s="2325"/>
      <c r="KTL43" s="2325"/>
      <c r="KTM43" s="2267"/>
      <c r="KTN43" s="2270"/>
      <c r="KTO43" s="2271"/>
      <c r="KTP43" s="2270"/>
      <c r="KTQ43" s="2270"/>
      <c r="KTR43" s="2325"/>
      <c r="KTS43" s="2325"/>
      <c r="KTT43" s="2325"/>
      <c r="KTU43" s="2267"/>
      <c r="KTV43" s="2270"/>
      <c r="KTW43" s="2271"/>
      <c r="KTX43" s="2270"/>
      <c r="KTY43" s="2270"/>
      <c r="KTZ43" s="2325"/>
      <c r="KUA43" s="2325"/>
      <c r="KUB43" s="2325"/>
      <c r="KUC43" s="2267"/>
      <c r="KUD43" s="2270"/>
      <c r="KUE43" s="2271"/>
      <c r="KUF43" s="2270"/>
      <c r="KUG43" s="2270"/>
      <c r="KUH43" s="2325"/>
      <c r="KUI43" s="2325"/>
      <c r="KUJ43" s="2325"/>
      <c r="KUK43" s="2267"/>
      <c r="KUL43" s="2270"/>
      <c r="KUM43" s="2271"/>
      <c r="KUN43" s="2270"/>
      <c r="KUO43" s="2270"/>
      <c r="KUP43" s="2325"/>
      <c r="KUQ43" s="2325"/>
      <c r="KUR43" s="2325"/>
      <c r="KUS43" s="2267"/>
      <c r="KUT43" s="2270"/>
      <c r="KUU43" s="2271"/>
      <c r="KUV43" s="2270"/>
      <c r="KUW43" s="2270"/>
      <c r="KUX43" s="2325"/>
      <c r="KUY43" s="2325"/>
      <c r="KUZ43" s="2325"/>
      <c r="KVA43" s="2267"/>
      <c r="KVB43" s="2270"/>
      <c r="KVC43" s="2271"/>
      <c r="KVD43" s="2270"/>
      <c r="KVE43" s="2270"/>
      <c r="KVF43" s="2325"/>
      <c r="KVG43" s="2325"/>
      <c r="KVH43" s="2325"/>
      <c r="KVI43" s="2267"/>
      <c r="KVJ43" s="2270"/>
      <c r="KVK43" s="2271"/>
      <c r="KVL43" s="2270"/>
      <c r="KVM43" s="2270"/>
      <c r="KVN43" s="2325"/>
      <c r="KVO43" s="2325"/>
      <c r="KVP43" s="2325"/>
      <c r="KVQ43" s="2267"/>
      <c r="KVR43" s="2270"/>
      <c r="KVS43" s="2271"/>
      <c r="KVT43" s="2270"/>
      <c r="KVU43" s="2270"/>
      <c r="KVV43" s="2325"/>
      <c r="KVW43" s="2325"/>
      <c r="KVX43" s="2325"/>
      <c r="KVY43" s="2267"/>
      <c r="KVZ43" s="2270"/>
      <c r="KWA43" s="2271"/>
      <c r="KWB43" s="2270"/>
      <c r="KWC43" s="2270"/>
      <c r="KWD43" s="2325"/>
      <c r="KWE43" s="2325"/>
      <c r="KWF43" s="2325"/>
      <c r="KWG43" s="2267"/>
      <c r="KWH43" s="2270"/>
      <c r="KWI43" s="2271"/>
      <c r="KWJ43" s="2270"/>
      <c r="KWK43" s="2270"/>
      <c r="KWL43" s="2325"/>
      <c r="KWM43" s="2325"/>
      <c r="KWN43" s="2325"/>
      <c r="KWO43" s="2267"/>
      <c r="KWP43" s="2270"/>
      <c r="KWQ43" s="2271"/>
      <c r="KWR43" s="2270"/>
      <c r="KWS43" s="2270"/>
      <c r="KWT43" s="2325"/>
      <c r="KWU43" s="2325"/>
      <c r="KWV43" s="2325"/>
      <c r="KWW43" s="2267"/>
      <c r="KWX43" s="2270"/>
      <c r="KWY43" s="2271"/>
      <c r="KWZ43" s="2270"/>
      <c r="KXA43" s="2270"/>
      <c r="KXB43" s="2325"/>
      <c r="KXC43" s="2325"/>
      <c r="KXD43" s="2325"/>
      <c r="KXE43" s="2267"/>
      <c r="KXF43" s="2270"/>
      <c r="KXG43" s="2271"/>
      <c r="KXH43" s="2270"/>
      <c r="KXI43" s="2270"/>
      <c r="KXJ43" s="2325"/>
      <c r="KXK43" s="2325"/>
      <c r="KXL43" s="2325"/>
      <c r="KXM43" s="2267"/>
      <c r="KXN43" s="2270"/>
      <c r="KXO43" s="2271"/>
      <c r="KXP43" s="2270"/>
      <c r="KXQ43" s="2270"/>
      <c r="KXR43" s="2325"/>
      <c r="KXS43" s="2325"/>
      <c r="KXT43" s="2325"/>
      <c r="KXU43" s="2267"/>
      <c r="KXV43" s="2270"/>
      <c r="KXW43" s="2271"/>
      <c r="KXX43" s="2270"/>
      <c r="KXY43" s="2270"/>
      <c r="KXZ43" s="2325"/>
      <c r="KYA43" s="2325"/>
      <c r="KYB43" s="2325"/>
      <c r="KYC43" s="2267"/>
      <c r="KYD43" s="2270"/>
      <c r="KYE43" s="2271"/>
      <c r="KYF43" s="2270"/>
      <c r="KYG43" s="2270"/>
      <c r="KYH43" s="2325"/>
      <c r="KYI43" s="2325"/>
      <c r="KYJ43" s="2325"/>
      <c r="KYK43" s="2267"/>
      <c r="KYL43" s="2270"/>
      <c r="KYM43" s="2271"/>
      <c r="KYN43" s="2270"/>
      <c r="KYO43" s="2270"/>
      <c r="KYP43" s="2325"/>
      <c r="KYQ43" s="2325"/>
      <c r="KYR43" s="2325"/>
      <c r="KYS43" s="2267"/>
      <c r="KYT43" s="2270"/>
      <c r="KYU43" s="2271"/>
      <c r="KYV43" s="2270"/>
      <c r="KYW43" s="2270"/>
      <c r="KYX43" s="2325"/>
      <c r="KYY43" s="2325"/>
      <c r="KYZ43" s="2325"/>
      <c r="KZA43" s="2267"/>
      <c r="KZB43" s="2270"/>
      <c r="KZC43" s="2271"/>
      <c r="KZD43" s="2270"/>
      <c r="KZE43" s="2270"/>
      <c r="KZF43" s="2325"/>
      <c r="KZG43" s="2325"/>
      <c r="KZH43" s="2325"/>
      <c r="KZI43" s="2267"/>
      <c r="KZJ43" s="2270"/>
      <c r="KZK43" s="2271"/>
      <c r="KZL43" s="2270"/>
      <c r="KZM43" s="2270"/>
      <c r="KZN43" s="2325"/>
      <c r="KZO43" s="2325"/>
      <c r="KZP43" s="2325"/>
      <c r="KZQ43" s="2267"/>
      <c r="KZR43" s="2270"/>
      <c r="KZS43" s="2271"/>
      <c r="KZT43" s="2270"/>
      <c r="KZU43" s="2270"/>
      <c r="KZV43" s="2325"/>
      <c r="KZW43" s="2325"/>
      <c r="KZX43" s="2325"/>
      <c r="KZY43" s="2267"/>
      <c r="KZZ43" s="2270"/>
      <c r="LAA43" s="2271"/>
      <c r="LAB43" s="2270"/>
      <c r="LAC43" s="2270"/>
      <c r="LAD43" s="2325"/>
      <c r="LAE43" s="2325"/>
      <c r="LAF43" s="2325"/>
      <c r="LAG43" s="2267"/>
      <c r="LAH43" s="2270"/>
      <c r="LAI43" s="2271"/>
      <c r="LAJ43" s="2270"/>
      <c r="LAK43" s="2270"/>
      <c r="LAL43" s="2325"/>
      <c r="LAM43" s="2325"/>
      <c r="LAN43" s="2325"/>
      <c r="LAO43" s="2267"/>
      <c r="LAP43" s="2270"/>
      <c r="LAQ43" s="2271"/>
      <c r="LAR43" s="2270"/>
      <c r="LAS43" s="2270"/>
      <c r="LAT43" s="2325"/>
      <c r="LAU43" s="2325"/>
      <c r="LAV43" s="2325"/>
      <c r="LAW43" s="2267"/>
      <c r="LAX43" s="2270"/>
      <c r="LAY43" s="2271"/>
      <c r="LAZ43" s="2270"/>
      <c r="LBA43" s="2270"/>
      <c r="LBB43" s="2325"/>
      <c r="LBC43" s="2325"/>
      <c r="LBD43" s="2325"/>
      <c r="LBE43" s="2267"/>
      <c r="LBF43" s="2270"/>
      <c r="LBG43" s="2271"/>
      <c r="LBH43" s="2270"/>
      <c r="LBI43" s="2270"/>
      <c r="LBJ43" s="2325"/>
      <c r="LBK43" s="2325"/>
      <c r="LBL43" s="2325"/>
      <c r="LBM43" s="2267"/>
      <c r="LBN43" s="2270"/>
      <c r="LBO43" s="2271"/>
      <c r="LBP43" s="2270"/>
      <c r="LBQ43" s="2270"/>
      <c r="LBR43" s="2325"/>
      <c r="LBS43" s="2325"/>
      <c r="LBT43" s="2325"/>
      <c r="LBU43" s="2267"/>
      <c r="LBV43" s="2270"/>
      <c r="LBW43" s="2271"/>
      <c r="LBX43" s="2270"/>
      <c r="LBY43" s="2270"/>
      <c r="LBZ43" s="2325"/>
      <c r="LCA43" s="2325"/>
      <c r="LCB43" s="2325"/>
      <c r="LCC43" s="2267"/>
      <c r="LCD43" s="2270"/>
      <c r="LCE43" s="2271"/>
      <c r="LCF43" s="2270"/>
      <c r="LCG43" s="2270"/>
      <c r="LCH43" s="2325"/>
      <c r="LCI43" s="2325"/>
      <c r="LCJ43" s="2325"/>
      <c r="LCK43" s="2267"/>
      <c r="LCL43" s="2270"/>
      <c r="LCM43" s="2271"/>
      <c r="LCN43" s="2270"/>
      <c r="LCO43" s="2270"/>
      <c r="LCP43" s="2325"/>
      <c r="LCQ43" s="2325"/>
      <c r="LCR43" s="2325"/>
      <c r="LCS43" s="2267"/>
      <c r="LCT43" s="2270"/>
      <c r="LCU43" s="2271"/>
      <c r="LCV43" s="2270"/>
      <c r="LCW43" s="2270"/>
      <c r="LCX43" s="2325"/>
      <c r="LCY43" s="2325"/>
      <c r="LCZ43" s="2325"/>
      <c r="LDA43" s="2267"/>
      <c r="LDB43" s="2270"/>
      <c r="LDC43" s="2271"/>
      <c r="LDD43" s="2270"/>
      <c r="LDE43" s="2270"/>
      <c r="LDF43" s="2325"/>
      <c r="LDG43" s="2325"/>
      <c r="LDH43" s="2325"/>
      <c r="LDI43" s="2267"/>
      <c r="LDJ43" s="2270"/>
      <c r="LDK43" s="2271"/>
      <c r="LDL43" s="2270"/>
      <c r="LDM43" s="2270"/>
      <c r="LDN43" s="2325"/>
      <c r="LDO43" s="2325"/>
      <c r="LDP43" s="2325"/>
      <c r="LDQ43" s="2267"/>
      <c r="LDR43" s="2270"/>
      <c r="LDS43" s="2271"/>
      <c r="LDT43" s="2270"/>
      <c r="LDU43" s="2270"/>
      <c r="LDV43" s="2325"/>
      <c r="LDW43" s="2325"/>
      <c r="LDX43" s="2325"/>
      <c r="LDY43" s="2267"/>
      <c r="LDZ43" s="2270"/>
      <c r="LEA43" s="2271"/>
      <c r="LEB43" s="2270"/>
      <c r="LEC43" s="2270"/>
      <c r="LED43" s="2325"/>
      <c r="LEE43" s="2325"/>
      <c r="LEF43" s="2325"/>
      <c r="LEG43" s="2267"/>
      <c r="LEH43" s="2270"/>
      <c r="LEI43" s="2271"/>
      <c r="LEJ43" s="2270"/>
      <c r="LEK43" s="2270"/>
      <c r="LEL43" s="2325"/>
      <c r="LEM43" s="2325"/>
      <c r="LEN43" s="2325"/>
      <c r="LEO43" s="2267"/>
      <c r="LEP43" s="2270"/>
      <c r="LEQ43" s="2271"/>
      <c r="LER43" s="2270"/>
      <c r="LES43" s="2270"/>
      <c r="LET43" s="2325"/>
      <c r="LEU43" s="2325"/>
      <c r="LEV43" s="2325"/>
      <c r="LEW43" s="2267"/>
      <c r="LEX43" s="2270"/>
      <c r="LEY43" s="2271"/>
      <c r="LEZ43" s="2270"/>
      <c r="LFA43" s="2270"/>
      <c r="LFB43" s="2325"/>
      <c r="LFC43" s="2325"/>
      <c r="LFD43" s="2325"/>
      <c r="LFE43" s="2267"/>
      <c r="LFF43" s="2270"/>
      <c r="LFG43" s="2271"/>
      <c r="LFH43" s="2270"/>
      <c r="LFI43" s="2270"/>
      <c r="LFJ43" s="2325"/>
      <c r="LFK43" s="2325"/>
      <c r="LFL43" s="2325"/>
      <c r="LFM43" s="2267"/>
      <c r="LFN43" s="2270"/>
      <c r="LFO43" s="2271"/>
      <c r="LFP43" s="2270"/>
      <c r="LFQ43" s="2270"/>
      <c r="LFR43" s="2325"/>
      <c r="LFS43" s="2325"/>
      <c r="LFT43" s="2325"/>
      <c r="LFU43" s="2267"/>
      <c r="LFV43" s="2270"/>
      <c r="LFW43" s="2271"/>
      <c r="LFX43" s="2270"/>
      <c r="LFY43" s="2270"/>
      <c r="LFZ43" s="2325"/>
      <c r="LGA43" s="2325"/>
      <c r="LGB43" s="2325"/>
      <c r="LGC43" s="2267"/>
      <c r="LGD43" s="2270"/>
      <c r="LGE43" s="2271"/>
      <c r="LGF43" s="2270"/>
      <c r="LGG43" s="2270"/>
      <c r="LGH43" s="2325"/>
      <c r="LGI43" s="2325"/>
      <c r="LGJ43" s="2325"/>
      <c r="LGK43" s="2267"/>
      <c r="LGL43" s="2270"/>
      <c r="LGM43" s="2271"/>
      <c r="LGN43" s="2270"/>
      <c r="LGO43" s="2270"/>
      <c r="LGP43" s="2325"/>
      <c r="LGQ43" s="2325"/>
      <c r="LGR43" s="2325"/>
      <c r="LGS43" s="2267"/>
      <c r="LGT43" s="2270"/>
      <c r="LGU43" s="2271"/>
      <c r="LGV43" s="2270"/>
      <c r="LGW43" s="2270"/>
      <c r="LGX43" s="2325"/>
      <c r="LGY43" s="2325"/>
      <c r="LGZ43" s="2325"/>
      <c r="LHA43" s="2267"/>
      <c r="LHB43" s="2270"/>
      <c r="LHC43" s="2271"/>
      <c r="LHD43" s="2270"/>
      <c r="LHE43" s="2270"/>
      <c r="LHF43" s="2325"/>
      <c r="LHG43" s="2325"/>
      <c r="LHH43" s="2325"/>
      <c r="LHI43" s="2267"/>
      <c r="LHJ43" s="2270"/>
      <c r="LHK43" s="2271"/>
      <c r="LHL43" s="2270"/>
      <c r="LHM43" s="2270"/>
      <c r="LHN43" s="2325"/>
      <c r="LHO43" s="2325"/>
      <c r="LHP43" s="2325"/>
      <c r="LHQ43" s="2267"/>
      <c r="LHR43" s="2270"/>
      <c r="LHS43" s="2271"/>
      <c r="LHT43" s="2270"/>
      <c r="LHU43" s="2270"/>
      <c r="LHV43" s="2325"/>
      <c r="LHW43" s="2325"/>
      <c r="LHX43" s="2325"/>
      <c r="LHY43" s="2267"/>
      <c r="LHZ43" s="2270"/>
      <c r="LIA43" s="2271"/>
      <c r="LIB43" s="2270"/>
      <c r="LIC43" s="2270"/>
      <c r="LID43" s="2325"/>
      <c r="LIE43" s="2325"/>
      <c r="LIF43" s="2325"/>
      <c r="LIG43" s="2267"/>
      <c r="LIH43" s="2270"/>
      <c r="LII43" s="2271"/>
      <c r="LIJ43" s="2270"/>
      <c r="LIK43" s="2270"/>
      <c r="LIL43" s="2325"/>
      <c r="LIM43" s="2325"/>
      <c r="LIN43" s="2325"/>
      <c r="LIO43" s="2267"/>
      <c r="LIP43" s="2270"/>
      <c r="LIQ43" s="2271"/>
      <c r="LIR43" s="2270"/>
      <c r="LIS43" s="2270"/>
      <c r="LIT43" s="2325"/>
      <c r="LIU43" s="2325"/>
      <c r="LIV43" s="2325"/>
      <c r="LIW43" s="2267"/>
      <c r="LIX43" s="2270"/>
      <c r="LIY43" s="2271"/>
      <c r="LIZ43" s="2270"/>
      <c r="LJA43" s="2270"/>
      <c r="LJB43" s="2325"/>
      <c r="LJC43" s="2325"/>
      <c r="LJD43" s="2325"/>
      <c r="LJE43" s="2267"/>
      <c r="LJF43" s="2270"/>
      <c r="LJG43" s="2271"/>
      <c r="LJH43" s="2270"/>
      <c r="LJI43" s="2270"/>
      <c r="LJJ43" s="2325"/>
      <c r="LJK43" s="2325"/>
      <c r="LJL43" s="2325"/>
      <c r="LJM43" s="2267"/>
      <c r="LJN43" s="2270"/>
      <c r="LJO43" s="2271"/>
      <c r="LJP43" s="2270"/>
      <c r="LJQ43" s="2270"/>
      <c r="LJR43" s="2325"/>
      <c r="LJS43" s="2325"/>
      <c r="LJT43" s="2325"/>
      <c r="LJU43" s="2267"/>
      <c r="LJV43" s="2270"/>
      <c r="LJW43" s="2271"/>
      <c r="LJX43" s="2270"/>
      <c r="LJY43" s="2270"/>
      <c r="LJZ43" s="2325"/>
      <c r="LKA43" s="2325"/>
      <c r="LKB43" s="2325"/>
      <c r="LKC43" s="2267"/>
      <c r="LKD43" s="2270"/>
      <c r="LKE43" s="2271"/>
      <c r="LKF43" s="2270"/>
      <c r="LKG43" s="2270"/>
      <c r="LKH43" s="2325"/>
      <c r="LKI43" s="2325"/>
      <c r="LKJ43" s="2325"/>
      <c r="LKK43" s="2267"/>
      <c r="LKL43" s="2270"/>
      <c r="LKM43" s="2271"/>
      <c r="LKN43" s="2270"/>
      <c r="LKO43" s="2270"/>
      <c r="LKP43" s="2325"/>
      <c r="LKQ43" s="2325"/>
      <c r="LKR43" s="2325"/>
      <c r="LKS43" s="2267"/>
      <c r="LKT43" s="2270"/>
      <c r="LKU43" s="2271"/>
      <c r="LKV43" s="2270"/>
      <c r="LKW43" s="2270"/>
      <c r="LKX43" s="2325"/>
      <c r="LKY43" s="2325"/>
      <c r="LKZ43" s="2325"/>
      <c r="LLA43" s="2267"/>
      <c r="LLB43" s="2270"/>
      <c r="LLC43" s="2271"/>
      <c r="LLD43" s="2270"/>
      <c r="LLE43" s="2270"/>
      <c r="LLF43" s="2325"/>
      <c r="LLG43" s="2325"/>
      <c r="LLH43" s="2325"/>
      <c r="LLI43" s="2267"/>
      <c r="LLJ43" s="2270"/>
      <c r="LLK43" s="2271"/>
      <c r="LLL43" s="2270"/>
      <c r="LLM43" s="2270"/>
      <c r="LLN43" s="2325"/>
      <c r="LLO43" s="2325"/>
      <c r="LLP43" s="2325"/>
      <c r="LLQ43" s="2267"/>
      <c r="LLR43" s="2270"/>
      <c r="LLS43" s="2271"/>
      <c r="LLT43" s="2270"/>
      <c r="LLU43" s="2270"/>
      <c r="LLV43" s="2325"/>
      <c r="LLW43" s="2325"/>
      <c r="LLX43" s="2325"/>
      <c r="LLY43" s="2267"/>
      <c r="LLZ43" s="2270"/>
      <c r="LMA43" s="2271"/>
      <c r="LMB43" s="2270"/>
      <c r="LMC43" s="2270"/>
      <c r="LMD43" s="2325"/>
      <c r="LME43" s="2325"/>
      <c r="LMF43" s="2325"/>
      <c r="LMG43" s="2267"/>
      <c r="LMH43" s="2270"/>
      <c r="LMI43" s="2271"/>
      <c r="LMJ43" s="2270"/>
      <c r="LMK43" s="2270"/>
      <c r="LML43" s="2325"/>
      <c r="LMM43" s="2325"/>
      <c r="LMN43" s="2325"/>
      <c r="LMO43" s="2267"/>
      <c r="LMP43" s="2270"/>
      <c r="LMQ43" s="2271"/>
      <c r="LMR43" s="2270"/>
      <c r="LMS43" s="2270"/>
      <c r="LMT43" s="2325"/>
      <c r="LMU43" s="2325"/>
      <c r="LMV43" s="2325"/>
      <c r="LMW43" s="2267"/>
      <c r="LMX43" s="2270"/>
      <c r="LMY43" s="2271"/>
      <c r="LMZ43" s="2270"/>
      <c r="LNA43" s="2270"/>
      <c r="LNB43" s="2325"/>
      <c r="LNC43" s="2325"/>
      <c r="LND43" s="2325"/>
      <c r="LNE43" s="2267"/>
      <c r="LNF43" s="2270"/>
      <c r="LNG43" s="2271"/>
      <c r="LNH43" s="2270"/>
      <c r="LNI43" s="2270"/>
      <c r="LNJ43" s="2325"/>
      <c r="LNK43" s="2325"/>
      <c r="LNL43" s="2325"/>
      <c r="LNM43" s="2267"/>
      <c r="LNN43" s="2270"/>
      <c r="LNO43" s="2271"/>
      <c r="LNP43" s="2270"/>
      <c r="LNQ43" s="2270"/>
      <c r="LNR43" s="2325"/>
      <c r="LNS43" s="2325"/>
      <c r="LNT43" s="2325"/>
      <c r="LNU43" s="2267"/>
      <c r="LNV43" s="2270"/>
      <c r="LNW43" s="2271"/>
      <c r="LNX43" s="2270"/>
      <c r="LNY43" s="2270"/>
      <c r="LNZ43" s="2325"/>
      <c r="LOA43" s="2325"/>
      <c r="LOB43" s="2325"/>
      <c r="LOC43" s="2267"/>
      <c r="LOD43" s="2270"/>
      <c r="LOE43" s="2271"/>
      <c r="LOF43" s="2270"/>
      <c r="LOG43" s="2270"/>
      <c r="LOH43" s="2325"/>
      <c r="LOI43" s="2325"/>
      <c r="LOJ43" s="2325"/>
      <c r="LOK43" s="2267"/>
      <c r="LOL43" s="2270"/>
      <c r="LOM43" s="2271"/>
      <c r="LON43" s="2270"/>
      <c r="LOO43" s="2270"/>
      <c r="LOP43" s="2325"/>
      <c r="LOQ43" s="2325"/>
      <c r="LOR43" s="2325"/>
      <c r="LOS43" s="2267"/>
      <c r="LOT43" s="2270"/>
      <c r="LOU43" s="2271"/>
      <c r="LOV43" s="2270"/>
      <c r="LOW43" s="2270"/>
      <c r="LOX43" s="2325"/>
      <c r="LOY43" s="2325"/>
      <c r="LOZ43" s="2325"/>
      <c r="LPA43" s="2267"/>
      <c r="LPB43" s="2270"/>
      <c r="LPC43" s="2271"/>
      <c r="LPD43" s="2270"/>
      <c r="LPE43" s="2270"/>
      <c r="LPF43" s="2325"/>
      <c r="LPG43" s="2325"/>
      <c r="LPH43" s="2325"/>
      <c r="LPI43" s="2267"/>
      <c r="LPJ43" s="2270"/>
      <c r="LPK43" s="2271"/>
      <c r="LPL43" s="2270"/>
      <c r="LPM43" s="2270"/>
      <c r="LPN43" s="2325"/>
      <c r="LPO43" s="2325"/>
      <c r="LPP43" s="2325"/>
      <c r="LPQ43" s="2267"/>
      <c r="LPR43" s="2270"/>
      <c r="LPS43" s="2271"/>
      <c r="LPT43" s="2270"/>
      <c r="LPU43" s="2270"/>
      <c r="LPV43" s="2325"/>
      <c r="LPW43" s="2325"/>
      <c r="LPX43" s="2325"/>
      <c r="LPY43" s="2267"/>
      <c r="LPZ43" s="2270"/>
      <c r="LQA43" s="2271"/>
      <c r="LQB43" s="2270"/>
      <c r="LQC43" s="2270"/>
      <c r="LQD43" s="2325"/>
      <c r="LQE43" s="2325"/>
      <c r="LQF43" s="2325"/>
      <c r="LQG43" s="2267"/>
      <c r="LQH43" s="2270"/>
      <c r="LQI43" s="2271"/>
      <c r="LQJ43" s="2270"/>
      <c r="LQK43" s="2270"/>
      <c r="LQL43" s="2325"/>
      <c r="LQM43" s="2325"/>
      <c r="LQN43" s="2325"/>
      <c r="LQO43" s="2267"/>
      <c r="LQP43" s="2270"/>
      <c r="LQQ43" s="2271"/>
      <c r="LQR43" s="2270"/>
      <c r="LQS43" s="2270"/>
      <c r="LQT43" s="2325"/>
      <c r="LQU43" s="2325"/>
      <c r="LQV43" s="2325"/>
      <c r="LQW43" s="2267"/>
      <c r="LQX43" s="2270"/>
      <c r="LQY43" s="2271"/>
      <c r="LQZ43" s="2270"/>
      <c r="LRA43" s="2270"/>
      <c r="LRB43" s="2325"/>
      <c r="LRC43" s="2325"/>
      <c r="LRD43" s="2325"/>
      <c r="LRE43" s="2267"/>
      <c r="LRF43" s="2270"/>
      <c r="LRG43" s="2271"/>
      <c r="LRH43" s="2270"/>
      <c r="LRI43" s="2270"/>
      <c r="LRJ43" s="2325"/>
      <c r="LRK43" s="2325"/>
      <c r="LRL43" s="2325"/>
      <c r="LRM43" s="2267"/>
      <c r="LRN43" s="2270"/>
      <c r="LRO43" s="2271"/>
      <c r="LRP43" s="2270"/>
      <c r="LRQ43" s="2270"/>
      <c r="LRR43" s="2325"/>
      <c r="LRS43" s="2325"/>
      <c r="LRT43" s="2325"/>
      <c r="LRU43" s="2267"/>
      <c r="LRV43" s="2270"/>
      <c r="LRW43" s="2271"/>
      <c r="LRX43" s="2270"/>
      <c r="LRY43" s="2270"/>
      <c r="LRZ43" s="2325"/>
      <c r="LSA43" s="2325"/>
      <c r="LSB43" s="2325"/>
      <c r="LSC43" s="2267"/>
      <c r="LSD43" s="2270"/>
      <c r="LSE43" s="2271"/>
      <c r="LSF43" s="2270"/>
      <c r="LSG43" s="2270"/>
      <c r="LSH43" s="2325"/>
      <c r="LSI43" s="2325"/>
      <c r="LSJ43" s="2325"/>
      <c r="LSK43" s="2267"/>
      <c r="LSL43" s="2270"/>
      <c r="LSM43" s="2271"/>
      <c r="LSN43" s="2270"/>
      <c r="LSO43" s="2270"/>
      <c r="LSP43" s="2325"/>
      <c r="LSQ43" s="2325"/>
      <c r="LSR43" s="2325"/>
      <c r="LSS43" s="2267"/>
      <c r="LST43" s="2270"/>
      <c r="LSU43" s="2271"/>
      <c r="LSV43" s="2270"/>
      <c r="LSW43" s="2270"/>
      <c r="LSX43" s="2325"/>
      <c r="LSY43" s="2325"/>
      <c r="LSZ43" s="2325"/>
      <c r="LTA43" s="2267"/>
      <c r="LTB43" s="2270"/>
      <c r="LTC43" s="2271"/>
      <c r="LTD43" s="2270"/>
      <c r="LTE43" s="2270"/>
      <c r="LTF43" s="2325"/>
      <c r="LTG43" s="2325"/>
      <c r="LTH43" s="2325"/>
      <c r="LTI43" s="2267"/>
      <c r="LTJ43" s="2270"/>
      <c r="LTK43" s="2271"/>
      <c r="LTL43" s="2270"/>
      <c r="LTM43" s="2270"/>
      <c r="LTN43" s="2325"/>
      <c r="LTO43" s="2325"/>
      <c r="LTP43" s="2325"/>
      <c r="LTQ43" s="2267"/>
      <c r="LTR43" s="2270"/>
      <c r="LTS43" s="2271"/>
      <c r="LTT43" s="2270"/>
      <c r="LTU43" s="2270"/>
      <c r="LTV43" s="2325"/>
      <c r="LTW43" s="2325"/>
      <c r="LTX43" s="2325"/>
      <c r="LTY43" s="2267"/>
      <c r="LTZ43" s="2270"/>
      <c r="LUA43" s="2271"/>
      <c r="LUB43" s="2270"/>
      <c r="LUC43" s="2270"/>
      <c r="LUD43" s="2325"/>
      <c r="LUE43" s="2325"/>
      <c r="LUF43" s="2325"/>
      <c r="LUG43" s="2267"/>
      <c r="LUH43" s="2270"/>
      <c r="LUI43" s="2271"/>
      <c r="LUJ43" s="2270"/>
      <c r="LUK43" s="2270"/>
      <c r="LUL43" s="2325"/>
      <c r="LUM43" s="2325"/>
      <c r="LUN43" s="2325"/>
      <c r="LUO43" s="2267"/>
      <c r="LUP43" s="2270"/>
      <c r="LUQ43" s="2271"/>
      <c r="LUR43" s="2270"/>
      <c r="LUS43" s="2270"/>
      <c r="LUT43" s="2325"/>
      <c r="LUU43" s="2325"/>
      <c r="LUV43" s="2325"/>
      <c r="LUW43" s="2267"/>
      <c r="LUX43" s="2270"/>
      <c r="LUY43" s="2271"/>
      <c r="LUZ43" s="2270"/>
      <c r="LVA43" s="2270"/>
      <c r="LVB43" s="2325"/>
      <c r="LVC43" s="2325"/>
      <c r="LVD43" s="2325"/>
      <c r="LVE43" s="2267"/>
      <c r="LVF43" s="2270"/>
      <c r="LVG43" s="2271"/>
      <c r="LVH43" s="2270"/>
      <c r="LVI43" s="2270"/>
      <c r="LVJ43" s="2325"/>
      <c r="LVK43" s="2325"/>
      <c r="LVL43" s="2325"/>
      <c r="LVM43" s="2267"/>
      <c r="LVN43" s="2270"/>
      <c r="LVO43" s="2271"/>
      <c r="LVP43" s="2270"/>
      <c r="LVQ43" s="2270"/>
      <c r="LVR43" s="2325"/>
      <c r="LVS43" s="2325"/>
      <c r="LVT43" s="2325"/>
      <c r="LVU43" s="2267"/>
      <c r="LVV43" s="2270"/>
      <c r="LVW43" s="2271"/>
      <c r="LVX43" s="2270"/>
      <c r="LVY43" s="2270"/>
      <c r="LVZ43" s="2325"/>
      <c r="LWA43" s="2325"/>
      <c r="LWB43" s="2325"/>
      <c r="LWC43" s="2267"/>
      <c r="LWD43" s="2270"/>
      <c r="LWE43" s="2271"/>
      <c r="LWF43" s="2270"/>
      <c r="LWG43" s="2270"/>
      <c r="LWH43" s="2325"/>
      <c r="LWI43" s="2325"/>
      <c r="LWJ43" s="2325"/>
      <c r="LWK43" s="2267"/>
      <c r="LWL43" s="2270"/>
      <c r="LWM43" s="2271"/>
      <c r="LWN43" s="2270"/>
      <c r="LWO43" s="2270"/>
      <c r="LWP43" s="2325"/>
      <c r="LWQ43" s="2325"/>
      <c r="LWR43" s="2325"/>
      <c r="LWS43" s="2267"/>
      <c r="LWT43" s="2270"/>
      <c r="LWU43" s="2271"/>
      <c r="LWV43" s="2270"/>
      <c r="LWW43" s="2270"/>
      <c r="LWX43" s="2325"/>
      <c r="LWY43" s="2325"/>
      <c r="LWZ43" s="2325"/>
      <c r="LXA43" s="2267"/>
      <c r="LXB43" s="2270"/>
      <c r="LXC43" s="2271"/>
      <c r="LXD43" s="2270"/>
      <c r="LXE43" s="2270"/>
      <c r="LXF43" s="2325"/>
      <c r="LXG43" s="2325"/>
      <c r="LXH43" s="2325"/>
      <c r="LXI43" s="2267"/>
      <c r="LXJ43" s="2270"/>
      <c r="LXK43" s="2271"/>
      <c r="LXL43" s="2270"/>
      <c r="LXM43" s="2270"/>
      <c r="LXN43" s="2325"/>
      <c r="LXO43" s="2325"/>
      <c r="LXP43" s="2325"/>
      <c r="LXQ43" s="2267"/>
      <c r="LXR43" s="2270"/>
      <c r="LXS43" s="2271"/>
      <c r="LXT43" s="2270"/>
      <c r="LXU43" s="2270"/>
      <c r="LXV43" s="2325"/>
      <c r="LXW43" s="2325"/>
      <c r="LXX43" s="2325"/>
      <c r="LXY43" s="2267"/>
      <c r="LXZ43" s="2270"/>
      <c r="LYA43" s="2271"/>
      <c r="LYB43" s="2270"/>
      <c r="LYC43" s="2270"/>
      <c r="LYD43" s="2325"/>
      <c r="LYE43" s="2325"/>
      <c r="LYF43" s="2325"/>
      <c r="LYG43" s="2267"/>
      <c r="LYH43" s="2270"/>
      <c r="LYI43" s="2271"/>
      <c r="LYJ43" s="2270"/>
      <c r="LYK43" s="2270"/>
      <c r="LYL43" s="2325"/>
      <c r="LYM43" s="2325"/>
      <c r="LYN43" s="2325"/>
      <c r="LYO43" s="2267"/>
      <c r="LYP43" s="2270"/>
      <c r="LYQ43" s="2271"/>
      <c r="LYR43" s="2270"/>
      <c r="LYS43" s="2270"/>
      <c r="LYT43" s="2325"/>
      <c r="LYU43" s="2325"/>
      <c r="LYV43" s="2325"/>
      <c r="LYW43" s="2267"/>
      <c r="LYX43" s="2270"/>
      <c r="LYY43" s="2271"/>
      <c r="LYZ43" s="2270"/>
      <c r="LZA43" s="2270"/>
      <c r="LZB43" s="2325"/>
      <c r="LZC43" s="2325"/>
      <c r="LZD43" s="2325"/>
      <c r="LZE43" s="2267"/>
      <c r="LZF43" s="2270"/>
      <c r="LZG43" s="2271"/>
      <c r="LZH43" s="2270"/>
      <c r="LZI43" s="2270"/>
      <c r="LZJ43" s="2325"/>
      <c r="LZK43" s="2325"/>
      <c r="LZL43" s="2325"/>
      <c r="LZM43" s="2267"/>
      <c r="LZN43" s="2270"/>
      <c r="LZO43" s="2271"/>
      <c r="LZP43" s="2270"/>
      <c r="LZQ43" s="2270"/>
      <c r="LZR43" s="2325"/>
      <c r="LZS43" s="2325"/>
      <c r="LZT43" s="2325"/>
      <c r="LZU43" s="2267"/>
      <c r="LZV43" s="2270"/>
      <c r="LZW43" s="2271"/>
      <c r="LZX43" s="2270"/>
      <c r="LZY43" s="2270"/>
      <c r="LZZ43" s="2325"/>
      <c r="MAA43" s="2325"/>
      <c r="MAB43" s="2325"/>
      <c r="MAC43" s="2267"/>
      <c r="MAD43" s="2270"/>
      <c r="MAE43" s="2271"/>
      <c r="MAF43" s="2270"/>
      <c r="MAG43" s="2270"/>
      <c r="MAH43" s="2325"/>
      <c r="MAI43" s="2325"/>
      <c r="MAJ43" s="2325"/>
      <c r="MAK43" s="2267"/>
      <c r="MAL43" s="2270"/>
      <c r="MAM43" s="2271"/>
      <c r="MAN43" s="2270"/>
      <c r="MAO43" s="2270"/>
      <c r="MAP43" s="2325"/>
      <c r="MAQ43" s="2325"/>
      <c r="MAR43" s="2325"/>
      <c r="MAS43" s="2267"/>
      <c r="MAT43" s="2270"/>
      <c r="MAU43" s="2271"/>
      <c r="MAV43" s="2270"/>
      <c r="MAW43" s="2270"/>
      <c r="MAX43" s="2325"/>
      <c r="MAY43" s="2325"/>
      <c r="MAZ43" s="2325"/>
      <c r="MBA43" s="2267"/>
      <c r="MBB43" s="2270"/>
      <c r="MBC43" s="2271"/>
      <c r="MBD43" s="2270"/>
      <c r="MBE43" s="2270"/>
      <c r="MBF43" s="2325"/>
      <c r="MBG43" s="2325"/>
      <c r="MBH43" s="2325"/>
      <c r="MBI43" s="2267"/>
      <c r="MBJ43" s="2270"/>
      <c r="MBK43" s="2271"/>
      <c r="MBL43" s="2270"/>
      <c r="MBM43" s="2270"/>
      <c r="MBN43" s="2325"/>
      <c r="MBO43" s="2325"/>
      <c r="MBP43" s="2325"/>
      <c r="MBQ43" s="2267"/>
      <c r="MBR43" s="2270"/>
      <c r="MBS43" s="2271"/>
      <c r="MBT43" s="2270"/>
      <c r="MBU43" s="2270"/>
      <c r="MBV43" s="2325"/>
      <c r="MBW43" s="2325"/>
      <c r="MBX43" s="2325"/>
      <c r="MBY43" s="2267"/>
      <c r="MBZ43" s="2270"/>
      <c r="MCA43" s="2271"/>
      <c r="MCB43" s="2270"/>
      <c r="MCC43" s="2270"/>
      <c r="MCD43" s="2325"/>
      <c r="MCE43" s="2325"/>
      <c r="MCF43" s="2325"/>
      <c r="MCG43" s="2267"/>
      <c r="MCH43" s="2270"/>
      <c r="MCI43" s="2271"/>
      <c r="MCJ43" s="2270"/>
      <c r="MCK43" s="2270"/>
      <c r="MCL43" s="2325"/>
      <c r="MCM43" s="2325"/>
      <c r="MCN43" s="2325"/>
      <c r="MCO43" s="2267"/>
      <c r="MCP43" s="2270"/>
      <c r="MCQ43" s="2271"/>
      <c r="MCR43" s="2270"/>
      <c r="MCS43" s="2270"/>
      <c r="MCT43" s="2325"/>
      <c r="MCU43" s="2325"/>
      <c r="MCV43" s="2325"/>
      <c r="MCW43" s="2267"/>
      <c r="MCX43" s="2270"/>
      <c r="MCY43" s="2271"/>
      <c r="MCZ43" s="2270"/>
      <c r="MDA43" s="2270"/>
      <c r="MDB43" s="2325"/>
      <c r="MDC43" s="2325"/>
      <c r="MDD43" s="2325"/>
      <c r="MDE43" s="2267"/>
      <c r="MDF43" s="2270"/>
      <c r="MDG43" s="2271"/>
      <c r="MDH43" s="2270"/>
      <c r="MDI43" s="2270"/>
      <c r="MDJ43" s="2325"/>
      <c r="MDK43" s="2325"/>
      <c r="MDL43" s="2325"/>
      <c r="MDM43" s="2267"/>
      <c r="MDN43" s="2270"/>
      <c r="MDO43" s="2271"/>
      <c r="MDP43" s="2270"/>
      <c r="MDQ43" s="2270"/>
      <c r="MDR43" s="2325"/>
      <c r="MDS43" s="2325"/>
      <c r="MDT43" s="2325"/>
      <c r="MDU43" s="2267"/>
      <c r="MDV43" s="2270"/>
      <c r="MDW43" s="2271"/>
      <c r="MDX43" s="2270"/>
      <c r="MDY43" s="2270"/>
      <c r="MDZ43" s="2325"/>
      <c r="MEA43" s="2325"/>
      <c r="MEB43" s="2325"/>
      <c r="MEC43" s="2267"/>
      <c r="MED43" s="2270"/>
      <c r="MEE43" s="2271"/>
      <c r="MEF43" s="2270"/>
      <c r="MEG43" s="2270"/>
      <c r="MEH43" s="2325"/>
      <c r="MEI43" s="2325"/>
      <c r="MEJ43" s="2325"/>
      <c r="MEK43" s="2267"/>
      <c r="MEL43" s="2270"/>
      <c r="MEM43" s="2271"/>
      <c r="MEN43" s="2270"/>
      <c r="MEO43" s="2270"/>
      <c r="MEP43" s="2325"/>
      <c r="MEQ43" s="2325"/>
      <c r="MER43" s="2325"/>
      <c r="MES43" s="2267"/>
      <c r="MET43" s="2270"/>
      <c r="MEU43" s="2271"/>
      <c r="MEV43" s="2270"/>
      <c r="MEW43" s="2270"/>
      <c r="MEX43" s="2325"/>
      <c r="MEY43" s="2325"/>
      <c r="MEZ43" s="2325"/>
      <c r="MFA43" s="2267"/>
      <c r="MFB43" s="2270"/>
      <c r="MFC43" s="2271"/>
      <c r="MFD43" s="2270"/>
      <c r="MFE43" s="2270"/>
      <c r="MFF43" s="2325"/>
      <c r="MFG43" s="2325"/>
      <c r="MFH43" s="2325"/>
      <c r="MFI43" s="2267"/>
      <c r="MFJ43" s="2270"/>
      <c r="MFK43" s="2271"/>
      <c r="MFL43" s="2270"/>
      <c r="MFM43" s="2270"/>
      <c r="MFN43" s="2325"/>
      <c r="MFO43" s="2325"/>
      <c r="MFP43" s="2325"/>
      <c r="MFQ43" s="2267"/>
      <c r="MFR43" s="2270"/>
      <c r="MFS43" s="2271"/>
      <c r="MFT43" s="2270"/>
      <c r="MFU43" s="2270"/>
      <c r="MFV43" s="2325"/>
      <c r="MFW43" s="2325"/>
      <c r="MFX43" s="2325"/>
      <c r="MFY43" s="2267"/>
      <c r="MFZ43" s="2270"/>
      <c r="MGA43" s="2271"/>
      <c r="MGB43" s="2270"/>
      <c r="MGC43" s="2270"/>
      <c r="MGD43" s="2325"/>
      <c r="MGE43" s="2325"/>
      <c r="MGF43" s="2325"/>
      <c r="MGG43" s="2267"/>
      <c r="MGH43" s="2270"/>
      <c r="MGI43" s="2271"/>
      <c r="MGJ43" s="2270"/>
      <c r="MGK43" s="2270"/>
      <c r="MGL43" s="2325"/>
      <c r="MGM43" s="2325"/>
      <c r="MGN43" s="2325"/>
      <c r="MGO43" s="2267"/>
      <c r="MGP43" s="2270"/>
      <c r="MGQ43" s="2271"/>
      <c r="MGR43" s="2270"/>
      <c r="MGS43" s="2270"/>
      <c r="MGT43" s="2325"/>
      <c r="MGU43" s="2325"/>
      <c r="MGV43" s="2325"/>
      <c r="MGW43" s="2267"/>
      <c r="MGX43" s="2270"/>
      <c r="MGY43" s="2271"/>
      <c r="MGZ43" s="2270"/>
      <c r="MHA43" s="2270"/>
      <c r="MHB43" s="2325"/>
      <c r="MHC43" s="2325"/>
      <c r="MHD43" s="2325"/>
      <c r="MHE43" s="2267"/>
      <c r="MHF43" s="2270"/>
      <c r="MHG43" s="2271"/>
      <c r="MHH43" s="2270"/>
      <c r="MHI43" s="2270"/>
      <c r="MHJ43" s="2325"/>
      <c r="MHK43" s="2325"/>
      <c r="MHL43" s="2325"/>
      <c r="MHM43" s="2267"/>
      <c r="MHN43" s="2270"/>
      <c r="MHO43" s="2271"/>
      <c r="MHP43" s="2270"/>
      <c r="MHQ43" s="2270"/>
      <c r="MHR43" s="2325"/>
      <c r="MHS43" s="2325"/>
      <c r="MHT43" s="2325"/>
      <c r="MHU43" s="2267"/>
      <c r="MHV43" s="2270"/>
      <c r="MHW43" s="2271"/>
      <c r="MHX43" s="2270"/>
      <c r="MHY43" s="2270"/>
      <c r="MHZ43" s="2325"/>
      <c r="MIA43" s="2325"/>
      <c r="MIB43" s="2325"/>
      <c r="MIC43" s="2267"/>
      <c r="MID43" s="2270"/>
      <c r="MIE43" s="2271"/>
      <c r="MIF43" s="2270"/>
      <c r="MIG43" s="2270"/>
      <c r="MIH43" s="2325"/>
      <c r="MII43" s="2325"/>
      <c r="MIJ43" s="2325"/>
      <c r="MIK43" s="2267"/>
      <c r="MIL43" s="2270"/>
      <c r="MIM43" s="2271"/>
      <c r="MIN43" s="2270"/>
      <c r="MIO43" s="2270"/>
      <c r="MIP43" s="2325"/>
      <c r="MIQ43" s="2325"/>
      <c r="MIR43" s="2325"/>
      <c r="MIS43" s="2267"/>
      <c r="MIT43" s="2270"/>
      <c r="MIU43" s="2271"/>
      <c r="MIV43" s="2270"/>
      <c r="MIW43" s="2270"/>
      <c r="MIX43" s="2325"/>
      <c r="MIY43" s="2325"/>
      <c r="MIZ43" s="2325"/>
      <c r="MJA43" s="2267"/>
      <c r="MJB43" s="2270"/>
      <c r="MJC43" s="2271"/>
      <c r="MJD43" s="2270"/>
      <c r="MJE43" s="2270"/>
      <c r="MJF43" s="2325"/>
      <c r="MJG43" s="2325"/>
      <c r="MJH43" s="2325"/>
      <c r="MJI43" s="2267"/>
      <c r="MJJ43" s="2270"/>
      <c r="MJK43" s="2271"/>
      <c r="MJL43" s="2270"/>
      <c r="MJM43" s="2270"/>
      <c r="MJN43" s="2325"/>
      <c r="MJO43" s="2325"/>
      <c r="MJP43" s="2325"/>
      <c r="MJQ43" s="2267"/>
      <c r="MJR43" s="2270"/>
      <c r="MJS43" s="2271"/>
      <c r="MJT43" s="2270"/>
      <c r="MJU43" s="2270"/>
      <c r="MJV43" s="2325"/>
      <c r="MJW43" s="2325"/>
      <c r="MJX43" s="2325"/>
      <c r="MJY43" s="2267"/>
      <c r="MJZ43" s="2270"/>
      <c r="MKA43" s="2271"/>
      <c r="MKB43" s="2270"/>
      <c r="MKC43" s="2270"/>
      <c r="MKD43" s="2325"/>
      <c r="MKE43" s="2325"/>
      <c r="MKF43" s="2325"/>
      <c r="MKG43" s="2267"/>
      <c r="MKH43" s="2270"/>
      <c r="MKI43" s="2271"/>
      <c r="MKJ43" s="2270"/>
      <c r="MKK43" s="2270"/>
      <c r="MKL43" s="2325"/>
      <c r="MKM43" s="2325"/>
      <c r="MKN43" s="2325"/>
      <c r="MKO43" s="2267"/>
      <c r="MKP43" s="2270"/>
      <c r="MKQ43" s="2271"/>
      <c r="MKR43" s="2270"/>
      <c r="MKS43" s="2270"/>
      <c r="MKT43" s="2325"/>
      <c r="MKU43" s="2325"/>
      <c r="MKV43" s="2325"/>
      <c r="MKW43" s="2267"/>
      <c r="MKX43" s="2270"/>
      <c r="MKY43" s="2271"/>
      <c r="MKZ43" s="2270"/>
      <c r="MLA43" s="2270"/>
      <c r="MLB43" s="2325"/>
      <c r="MLC43" s="2325"/>
      <c r="MLD43" s="2325"/>
      <c r="MLE43" s="2267"/>
      <c r="MLF43" s="2270"/>
      <c r="MLG43" s="2271"/>
      <c r="MLH43" s="2270"/>
      <c r="MLI43" s="2270"/>
      <c r="MLJ43" s="2325"/>
      <c r="MLK43" s="2325"/>
      <c r="MLL43" s="2325"/>
      <c r="MLM43" s="2267"/>
      <c r="MLN43" s="2270"/>
      <c r="MLO43" s="2271"/>
      <c r="MLP43" s="2270"/>
      <c r="MLQ43" s="2270"/>
      <c r="MLR43" s="2325"/>
      <c r="MLS43" s="2325"/>
      <c r="MLT43" s="2325"/>
      <c r="MLU43" s="2267"/>
      <c r="MLV43" s="2270"/>
      <c r="MLW43" s="2271"/>
      <c r="MLX43" s="2270"/>
      <c r="MLY43" s="2270"/>
      <c r="MLZ43" s="2325"/>
      <c r="MMA43" s="2325"/>
      <c r="MMB43" s="2325"/>
      <c r="MMC43" s="2267"/>
      <c r="MMD43" s="2270"/>
      <c r="MME43" s="2271"/>
      <c r="MMF43" s="2270"/>
      <c r="MMG43" s="2270"/>
      <c r="MMH43" s="2325"/>
      <c r="MMI43" s="2325"/>
      <c r="MMJ43" s="2325"/>
      <c r="MMK43" s="2267"/>
      <c r="MML43" s="2270"/>
      <c r="MMM43" s="2271"/>
      <c r="MMN43" s="2270"/>
      <c r="MMO43" s="2270"/>
      <c r="MMP43" s="2325"/>
      <c r="MMQ43" s="2325"/>
      <c r="MMR43" s="2325"/>
      <c r="MMS43" s="2267"/>
      <c r="MMT43" s="2270"/>
      <c r="MMU43" s="2271"/>
      <c r="MMV43" s="2270"/>
      <c r="MMW43" s="2270"/>
      <c r="MMX43" s="2325"/>
      <c r="MMY43" s="2325"/>
      <c r="MMZ43" s="2325"/>
      <c r="MNA43" s="2267"/>
      <c r="MNB43" s="2270"/>
      <c r="MNC43" s="2271"/>
      <c r="MND43" s="2270"/>
      <c r="MNE43" s="2270"/>
      <c r="MNF43" s="2325"/>
      <c r="MNG43" s="2325"/>
      <c r="MNH43" s="2325"/>
      <c r="MNI43" s="2267"/>
      <c r="MNJ43" s="2270"/>
      <c r="MNK43" s="2271"/>
      <c r="MNL43" s="2270"/>
      <c r="MNM43" s="2270"/>
      <c r="MNN43" s="2325"/>
      <c r="MNO43" s="2325"/>
      <c r="MNP43" s="2325"/>
      <c r="MNQ43" s="2267"/>
      <c r="MNR43" s="2270"/>
      <c r="MNS43" s="2271"/>
      <c r="MNT43" s="2270"/>
      <c r="MNU43" s="2270"/>
      <c r="MNV43" s="2325"/>
      <c r="MNW43" s="2325"/>
      <c r="MNX43" s="2325"/>
      <c r="MNY43" s="2267"/>
      <c r="MNZ43" s="2270"/>
      <c r="MOA43" s="2271"/>
      <c r="MOB43" s="2270"/>
      <c r="MOC43" s="2270"/>
      <c r="MOD43" s="2325"/>
      <c r="MOE43" s="2325"/>
      <c r="MOF43" s="2325"/>
      <c r="MOG43" s="2267"/>
      <c r="MOH43" s="2270"/>
      <c r="MOI43" s="2271"/>
      <c r="MOJ43" s="2270"/>
      <c r="MOK43" s="2270"/>
      <c r="MOL43" s="2325"/>
      <c r="MOM43" s="2325"/>
      <c r="MON43" s="2325"/>
      <c r="MOO43" s="2267"/>
      <c r="MOP43" s="2270"/>
      <c r="MOQ43" s="2271"/>
      <c r="MOR43" s="2270"/>
      <c r="MOS43" s="2270"/>
      <c r="MOT43" s="2325"/>
      <c r="MOU43" s="2325"/>
      <c r="MOV43" s="2325"/>
      <c r="MOW43" s="2267"/>
      <c r="MOX43" s="2270"/>
      <c r="MOY43" s="2271"/>
      <c r="MOZ43" s="2270"/>
      <c r="MPA43" s="2270"/>
      <c r="MPB43" s="2325"/>
      <c r="MPC43" s="2325"/>
      <c r="MPD43" s="2325"/>
      <c r="MPE43" s="2267"/>
      <c r="MPF43" s="2270"/>
      <c r="MPG43" s="2271"/>
      <c r="MPH43" s="2270"/>
      <c r="MPI43" s="2270"/>
      <c r="MPJ43" s="2325"/>
      <c r="MPK43" s="2325"/>
      <c r="MPL43" s="2325"/>
      <c r="MPM43" s="2267"/>
      <c r="MPN43" s="2270"/>
      <c r="MPO43" s="2271"/>
      <c r="MPP43" s="2270"/>
      <c r="MPQ43" s="2270"/>
      <c r="MPR43" s="2325"/>
      <c r="MPS43" s="2325"/>
      <c r="MPT43" s="2325"/>
      <c r="MPU43" s="2267"/>
      <c r="MPV43" s="2270"/>
      <c r="MPW43" s="2271"/>
      <c r="MPX43" s="2270"/>
      <c r="MPY43" s="2270"/>
      <c r="MPZ43" s="2325"/>
      <c r="MQA43" s="2325"/>
      <c r="MQB43" s="2325"/>
      <c r="MQC43" s="2267"/>
      <c r="MQD43" s="2270"/>
      <c r="MQE43" s="2271"/>
      <c r="MQF43" s="2270"/>
      <c r="MQG43" s="2270"/>
      <c r="MQH43" s="2325"/>
      <c r="MQI43" s="2325"/>
      <c r="MQJ43" s="2325"/>
      <c r="MQK43" s="2267"/>
      <c r="MQL43" s="2270"/>
      <c r="MQM43" s="2271"/>
      <c r="MQN43" s="2270"/>
      <c r="MQO43" s="2270"/>
      <c r="MQP43" s="2325"/>
      <c r="MQQ43" s="2325"/>
      <c r="MQR43" s="2325"/>
      <c r="MQS43" s="2267"/>
      <c r="MQT43" s="2270"/>
      <c r="MQU43" s="2271"/>
      <c r="MQV43" s="2270"/>
      <c r="MQW43" s="2270"/>
      <c r="MQX43" s="2325"/>
      <c r="MQY43" s="2325"/>
      <c r="MQZ43" s="2325"/>
      <c r="MRA43" s="2267"/>
      <c r="MRB43" s="2270"/>
      <c r="MRC43" s="2271"/>
      <c r="MRD43" s="2270"/>
      <c r="MRE43" s="2270"/>
      <c r="MRF43" s="2325"/>
      <c r="MRG43" s="2325"/>
      <c r="MRH43" s="2325"/>
      <c r="MRI43" s="2267"/>
      <c r="MRJ43" s="2270"/>
      <c r="MRK43" s="2271"/>
      <c r="MRL43" s="2270"/>
      <c r="MRM43" s="2270"/>
      <c r="MRN43" s="2325"/>
      <c r="MRO43" s="2325"/>
      <c r="MRP43" s="2325"/>
      <c r="MRQ43" s="2267"/>
      <c r="MRR43" s="2270"/>
      <c r="MRS43" s="2271"/>
      <c r="MRT43" s="2270"/>
      <c r="MRU43" s="2270"/>
      <c r="MRV43" s="2325"/>
      <c r="MRW43" s="2325"/>
      <c r="MRX43" s="2325"/>
      <c r="MRY43" s="2267"/>
      <c r="MRZ43" s="2270"/>
      <c r="MSA43" s="2271"/>
      <c r="MSB43" s="2270"/>
      <c r="MSC43" s="2270"/>
      <c r="MSD43" s="2325"/>
      <c r="MSE43" s="2325"/>
      <c r="MSF43" s="2325"/>
      <c r="MSG43" s="2267"/>
      <c r="MSH43" s="2270"/>
      <c r="MSI43" s="2271"/>
      <c r="MSJ43" s="2270"/>
      <c r="MSK43" s="2270"/>
      <c r="MSL43" s="2325"/>
      <c r="MSM43" s="2325"/>
      <c r="MSN43" s="2325"/>
      <c r="MSO43" s="2267"/>
      <c r="MSP43" s="2270"/>
      <c r="MSQ43" s="2271"/>
      <c r="MSR43" s="2270"/>
      <c r="MSS43" s="2270"/>
      <c r="MST43" s="2325"/>
      <c r="MSU43" s="2325"/>
      <c r="MSV43" s="2325"/>
      <c r="MSW43" s="2267"/>
      <c r="MSX43" s="2270"/>
      <c r="MSY43" s="2271"/>
      <c r="MSZ43" s="2270"/>
      <c r="MTA43" s="2270"/>
      <c r="MTB43" s="2325"/>
      <c r="MTC43" s="2325"/>
      <c r="MTD43" s="2325"/>
      <c r="MTE43" s="2267"/>
      <c r="MTF43" s="2270"/>
      <c r="MTG43" s="2271"/>
      <c r="MTH43" s="2270"/>
      <c r="MTI43" s="2270"/>
      <c r="MTJ43" s="2325"/>
      <c r="MTK43" s="2325"/>
      <c r="MTL43" s="2325"/>
      <c r="MTM43" s="2267"/>
      <c r="MTN43" s="2270"/>
      <c r="MTO43" s="2271"/>
      <c r="MTP43" s="2270"/>
      <c r="MTQ43" s="2270"/>
      <c r="MTR43" s="2325"/>
      <c r="MTS43" s="2325"/>
      <c r="MTT43" s="2325"/>
      <c r="MTU43" s="2267"/>
      <c r="MTV43" s="2270"/>
      <c r="MTW43" s="2271"/>
      <c r="MTX43" s="2270"/>
      <c r="MTY43" s="2270"/>
      <c r="MTZ43" s="2325"/>
      <c r="MUA43" s="2325"/>
      <c r="MUB43" s="2325"/>
      <c r="MUC43" s="2267"/>
      <c r="MUD43" s="2270"/>
      <c r="MUE43" s="2271"/>
      <c r="MUF43" s="2270"/>
      <c r="MUG43" s="2270"/>
      <c r="MUH43" s="2325"/>
      <c r="MUI43" s="2325"/>
      <c r="MUJ43" s="2325"/>
      <c r="MUK43" s="2267"/>
      <c r="MUL43" s="2270"/>
      <c r="MUM43" s="2271"/>
      <c r="MUN43" s="2270"/>
      <c r="MUO43" s="2270"/>
      <c r="MUP43" s="2325"/>
      <c r="MUQ43" s="2325"/>
      <c r="MUR43" s="2325"/>
      <c r="MUS43" s="2267"/>
      <c r="MUT43" s="2270"/>
      <c r="MUU43" s="2271"/>
      <c r="MUV43" s="2270"/>
      <c r="MUW43" s="2270"/>
      <c r="MUX43" s="2325"/>
      <c r="MUY43" s="2325"/>
      <c r="MUZ43" s="2325"/>
      <c r="MVA43" s="2267"/>
      <c r="MVB43" s="2270"/>
      <c r="MVC43" s="2271"/>
      <c r="MVD43" s="2270"/>
      <c r="MVE43" s="2270"/>
      <c r="MVF43" s="2325"/>
      <c r="MVG43" s="2325"/>
      <c r="MVH43" s="2325"/>
      <c r="MVI43" s="2267"/>
      <c r="MVJ43" s="2270"/>
      <c r="MVK43" s="2271"/>
      <c r="MVL43" s="2270"/>
      <c r="MVM43" s="2270"/>
      <c r="MVN43" s="2325"/>
      <c r="MVO43" s="2325"/>
      <c r="MVP43" s="2325"/>
      <c r="MVQ43" s="2267"/>
      <c r="MVR43" s="2270"/>
      <c r="MVS43" s="2271"/>
      <c r="MVT43" s="2270"/>
      <c r="MVU43" s="2270"/>
      <c r="MVV43" s="2325"/>
      <c r="MVW43" s="2325"/>
      <c r="MVX43" s="2325"/>
      <c r="MVY43" s="2267"/>
      <c r="MVZ43" s="2270"/>
      <c r="MWA43" s="2271"/>
      <c r="MWB43" s="2270"/>
      <c r="MWC43" s="2270"/>
      <c r="MWD43" s="2325"/>
      <c r="MWE43" s="2325"/>
      <c r="MWF43" s="2325"/>
      <c r="MWG43" s="2267"/>
      <c r="MWH43" s="2270"/>
      <c r="MWI43" s="2271"/>
      <c r="MWJ43" s="2270"/>
      <c r="MWK43" s="2270"/>
      <c r="MWL43" s="2325"/>
      <c r="MWM43" s="2325"/>
      <c r="MWN43" s="2325"/>
      <c r="MWO43" s="2267"/>
      <c r="MWP43" s="2270"/>
      <c r="MWQ43" s="2271"/>
      <c r="MWR43" s="2270"/>
      <c r="MWS43" s="2270"/>
      <c r="MWT43" s="2325"/>
      <c r="MWU43" s="2325"/>
      <c r="MWV43" s="2325"/>
      <c r="MWW43" s="2267"/>
      <c r="MWX43" s="2270"/>
      <c r="MWY43" s="2271"/>
      <c r="MWZ43" s="2270"/>
      <c r="MXA43" s="2270"/>
      <c r="MXB43" s="2325"/>
      <c r="MXC43" s="2325"/>
      <c r="MXD43" s="2325"/>
      <c r="MXE43" s="2267"/>
      <c r="MXF43" s="2270"/>
      <c r="MXG43" s="2271"/>
      <c r="MXH43" s="2270"/>
      <c r="MXI43" s="2270"/>
      <c r="MXJ43" s="2325"/>
      <c r="MXK43" s="2325"/>
      <c r="MXL43" s="2325"/>
      <c r="MXM43" s="2267"/>
      <c r="MXN43" s="2270"/>
      <c r="MXO43" s="2271"/>
      <c r="MXP43" s="2270"/>
      <c r="MXQ43" s="2270"/>
      <c r="MXR43" s="2325"/>
      <c r="MXS43" s="2325"/>
      <c r="MXT43" s="2325"/>
      <c r="MXU43" s="2267"/>
      <c r="MXV43" s="2270"/>
      <c r="MXW43" s="2271"/>
      <c r="MXX43" s="2270"/>
      <c r="MXY43" s="2270"/>
      <c r="MXZ43" s="2325"/>
      <c r="MYA43" s="2325"/>
      <c r="MYB43" s="2325"/>
      <c r="MYC43" s="2267"/>
      <c r="MYD43" s="2270"/>
      <c r="MYE43" s="2271"/>
      <c r="MYF43" s="2270"/>
      <c r="MYG43" s="2270"/>
      <c r="MYH43" s="2325"/>
      <c r="MYI43" s="2325"/>
      <c r="MYJ43" s="2325"/>
      <c r="MYK43" s="2267"/>
      <c r="MYL43" s="2270"/>
      <c r="MYM43" s="2271"/>
      <c r="MYN43" s="2270"/>
      <c r="MYO43" s="2270"/>
      <c r="MYP43" s="2325"/>
      <c r="MYQ43" s="2325"/>
      <c r="MYR43" s="2325"/>
      <c r="MYS43" s="2267"/>
      <c r="MYT43" s="2270"/>
      <c r="MYU43" s="2271"/>
      <c r="MYV43" s="2270"/>
      <c r="MYW43" s="2270"/>
      <c r="MYX43" s="2325"/>
      <c r="MYY43" s="2325"/>
      <c r="MYZ43" s="2325"/>
      <c r="MZA43" s="2267"/>
      <c r="MZB43" s="2270"/>
      <c r="MZC43" s="2271"/>
      <c r="MZD43" s="2270"/>
      <c r="MZE43" s="2270"/>
      <c r="MZF43" s="2325"/>
      <c r="MZG43" s="2325"/>
      <c r="MZH43" s="2325"/>
      <c r="MZI43" s="2267"/>
      <c r="MZJ43" s="2270"/>
      <c r="MZK43" s="2271"/>
      <c r="MZL43" s="2270"/>
      <c r="MZM43" s="2270"/>
      <c r="MZN43" s="2325"/>
      <c r="MZO43" s="2325"/>
      <c r="MZP43" s="2325"/>
      <c r="MZQ43" s="2267"/>
      <c r="MZR43" s="2270"/>
      <c r="MZS43" s="2271"/>
      <c r="MZT43" s="2270"/>
      <c r="MZU43" s="2270"/>
      <c r="MZV43" s="2325"/>
      <c r="MZW43" s="2325"/>
      <c r="MZX43" s="2325"/>
      <c r="MZY43" s="2267"/>
      <c r="MZZ43" s="2270"/>
      <c r="NAA43" s="2271"/>
      <c r="NAB43" s="2270"/>
      <c r="NAC43" s="2270"/>
      <c r="NAD43" s="2325"/>
      <c r="NAE43" s="2325"/>
      <c r="NAF43" s="2325"/>
      <c r="NAG43" s="2267"/>
      <c r="NAH43" s="2270"/>
      <c r="NAI43" s="2271"/>
      <c r="NAJ43" s="2270"/>
      <c r="NAK43" s="2270"/>
      <c r="NAL43" s="2325"/>
      <c r="NAM43" s="2325"/>
      <c r="NAN43" s="2325"/>
      <c r="NAO43" s="2267"/>
      <c r="NAP43" s="2270"/>
      <c r="NAQ43" s="2271"/>
      <c r="NAR43" s="2270"/>
      <c r="NAS43" s="2270"/>
      <c r="NAT43" s="2325"/>
      <c r="NAU43" s="2325"/>
      <c r="NAV43" s="2325"/>
      <c r="NAW43" s="2267"/>
      <c r="NAX43" s="2270"/>
      <c r="NAY43" s="2271"/>
      <c r="NAZ43" s="2270"/>
      <c r="NBA43" s="2270"/>
      <c r="NBB43" s="2325"/>
      <c r="NBC43" s="2325"/>
      <c r="NBD43" s="2325"/>
      <c r="NBE43" s="2267"/>
      <c r="NBF43" s="2270"/>
      <c r="NBG43" s="2271"/>
      <c r="NBH43" s="2270"/>
      <c r="NBI43" s="2270"/>
      <c r="NBJ43" s="2325"/>
      <c r="NBK43" s="2325"/>
      <c r="NBL43" s="2325"/>
      <c r="NBM43" s="2267"/>
      <c r="NBN43" s="2270"/>
      <c r="NBO43" s="2271"/>
      <c r="NBP43" s="2270"/>
      <c r="NBQ43" s="2270"/>
      <c r="NBR43" s="2325"/>
      <c r="NBS43" s="2325"/>
      <c r="NBT43" s="2325"/>
      <c r="NBU43" s="2267"/>
      <c r="NBV43" s="2270"/>
      <c r="NBW43" s="2271"/>
      <c r="NBX43" s="2270"/>
      <c r="NBY43" s="2270"/>
      <c r="NBZ43" s="2325"/>
      <c r="NCA43" s="2325"/>
      <c r="NCB43" s="2325"/>
      <c r="NCC43" s="2267"/>
      <c r="NCD43" s="2270"/>
      <c r="NCE43" s="2271"/>
      <c r="NCF43" s="2270"/>
      <c r="NCG43" s="2270"/>
      <c r="NCH43" s="2325"/>
      <c r="NCI43" s="2325"/>
      <c r="NCJ43" s="2325"/>
      <c r="NCK43" s="2267"/>
      <c r="NCL43" s="2270"/>
      <c r="NCM43" s="2271"/>
      <c r="NCN43" s="2270"/>
      <c r="NCO43" s="2270"/>
      <c r="NCP43" s="2325"/>
      <c r="NCQ43" s="2325"/>
      <c r="NCR43" s="2325"/>
      <c r="NCS43" s="2267"/>
      <c r="NCT43" s="2270"/>
      <c r="NCU43" s="2271"/>
      <c r="NCV43" s="2270"/>
      <c r="NCW43" s="2270"/>
      <c r="NCX43" s="2325"/>
      <c r="NCY43" s="2325"/>
      <c r="NCZ43" s="2325"/>
      <c r="NDA43" s="2267"/>
      <c r="NDB43" s="2270"/>
      <c r="NDC43" s="2271"/>
      <c r="NDD43" s="2270"/>
      <c r="NDE43" s="2270"/>
      <c r="NDF43" s="2325"/>
      <c r="NDG43" s="2325"/>
      <c r="NDH43" s="2325"/>
      <c r="NDI43" s="2267"/>
      <c r="NDJ43" s="2270"/>
      <c r="NDK43" s="2271"/>
      <c r="NDL43" s="2270"/>
      <c r="NDM43" s="2270"/>
      <c r="NDN43" s="2325"/>
      <c r="NDO43" s="2325"/>
      <c r="NDP43" s="2325"/>
      <c r="NDQ43" s="2267"/>
      <c r="NDR43" s="2270"/>
      <c r="NDS43" s="2271"/>
      <c r="NDT43" s="2270"/>
      <c r="NDU43" s="2270"/>
      <c r="NDV43" s="2325"/>
      <c r="NDW43" s="2325"/>
      <c r="NDX43" s="2325"/>
      <c r="NDY43" s="2267"/>
      <c r="NDZ43" s="2270"/>
      <c r="NEA43" s="2271"/>
      <c r="NEB43" s="2270"/>
      <c r="NEC43" s="2270"/>
      <c r="NED43" s="2325"/>
      <c r="NEE43" s="2325"/>
      <c r="NEF43" s="2325"/>
      <c r="NEG43" s="2267"/>
      <c r="NEH43" s="2270"/>
      <c r="NEI43" s="2271"/>
      <c r="NEJ43" s="2270"/>
      <c r="NEK43" s="2270"/>
      <c r="NEL43" s="2325"/>
      <c r="NEM43" s="2325"/>
      <c r="NEN43" s="2325"/>
      <c r="NEO43" s="2267"/>
      <c r="NEP43" s="2270"/>
      <c r="NEQ43" s="2271"/>
      <c r="NER43" s="2270"/>
      <c r="NES43" s="2270"/>
      <c r="NET43" s="2325"/>
      <c r="NEU43" s="2325"/>
      <c r="NEV43" s="2325"/>
      <c r="NEW43" s="2267"/>
      <c r="NEX43" s="2270"/>
      <c r="NEY43" s="2271"/>
      <c r="NEZ43" s="2270"/>
      <c r="NFA43" s="2270"/>
      <c r="NFB43" s="2325"/>
      <c r="NFC43" s="2325"/>
      <c r="NFD43" s="2325"/>
      <c r="NFE43" s="2267"/>
      <c r="NFF43" s="2270"/>
      <c r="NFG43" s="2271"/>
      <c r="NFH43" s="2270"/>
      <c r="NFI43" s="2270"/>
      <c r="NFJ43" s="2325"/>
      <c r="NFK43" s="2325"/>
      <c r="NFL43" s="2325"/>
      <c r="NFM43" s="2267"/>
      <c r="NFN43" s="2270"/>
      <c r="NFO43" s="2271"/>
      <c r="NFP43" s="2270"/>
      <c r="NFQ43" s="2270"/>
      <c r="NFR43" s="2325"/>
      <c r="NFS43" s="2325"/>
      <c r="NFT43" s="2325"/>
      <c r="NFU43" s="2267"/>
      <c r="NFV43" s="2270"/>
      <c r="NFW43" s="2271"/>
      <c r="NFX43" s="2270"/>
      <c r="NFY43" s="2270"/>
      <c r="NFZ43" s="2325"/>
      <c r="NGA43" s="2325"/>
      <c r="NGB43" s="2325"/>
      <c r="NGC43" s="2267"/>
      <c r="NGD43" s="2270"/>
      <c r="NGE43" s="2271"/>
      <c r="NGF43" s="2270"/>
      <c r="NGG43" s="2270"/>
      <c r="NGH43" s="2325"/>
      <c r="NGI43" s="2325"/>
      <c r="NGJ43" s="2325"/>
      <c r="NGK43" s="2267"/>
      <c r="NGL43" s="2270"/>
      <c r="NGM43" s="2271"/>
      <c r="NGN43" s="2270"/>
      <c r="NGO43" s="2270"/>
      <c r="NGP43" s="2325"/>
      <c r="NGQ43" s="2325"/>
      <c r="NGR43" s="2325"/>
      <c r="NGS43" s="2267"/>
      <c r="NGT43" s="2270"/>
      <c r="NGU43" s="2271"/>
      <c r="NGV43" s="2270"/>
      <c r="NGW43" s="2270"/>
      <c r="NGX43" s="2325"/>
      <c r="NGY43" s="2325"/>
      <c r="NGZ43" s="2325"/>
      <c r="NHA43" s="2267"/>
      <c r="NHB43" s="2270"/>
      <c r="NHC43" s="2271"/>
      <c r="NHD43" s="2270"/>
      <c r="NHE43" s="2270"/>
      <c r="NHF43" s="2325"/>
      <c r="NHG43" s="2325"/>
      <c r="NHH43" s="2325"/>
      <c r="NHI43" s="2267"/>
      <c r="NHJ43" s="2270"/>
      <c r="NHK43" s="2271"/>
      <c r="NHL43" s="2270"/>
      <c r="NHM43" s="2270"/>
      <c r="NHN43" s="2325"/>
      <c r="NHO43" s="2325"/>
      <c r="NHP43" s="2325"/>
      <c r="NHQ43" s="2267"/>
      <c r="NHR43" s="2270"/>
      <c r="NHS43" s="2271"/>
      <c r="NHT43" s="2270"/>
      <c r="NHU43" s="2270"/>
      <c r="NHV43" s="2325"/>
      <c r="NHW43" s="2325"/>
      <c r="NHX43" s="2325"/>
      <c r="NHY43" s="2267"/>
      <c r="NHZ43" s="2270"/>
      <c r="NIA43" s="2271"/>
      <c r="NIB43" s="2270"/>
      <c r="NIC43" s="2270"/>
      <c r="NID43" s="2325"/>
      <c r="NIE43" s="2325"/>
      <c r="NIF43" s="2325"/>
      <c r="NIG43" s="2267"/>
      <c r="NIH43" s="2270"/>
      <c r="NII43" s="2271"/>
      <c r="NIJ43" s="2270"/>
      <c r="NIK43" s="2270"/>
      <c r="NIL43" s="2325"/>
      <c r="NIM43" s="2325"/>
      <c r="NIN43" s="2325"/>
      <c r="NIO43" s="2267"/>
      <c r="NIP43" s="2270"/>
      <c r="NIQ43" s="2271"/>
      <c r="NIR43" s="2270"/>
      <c r="NIS43" s="2270"/>
      <c r="NIT43" s="2325"/>
      <c r="NIU43" s="2325"/>
      <c r="NIV43" s="2325"/>
      <c r="NIW43" s="2267"/>
      <c r="NIX43" s="2270"/>
      <c r="NIY43" s="2271"/>
      <c r="NIZ43" s="2270"/>
      <c r="NJA43" s="2270"/>
      <c r="NJB43" s="2325"/>
      <c r="NJC43" s="2325"/>
      <c r="NJD43" s="2325"/>
      <c r="NJE43" s="2267"/>
      <c r="NJF43" s="2270"/>
      <c r="NJG43" s="2271"/>
      <c r="NJH43" s="2270"/>
      <c r="NJI43" s="2270"/>
      <c r="NJJ43" s="2325"/>
      <c r="NJK43" s="2325"/>
      <c r="NJL43" s="2325"/>
      <c r="NJM43" s="2267"/>
      <c r="NJN43" s="2270"/>
      <c r="NJO43" s="2271"/>
      <c r="NJP43" s="2270"/>
      <c r="NJQ43" s="2270"/>
      <c r="NJR43" s="2325"/>
      <c r="NJS43" s="2325"/>
      <c r="NJT43" s="2325"/>
      <c r="NJU43" s="2267"/>
      <c r="NJV43" s="2270"/>
      <c r="NJW43" s="2271"/>
      <c r="NJX43" s="2270"/>
      <c r="NJY43" s="2270"/>
      <c r="NJZ43" s="2325"/>
      <c r="NKA43" s="2325"/>
      <c r="NKB43" s="2325"/>
      <c r="NKC43" s="2267"/>
      <c r="NKD43" s="2270"/>
      <c r="NKE43" s="2271"/>
      <c r="NKF43" s="2270"/>
      <c r="NKG43" s="2270"/>
      <c r="NKH43" s="2325"/>
      <c r="NKI43" s="2325"/>
      <c r="NKJ43" s="2325"/>
      <c r="NKK43" s="2267"/>
      <c r="NKL43" s="2270"/>
      <c r="NKM43" s="2271"/>
      <c r="NKN43" s="2270"/>
      <c r="NKO43" s="2270"/>
      <c r="NKP43" s="2325"/>
      <c r="NKQ43" s="2325"/>
      <c r="NKR43" s="2325"/>
      <c r="NKS43" s="2267"/>
      <c r="NKT43" s="2270"/>
      <c r="NKU43" s="2271"/>
      <c r="NKV43" s="2270"/>
      <c r="NKW43" s="2270"/>
      <c r="NKX43" s="2325"/>
      <c r="NKY43" s="2325"/>
      <c r="NKZ43" s="2325"/>
      <c r="NLA43" s="2267"/>
      <c r="NLB43" s="2270"/>
      <c r="NLC43" s="2271"/>
      <c r="NLD43" s="2270"/>
      <c r="NLE43" s="2270"/>
      <c r="NLF43" s="2325"/>
      <c r="NLG43" s="2325"/>
      <c r="NLH43" s="2325"/>
      <c r="NLI43" s="2267"/>
      <c r="NLJ43" s="2270"/>
      <c r="NLK43" s="2271"/>
      <c r="NLL43" s="2270"/>
      <c r="NLM43" s="2270"/>
      <c r="NLN43" s="2325"/>
      <c r="NLO43" s="2325"/>
      <c r="NLP43" s="2325"/>
      <c r="NLQ43" s="2267"/>
      <c r="NLR43" s="2270"/>
      <c r="NLS43" s="2271"/>
      <c r="NLT43" s="2270"/>
      <c r="NLU43" s="2270"/>
      <c r="NLV43" s="2325"/>
      <c r="NLW43" s="2325"/>
      <c r="NLX43" s="2325"/>
      <c r="NLY43" s="2267"/>
      <c r="NLZ43" s="2270"/>
      <c r="NMA43" s="2271"/>
      <c r="NMB43" s="2270"/>
      <c r="NMC43" s="2270"/>
      <c r="NMD43" s="2325"/>
      <c r="NME43" s="2325"/>
      <c r="NMF43" s="2325"/>
      <c r="NMG43" s="2267"/>
      <c r="NMH43" s="2270"/>
      <c r="NMI43" s="2271"/>
      <c r="NMJ43" s="2270"/>
      <c r="NMK43" s="2270"/>
      <c r="NML43" s="2325"/>
      <c r="NMM43" s="2325"/>
      <c r="NMN43" s="2325"/>
      <c r="NMO43" s="2267"/>
      <c r="NMP43" s="2270"/>
      <c r="NMQ43" s="2271"/>
      <c r="NMR43" s="2270"/>
      <c r="NMS43" s="2270"/>
      <c r="NMT43" s="2325"/>
      <c r="NMU43" s="2325"/>
      <c r="NMV43" s="2325"/>
      <c r="NMW43" s="2267"/>
      <c r="NMX43" s="2270"/>
      <c r="NMY43" s="2271"/>
      <c r="NMZ43" s="2270"/>
      <c r="NNA43" s="2270"/>
      <c r="NNB43" s="2325"/>
      <c r="NNC43" s="2325"/>
      <c r="NND43" s="2325"/>
      <c r="NNE43" s="2267"/>
      <c r="NNF43" s="2270"/>
      <c r="NNG43" s="2271"/>
      <c r="NNH43" s="2270"/>
      <c r="NNI43" s="2270"/>
      <c r="NNJ43" s="2325"/>
      <c r="NNK43" s="2325"/>
      <c r="NNL43" s="2325"/>
      <c r="NNM43" s="2267"/>
      <c r="NNN43" s="2270"/>
      <c r="NNO43" s="2271"/>
      <c r="NNP43" s="2270"/>
      <c r="NNQ43" s="2270"/>
      <c r="NNR43" s="2325"/>
      <c r="NNS43" s="2325"/>
      <c r="NNT43" s="2325"/>
      <c r="NNU43" s="2267"/>
      <c r="NNV43" s="2270"/>
      <c r="NNW43" s="2271"/>
      <c r="NNX43" s="2270"/>
      <c r="NNY43" s="2270"/>
      <c r="NNZ43" s="2325"/>
      <c r="NOA43" s="2325"/>
      <c r="NOB43" s="2325"/>
      <c r="NOC43" s="2267"/>
      <c r="NOD43" s="2270"/>
      <c r="NOE43" s="2271"/>
      <c r="NOF43" s="2270"/>
      <c r="NOG43" s="2270"/>
      <c r="NOH43" s="2325"/>
      <c r="NOI43" s="2325"/>
      <c r="NOJ43" s="2325"/>
      <c r="NOK43" s="2267"/>
      <c r="NOL43" s="2270"/>
      <c r="NOM43" s="2271"/>
      <c r="NON43" s="2270"/>
      <c r="NOO43" s="2270"/>
      <c r="NOP43" s="2325"/>
      <c r="NOQ43" s="2325"/>
      <c r="NOR43" s="2325"/>
      <c r="NOS43" s="2267"/>
      <c r="NOT43" s="2270"/>
      <c r="NOU43" s="2271"/>
      <c r="NOV43" s="2270"/>
      <c r="NOW43" s="2270"/>
      <c r="NOX43" s="2325"/>
      <c r="NOY43" s="2325"/>
      <c r="NOZ43" s="2325"/>
      <c r="NPA43" s="2267"/>
      <c r="NPB43" s="2270"/>
      <c r="NPC43" s="2271"/>
      <c r="NPD43" s="2270"/>
      <c r="NPE43" s="2270"/>
      <c r="NPF43" s="2325"/>
      <c r="NPG43" s="2325"/>
      <c r="NPH43" s="2325"/>
      <c r="NPI43" s="2267"/>
      <c r="NPJ43" s="2270"/>
      <c r="NPK43" s="2271"/>
      <c r="NPL43" s="2270"/>
      <c r="NPM43" s="2270"/>
      <c r="NPN43" s="2325"/>
      <c r="NPO43" s="2325"/>
      <c r="NPP43" s="2325"/>
      <c r="NPQ43" s="2267"/>
      <c r="NPR43" s="2270"/>
      <c r="NPS43" s="2271"/>
      <c r="NPT43" s="2270"/>
      <c r="NPU43" s="2270"/>
      <c r="NPV43" s="2325"/>
      <c r="NPW43" s="2325"/>
      <c r="NPX43" s="2325"/>
      <c r="NPY43" s="2267"/>
      <c r="NPZ43" s="2270"/>
      <c r="NQA43" s="2271"/>
      <c r="NQB43" s="2270"/>
      <c r="NQC43" s="2270"/>
      <c r="NQD43" s="2325"/>
      <c r="NQE43" s="2325"/>
      <c r="NQF43" s="2325"/>
      <c r="NQG43" s="2267"/>
      <c r="NQH43" s="2270"/>
      <c r="NQI43" s="2271"/>
      <c r="NQJ43" s="2270"/>
      <c r="NQK43" s="2270"/>
      <c r="NQL43" s="2325"/>
      <c r="NQM43" s="2325"/>
      <c r="NQN43" s="2325"/>
      <c r="NQO43" s="2267"/>
      <c r="NQP43" s="2270"/>
      <c r="NQQ43" s="2271"/>
      <c r="NQR43" s="2270"/>
      <c r="NQS43" s="2270"/>
      <c r="NQT43" s="2325"/>
      <c r="NQU43" s="2325"/>
      <c r="NQV43" s="2325"/>
      <c r="NQW43" s="2267"/>
      <c r="NQX43" s="2270"/>
      <c r="NQY43" s="2271"/>
      <c r="NQZ43" s="2270"/>
      <c r="NRA43" s="2270"/>
      <c r="NRB43" s="2325"/>
      <c r="NRC43" s="2325"/>
      <c r="NRD43" s="2325"/>
      <c r="NRE43" s="2267"/>
      <c r="NRF43" s="2270"/>
      <c r="NRG43" s="2271"/>
      <c r="NRH43" s="2270"/>
      <c r="NRI43" s="2270"/>
      <c r="NRJ43" s="2325"/>
      <c r="NRK43" s="2325"/>
      <c r="NRL43" s="2325"/>
      <c r="NRM43" s="2267"/>
      <c r="NRN43" s="2270"/>
      <c r="NRO43" s="2271"/>
      <c r="NRP43" s="2270"/>
      <c r="NRQ43" s="2270"/>
      <c r="NRR43" s="2325"/>
      <c r="NRS43" s="2325"/>
      <c r="NRT43" s="2325"/>
      <c r="NRU43" s="2267"/>
      <c r="NRV43" s="2270"/>
      <c r="NRW43" s="2271"/>
      <c r="NRX43" s="2270"/>
      <c r="NRY43" s="2270"/>
      <c r="NRZ43" s="2325"/>
      <c r="NSA43" s="2325"/>
      <c r="NSB43" s="2325"/>
      <c r="NSC43" s="2267"/>
      <c r="NSD43" s="2270"/>
      <c r="NSE43" s="2271"/>
      <c r="NSF43" s="2270"/>
      <c r="NSG43" s="2270"/>
      <c r="NSH43" s="2325"/>
      <c r="NSI43" s="2325"/>
      <c r="NSJ43" s="2325"/>
      <c r="NSK43" s="2267"/>
      <c r="NSL43" s="2270"/>
      <c r="NSM43" s="2271"/>
      <c r="NSN43" s="2270"/>
      <c r="NSO43" s="2270"/>
      <c r="NSP43" s="2325"/>
      <c r="NSQ43" s="2325"/>
      <c r="NSR43" s="2325"/>
      <c r="NSS43" s="2267"/>
      <c r="NST43" s="2270"/>
      <c r="NSU43" s="2271"/>
      <c r="NSV43" s="2270"/>
      <c r="NSW43" s="2270"/>
      <c r="NSX43" s="2325"/>
      <c r="NSY43" s="2325"/>
      <c r="NSZ43" s="2325"/>
      <c r="NTA43" s="2267"/>
      <c r="NTB43" s="2270"/>
      <c r="NTC43" s="2271"/>
      <c r="NTD43" s="2270"/>
      <c r="NTE43" s="2270"/>
      <c r="NTF43" s="2325"/>
      <c r="NTG43" s="2325"/>
      <c r="NTH43" s="2325"/>
      <c r="NTI43" s="2267"/>
      <c r="NTJ43" s="2270"/>
      <c r="NTK43" s="2271"/>
      <c r="NTL43" s="2270"/>
      <c r="NTM43" s="2270"/>
      <c r="NTN43" s="2325"/>
      <c r="NTO43" s="2325"/>
      <c r="NTP43" s="2325"/>
      <c r="NTQ43" s="2267"/>
      <c r="NTR43" s="2270"/>
      <c r="NTS43" s="2271"/>
      <c r="NTT43" s="2270"/>
      <c r="NTU43" s="2270"/>
      <c r="NTV43" s="2325"/>
      <c r="NTW43" s="2325"/>
      <c r="NTX43" s="2325"/>
      <c r="NTY43" s="2267"/>
      <c r="NTZ43" s="2270"/>
      <c r="NUA43" s="2271"/>
      <c r="NUB43" s="2270"/>
      <c r="NUC43" s="2270"/>
      <c r="NUD43" s="2325"/>
      <c r="NUE43" s="2325"/>
      <c r="NUF43" s="2325"/>
      <c r="NUG43" s="2267"/>
      <c r="NUH43" s="2270"/>
      <c r="NUI43" s="2271"/>
      <c r="NUJ43" s="2270"/>
      <c r="NUK43" s="2270"/>
      <c r="NUL43" s="2325"/>
      <c r="NUM43" s="2325"/>
      <c r="NUN43" s="2325"/>
      <c r="NUO43" s="2267"/>
      <c r="NUP43" s="2270"/>
      <c r="NUQ43" s="2271"/>
      <c r="NUR43" s="2270"/>
      <c r="NUS43" s="2270"/>
      <c r="NUT43" s="2325"/>
      <c r="NUU43" s="2325"/>
      <c r="NUV43" s="2325"/>
      <c r="NUW43" s="2267"/>
      <c r="NUX43" s="2270"/>
      <c r="NUY43" s="2271"/>
      <c r="NUZ43" s="2270"/>
      <c r="NVA43" s="2270"/>
      <c r="NVB43" s="2325"/>
      <c r="NVC43" s="2325"/>
      <c r="NVD43" s="2325"/>
      <c r="NVE43" s="2267"/>
      <c r="NVF43" s="2270"/>
      <c r="NVG43" s="2271"/>
      <c r="NVH43" s="2270"/>
      <c r="NVI43" s="2270"/>
      <c r="NVJ43" s="2325"/>
      <c r="NVK43" s="2325"/>
      <c r="NVL43" s="2325"/>
      <c r="NVM43" s="2267"/>
      <c r="NVN43" s="2270"/>
      <c r="NVO43" s="2271"/>
      <c r="NVP43" s="2270"/>
      <c r="NVQ43" s="2270"/>
      <c r="NVR43" s="2325"/>
      <c r="NVS43" s="2325"/>
      <c r="NVT43" s="2325"/>
      <c r="NVU43" s="2267"/>
      <c r="NVV43" s="2270"/>
      <c r="NVW43" s="2271"/>
      <c r="NVX43" s="2270"/>
      <c r="NVY43" s="2270"/>
      <c r="NVZ43" s="2325"/>
      <c r="NWA43" s="2325"/>
      <c r="NWB43" s="2325"/>
      <c r="NWC43" s="2267"/>
      <c r="NWD43" s="2270"/>
      <c r="NWE43" s="2271"/>
      <c r="NWF43" s="2270"/>
      <c r="NWG43" s="2270"/>
      <c r="NWH43" s="2325"/>
      <c r="NWI43" s="2325"/>
      <c r="NWJ43" s="2325"/>
      <c r="NWK43" s="2267"/>
      <c r="NWL43" s="2270"/>
      <c r="NWM43" s="2271"/>
      <c r="NWN43" s="2270"/>
      <c r="NWO43" s="2270"/>
      <c r="NWP43" s="2325"/>
      <c r="NWQ43" s="2325"/>
      <c r="NWR43" s="2325"/>
      <c r="NWS43" s="2267"/>
      <c r="NWT43" s="2270"/>
      <c r="NWU43" s="2271"/>
      <c r="NWV43" s="2270"/>
      <c r="NWW43" s="2270"/>
      <c r="NWX43" s="2325"/>
      <c r="NWY43" s="2325"/>
      <c r="NWZ43" s="2325"/>
      <c r="NXA43" s="2267"/>
      <c r="NXB43" s="2270"/>
      <c r="NXC43" s="2271"/>
      <c r="NXD43" s="2270"/>
      <c r="NXE43" s="2270"/>
      <c r="NXF43" s="2325"/>
      <c r="NXG43" s="2325"/>
      <c r="NXH43" s="2325"/>
      <c r="NXI43" s="2267"/>
      <c r="NXJ43" s="2270"/>
      <c r="NXK43" s="2271"/>
      <c r="NXL43" s="2270"/>
      <c r="NXM43" s="2270"/>
      <c r="NXN43" s="2325"/>
      <c r="NXO43" s="2325"/>
      <c r="NXP43" s="2325"/>
      <c r="NXQ43" s="2267"/>
      <c r="NXR43" s="2270"/>
      <c r="NXS43" s="2271"/>
      <c r="NXT43" s="2270"/>
      <c r="NXU43" s="2270"/>
      <c r="NXV43" s="2325"/>
      <c r="NXW43" s="2325"/>
      <c r="NXX43" s="2325"/>
      <c r="NXY43" s="2267"/>
      <c r="NXZ43" s="2270"/>
      <c r="NYA43" s="2271"/>
      <c r="NYB43" s="2270"/>
      <c r="NYC43" s="2270"/>
      <c r="NYD43" s="2325"/>
      <c r="NYE43" s="2325"/>
      <c r="NYF43" s="2325"/>
      <c r="NYG43" s="2267"/>
      <c r="NYH43" s="2270"/>
      <c r="NYI43" s="2271"/>
      <c r="NYJ43" s="2270"/>
      <c r="NYK43" s="2270"/>
      <c r="NYL43" s="2325"/>
      <c r="NYM43" s="2325"/>
      <c r="NYN43" s="2325"/>
      <c r="NYO43" s="2267"/>
      <c r="NYP43" s="2270"/>
      <c r="NYQ43" s="2271"/>
      <c r="NYR43" s="2270"/>
      <c r="NYS43" s="2270"/>
      <c r="NYT43" s="2325"/>
      <c r="NYU43" s="2325"/>
      <c r="NYV43" s="2325"/>
      <c r="NYW43" s="2267"/>
      <c r="NYX43" s="2270"/>
      <c r="NYY43" s="2271"/>
      <c r="NYZ43" s="2270"/>
      <c r="NZA43" s="2270"/>
      <c r="NZB43" s="2325"/>
      <c r="NZC43" s="2325"/>
      <c r="NZD43" s="2325"/>
      <c r="NZE43" s="2267"/>
      <c r="NZF43" s="2270"/>
      <c r="NZG43" s="2271"/>
      <c r="NZH43" s="2270"/>
      <c r="NZI43" s="2270"/>
      <c r="NZJ43" s="2325"/>
      <c r="NZK43" s="2325"/>
      <c r="NZL43" s="2325"/>
      <c r="NZM43" s="2267"/>
      <c r="NZN43" s="2270"/>
      <c r="NZO43" s="2271"/>
      <c r="NZP43" s="2270"/>
      <c r="NZQ43" s="2270"/>
      <c r="NZR43" s="2325"/>
      <c r="NZS43" s="2325"/>
      <c r="NZT43" s="2325"/>
      <c r="NZU43" s="2267"/>
      <c r="NZV43" s="2270"/>
      <c r="NZW43" s="2271"/>
      <c r="NZX43" s="2270"/>
      <c r="NZY43" s="2270"/>
      <c r="NZZ43" s="2325"/>
      <c r="OAA43" s="2325"/>
      <c r="OAB43" s="2325"/>
      <c r="OAC43" s="2267"/>
      <c r="OAD43" s="2270"/>
      <c r="OAE43" s="2271"/>
      <c r="OAF43" s="2270"/>
      <c r="OAG43" s="2270"/>
      <c r="OAH43" s="2325"/>
      <c r="OAI43" s="2325"/>
      <c r="OAJ43" s="2325"/>
      <c r="OAK43" s="2267"/>
      <c r="OAL43" s="2270"/>
      <c r="OAM43" s="2271"/>
      <c r="OAN43" s="2270"/>
      <c r="OAO43" s="2270"/>
      <c r="OAP43" s="2325"/>
      <c r="OAQ43" s="2325"/>
      <c r="OAR43" s="2325"/>
      <c r="OAS43" s="2267"/>
      <c r="OAT43" s="2270"/>
      <c r="OAU43" s="2271"/>
      <c r="OAV43" s="2270"/>
      <c r="OAW43" s="2270"/>
      <c r="OAX43" s="2325"/>
      <c r="OAY43" s="2325"/>
      <c r="OAZ43" s="2325"/>
      <c r="OBA43" s="2267"/>
      <c r="OBB43" s="2270"/>
      <c r="OBC43" s="2271"/>
      <c r="OBD43" s="2270"/>
      <c r="OBE43" s="2270"/>
      <c r="OBF43" s="2325"/>
      <c r="OBG43" s="2325"/>
      <c r="OBH43" s="2325"/>
      <c r="OBI43" s="2267"/>
      <c r="OBJ43" s="2270"/>
      <c r="OBK43" s="2271"/>
      <c r="OBL43" s="2270"/>
      <c r="OBM43" s="2270"/>
      <c r="OBN43" s="2325"/>
      <c r="OBO43" s="2325"/>
      <c r="OBP43" s="2325"/>
      <c r="OBQ43" s="2267"/>
      <c r="OBR43" s="2270"/>
      <c r="OBS43" s="2271"/>
      <c r="OBT43" s="2270"/>
      <c r="OBU43" s="2270"/>
      <c r="OBV43" s="2325"/>
      <c r="OBW43" s="2325"/>
      <c r="OBX43" s="2325"/>
      <c r="OBY43" s="2267"/>
      <c r="OBZ43" s="2270"/>
      <c r="OCA43" s="2271"/>
      <c r="OCB43" s="2270"/>
      <c r="OCC43" s="2270"/>
      <c r="OCD43" s="2325"/>
      <c r="OCE43" s="2325"/>
      <c r="OCF43" s="2325"/>
      <c r="OCG43" s="2267"/>
      <c r="OCH43" s="2270"/>
      <c r="OCI43" s="2271"/>
      <c r="OCJ43" s="2270"/>
      <c r="OCK43" s="2270"/>
      <c r="OCL43" s="2325"/>
      <c r="OCM43" s="2325"/>
      <c r="OCN43" s="2325"/>
      <c r="OCO43" s="2267"/>
      <c r="OCP43" s="2270"/>
      <c r="OCQ43" s="2271"/>
      <c r="OCR43" s="2270"/>
      <c r="OCS43" s="2270"/>
      <c r="OCT43" s="2325"/>
      <c r="OCU43" s="2325"/>
      <c r="OCV43" s="2325"/>
      <c r="OCW43" s="2267"/>
      <c r="OCX43" s="2270"/>
      <c r="OCY43" s="2271"/>
      <c r="OCZ43" s="2270"/>
      <c r="ODA43" s="2270"/>
      <c r="ODB43" s="2325"/>
      <c r="ODC43" s="2325"/>
      <c r="ODD43" s="2325"/>
      <c r="ODE43" s="2267"/>
      <c r="ODF43" s="2270"/>
      <c r="ODG43" s="2271"/>
      <c r="ODH43" s="2270"/>
      <c r="ODI43" s="2270"/>
      <c r="ODJ43" s="2325"/>
      <c r="ODK43" s="2325"/>
      <c r="ODL43" s="2325"/>
      <c r="ODM43" s="2267"/>
      <c r="ODN43" s="2270"/>
      <c r="ODO43" s="2271"/>
      <c r="ODP43" s="2270"/>
      <c r="ODQ43" s="2270"/>
      <c r="ODR43" s="2325"/>
      <c r="ODS43" s="2325"/>
      <c r="ODT43" s="2325"/>
      <c r="ODU43" s="2267"/>
      <c r="ODV43" s="2270"/>
      <c r="ODW43" s="2271"/>
      <c r="ODX43" s="2270"/>
      <c r="ODY43" s="2270"/>
      <c r="ODZ43" s="2325"/>
      <c r="OEA43" s="2325"/>
      <c r="OEB43" s="2325"/>
      <c r="OEC43" s="2267"/>
      <c r="OED43" s="2270"/>
      <c r="OEE43" s="2271"/>
      <c r="OEF43" s="2270"/>
      <c r="OEG43" s="2270"/>
      <c r="OEH43" s="2325"/>
      <c r="OEI43" s="2325"/>
      <c r="OEJ43" s="2325"/>
      <c r="OEK43" s="2267"/>
      <c r="OEL43" s="2270"/>
      <c r="OEM43" s="2271"/>
      <c r="OEN43" s="2270"/>
      <c r="OEO43" s="2270"/>
      <c r="OEP43" s="2325"/>
      <c r="OEQ43" s="2325"/>
      <c r="OER43" s="2325"/>
      <c r="OES43" s="2267"/>
      <c r="OET43" s="2270"/>
      <c r="OEU43" s="2271"/>
      <c r="OEV43" s="2270"/>
      <c r="OEW43" s="2270"/>
      <c r="OEX43" s="2325"/>
      <c r="OEY43" s="2325"/>
      <c r="OEZ43" s="2325"/>
      <c r="OFA43" s="2267"/>
      <c r="OFB43" s="2270"/>
      <c r="OFC43" s="2271"/>
      <c r="OFD43" s="2270"/>
      <c r="OFE43" s="2270"/>
      <c r="OFF43" s="2325"/>
      <c r="OFG43" s="2325"/>
      <c r="OFH43" s="2325"/>
      <c r="OFI43" s="2267"/>
      <c r="OFJ43" s="2270"/>
      <c r="OFK43" s="2271"/>
      <c r="OFL43" s="2270"/>
      <c r="OFM43" s="2270"/>
      <c r="OFN43" s="2325"/>
      <c r="OFO43" s="2325"/>
      <c r="OFP43" s="2325"/>
      <c r="OFQ43" s="2267"/>
      <c r="OFR43" s="2270"/>
      <c r="OFS43" s="2271"/>
      <c r="OFT43" s="2270"/>
      <c r="OFU43" s="2270"/>
      <c r="OFV43" s="2325"/>
      <c r="OFW43" s="2325"/>
      <c r="OFX43" s="2325"/>
      <c r="OFY43" s="2267"/>
      <c r="OFZ43" s="2270"/>
      <c r="OGA43" s="2271"/>
      <c r="OGB43" s="2270"/>
      <c r="OGC43" s="2270"/>
      <c r="OGD43" s="2325"/>
      <c r="OGE43" s="2325"/>
      <c r="OGF43" s="2325"/>
      <c r="OGG43" s="2267"/>
      <c r="OGH43" s="2270"/>
      <c r="OGI43" s="2271"/>
      <c r="OGJ43" s="2270"/>
      <c r="OGK43" s="2270"/>
      <c r="OGL43" s="2325"/>
      <c r="OGM43" s="2325"/>
      <c r="OGN43" s="2325"/>
      <c r="OGO43" s="2267"/>
      <c r="OGP43" s="2270"/>
      <c r="OGQ43" s="2271"/>
      <c r="OGR43" s="2270"/>
      <c r="OGS43" s="2270"/>
      <c r="OGT43" s="2325"/>
      <c r="OGU43" s="2325"/>
      <c r="OGV43" s="2325"/>
      <c r="OGW43" s="2267"/>
      <c r="OGX43" s="2270"/>
      <c r="OGY43" s="2271"/>
      <c r="OGZ43" s="2270"/>
      <c r="OHA43" s="2270"/>
      <c r="OHB43" s="2325"/>
      <c r="OHC43" s="2325"/>
      <c r="OHD43" s="2325"/>
      <c r="OHE43" s="2267"/>
      <c r="OHF43" s="2270"/>
      <c r="OHG43" s="2271"/>
      <c r="OHH43" s="2270"/>
      <c r="OHI43" s="2270"/>
      <c r="OHJ43" s="2325"/>
      <c r="OHK43" s="2325"/>
      <c r="OHL43" s="2325"/>
      <c r="OHM43" s="2267"/>
      <c r="OHN43" s="2270"/>
      <c r="OHO43" s="2271"/>
      <c r="OHP43" s="2270"/>
      <c r="OHQ43" s="2270"/>
      <c r="OHR43" s="2325"/>
      <c r="OHS43" s="2325"/>
      <c r="OHT43" s="2325"/>
      <c r="OHU43" s="2267"/>
      <c r="OHV43" s="2270"/>
      <c r="OHW43" s="2271"/>
      <c r="OHX43" s="2270"/>
      <c r="OHY43" s="2270"/>
      <c r="OHZ43" s="2325"/>
      <c r="OIA43" s="2325"/>
      <c r="OIB43" s="2325"/>
      <c r="OIC43" s="2267"/>
      <c r="OID43" s="2270"/>
      <c r="OIE43" s="2271"/>
      <c r="OIF43" s="2270"/>
      <c r="OIG43" s="2270"/>
      <c r="OIH43" s="2325"/>
      <c r="OII43" s="2325"/>
      <c r="OIJ43" s="2325"/>
      <c r="OIK43" s="2267"/>
      <c r="OIL43" s="2270"/>
      <c r="OIM43" s="2271"/>
      <c r="OIN43" s="2270"/>
      <c r="OIO43" s="2270"/>
      <c r="OIP43" s="2325"/>
      <c r="OIQ43" s="2325"/>
      <c r="OIR43" s="2325"/>
      <c r="OIS43" s="2267"/>
      <c r="OIT43" s="2270"/>
      <c r="OIU43" s="2271"/>
      <c r="OIV43" s="2270"/>
      <c r="OIW43" s="2270"/>
      <c r="OIX43" s="2325"/>
      <c r="OIY43" s="2325"/>
      <c r="OIZ43" s="2325"/>
      <c r="OJA43" s="2267"/>
      <c r="OJB43" s="2270"/>
      <c r="OJC43" s="2271"/>
      <c r="OJD43" s="2270"/>
      <c r="OJE43" s="2270"/>
      <c r="OJF43" s="2325"/>
      <c r="OJG43" s="2325"/>
      <c r="OJH43" s="2325"/>
      <c r="OJI43" s="2267"/>
      <c r="OJJ43" s="2270"/>
      <c r="OJK43" s="2271"/>
      <c r="OJL43" s="2270"/>
      <c r="OJM43" s="2270"/>
      <c r="OJN43" s="2325"/>
      <c r="OJO43" s="2325"/>
      <c r="OJP43" s="2325"/>
      <c r="OJQ43" s="2267"/>
      <c r="OJR43" s="2270"/>
      <c r="OJS43" s="2271"/>
      <c r="OJT43" s="2270"/>
      <c r="OJU43" s="2270"/>
      <c r="OJV43" s="2325"/>
      <c r="OJW43" s="2325"/>
      <c r="OJX43" s="2325"/>
      <c r="OJY43" s="2267"/>
      <c r="OJZ43" s="2270"/>
      <c r="OKA43" s="2271"/>
      <c r="OKB43" s="2270"/>
      <c r="OKC43" s="2270"/>
      <c r="OKD43" s="2325"/>
      <c r="OKE43" s="2325"/>
      <c r="OKF43" s="2325"/>
      <c r="OKG43" s="2267"/>
      <c r="OKH43" s="2270"/>
      <c r="OKI43" s="2271"/>
      <c r="OKJ43" s="2270"/>
      <c r="OKK43" s="2270"/>
      <c r="OKL43" s="2325"/>
      <c r="OKM43" s="2325"/>
      <c r="OKN43" s="2325"/>
      <c r="OKO43" s="2267"/>
      <c r="OKP43" s="2270"/>
      <c r="OKQ43" s="2271"/>
      <c r="OKR43" s="2270"/>
      <c r="OKS43" s="2270"/>
      <c r="OKT43" s="2325"/>
      <c r="OKU43" s="2325"/>
      <c r="OKV43" s="2325"/>
      <c r="OKW43" s="2267"/>
      <c r="OKX43" s="2270"/>
      <c r="OKY43" s="2271"/>
      <c r="OKZ43" s="2270"/>
      <c r="OLA43" s="2270"/>
      <c r="OLB43" s="2325"/>
      <c r="OLC43" s="2325"/>
      <c r="OLD43" s="2325"/>
      <c r="OLE43" s="2267"/>
      <c r="OLF43" s="2270"/>
      <c r="OLG43" s="2271"/>
      <c r="OLH43" s="2270"/>
      <c r="OLI43" s="2270"/>
      <c r="OLJ43" s="2325"/>
      <c r="OLK43" s="2325"/>
      <c r="OLL43" s="2325"/>
      <c r="OLM43" s="2267"/>
      <c r="OLN43" s="2270"/>
      <c r="OLO43" s="2271"/>
      <c r="OLP43" s="2270"/>
      <c r="OLQ43" s="2270"/>
      <c r="OLR43" s="2325"/>
      <c r="OLS43" s="2325"/>
      <c r="OLT43" s="2325"/>
      <c r="OLU43" s="2267"/>
      <c r="OLV43" s="2270"/>
      <c r="OLW43" s="2271"/>
      <c r="OLX43" s="2270"/>
      <c r="OLY43" s="2270"/>
      <c r="OLZ43" s="2325"/>
      <c r="OMA43" s="2325"/>
      <c r="OMB43" s="2325"/>
      <c r="OMC43" s="2267"/>
      <c r="OMD43" s="2270"/>
      <c r="OME43" s="2271"/>
      <c r="OMF43" s="2270"/>
      <c r="OMG43" s="2270"/>
      <c r="OMH43" s="2325"/>
      <c r="OMI43" s="2325"/>
      <c r="OMJ43" s="2325"/>
      <c r="OMK43" s="2267"/>
      <c r="OML43" s="2270"/>
      <c r="OMM43" s="2271"/>
      <c r="OMN43" s="2270"/>
      <c r="OMO43" s="2270"/>
      <c r="OMP43" s="2325"/>
      <c r="OMQ43" s="2325"/>
      <c r="OMR43" s="2325"/>
      <c r="OMS43" s="2267"/>
      <c r="OMT43" s="2270"/>
      <c r="OMU43" s="2271"/>
      <c r="OMV43" s="2270"/>
      <c r="OMW43" s="2270"/>
      <c r="OMX43" s="2325"/>
      <c r="OMY43" s="2325"/>
      <c r="OMZ43" s="2325"/>
      <c r="ONA43" s="2267"/>
      <c r="ONB43" s="2270"/>
      <c r="ONC43" s="2271"/>
      <c r="OND43" s="2270"/>
      <c r="ONE43" s="2270"/>
      <c r="ONF43" s="2325"/>
      <c r="ONG43" s="2325"/>
      <c r="ONH43" s="2325"/>
      <c r="ONI43" s="2267"/>
      <c r="ONJ43" s="2270"/>
      <c r="ONK43" s="2271"/>
      <c r="ONL43" s="2270"/>
      <c r="ONM43" s="2270"/>
      <c r="ONN43" s="2325"/>
      <c r="ONO43" s="2325"/>
      <c r="ONP43" s="2325"/>
      <c r="ONQ43" s="2267"/>
      <c r="ONR43" s="2270"/>
      <c r="ONS43" s="2271"/>
      <c r="ONT43" s="2270"/>
      <c r="ONU43" s="2270"/>
      <c r="ONV43" s="2325"/>
      <c r="ONW43" s="2325"/>
      <c r="ONX43" s="2325"/>
      <c r="ONY43" s="2267"/>
      <c r="ONZ43" s="2270"/>
      <c r="OOA43" s="2271"/>
      <c r="OOB43" s="2270"/>
      <c r="OOC43" s="2270"/>
      <c r="OOD43" s="2325"/>
      <c r="OOE43" s="2325"/>
      <c r="OOF43" s="2325"/>
      <c r="OOG43" s="2267"/>
      <c r="OOH43" s="2270"/>
      <c r="OOI43" s="2271"/>
      <c r="OOJ43" s="2270"/>
      <c r="OOK43" s="2270"/>
      <c r="OOL43" s="2325"/>
      <c r="OOM43" s="2325"/>
      <c r="OON43" s="2325"/>
      <c r="OOO43" s="2267"/>
      <c r="OOP43" s="2270"/>
      <c r="OOQ43" s="2271"/>
      <c r="OOR43" s="2270"/>
      <c r="OOS43" s="2270"/>
      <c r="OOT43" s="2325"/>
      <c r="OOU43" s="2325"/>
      <c r="OOV43" s="2325"/>
      <c r="OOW43" s="2267"/>
      <c r="OOX43" s="2270"/>
      <c r="OOY43" s="2271"/>
      <c r="OOZ43" s="2270"/>
      <c r="OPA43" s="2270"/>
      <c r="OPB43" s="2325"/>
      <c r="OPC43" s="2325"/>
      <c r="OPD43" s="2325"/>
      <c r="OPE43" s="2267"/>
      <c r="OPF43" s="2270"/>
      <c r="OPG43" s="2271"/>
      <c r="OPH43" s="2270"/>
      <c r="OPI43" s="2270"/>
      <c r="OPJ43" s="2325"/>
      <c r="OPK43" s="2325"/>
      <c r="OPL43" s="2325"/>
      <c r="OPM43" s="2267"/>
      <c r="OPN43" s="2270"/>
      <c r="OPO43" s="2271"/>
      <c r="OPP43" s="2270"/>
      <c r="OPQ43" s="2270"/>
      <c r="OPR43" s="2325"/>
      <c r="OPS43" s="2325"/>
      <c r="OPT43" s="2325"/>
      <c r="OPU43" s="2267"/>
      <c r="OPV43" s="2270"/>
      <c r="OPW43" s="2271"/>
      <c r="OPX43" s="2270"/>
      <c r="OPY43" s="2270"/>
      <c r="OPZ43" s="2325"/>
      <c r="OQA43" s="2325"/>
      <c r="OQB43" s="2325"/>
      <c r="OQC43" s="2267"/>
      <c r="OQD43" s="2270"/>
      <c r="OQE43" s="2271"/>
      <c r="OQF43" s="2270"/>
      <c r="OQG43" s="2270"/>
      <c r="OQH43" s="2325"/>
      <c r="OQI43" s="2325"/>
      <c r="OQJ43" s="2325"/>
      <c r="OQK43" s="2267"/>
      <c r="OQL43" s="2270"/>
      <c r="OQM43" s="2271"/>
      <c r="OQN43" s="2270"/>
      <c r="OQO43" s="2270"/>
      <c r="OQP43" s="2325"/>
      <c r="OQQ43" s="2325"/>
      <c r="OQR43" s="2325"/>
      <c r="OQS43" s="2267"/>
      <c r="OQT43" s="2270"/>
      <c r="OQU43" s="2271"/>
      <c r="OQV43" s="2270"/>
      <c r="OQW43" s="2270"/>
      <c r="OQX43" s="2325"/>
      <c r="OQY43" s="2325"/>
      <c r="OQZ43" s="2325"/>
      <c r="ORA43" s="2267"/>
      <c r="ORB43" s="2270"/>
      <c r="ORC43" s="2271"/>
      <c r="ORD43" s="2270"/>
      <c r="ORE43" s="2270"/>
      <c r="ORF43" s="2325"/>
      <c r="ORG43" s="2325"/>
      <c r="ORH43" s="2325"/>
      <c r="ORI43" s="2267"/>
      <c r="ORJ43" s="2270"/>
      <c r="ORK43" s="2271"/>
      <c r="ORL43" s="2270"/>
      <c r="ORM43" s="2270"/>
      <c r="ORN43" s="2325"/>
      <c r="ORO43" s="2325"/>
      <c r="ORP43" s="2325"/>
      <c r="ORQ43" s="2267"/>
      <c r="ORR43" s="2270"/>
      <c r="ORS43" s="2271"/>
      <c r="ORT43" s="2270"/>
      <c r="ORU43" s="2270"/>
      <c r="ORV43" s="2325"/>
      <c r="ORW43" s="2325"/>
      <c r="ORX43" s="2325"/>
      <c r="ORY43" s="2267"/>
      <c r="ORZ43" s="2270"/>
      <c r="OSA43" s="2271"/>
      <c r="OSB43" s="2270"/>
      <c r="OSC43" s="2270"/>
      <c r="OSD43" s="2325"/>
      <c r="OSE43" s="2325"/>
      <c r="OSF43" s="2325"/>
      <c r="OSG43" s="2267"/>
      <c r="OSH43" s="2270"/>
      <c r="OSI43" s="2271"/>
      <c r="OSJ43" s="2270"/>
      <c r="OSK43" s="2270"/>
      <c r="OSL43" s="2325"/>
      <c r="OSM43" s="2325"/>
      <c r="OSN43" s="2325"/>
      <c r="OSO43" s="2267"/>
      <c r="OSP43" s="2270"/>
      <c r="OSQ43" s="2271"/>
      <c r="OSR43" s="2270"/>
      <c r="OSS43" s="2270"/>
      <c r="OST43" s="2325"/>
      <c r="OSU43" s="2325"/>
      <c r="OSV43" s="2325"/>
      <c r="OSW43" s="2267"/>
      <c r="OSX43" s="2270"/>
      <c r="OSY43" s="2271"/>
      <c r="OSZ43" s="2270"/>
      <c r="OTA43" s="2270"/>
      <c r="OTB43" s="2325"/>
      <c r="OTC43" s="2325"/>
      <c r="OTD43" s="2325"/>
      <c r="OTE43" s="2267"/>
      <c r="OTF43" s="2270"/>
      <c r="OTG43" s="2271"/>
      <c r="OTH43" s="2270"/>
      <c r="OTI43" s="2270"/>
      <c r="OTJ43" s="2325"/>
      <c r="OTK43" s="2325"/>
      <c r="OTL43" s="2325"/>
      <c r="OTM43" s="2267"/>
      <c r="OTN43" s="2270"/>
      <c r="OTO43" s="2271"/>
      <c r="OTP43" s="2270"/>
      <c r="OTQ43" s="2270"/>
      <c r="OTR43" s="2325"/>
      <c r="OTS43" s="2325"/>
      <c r="OTT43" s="2325"/>
      <c r="OTU43" s="2267"/>
      <c r="OTV43" s="2270"/>
      <c r="OTW43" s="2271"/>
      <c r="OTX43" s="2270"/>
      <c r="OTY43" s="2270"/>
      <c r="OTZ43" s="2325"/>
      <c r="OUA43" s="2325"/>
      <c r="OUB43" s="2325"/>
      <c r="OUC43" s="2267"/>
      <c r="OUD43" s="2270"/>
      <c r="OUE43" s="2271"/>
      <c r="OUF43" s="2270"/>
      <c r="OUG43" s="2270"/>
      <c r="OUH43" s="2325"/>
      <c r="OUI43" s="2325"/>
      <c r="OUJ43" s="2325"/>
      <c r="OUK43" s="2267"/>
      <c r="OUL43" s="2270"/>
      <c r="OUM43" s="2271"/>
      <c r="OUN43" s="2270"/>
      <c r="OUO43" s="2270"/>
      <c r="OUP43" s="2325"/>
      <c r="OUQ43" s="2325"/>
      <c r="OUR43" s="2325"/>
      <c r="OUS43" s="2267"/>
      <c r="OUT43" s="2270"/>
      <c r="OUU43" s="2271"/>
      <c r="OUV43" s="2270"/>
      <c r="OUW43" s="2270"/>
      <c r="OUX43" s="2325"/>
      <c r="OUY43" s="2325"/>
      <c r="OUZ43" s="2325"/>
      <c r="OVA43" s="2267"/>
      <c r="OVB43" s="2270"/>
      <c r="OVC43" s="2271"/>
      <c r="OVD43" s="2270"/>
      <c r="OVE43" s="2270"/>
      <c r="OVF43" s="2325"/>
      <c r="OVG43" s="2325"/>
      <c r="OVH43" s="2325"/>
      <c r="OVI43" s="2267"/>
      <c r="OVJ43" s="2270"/>
      <c r="OVK43" s="2271"/>
      <c r="OVL43" s="2270"/>
      <c r="OVM43" s="2270"/>
      <c r="OVN43" s="2325"/>
      <c r="OVO43" s="2325"/>
      <c r="OVP43" s="2325"/>
      <c r="OVQ43" s="2267"/>
      <c r="OVR43" s="2270"/>
      <c r="OVS43" s="2271"/>
      <c r="OVT43" s="2270"/>
      <c r="OVU43" s="2270"/>
      <c r="OVV43" s="2325"/>
      <c r="OVW43" s="2325"/>
      <c r="OVX43" s="2325"/>
      <c r="OVY43" s="2267"/>
      <c r="OVZ43" s="2270"/>
      <c r="OWA43" s="2271"/>
      <c r="OWB43" s="2270"/>
      <c r="OWC43" s="2270"/>
      <c r="OWD43" s="2325"/>
      <c r="OWE43" s="2325"/>
      <c r="OWF43" s="2325"/>
      <c r="OWG43" s="2267"/>
      <c r="OWH43" s="2270"/>
      <c r="OWI43" s="2271"/>
      <c r="OWJ43" s="2270"/>
      <c r="OWK43" s="2270"/>
      <c r="OWL43" s="2325"/>
      <c r="OWM43" s="2325"/>
      <c r="OWN43" s="2325"/>
      <c r="OWO43" s="2267"/>
      <c r="OWP43" s="2270"/>
      <c r="OWQ43" s="2271"/>
      <c r="OWR43" s="2270"/>
      <c r="OWS43" s="2270"/>
      <c r="OWT43" s="2325"/>
      <c r="OWU43" s="2325"/>
      <c r="OWV43" s="2325"/>
      <c r="OWW43" s="2267"/>
      <c r="OWX43" s="2270"/>
      <c r="OWY43" s="2271"/>
      <c r="OWZ43" s="2270"/>
      <c r="OXA43" s="2270"/>
      <c r="OXB43" s="2325"/>
      <c r="OXC43" s="2325"/>
      <c r="OXD43" s="2325"/>
      <c r="OXE43" s="2267"/>
      <c r="OXF43" s="2270"/>
      <c r="OXG43" s="2271"/>
      <c r="OXH43" s="2270"/>
      <c r="OXI43" s="2270"/>
      <c r="OXJ43" s="2325"/>
      <c r="OXK43" s="2325"/>
      <c r="OXL43" s="2325"/>
      <c r="OXM43" s="2267"/>
      <c r="OXN43" s="2270"/>
      <c r="OXO43" s="2271"/>
      <c r="OXP43" s="2270"/>
      <c r="OXQ43" s="2270"/>
      <c r="OXR43" s="2325"/>
      <c r="OXS43" s="2325"/>
      <c r="OXT43" s="2325"/>
      <c r="OXU43" s="2267"/>
      <c r="OXV43" s="2270"/>
      <c r="OXW43" s="2271"/>
      <c r="OXX43" s="2270"/>
      <c r="OXY43" s="2270"/>
      <c r="OXZ43" s="2325"/>
      <c r="OYA43" s="2325"/>
      <c r="OYB43" s="2325"/>
      <c r="OYC43" s="2267"/>
      <c r="OYD43" s="2270"/>
      <c r="OYE43" s="2271"/>
      <c r="OYF43" s="2270"/>
      <c r="OYG43" s="2270"/>
      <c r="OYH43" s="2325"/>
      <c r="OYI43" s="2325"/>
      <c r="OYJ43" s="2325"/>
      <c r="OYK43" s="2267"/>
      <c r="OYL43" s="2270"/>
      <c r="OYM43" s="2271"/>
      <c r="OYN43" s="2270"/>
      <c r="OYO43" s="2270"/>
      <c r="OYP43" s="2325"/>
      <c r="OYQ43" s="2325"/>
      <c r="OYR43" s="2325"/>
      <c r="OYS43" s="2267"/>
      <c r="OYT43" s="2270"/>
      <c r="OYU43" s="2271"/>
      <c r="OYV43" s="2270"/>
      <c r="OYW43" s="2270"/>
      <c r="OYX43" s="2325"/>
      <c r="OYY43" s="2325"/>
      <c r="OYZ43" s="2325"/>
      <c r="OZA43" s="2267"/>
      <c r="OZB43" s="2270"/>
      <c r="OZC43" s="2271"/>
      <c r="OZD43" s="2270"/>
      <c r="OZE43" s="2270"/>
      <c r="OZF43" s="2325"/>
      <c r="OZG43" s="2325"/>
      <c r="OZH43" s="2325"/>
      <c r="OZI43" s="2267"/>
      <c r="OZJ43" s="2270"/>
      <c r="OZK43" s="2271"/>
      <c r="OZL43" s="2270"/>
      <c r="OZM43" s="2270"/>
      <c r="OZN43" s="2325"/>
      <c r="OZO43" s="2325"/>
      <c r="OZP43" s="2325"/>
      <c r="OZQ43" s="2267"/>
      <c r="OZR43" s="2270"/>
      <c r="OZS43" s="2271"/>
      <c r="OZT43" s="2270"/>
      <c r="OZU43" s="2270"/>
      <c r="OZV43" s="2325"/>
      <c r="OZW43" s="2325"/>
      <c r="OZX43" s="2325"/>
      <c r="OZY43" s="2267"/>
      <c r="OZZ43" s="2270"/>
      <c r="PAA43" s="2271"/>
      <c r="PAB43" s="2270"/>
      <c r="PAC43" s="2270"/>
      <c r="PAD43" s="2325"/>
      <c r="PAE43" s="2325"/>
      <c r="PAF43" s="2325"/>
      <c r="PAG43" s="2267"/>
      <c r="PAH43" s="2270"/>
      <c r="PAI43" s="2271"/>
      <c r="PAJ43" s="2270"/>
      <c r="PAK43" s="2270"/>
      <c r="PAL43" s="2325"/>
      <c r="PAM43" s="2325"/>
      <c r="PAN43" s="2325"/>
      <c r="PAO43" s="2267"/>
      <c r="PAP43" s="2270"/>
      <c r="PAQ43" s="2271"/>
      <c r="PAR43" s="2270"/>
      <c r="PAS43" s="2270"/>
      <c r="PAT43" s="2325"/>
      <c r="PAU43" s="2325"/>
      <c r="PAV43" s="2325"/>
      <c r="PAW43" s="2267"/>
      <c r="PAX43" s="2270"/>
      <c r="PAY43" s="2271"/>
      <c r="PAZ43" s="2270"/>
      <c r="PBA43" s="2270"/>
      <c r="PBB43" s="2325"/>
      <c r="PBC43" s="2325"/>
      <c r="PBD43" s="2325"/>
      <c r="PBE43" s="2267"/>
      <c r="PBF43" s="2270"/>
      <c r="PBG43" s="2271"/>
      <c r="PBH43" s="2270"/>
      <c r="PBI43" s="2270"/>
      <c r="PBJ43" s="2325"/>
      <c r="PBK43" s="2325"/>
      <c r="PBL43" s="2325"/>
      <c r="PBM43" s="2267"/>
      <c r="PBN43" s="2270"/>
      <c r="PBO43" s="2271"/>
      <c r="PBP43" s="2270"/>
      <c r="PBQ43" s="2270"/>
      <c r="PBR43" s="2325"/>
      <c r="PBS43" s="2325"/>
      <c r="PBT43" s="2325"/>
      <c r="PBU43" s="2267"/>
      <c r="PBV43" s="2270"/>
      <c r="PBW43" s="2271"/>
      <c r="PBX43" s="2270"/>
      <c r="PBY43" s="2270"/>
      <c r="PBZ43" s="2325"/>
      <c r="PCA43" s="2325"/>
      <c r="PCB43" s="2325"/>
      <c r="PCC43" s="2267"/>
      <c r="PCD43" s="2270"/>
      <c r="PCE43" s="2271"/>
      <c r="PCF43" s="2270"/>
      <c r="PCG43" s="2270"/>
      <c r="PCH43" s="2325"/>
      <c r="PCI43" s="2325"/>
      <c r="PCJ43" s="2325"/>
      <c r="PCK43" s="2267"/>
      <c r="PCL43" s="2270"/>
      <c r="PCM43" s="2271"/>
      <c r="PCN43" s="2270"/>
      <c r="PCO43" s="2270"/>
      <c r="PCP43" s="2325"/>
      <c r="PCQ43" s="2325"/>
      <c r="PCR43" s="2325"/>
      <c r="PCS43" s="2267"/>
      <c r="PCT43" s="2270"/>
      <c r="PCU43" s="2271"/>
      <c r="PCV43" s="2270"/>
      <c r="PCW43" s="2270"/>
      <c r="PCX43" s="2325"/>
      <c r="PCY43" s="2325"/>
      <c r="PCZ43" s="2325"/>
      <c r="PDA43" s="2267"/>
      <c r="PDB43" s="2270"/>
      <c r="PDC43" s="2271"/>
      <c r="PDD43" s="2270"/>
      <c r="PDE43" s="2270"/>
      <c r="PDF43" s="2325"/>
      <c r="PDG43" s="2325"/>
      <c r="PDH43" s="2325"/>
      <c r="PDI43" s="2267"/>
      <c r="PDJ43" s="2270"/>
      <c r="PDK43" s="2271"/>
      <c r="PDL43" s="2270"/>
      <c r="PDM43" s="2270"/>
      <c r="PDN43" s="2325"/>
      <c r="PDO43" s="2325"/>
      <c r="PDP43" s="2325"/>
      <c r="PDQ43" s="2267"/>
      <c r="PDR43" s="2270"/>
      <c r="PDS43" s="2271"/>
      <c r="PDT43" s="2270"/>
      <c r="PDU43" s="2270"/>
      <c r="PDV43" s="2325"/>
      <c r="PDW43" s="2325"/>
      <c r="PDX43" s="2325"/>
      <c r="PDY43" s="2267"/>
      <c r="PDZ43" s="2270"/>
      <c r="PEA43" s="2271"/>
      <c r="PEB43" s="2270"/>
      <c r="PEC43" s="2270"/>
      <c r="PED43" s="2325"/>
      <c r="PEE43" s="2325"/>
      <c r="PEF43" s="2325"/>
      <c r="PEG43" s="2267"/>
      <c r="PEH43" s="2270"/>
      <c r="PEI43" s="2271"/>
      <c r="PEJ43" s="2270"/>
      <c r="PEK43" s="2270"/>
      <c r="PEL43" s="2325"/>
      <c r="PEM43" s="2325"/>
      <c r="PEN43" s="2325"/>
      <c r="PEO43" s="2267"/>
      <c r="PEP43" s="2270"/>
      <c r="PEQ43" s="2271"/>
      <c r="PER43" s="2270"/>
      <c r="PES43" s="2270"/>
      <c r="PET43" s="2325"/>
      <c r="PEU43" s="2325"/>
      <c r="PEV43" s="2325"/>
      <c r="PEW43" s="2267"/>
      <c r="PEX43" s="2270"/>
      <c r="PEY43" s="2271"/>
      <c r="PEZ43" s="2270"/>
      <c r="PFA43" s="2270"/>
      <c r="PFB43" s="2325"/>
      <c r="PFC43" s="2325"/>
      <c r="PFD43" s="2325"/>
      <c r="PFE43" s="2267"/>
      <c r="PFF43" s="2270"/>
      <c r="PFG43" s="2271"/>
      <c r="PFH43" s="2270"/>
      <c r="PFI43" s="2270"/>
      <c r="PFJ43" s="2325"/>
      <c r="PFK43" s="2325"/>
      <c r="PFL43" s="2325"/>
      <c r="PFM43" s="2267"/>
      <c r="PFN43" s="2270"/>
      <c r="PFO43" s="2271"/>
      <c r="PFP43" s="2270"/>
      <c r="PFQ43" s="2270"/>
      <c r="PFR43" s="2325"/>
      <c r="PFS43" s="2325"/>
      <c r="PFT43" s="2325"/>
      <c r="PFU43" s="2267"/>
      <c r="PFV43" s="2270"/>
      <c r="PFW43" s="2271"/>
      <c r="PFX43" s="2270"/>
      <c r="PFY43" s="2270"/>
      <c r="PFZ43" s="2325"/>
      <c r="PGA43" s="2325"/>
      <c r="PGB43" s="2325"/>
      <c r="PGC43" s="2267"/>
      <c r="PGD43" s="2270"/>
      <c r="PGE43" s="2271"/>
      <c r="PGF43" s="2270"/>
      <c r="PGG43" s="2270"/>
      <c r="PGH43" s="2325"/>
      <c r="PGI43" s="2325"/>
      <c r="PGJ43" s="2325"/>
      <c r="PGK43" s="2267"/>
      <c r="PGL43" s="2270"/>
      <c r="PGM43" s="2271"/>
      <c r="PGN43" s="2270"/>
      <c r="PGO43" s="2270"/>
      <c r="PGP43" s="2325"/>
      <c r="PGQ43" s="2325"/>
      <c r="PGR43" s="2325"/>
      <c r="PGS43" s="2267"/>
      <c r="PGT43" s="2270"/>
      <c r="PGU43" s="2271"/>
      <c r="PGV43" s="2270"/>
      <c r="PGW43" s="2270"/>
      <c r="PGX43" s="2325"/>
      <c r="PGY43" s="2325"/>
      <c r="PGZ43" s="2325"/>
      <c r="PHA43" s="2267"/>
      <c r="PHB43" s="2270"/>
      <c r="PHC43" s="2271"/>
      <c r="PHD43" s="2270"/>
      <c r="PHE43" s="2270"/>
      <c r="PHF43" s="2325"/>
      <c r="PHG43" s="2325"/>
      <c r="PHH43" s="2325"/>
      <c r="PHI43" s="2267"/>
      <c r="PHJ43" s="2270"/>
      <c r="PHK43" s="2271"/>
      <c r="PHL43" s="2270"/>
      <c r="PHM43" s="2270"/>
      <c r="PHN43" s="2325"/>
      <c r="PHO43" s="2325"/>
      <c r="PHP43" s="2325"/>
      <c r="PHQ43" s="2267"/>
      <c r="PHR43" s="2270"/>
      <c r="PHS43" s="2271"/>
      <c r="PHT43" s="2270"/>
      <c r="PHU43" s="2270"/>
      <c r="PHV43" s="2325"/>
      <c r="PHW43" s="2325"/>
      <c r="PHX43" s="2325"/>
      <c r="PHY43" s="2267"/>
      <c r="PHZ43" s="2270"/>
      <c r="PIA43" s="2271"/>
      <c r="PIB43" s="2270"/>
      <c r="PIC43" s="2270"/>
      <c r="PID43" s="2325"/>
      <c r="PIE43" s="2325"/>
      <c r="PIF43" s="2325"/>
      <c r="PIG43" s="2267"/>
      <c r="PIH43" s="2270"/>
      <c r="PII43" s="2271"/>
      <c r="PIJ43" s="2270"/>
      <c r="PIK43" s="2270"/>
      <c r="PIL43" s="2325"/>
      <c r="PIM43" s="2325"/>
      <c r="PIN43" s="2325"/>
      <c r="PIO43" s="2267"/>
      <c r="PIP43" s="2270"/>
      <c r="PIQ43" s="2271"/>
      <c r="PIR43" s="2270"/>
      <c r="PIS43" s="2270"/>
      <c r="PIT43" s="2325"/>
      <c r="PIU43" s="2325"/>
      <c r="PIV43" s="2325"/>
      <c r="PIW43" s="2267"/>
      <c r="PIX43" s="2270"/>
      <c r="PIY43" s="2271"/>
      <c r="PIZ43" s="2270"/>
      <c r="PJA43" s="2270"/>
      <c r="PJB43" s="2325"/>
      <c r="PJC43" s="2325"/>
      <c r="PJD43" s="2325"/>
      <c r="PJE43" s="2267"/>
      <c r="PJF43" s="2270"/>
      <c r="PJG43" s="2271"/>
      <c r="PJH43" s="2270"/>
      <c r="PJI43" s="2270"/>
      <c r="PJJ43" s="2325"/>
      <c r="PJK43" s="2325"/>
      <c r="PJL43" s="2325"/>
      <c r="PJM43" s="2267"/>
      <c r="PJN43" s="2270"/>
      <c r="PJO43" s="2271"/>
      <c r="PJP43" s="2270"/>
      <c r="PJQ43" s="2270"/>
      <c r="PJR43" s="2325"/>
      <c r="PJS43" s="2325"/>
      <c r="PJT43" s="2325"/>
      <c r="PJU43" s="2267"/>
      <c r="PJV43" s="2270"/>
      <c r="PJW43" s="2271"/>
      <c r="PJX43" s="2270"/>
      <c r="PJY43" s="2270"/>
      <c r="PJZ43" s="2325"/>
      <c r="PKA43" s="2325"/>
      <c r="PKB43" s="2325"/>
      <c r="PKC43" s="2267"/>
      <c r="PKD43" s="2270"/>
      <c r="PKE43" s="2271"/>
      <c r="PKF43" s="2270"/>
      <c r="PKG43" s="2270"/>
      <c r="PKH43" s="2325"/>
      <c r="PKI43" s="2325"/>
      <c r="PKJ43" s="2325"/>
      <c r="PKK43" s="2267"/>
      <c r="PKL43" s="2270"/>
      <c r="PKM43" s="2271"/>
      <c r="PKN43" s="2270"/>
      <c r="PKO43" s="2270"/>
      <c r="PKP43" s="2325"/>
      <c r="PKQ43" s="2325"/>
      <c r="PKR43" s="2325"/>
      <c r="PKS43" s="2267"/>
      <c r="PKT43" s="2270"/>
      <c r="PKU43" s="2271"/>
      <c r="PKV43" s="2270"/>
      <c r="PKW43" s="2270"/>
      <c r="PKX43" s="2325"/>
      <c r="PKY43" s="2325"/>
      <c r="PKZ43" s="2325"/>
      <c r="PLA43" s="2267"/>
      <c r="PLB43" s="2270"/>
      <c r="PLC43" s="2271"/>
      <c r="PLD43" s="2270"/>
      <c r="PLE43" s="2270"/>
      <c r="PLF43" s="2325"/>
      <c r="PLG43" s="2325"/>
      <c r="PLH43" s="2325"/>
      <c r="PLI43" s="2267"/>
      <c r="PLJ43" s="2270"/>
      <c r="PLK43" s="2271"/>
      <c r="PLL43" s="2270"/>
      <c r="PLM43" s="2270"/>
      <c r="PLN43" s="2325"/>
      <c r="PLO43" s="2325"/>
      <c r="PLP43" s="2325"/>
      <c r="PLQ43" s="2267"/>
      <c r="PLR43" s="2270"/>
      <c r="PLS43" s="2271"/>
      <c r="PLT43" s="2270"/>
      <c r="PLU43" s="2270"/>
      <c r="PLV43" s="2325"/>
      <c r="PLW43" s="2325"/>
      <c r="PLX43" s="2325"/>
      <c r="PLY43" s="2267"/>
      <c r="PLZ43" s="2270"/>
      <c r="PMA43" s="2271"/>
      <c r="PMB43" s="2270"/>
      <c r="PMC43" s="2270"/>
      <c r="PMD43" s="2325"/>
      <c r="PME43" s="2325"/>
      <c r="PMF43" s="2325"/>
      <c r="PMG43" s="2267"/>
      <c r="PMH43" s="2270"/>
      <c r="PMI43" s="2271"/>
      <c r="PMJ43" s="2270"/>
      <c r="PMK43" s="2270"/>
      <c r="PML43" s="2325"/>
      <c r="PMM43" s="2325"/>
      <c r="PMN43" s="2325"/>
      <c r="PMO43" s="2267"/>
      <c r="PMP43" s="2270"/>
      <c r="PMQ43" s="2271"/>
      <c r="PMR43" s="2270"/>
      <c r="PMS43" s="2270"/>
      <c r="PMT43" s="2325"/>
      <c r="PMU43" s="2325"/>
      <c r="PMV43" s="2325"/>
      <c r="PMW43" s="2267"/>
      <c r="PMX43" s="2270"/>
      <c r="PMY43" s="2271"/>
      <c r="PMZ43" s="2270"/>
      <c r="PNA43" s="2270"/>
      <c r="PNB43" s="2325"/>
      <c r="PNC43" s="2325"/>
      <c r="PND43" s="2325"/>
      <c r="PNE43" s="2267"/>
      <c r="PNF43" s="2270"/>
      <c r="PNG43" s="2271"/>
      <c r="PNH43" s="2270"/>
      <c r="PNI43" s="2270"/>
      <c r="PNJ43" s="2325"/>
      <c r="PNK43" s="2325"/>
      <c r="PNL43" s="2325"/>
      <c r="PNM43" s="2267"/>
      <c r="PNN43" s="2270"/>
      <c r="PNO43" s="2271"/>
      <c r="PNP43" s="2270"/>
      <c r="PNQ43" s="2270"/>
      <c r="PNR43" s="2325"/>
      <c r="PNS43" s="2325"/>
      <c r="PNT43" s="2325"/>
      <c r="PNU43" s="2267"/>
      <c r="PNV43" s="2270"/>
      <c r="PNW43" s="2271"/>
      <c r="PNX43" s="2270"/>
      <c r="PNY43" s="2270"/>
      <c r="PNZ43" s="2325"/>
      <c r="POA43" s="2325"/>
      <c r="POB43" s="2325"/>
      <c r="POC43" s="2267"/>
      <c r="POD43" s="2270"/>
      <c r="POE43" s="2271"/>
      <c r="POF43" s="2270"/>
      <c r="POG43" s="2270"/>
      <c r="POH43" s="2325"/>
      <c r="POI43" s="2325"/>
      <c r="POJ43" s="2325"/>
      <c r="POK43" s="2267"/>
      <c r="POL43" s="2270"/>
      <c r="POM43" s="2271"/>
      <c r="PON43" s="2270"/>
      <c r="POO43" s="2270"/>
      <c r="POP43" s="2325"/>
      <c r="POQ43" s="2325"/>
      <c r="POR43" s="2325"/>
      <c r="POS43" s="2267"/>
      <c r="POT43" s="2270"/>
      <c r="POU43" s="2271"/>
      <c r="POV43" s="2270"/>
      <c r="POW43" s="2270"/>
      <c r="POX43" s="2325"/>
      <c r="POY43" s="2325"/>
      <c r="POZ43" s="2325"/>
      <c r="PPA43" s="2267"/>
      <c r="PPB43" s="2270"/>
      <c r="PPC43" s="2271"/>
      <c r="PPD43" s="2270"/>
      <c r="PPE43" s="2270"/>
      <c r="PPF43" s="2325"/>
      <c r="PPG43" s="2325"/>
      <c r="PPH43" s="2325"/>
      <c r="PPI43" s="2267"/>
      <c r="PPJ43" s="2270"/>
      <c r="PPK43" s="2271"/>
      <c r="PPL43" s="2270"/>
      <c r="PPM43" s="2270"/>
      <c r="PPN43" s="2325"/>
      <c r="PPO43" s="2325"/>
      <c r="PPP43" s="2325"/>
      <c r="PPQ43" s="2267"/>
      <c r="PPR43" s="2270"/>
      <c r="PPS43" s="2271"/>
      <c r="PPT43" s="2270"/>
      <c r="PPU43" s="2270"/>
      <c r="PPV43" s="2325"/>
      <c r="PPW43" s="2325"/>
      <c r="PPX43" s="2325"/>
      <c r="PPY43" s="2267"/>
      <c r="PPZ43" s="2270"/>
      <c r="PQA43" s="2271"/>
      <c r="PQB43" s="2270"/>
      <c r="PQC43" s="2270"/>
      <c r="PQD43" s="2325"/>
      <c r="PQE43" s="2325"/>
      <c r="PQF43" s="2325"/>
      <c r="PQG43" s="2267"/>
      <c r="PQH43" s="2270"/>
      <c r="PQI43" s="2271"/>
      <c r="PQJ43" s="2270"/>
      <c r="PQK43" s="2270"/>
      <c r="PQL43" s="2325"/>
      <c r="PQM43" s="2325"/>
      <c r="PQN43" s="2325"/>
      <c r="PQO43" s="2267"/>
      <c r="PQP43" s="2270"/>
      <c r="PQQ43" s="2271"/>
      <c r="PQR43" s="2270"/>
      <c r="PQS43" s="2270"/>
      <c r="PQT43" s="2325"/>
      <c r="PQU43" s="2325"/>
      <c r="PQV43" s="2325"/>
      <c r="PQW43" s="2267"/>
      <c r="PQX43" s="2270"/>
      <c r="PQY43" s="2271"/>
      <c r="PQZ43" s="2270"/>
      <c r="PRA43" s="2270"/>
      <c r="PRB43" s="2325"/>
      <c r="PRC43" s="2325"/>
      <c r="PRD43" s="2325"/>
      <c r="PRE43" s="2267"/>
      <c r="PRF43" s="2270"/>
      <c r="PRG43" s="2271"/>
      <c r="PRH43" s="2270"/>
      <c r="PRI43" s="2270"/>
      <c r="PRJ43" s="2325"/>
      <c r="PRK43" s="2325"/>
      <c r="PRL43" s="2325"/>
      <c r="PRM43" s="2267"/>
      <c r="PRN43" s="2270"/>
      <c r="PRO43" s="2271"/>
      <c r="PRP43" s="2270"/>
      <c r="PRQ43" s="2270"/>
      <c r="PRR43" s="2325"/>
      <c r="PRS43" s="2325"/>
      <c r="PRT43" s="2325"/>
      <c r="PRU43" s="2267"/>
      <c r="PRV43" s="2270"/>
      <c r="PRW43" s="2271"/>
      <c r="PRX43" s="2270"/>
      <c r="PRY43" s="2270"/>
      <c r="PRZ43" s="2325"/>
      <c r="PSA43" s="2325"/>
      <c r="PSB43" s="2325"/>
      <c r="PSC43" s="2267"/>
      <c r="PSD43" s="2270"/>
      <c r="PSE43" s="2271"/>
      <c r="PSF43" s="2270"/>
      <c r="PSG43" s="2270"/>
      <c r="PSH43" s="2325"/>
      <c r="PSI43" s="2325"/>
      <c r="PSJ43" s="2325"/>
      <c r="PSK43" s="2267"/>
      <c r="PSL43" s="2270"/>
      <c r="PSM43" s="2271"/>
      <c r="PSN43" s="2270"/>
      <c r="PSO43" s="2270"/>
      <c r="PSP43" s="2325"/>
      <c r="PSQ43" s="2325"/>
      <c r="PSR43" s="2325"/>
      <c r="PSS43" s="2267"/>
      <c r="PST43" s="2270"/>
      <c r="PSU43" s="2271"/>
      <c r="PSV43" s="2270"/>
      <c r="PSW43" s="2270"/>
      <c r="PSX43" s="2325"/>
      <c r="PSY43" s="2325"/>
      <c r="PSZ43" s="2325"/>
      <c r="PTA43" s="2267"/>
      <c r="PTB43" s="2270"/>
      <c r="PTC43" s="2271"/>
      <c r="PTD43" s="2270"/>
      <c r="PTE43" s="2270"/>
      <c r="PTF43" s="2325"/>
      <c r="PTG43" s="2325"/>
      <c r="PTH43" s="2325"/>
      <c r="PTI43" s="2267"/>
      <c r="PTJ43" s="2270"/>
      <c r="PTK43" s="2271"/>
      <c r="PTL43" s="2270"/>
      <c r="PTM43" s="2270"/>
      <c r="PTN43" s="2325"/>
      <c r="PTO43" s="2325"/>
      <c r="PTP43" s="2325"/>
      <c r="PTQ43" s="2267"/>
      <c r="PTR43" s="2270"/>
      <c r="PTS43" s="2271"/>
      <c r="PTT43" s="2270"/>
      <c r="PTU43" s="2270"/>
      <c r="PTV43" s="2325"/>
      <c r="PTW43" s="2325"/>
      <c r="PTX43" s="2325"/>
      <c r="PTY43" s="2267"/>
      <c r="PTZ43" s="2270"/>
      <c r="PUA43" s="2271"/>
      <c r="PUB43" s="2270"/>
      <c r="PUC43" s="2270"/>
      <c r="PUD43" s="2325"/>
      <c r="PUE43" s="2325"/>
      <c r="PUF43" s="2325"/>
      <c r="PUG43" s="2267"/>
      <c r="PUH43" s="2270"/>
      <c r="PUI43" s="2271"/>
      <c r="PUJ43" s="2270"/>
      <c r="PUK43" s="2270"/>
      <c r="PUL43" s="2325"/>
      <c r="PUM43" s="2325"/>
      <c r="PUN43" s="2325"/>
      <c r="PUO43" s="2267"/>
      <c r="PUP43" s="2270"/>
      <c r="PUQ43" s="2271"/>
      <c r="PUR43" s="2270"/>
      <c r="PUS43" s="2270"/>
      <c r="PUT43" s="2325"/>
      <c r="PUU43" s="2325"/>
      <c r="PUV43" s="2325"/>
      <c r="PUW43" s="2267"/>
      <c r="PUX43" s="2270"/>
      <c r="PUY43" s="2271"/>
      <c r="PUZ43" s="2270"/>
      <c r="PVA43" s="2270"/>
      <c r="PVB43" s="2325"/>
      <c r="PVC43" s="2325"/>
      <c r="PVD43" s="2325"/>
      <c r="PVE43" s="2267"/>
      <c r="PVF43" s="2270"/>
      <c r="PVG43" s="2271"/>
      <c r="PVH43" s="2270"/>
      <c r="PVI43" s="2270"/>
      <c r="PVJ43" s="2325"/>
      <c r="PVK43" s="2325"/>
      <c r="PVL43" s="2325"/>
      <c r="PVM43" s="2267"/>
      <c r="PVN43" s="2270"/>
      <c r="PVO43" s="2271"/>
      <c r="PVP43" s="2270"/>
      <c r="PVQ43" s="2270"/>
      <c r="PVR43" s="2325"/>
      <c r="PVS43" s="2325"/>
      <c r="PVT43" s="2325"/>
      <c r="PVU43" s="2267"/>
      <c r="PVV43" s="2270"/>
      <c r="PVW43" s="2271"/>
      <c r="PVX43" s="2270"/>
      <c r="PVY43" s="2270"/>
      <c r="PVZ43" s="2325"/>
      <c r="PWA43" s="2325"/>
      <c r="PWB43" s="2325"/>
      <c r="PWC43" s="2267"/>
      <c r="PWD43" s="2270"/>
      <c r="PWE43" s="2271"/>
      <c r="PWF43" s="2270"/>
      <c r="PWG43" s="2270"/>
      <c r="PWH43" s="2325"/>
      <c r="PWI43" s="2325"/>
      <c r="PWJ43" s="2325"/>
      <c r="PWK43" s="2267"/>
      <c r="PWL43" s="2270"/>
      <c r="PWM43" s="2271"/>
      <c r="PWN43" s="2270"/>
      <c r="PWO43" s="2270"/>
      <c r="PWP43" s="2325"/>
      <c r="PWQ43" s="2325"/>
      <c r="PWR43" s="2325"/>
      <c r="PWS43" s="2267"/>
      <c r="PWT43" s="2270"/>
      <c r="PWU43" s="2271"/>
      <c r="PWV43" s="2270"/>
      <c r="PWW43" s="2270"/>
      <c r="PWX43" s="2325"/>
      <c r="PWY43" s="2325"/>
      <c r="PWZ43" s="2325"/>
      <c r="PXA43" s="2267"/>
      <c r="PXB43" s="2270"/>
      <c r="PXC43" s="2271"/>
      <c r="PXD43" s="2270"/>
      <c r="PXE43" s="2270"/>
      <c r="PXF43" s="2325"/>
      <c r="PXG43" s="2325"/>
      <c r="PXH43" s="2325"/>
      <c r="PXI43" s="2267"/>
      <c r="PXJ43" s="2270"/>
      <c r="PXK43" s="2271"/>
      <c r="PXL43" s="2270"/>
      <c r="PXM43" s="2270"/>
      <c r="PXN43" s="2325"/>
      <c r="PXO43" s="2325"/>
      <c r="PXP43" s="2325"/>
      <c r="PXQ43" s="2267"/>
      <c r="PXR43" s="2270"/>
      <c r="PXS43" s="2271"/>
      <c r="PXT43" s="2270"/>
      <c r="PXU43" s="2270"/>
      <c r="PXV43" s="2325"/>
      <c r="PXW43" s="2325"/>
      <c r="PXX43" s="2325"/>
      <c r="PXY43" s="2267"/>
      <c r="PXZ43" s="2270"/>
      <c r="PYA43" s="2271"/>
      <c r="PYB43" s="2270"/>
      <c r="PYC43" s="2270"/>
      <c r="PYD43" s="2325"/>
      <c r="PYE43" s="2325"/>
      <c r="PYF43" s="2325"/>
      <c r="PYG43" s="2267"/>
      <c r="PYH43" s="2270"/>
      <c r="PYI43" s="2271"/>
      <c r="PYJ43" s="2270"/>
      <c r="PYK43" s="2270"/>
      <c r="PYL43" s="2325"/>
      <c r="PYM43" s="2325"/>
      <c r="PYN43" s="2325"/>
      <c r="PYO43" s="2267"/>
      <c r="PYP43" s="2270"/>
      <c r="PYQ43" s="2271"/>
      <c r="PYR43" s="2270"/>
      <c r="PYS43" s="2270"/>
      <c r="PYT43" s="2325"/>
      <c r="PYU43" s="2325"/>
      <c r="PYV43" s="2325"/>
      <c r="PYW43" s="2267"/>
      <c r="PYX43" s="2270"/>
      <c r="PYY43" s="2271"/>
      <c r="PYZ43" s="2270"/>
      <c r="PZA43" s="2270"/>
      <c r="PZB43" s="2325"/>
      <c r="PZC43" s="2325"/>
      <c r="PZD43" s="2325"/>
      <c r="PZE43" s="2267"/>
      <c r="PZF43" s="2270"/>
      <c r="PZG43" s="2271"/>
      <c r="PZH43" s="2270"/>
      <c r="PZI43" s="2270"/>
      <c r="PZJ43" s="2325"/>
      <c r="PZK43" s="2325"/>
      <c r="PZL43" s="2325"/>
      <c r="PZM43" s="2267"/>
      <c r="PZN43" s="2270"/>
      <c r="PZO43" s="2271"/>
      <c r="PZP43" s="2270"/>
      <c r="PZQ43" s="2270"/>
      <c r="PZR43" s="2325"/>
      <c r="PZS43" s="2325"/>
      <c r="PZT43" s="2325"/>
      <c r="PZU43" s="2267"/>
      <c r="PZV43" s="2270"/>
      <c r="PZW43" s="2271"/>
      <c r="PZX43" s="2270"/>
      <c r="PZY43" s="2270"/>
      <c r="PZZ43" s="2325"/>
      <c r="QAA43" s="2325"/>
      <c r="QAB43" s="2325"/>
      <c r="QAC43" s="2267"/>
      <c r="QAD43" s="2270"/>
      <c r="QAE43" s="2271"/>
      <c r="QAF43" s="2270"/>
      <c r="QAG43" s="2270"/>
      <c r="QAH43" s="2325"/>
      <c r="QAI43" s="2325"/>
      <c r="QAJ43" s="2325"/>
      <c r="QAK43" s="2267"/>
      <c r="QAL43" s="2270"/>
      <c r="QAM43" s="2271"/>
      <c r="QAN43" s="2270"/>
      <c r="QAO43" s="2270"/>
      <c r="QAP43" s="2325"/>
      <c r="QAQ43" s="2325"/>
      <c r="QAR43" s="2325"/>
      <c r="QAS43" s="2267"/>
      <c r="QAT43" s="2270"/>
      <c r="QAU43" s="2271"/>
      <c r="QAV43" s="2270"/>
      <c r="QAW43" s="2270"/>
      <c r="QAX43" s="2325"/>
      <c r="QAY43" s="2325"/>
      <c r="QAZ43" s="2325"/>
      <c r="QBA43" s="2267"/>
      <c r="QBB43" s="2270"/>
      <c r="QBC43" s="2271"/>
      <c r="QBD43" s="2270"/>
      <c r="QBE43" s="2270"/>
      <c r="QBF43" s="2325"/>
      <c r="QBG43" s="2325"/>
      <c r="QBH43" s="2325"/>
      <c r="QBI43" s="2267"/>
      <c r="QBJ43" s="2270"/>
      <c r="QBK43" s="2271"/>
      <c r="QBL43" s="2270"/>
      <c r="QBM43" s="2270"/>
      <c r="QBN43" s="2325"/>
      <c r="QBO43" s="2325"/>
      <c r="QBP43" s="2325"/>
      <c r="QBQ43" s="2267"/>
      <c r="QBR43" s="2270"/>
      <c r="QBS43" s="2271"/>
      <c r="QBT43" s="2270"/>
      <c r="QBU43" s="2270"/>
      <c r="QBV43" s="2325"/>
      <c r="QBW43" s="2325"/>
      <c r="QBX43" s="2325"/>
      <c r="QBY43" s="2267"/>
      <c r="QBZ43" s="2270"/>
      <c r="QCA43" s="2271"/>
      <c r="QCB43" s="2270"/>
      <c r="QCC43" s="2270"/>
      <c r="QCD43" s="2325"/>
      <c r="QCE43" s="2325"/>
      <c r="QCF43" s="2325"/>
      <c r="QCG43" s="2267"/>
      <c r="QCH43" s="2270"/>
      <c r="QCI43" s="2271"/>
      <c r="QCJ43" s="2270"/>
      <c r="QCK43" s="2270"/>
      <c r="QCL43" s="2325"/>
      <c r="QCM43" s="2325"/>
      <c r="QCN43" s="2325"/>
      <c r="QCO43" s="2267"/>
      <c r="QCP43" s="2270"/>
      <c r="QCQ43" s="2271"/>
      <c r="QCR43" s="2270"/>
      <c r="QCS43" s="2270"/>
      <c r="QCT43" s="2325"/>
      <c r="QCU43" s="2325"/>
      <c r="QCV43" s="2325"/>
      <c r="QCW43" s="2267"/>
      <c r="QCX43" s="2270"/>
      <c r="QCY43" s="2271"/>
      <c r="QCZ43" s="2270"/>
      <c r="QDA43" s="2270"/>
      <c r="QDB43" s="2325"/>
      <c r="QDC43" s="2325"/>
      <c r="QDD43" s="2325"/>
      <c r="QDE43" s="2267"/>
      <c r="QDF43" s="2270"/>
      <c r="QDG43" s="2271"/>
      <c r="QDH43" s="2270"/>
      <c r="QDI43" s="2270"/>
      <c r="QDJ43" s="2325"/>
      <c r="QDK43" s="2325"/>
      <c r="QDL43" s="2325"/>
      <c r="QDM43" s="2267"/>
      <c r="QDN43" s="2270"/>
      <c r="QDO43" s="2271"/>
      <c r="QDP43" s="2270"/>
      <c r="QDQ43" s="2270"/>
      <c r="QDR43" s="2325"/>
      <c r="QDS43" s="2325"/>
      <c r="QDT43" s="2325"/>
      <c r="QDU43" s="2267"/>
      <c r="QDV43" s="2270"/>
      <c r="QDW43" s="2271"/>
      <c r="QDX43" s="2270"/>
      <c r="QDY43" s="2270"/>
      <c r="QDZ43" s="2325"/>
      <c r="QEA43" s="2325"/>
      <c r="QEB43" s="2325"/>
      <c r="QEC43" s="2267"/>
      <c r="QED43" s="2270"/>
      <c r="QEE43" s="2271"/>
      <c r="QEF43" s="2270"/>
      <c r="QEG43" s="2270"/>
      <c r="QEH43" s="2325"/>
      <c r="QEI43" s="2325"/>
      <c r="QEJ43" s="2325"/>
      <c r="QEK43" s="2267"/>
      <c r="QEL43" s="2270"/>
      <c r="QEM43" s="2271"/>
      <c r="QEN43" s="2270"/>
      <c r="QEO43" s="2270"/>
      <c r="QEP43" s="2325"/>
      <c r="QEQ43" s="2325"/>
      <c r="QER43" s="2325"/>
      <c r="QES43" s="2267"/>
      <c r="QET43" s="2270"/>
      <c r="QEU43" s="2271"/>
      <c r="QEV43" s="2270"/>
      <c r="QEW43" s="2270"/>
      <c r="QEX43" s="2325"/>
      <c r="QEY43" s="2325"/>
      <c r="QEZ43" s="2325"/>
      <c r="QFA43" s="2267"/>
      <c r="QFB43" s="2270"/>
      <c r="QFC43" s="2271"/>
      <c r="QFD43" s="2270"/>
      <c r="QFE43" s="2270"/>
      <c r="QFF43" s="2325"/>
      <c r="QFG43" s="2325"/>
      <c r="QFH43" s="2325"/>
      <c r="QFI43" s="2267"/>
      <c r="QFJ43" s="2270"/>
      <c r="QFK43" s="2271"/>
      <c r="QFL43" s="2270"/>
      <c r="QFM43" s="2270"/>
      <c r="QFN43" s="2325"/>
      <c r="QFO43" s="2325"/>
      <c r="QFP43" s="2325"/>
      <c r="QFQ43" s="2267"/>
      <c r="QFR43" s="2270"/>
      <c r="QFS43" s="2271"/>
      <c r="QFT43" s="2270"/>
      <c r="QFU43" s="2270"/>
      <c r="QFV43" s="2325"/>
      <c r="QFW43" s="2325"/>
      <c r="QFX43" s="2325"/>
      <c r="QFY43" s="2267"/>
      <c r="QFZ43" s="2270"/>
      <c r="QGA43" s="2271"/>
      <c r="QGB43" s="2270"/>
      <c r="QGC43" s="2270"/>
      <c r="QGD43" s="2325"/>
      <c r="QGE43" s="2325"/>
      <c r="QGF43" s="2325"/>
      <c r="QGG43" s="2267"/>
      <c r="QGH43" s="2270"/>
      <c r="QGI43" s="2271"/>
      <c r="QGJ43" s="2270"/>
      <c r="QGK43" s="2270"/>
      <c r="QGL43" s="2325"/>
      <c r="QGM43" s="2325"/>
      <c r="QGN43" s="2325"/>
      <c r="QGO43" s="2267"/>
      <c r="QGP43" s="2270"/>
      <c r="QGQ43" s="2271"/>
      <c r="QGR43" s="2270"/>
      <c r="QGS43" s="2270"/>
      <c r="QGT43" s="2325"/>
      <c r="QGU43" s="2325"/>
      <c r="QGV43" s="2325"/>
      <c r="QGW43" s="2267"/>
      <c r="QGX43" s="2270"/>
      <c r="QGY43" s="2271"/>
      <c r="QGZ43" s="2270"/>
      <c r="QHA43" s="2270"/>
      <c r="QHB43" s="2325"/>
      <c r="QHC43" s="2325"/>
      <c r="QHD43" s="2325"/>
      <c r="QHE43" s="2267"/>
      <c r="QHF43" s="2270"/>
      <c r="QHG43" s="2271"/>
      <c r="QHH43" s="2270"/>
      <c r="QHI43" s="2270"/>
      <c r="QHJ43" s="2325"/>
      <c r="QHK43" s="2325"/>
      <c r="QHL43" s="2325"/>
      <c r="QHM43" s="2267"/>
      <c r="QHN43" s="2270"/>
      <c r="QHO43" s="2271"/>
      <c r="QHP43" s="2270"/>
      <c r="QHQ43" s="2270"/>
      <c r="QHR43" s="2325"/>
      <c r="QHS43" s="2325"/>
      <c r="QHT43" s="2325"/>
      <c r="QHU43" s="2267"/>
      <c r="QHV43" s="2270"/>
      <c r="QHW43" s="2271"/>
      <c r="QHX43" s="2270"/>
      <c r="QHY43" s="2270"/>
      <c r="QHZ43" s="2325"/>
      <c r="QIA43" s="2325"/>
      <c r="QIB43" s="2325"/>
      <c r="QIC43" s="2267"/>
      <c r="QID43" s="2270"/>
      <c r="QIE43" s="2271"/>
      <c r="QIF43" s="2270"/>
      <c r="QIG43" s="2270"/>
      <c r="QIH43" s="2325"/>
      <c r="QII43" s="2325"/>
      <c r="QIJ43" s="2325"/>
      <c r="QIK43" s="2267"/>
      <c r="QIL43" s="2270"/>
      <c r="QIM43" s="2271"/>
      <c r="QIN43" s="2270"/>
      <c r="QIO43" s="2270"/>
      <c r="QIP43" s="2325"/>
      <c r="QIQ43" s="2325"/>
      <c r="QIR43" s="2325"/>
      <c r="QIS43" s="2267"/>
      <c r="QIT43" s="2270"/>
      <c r="QIU43" s="2271"/>
      <c r="QIV43" s="2270"/>
      <c r="QIW43" s="2270"/>
      <c r="QIX43" s="2325"/>
      <c r="QIY43" s="2325"/>
      <c r="QIZ43" s="2325"/>
      <c r="QJA43" s="2267"/>
      <c r="QJB43" s="2270"/>
      <c r="QJC43" s="2271"/>
      <c r="QJD43" s="2270"/>
      <c r="QJE43" s="2270"/>
      <c r="QJF43" s="2325"/>
      <c r="QJG43" s="2325"/>
      <c r="QJH43" s="2325"/>
      <c r="QJI43" s="2267"/>
      <c r="QJJ43" s="2270"/>
      <c r="QJK43" s="2271"/>
      <c r="QJL43" s="2270"/>
      <c r="QJM43" s="2270"/>
      <c r="QJN43" s="2325"/>
      <c r="QJO43" s="2325"/>
      <c r="QJP43" s="2325"/>
      <c r="QJQ43" s="2267"/>
      <c r="QJR43" s="2270"/>
      <c r="QJS43" s="2271"/>
      <c r="QJT43" s="2270"/>
      <c r="QJU43" s="2270"/>
      <c r="QJV43" s="2325"/>
      <c r="QJW43" s="2325"/>
      <c r="QJX43" s="2325"/>
      <c r="QJY43" s="2267"/>
      <c r="QJZ43" s="2270"/>
      <c r="QKA43" s="2271"/>
      <c r="QKB43" s="2270"/>
      <c r="QKC43" s="2270"/>
      <c r="QKD43" s="2325"/>
      <c r="QKE43" s="2325"/>
      <c r="QKF43" s="2325"/>
      <c r="QKG43" s="2267"/>
      <c r="QKH43" s="2270"/>
      <c r="QKI43" s="2271"/>
      <c r="QKJ43" s="2270"/>
      <c r="QKK43" s="2270"/>
      <c r="QKL43" s="2325"/>
      <c r="QKM43" s="2325"/>
      <c r="QKN43" s="2325"/>
      <c r="QKO43" s="2267"/>
      <c r="QKP43" s="2270"/>
      <c r="QKQ43" s="2271"/>
      <c r="QKR43" s="2270"/>
      <c r="QKS43" s="2270"/>
      <c r="QKT43" s="2325"/>
      <c r="QKU43" s="2325"/>
      <c r="QKV43" s="2325"/>
      <c r="QKW43" s="2267"/>
      <c r="QKX43" s="2270"/>
      <c r="QKY43" s="2271"/>
      <c r="QKZ43" s="2270"/>
      <c r="QLA43" s="2270"/>
      <c r="QLB43" s="2325"/>
      <c r="QLC43" s="2325"/>
      <c r="QLD43" s="2325"/>
      <c r="QLE43" s="2267"/>
      <c r="QLF43" s="2270"/>
      <c r="QLG43" s="2271"/>
      <c r="QLH43" s="2270"/>
      <c r="QLI43" s="2270"/>
      <c r="QLJ43" s="2325"/>
      <c r="QLK43" s="2325"/>
      <c r="QLL43" s="2325"/>
      <c r="QLM43" s="2267"/>
      <c r="QLN43" s="2270"/>
      <c r="QLO43" s="2271"/>
      <c r="QLP43" s="2270"/>
      <c r="QLQ43" s="2270"/>
      <c r="QLR43" s="2325"/>
      <c r="QLS43" s="2325"/>
      <c r="QLT43" s="2325"/>
      <c r="QLU43" s="2267"/>
      <c r="QLV43" s="2270"/>
      <c r="QLW43" s="2271"/>
      <c r="QLX43" s="2270"/>
      <c r="QLY43" s="2270"/>
      <c r="QLZ43" s="2325"/>
      <c r="QMA43" s="2325"/>
      <c r="QMB43" s="2325"/>
      <c r="QMC43" s="2267"/>
      <c r="QMD43" s="2270"/>
      <c r="QME43" s="2271"/>
      <c r="QMF43" s="2270"/>
      <c r="QMG43" s="2270"/>
      <c r="QMH43" s="2325"/>
      <c r="QMI43" s="2325"/>
      <c r="QMJ43" s="2325"/>
      <c r="QMK43" s="2267"/>
      <c r="QML43" s="2270"/>
      <c r="QMM43" s="2271"/>
      <c r="QMN43" s="2270"/>
      <c r="QMO43" s="2270"/>
      <c r="QMP43" s="2325"/>
      <c r="QMQ43" s="2325"/>
      <c r="QMR43" s="2325"/>
      <c r="QMS43" s="2267"/>
      <c r="QMT43" s="2270"/>
      <c r="QMU43" s="2271"/>
      <c r="QMV43" s="2270"/>
      <c r="QMW43" s="2270"/>
      <c r="QMX43" s="2325"/>
      <c r="QMY43" s="2325"/>
      <c r="QMZ43" s="2325"/>
      <c r="QNA43" s="2267"/>
      <c r="QNB43" s="2270"/>
      <c r="QNC43" s="2271"/>
      <c r="QND43" s="2270"/>
      <c r="QNE43" s="2270"/>
      <c r="QNF43" s="2325"/>
      <c r="QNG43" s="2325"/>
      <c r="QNH43" s="2325"/>
      <c r="QNI43" s="2267"/>
      <c r="QNJ43" s="2270"/>
      <c r="QNK43" s="2271"/>
      <c r="QNL43" s="2270"/>
      <c r="QNM43" s="2270"/>
      <c r="QNN43" s="2325"/>
      <c r="QNO43" s="2325"/>
      <c r="QNP43" s="2325"/>
      <c r="QNQ43" s="2267"/>
      <c r="QNR43" s="2270"/>
      <c r="QNS43" s="2271"/>
      <c r="QNT43" s="2270"/>
      <c r="QNU43" s="2270"/>
      <c r="QNV43" s="2325"/>
      <c r="QNW43" s="2325"/>
      <c r="QNX43" s="2325"/>
      <c r="QNY43" s="2267"/>
      <c r="QNZ43" s="2270"/>
      <c r="QOA43" s="2271"/>
      <c r="QOB43" s="2270"/>
      <c r="QOC43" s="2270"/>
      <c r="QOD43" s="2325"/>
      <c r="QOE43" s="2325"/>
      <c r="QOF43" s="2325"/>
      <c r="QOG43" s="2267"/>
      <c r="QOH43" s="2270"/>
      <c r="QOI43" s="2271"/>
      <c r="QOJ43" s="2270"/>
      <c r="QOK43" s="2270"/>
      <c r="QOL43" s="2325"/>
      <c r="QOM43" s="2325"/>
      <c r="QON43" s="2325"/>
      <c r="QOO43" s="2267"/>
      <c r="QOP43" s="2270"/>
      <c r="QOQ43" s="2271"/>
      <c r="QOR43" s="2270"/>
      <c r="QOS43" s="2270"/>
      <c r="QOT43" s="2325"/>
      <c r="QOU43" s="2325"/>
      <c r="QOV43" s="2325"/>
      <c r="QOW43" s="2267"/>
      <c r="QOX43" s="2270"/>
      <c r="QOY43" s="2271"/>
      <c r="QOZ43" s="2270"/>
      <c r="QPA43" s="2270"/>
      <c r="QPB43" s="2325"/>
      <c r="QPC43" s="2325"/>
      <c r="QPD43" s="2325"/>
      <c r="QPE43" s="2267"/>
      <c r="QPF43" s="2270"/>
      <c r="QPG43" s="2271"/>
      <c r="QPH43" s="2270"/>
      <c r="QPI43" s="2270"/>
      <c r="QPJ43" s="2325"/>
      <c r="QPK43" s="2325"/>
      <c r="QPL43" s="2325"/>
      <c r="QPM43" s="2267"/>
      <c r="QPN43" s="2270"/>
      <c r="QPO43" s="2271"/>
      <c r="QPP43" s="2270"/>
      <c r="QPQ43" s="2270"/>
      <c r="QPR43" s="2325"/>
      <c r="QPS43" s="2325"/>
      <c r="QPT43" s="2325"/>
      <c r="QPU43" s="2267"/>
      <c r="QPV43" s="2270"/>
      <c r="QPW43" s="2271"/>
      <c r="QPX43" s="2270"/>
      <c r="QPY43" s="2270"/>
      <c r="QPZ43" s="2325"/>
      <c r="QQA43" s="2325"/>
      <c r="QQB43" s="2325"/>
      <c r="QQC43" s="2267"/>
      <c r="QQD43" s="2270"/>
      <c r="QQE43" s="2271"/>
      <c r="QQF43" s="2270"/>
      <c r="QQG43" s="2270"/>
      <c r="QQH43" s="2325"/>
      <c r="QQI43" s="2325"/>
      <c r="QQJ43" s="2325"/>
      <c r="QQK43" s="2267"/>
      <c r="QQL43" s="2270"/>
      <c r="QQM43" s="2271"/>
      <c r="QQN43" s="2270"/>
      <c r="QQO43" s="2270"/>
      <c r="QQP43" s="2325"/>
      <c r="QQQ43" s="2325"/>
      <c r="QQR43" s="2325"/>
      <c r="QQS43" s="2267"/>
      <c r="QQT43" s="2270"/>
      <c r="QQU43" s="2271"/>
      <c r="QQV43" s="2270"/>
      <c r="QQW43" s="2270"/>
      <c r="QQX43" s="2325"/>
      <c r="QQY43" s="2325"/>
      <c r="QQZ43" s="2325"/>
      <c r="QRA43" s="2267"/>
      <c r="QRB43" s="2270"/>
      <c r="QRC43" s="2271"/>
      <c r="QRD43" s="2270"/>
      <c r="QRE43" s="2270"/>
      <c r="QRF43" s="2325"/>
      <c r="QRG43" s="2325"/>
      <c r="QRH43" s="2325"/>
      <c r="QRI43" s="2267"/>
      <c r="QRJ43" s="2270"/>
      <c r="QRK43" s="2271"/>
      <c r="QRL43" s="2270"/>
      <c r="QRM43" s="2270"/>
      <c r="QRN43" s="2325"/>
      <c r="QRO43" s="2325"/>
      <c r="QRP43" s="2325"/>
      <c r="QRQ43" s="2267"/>
      <c r="QRR43" s="2270"/>
      <c r="QRS43" s="2271"/>
      <c r="QRT43" s="2270"/>
      <c r="QRU43" s="2270"/>
      <c r="QRV43" s="2325"/>
      <c r="QRW43" s="2325"/>
      <c r="QRX43" s="2325"/>
      <c r="QRY43" s="2267"/>
      <c r="QRZ43" s="2270"/>
      <c r="QSA43" s="2271"/>
      <c r="QSB43" s="2270"/>
      <c r="QSC43" s="2270"/>
      <c r="QSD43" s="2325"/>
      <c r="QSE43" s="2325"/>
      <c r="QSF43" s="2325"/>
      <c r="QSG43" s="2267"/>
      <c r="QSH43" s="2270"/>
      <c r="QSI43" s="2271"/>
      <c r="QSJ43" s="2270"/>
      <c r="QSK43" s="2270"/>
      <c r="QSL43" s="2325"/>
      <c r="QSM43" s="2325"/>
      <c r="QSN43" s="2325"/>
      <c r="QSO43" s="2267"/>
      <c r="QSP43" s="2270"/>
      <c r="QSQ43" s="2271"/>
      <c r="QSR43" s="2270"/>
      <c r="QSS43" s="2270"/>
      <c r="QST43" s="2325"/>
      <c r="QSU43" s="2325"/>
      <c r="QSV43" s="2325"/>
      <c r="QSW43" s="2267"/>
      <c r="QSX43" s="2270"/>
      <c r="QSY43" s="2271"/>
      <c r="QSZ43" s="2270"/>
      <c r="QTA43" s="2270"/>
      <c r="QTB43" s="2325"/>
      <c r="QTC43" s="2325"/>
      <c r="QTD43" s="2325"/>
      <c r="QTE43" s="2267"/>
      <c r="QTF43" s="2270"/>
      <c r="QTG43" s="2271"/>
      <c r="QTH43" s="2270"/>
      <c r="QTI43" s="2270"/>
      <c r="QTJ43" s="2325"/>
      <c r="QTK43" s="2325"/>
      <c r="QTL43" s="2325"/>
      <c r="QTM43" s="2267"/>
      <c r="QTN43" s="2270"/>
      <c r="QTO43" s="2271"/>
      <c r="QTP43" s="2270"/>
      <c r="QTQ43" s="2270"/>
      <c r="QTR43" s="2325"/>
      <c r="QTS43" s="2325"/>
      <c r="QTT43" s="2325"/>
      <c r="QTU43" s="2267"/>
      <c r="QTV43" s="2270"/>
      <c r="QTW43" s="2271"/>
      <c r="QTX43" s="2270"/>
      <c r="QTY43" s="2270"/>
      <c r="QTZ43" s="2325"/>
      <c r="QUA43" s="2325"/>
      <c r="QUB43" s="2325"/>
      <c r="QUC43" s="2267"/>
      <c r="QUD43" s="2270"/>
      <c r="QUE43" s="2271"/>
      <c r="QUF43" s="2270"/>
      <c r="QUG43" s="2270"/>
      <c r="QUH43" s="2325"/>
      <c r="QUI43" s="2325"/>
      <c r="QUJ43" s="2325"/>
      <c r="QUK43" s="2267"/>
      <c r="QUL43" s="2270"/>
      <c r="QUM43" s="2271"/>
      <c r="QUN43" s="2270"/>
      <c r="QUO43" s="2270"/>
      <c r="QUP43" s="2325"/>
      <c r="QUQ43" s="2325"/>
      <c r="QUR43" s="2325"/>
      <c r="QUS43" s="2267"/>
      <c r="QUT43" s="2270"/>
      <c r="QUU43" s="2271"/>
      <c r="QUV43" s="2270"/>
      <c r="QUW43" s="2270"/>
      <c r="QUX43" s="2325"/>
      <c r="QUY43" s="2325"/>
      <c r="QUZ43" s="2325"/>
      <c r="QVA43" s="2267"/>
      <c r="QVB43" s="2270"/>
      <c r="QVC43" s="2271"/>
      <c r="QVD43" s="2270"/>
      <c r="QVE43" s="2270"/>
      <c r="QVF43" s="2325"/>
      <c r="QVG43" s="2325"/>
      <c r="QVH43" s="2325"/>
      <c r="QVI43" s="2267"/>
      <c r="QVJ43" s="2270"/>
      <c r="QVK43" s="2271"/>
      <c r="QVL43" s="2270"/>
      <c r="QVM43" s="2270"/>
      <c r="QVN43" s="2325"/>
      <c r="QVO43" s="2325"/>
      <c r="QVP43" s="2325"/>
      <c r="QVQ43" s="2267"/>
      <c r="QVR43" s="2270"/>
      <c r="QVS43" s="2271"/>
      <c r="QVT43" s="2270"/>
      <c r="QVU43" s="2270"/>
      <c r="QVV43" s="2325"/>
      <c r="QVW43" s="2325"/>
      <c r="QVX43" s="2325"/>
      <c r="QVY43" s="2267"/>
      <c r="QVZ43" s="2270"/>
      <c r="QWA43" s="2271"/>
      <c r="QWB43" s="2270"/>
      <c r="QWC43" s="2270"/>
      <c r="QWD43" s="2325"/>
      <c r="QWE43" s="2325"/>
      <c r="QWF43" s="2325"/>
      <c r="QWG43" s="2267"/>
      <c r="QWH43" s="2270"/>
      <c r="QWI43" s="2271"/>
      <c r="QWJ43" s="2270"/>
      <c r="QWK43" s="2270"/>
      <c r="QWL43" s="2325"/>
      <c r="QWM43" s="2325"/>
      <c r="QWN43" s="2325"/>
      <c r="QWO43" s="2267"/>
      <c r="QWP43" s="2270"/>
      <c r="QWQ43" s="2271"/>
      <c r="QWR43" s="2270"/>
      <c r="QWS43" s="2270"/>
      <c r="QWT43" s="2325"/>
      <c r="QWU43" s="2325"/>
      <c r="QWV43" s="2325"/>
      <c r="QWW43" s="2267"/>
      <c r="QWX43" s="2270"/>
      <c r="QWY43" s="2271"/>
      <c r="QWZ43" s="2270"/>
      <c r="QXA43" s="2270"/>
      <c r="QXB43" s="2325"/>
      <c r="QXC43" s="2325"/>
      <c r="QXD43" s="2325"/>
      <c r="QXE43" s="2267"/>
      <c r="QXF43" s="2270"/>
      <c r="QXG43" s="2271"/>
      <c r="QXH43" s="2270"/>
      <c r="QXI43" s="2270"/>
      <c r="QXJ43" s="2325"/>
      <c r="QXK43" s="2325"/>
      <c r="QXL43" s="2325"/>
      <c r="QXM43" s="2267"/>
      <c r="QXN43" s="2270"/>
      <c r="QXO43" s="2271"/>
      <c r="QXP43" s="2270"/>
      <c r="QXQ43" s="2270"/>
      <c r="QXR43" s="2325"/>
      <c r="QXS43" s="2325"/>
      <c r="QXT43" s="2325"/>
      <c r="QXU43" s="2267"/>
      <c r="QXV43" s="2270"/>
      <c r="QXW43" s="2271"/>
      <c r="QXX43" s="2270"/>
      <c r="QXY43" s="2270"/>
      <c r="QXZ43" s="2325"/>
      <c r="QYA43" s="2325"/>
      <c r="QYB43" s="2325"/>
      <c r="QYC43" s="2267"/>
      <c r="QYD43" s="2270"/>
      <c r="QYE43" s="2271"/>
      <c r="QYF43" s="2270"/>
      <c r="QYG43" s="2270"/>
      <c r="QYH43" s="2325"/>
      <c r="QYI43" s="2325"/>
      <c r="QYJ43" s="2325"/>
      <c r="QYK43" s="2267"/>
      <c r="QYL43" s="2270"/>
      <c r="QYM43" s="2271"/>
      <c r="QYN43" s="2270"/>
      <c r="QYO43" s="2270"/>
      <c r="QYP43" s="2325"/>
      <c r="QYQ43" s="2325"/>
      <c r="QYR43" s="2325"/>
      <c r="QYS43" s="2267"/>
      <c r="QYT43" s="2270"/>
      <c r="QYU43" s="2271"/>
      <c r="QYV43" s="2270"/>
      <c r="QYW43" s="2270"/>
      <c r="QYX43" s="2325"/>
      <c r="QYY43" s="2325"/>
      <c r="QYZ43" s="2325"/>
      <c r="QZA43" s="2267"/>
      <c r="QZB43" s="2270"/>
      <c r="QZC43" s="2271"/>
      <c r="QZD43" s="2270"/>
      <c r="QZE43" s="2270"/>
      <c r="QZF43" s="2325"/>
      <c r="QZG43" s="2325"/>
      <c r="QZH43" s="2325"/>
      <c r="QZI43" s="2267"/>
      <c r="QZJ43" s="2270"/>
      <c r="QZK43" s="2271"/>
      <c r="QZL43" s="2270"/>
      <c r="QZM43" s="2270"/>
      <c r="QZN43" s="2325"/>
      <c r="QZO43" s="2325"/>
      <c r="QZP43" s="2325"/>
      <c r="QZQ43" s="2267"/>
      <c r="QZR43" s="2270"/>
      <c r="QZS43" s="2271"/>
      <c r="QZT43" s="2270"/>
      <c r="QZU43" s="2270"/>
      <c r="QZV43" s="2325"/>
      <c r="QZW43" s="2325"/>
      <c r="QZX43" s="2325"/>
      <c r="QZY43" s="2267"/>
      <c r="QZZ43" s="2270"/>
      <c r="RAA43" s="2271"/>
      <c r="RAB43" s="2270"/>
      <c r="RAC43" s="2270"/>
      <c r="RAD43" s="2325"/>
      <c r="RAE43" s="2325"/>
      <c r="RAF43" s="2325"/>
      <c r="RAG43" s="2267"/>
      <c r="RAH43" s="2270"/>
      <c r="RAI43" s="2271"/>
      <c r="RAJ43" s="2270"/>
      <c r="RAK43" s="2270"/>
      <c r="RAL43" s="2325"/>
      <c r="RAM43" s="2325"/>
      <c r="RAN43" s="2325"/>
      <c r="RAO43" s="2267"/>
      <c r="RAP43" s="2270"/>
      <c r="RAQ43" s="2271"/>
      <c r="RAR43" s="2270"/>
      <c r="RAS43" s="2270"/>
      <c r="RAT43" s="2325"/>
      <c r="RAU43" s="2325"/>
      <c r="RAV43" s="2325"/>
      <c r="RAW43" s="2267"/>
      <c r="RAX43" s="2270"/>
      <c r="RAY43" s="2271"/>
      <c r="RAZ43" s="2270"/>
      <c r="RBA43" s="2270"/>
      <c r="RBB43" s="2325"/>
      <c r="RBC43" s="2325"/>
      <c r="RBD43" s="2325"/>
      <c r="RBE43" s="2267"/>
      <c r="RBF43" s="2270"/>
      <c r="RBG43" s="2271"/>
      <c r="RBH43" s="2270"/>
      <c r="RBI43" s="2270"/>
      <c r="RBJ43" s="2325"/>
      <c r="RBK43" s="2325"/>
      <c r="RBL43" s="2325"/>
      <c r="RBM43" s="2267"/>
      <c r="RBN43" s="2270"/>
      <c r="RBO43" s="2271"/>
      <c r="RBP43" s="2270"/>
      <c r="RBQ43" s="2270"/>
      <c r="RBR43" s="2325"/>
      <c r="RBS43" s="2325"/>
      <c r="RBT43" s="2325"/>
      <c r="RBU43" s="2267"/>
      <c r="RBV43" s="2270"/>
      <c r="RBW43" s="2271"/>
      <c r="RBX43" s="2270"/>
      <c r="RBY43" s="2270"/>
      <c r="RBZ43" s="2325"/>
      <c r="RCA43" s="2325"/>
      <c r="RCB43" s="2325"/>
      <c r="RCC43" s="2267"/>
      <c r="RCD43" s="2270"/>
      <c r="RCE43" s="2271"/>
      <c r="RCF43" s="2270"/>
      <c r="RCG43" s="2270"/>
      <c r="RCH43" s="2325"/>
      <c r="RCI43" s="2325"/>
      <c r="RCJ43" s="2325"/>
      <c r="RCK43" s="2267"/>
      <c r="RCL43" s="2270"/>
      <c r="RCM43" s="2271"/>
      <c r="RCN43" s="2270"/>
      <c r="RCO43" s="2270"/>
      <c r="RCP43" s="2325"/>
      <c r="RCQ43" s="2325"/>
      <c r="RCR43" s="2325"/>
      <c r="RCS43" s="2267"/>
      <c r="RCT43" s="2270"/>
      <c r="RCU43" s="2271"/>
      <c r="RCV43" s="2270"/>
      <c r="RCW43" s="2270"/>
      <c r="RCX43" s="2325"/>
      <c r="RCY43" s="2325"/>
      <c r="RCZ43" s="2325"/>
      <c r="RDA43" s="2267"/>
      <c r="RDB43" s="2270"/>
      <c r="RDC43" s="2271"/>
      <c r="RDD43" s="2270"/>
      <c r="RDE43" s="2270"/>
      <c r="RDF43" s="2325"/>
      <c r="RDG43" s="2325"/>
      <c r="RDH43" s="2325"/>
      <c r="RDI43" s="2267"/>
      <c r="RDJ43" s="2270"/>
      <c r="RDK43" s="2271"/>
      <c r="RDL43" s="2270"/>
      <c r="RDM43" s="2270"/>
      <c r="RDN43" s="2325"/>
      <c r="RDO43" s="2325"/>
      <c r="RDP43" s="2325"/>
      <c r="RDQ43" s="2267"/>
      <c r="RDR43" s="2270"/>
      <c r="RDS43" s="2271"/>
      <c r="RDT43" s="2270"/>
      <c r="RDU43" s="2270"/>
      <c r="RDV43" s="2325"/>
      <c r="RDW43" s="2325"/>
      <c r="RDX43" s="2325"/>
      <c r="RDY43" s="2267"/>
      <c r="RDZ43" s="2270"/>
      <c r="REA43" s="2271"/>
      <c r="REB43" s="2270"/>
      <c r="REC43" s="2270"/>
      <c r="RED43" s="2325"/>
      <c r="REE43" s="2325"/>
      <c r="REF43" s="2325"/>
      <c r="REG43" s="2267"/>
      <c r="REH43" s="2270"/>
      <c r="REI43" s="2271"/>
      <c r="REJ43" s="2270"/>
      <c r="REK43" s="2270"/>
      <c r="REL43" s="2325"/>
      <c r="REM43" s="2325"/>
      <c r="REN43" s="2325"/>
      <c r="REO43" s="2267"/>
      <c r="REP43" s="2270"/>
      <c r="REQ43" s="2271"/>
      <c r="RER43" s="2270"/>
      <c r="RES43" s="2270"/>
      <c r="RET43" s="2325"/>
      <c r="REU43" s="2325"/>
      <c r="REV43" s="2325"/>
      <c r="REW43" s="2267"/>
      <c r="REX43" s="2270"/>
      <c r="REY43" s="2271"/>
      <c r="REZ43" s="2270"/>
      <c r="RFA43" s="2270"/>
      <c r="RFB43" s="2325"/>
      <c r="RFC43" s="2325"/>
      <c r="RFD43" s="2325"/>
      <c r="RFE43" s="2267"/>
      <c r="RFF43" s="2270"/>
      <c r="RFG43" s="2271"/>
      <c r="RFH43" s="2270"/>
      <c r="RFI43" s="2270"/>
      <c r="RFJ43" s="2325"/>
      <c r="RFK43" s="2325"/>
      <c r="RFL43" s="2325"/>
      <c r="RFM43" s="2267"/>
      <c r="RFN43" s="2270"/>
      <c r="RFO43" s="2271"/>
      <c r="RFP43" s="2270"/>
      <c r="RFQ43" s="2270"/>
      <c r="RFR43" s="2325"/>
      <c r="RFS43" s="2325"/>
      <c r="RFT43" s="2325"/>
      <c r="RFU43" s="2267"/>
      <c r="RFV43" s="2270"/>
      <c r="RFW43" s="2271"/>
      <c r="RFX43" s="2270"/>
      <c r="RFY43" s="2270"/>
      <c r="RFZ43" s="2325"/>
      <c r="RGA43" s="2325"/>
      <c r="RGB43" s="2325"/>
      <c r="RGC43" s="2267"/>
      <c r="RGD43" s="2270"/>
      <c r="RGE43" s="2271"/>
      <c r="RGF43" s="2270"/>
      <c r="RGG43" s="2270"/>
      <c r="RGH43" s="2325"/>
      <c r="RGI43" s="2325"/>
      <c r="RGJ43" s="2325"/>
      <c r="RGK43" s="2267"/>
      <c r="RGL43" s="2270"/>
      <c r="RGM43" s="2271"/>
      <c r="RGN43" s="2270"/>
      <c r="RGO43" s="2270"/>
      <c r="RGP43" s="2325"/>
      <c r="RGQ43" s="2325"/>
      <c r="RGR43" s="2325"/>
      <c r="RGS43" s="2267"/>
      <c r="RGT43" s="2270"/>
      <c r="RGU43" s="2271"/>
      <c r="RGV43" s="2270"/>
      <c r="RGW43" s="2270"/>
      <c r="RGX43" s="2325"/>
      <c r="RGY43" s="2325"/>
      <c r="RGZ43" s="2325"/>
      <c r="RHA43" s="2267"/>
      <c r="RHB43" s="2270"/>
      <c r="RHC43" s="2271"/>
      <c r="RHD43" s="2270"/>
      <c r="RHE43" s="2270"/>
      <c r="RHF43" s="2325"/>
      <c r="RHG43" s="2325"/>
      <c r="RHH43" s="2325"/>
      <c r="RHI43" s="2267"/>
      <c r="RHJ43" s="2270"/>
      <c r="RHK43" s="2271"/>
      <c r="RHL43" s="2270"/>
      <c r="RHM43" s="2270"/>
      <c r="RHN43" s="2325"/>
      <c r="RHO43" s="2325"/>
      <c r="RHP43" s="2325"/>
      <c r="RHQ43" s="2267"/>
      <c r="RHR43" s="2270"/>
      <c r="RHS43" s="2271"/>
      <c r="RHT43" s="2270"/>
      <c r="RHU43" s="2270"/>
      <c r="RHV43" s="2325"/>
      <c r="RHW43" s="2325"/>
      <c r="RHX43" s="2325"/>
      <c r="RHY43" s="2267"/>
      <c r="RHZ43" s="2270"/>
      <c r="RIA43" s="2271"/>
      <c r="RIB43" s="2270"/>
      <c r="RIC43" s="2270"/>
      <c r="RID43" s="2325"/>
      <c r="RIE43" s="2325"/>
      <c r="RIF43" s="2325"/>
      <c r="RIG43" s="2267"/>
      <c r="RIH43" s="2270"/>
      <c r="RII43" s="2271"/>
      <c r="RIJ43" s="2270"/>
      <c r="RIK43" s="2270"/>
      <c r="RIL43" s="2325"/>
      <c r="RIM43" s="2325"/>
      <c r="RIN43" s="2325"/>
      <c r="RIO43" s="2267"/>
      <c r="RIP43" s="2270"/>
      <c r="RIQ43" s="2271"/>
      <c r="RIR43" s="2270"/>
      <c r="RIS43" s="2270"/>
      <c r="RIT43" s="2325"/>
      <c r="RIU43" s="2325"/>
      <c r="RIV43" s="2325"/>
      <c r="RIW43" s="2267"/>
      <c r="RIX43" s="2270"/>
      <c r="RIY43" s="2271"/>
      <c r="RIZ43" s="2270"/>
      <c r="RJA43" s="2270"/>
      <c r="RJB43" s="2325"/>
      <c r="RJC43" s="2325"/>
      <c r="RJD43" s="2325"/>
      <c r="RJE43" s="2267"/>
      <c r="RJF43" s="2270"/>
      <c r="RJG43" s="2271"/>
      <c r="RJH43" s="2270"/>
      <c r="RJI43" s="2270"/>
      <c r="RJJ43" s="2325"/>
      <c r="RJK43" s="2325"/>
      <c r="RJL43" s="2325"/>
      <c r="RJM43" s="2267"/>
      <c r="RJN43" s="2270"/>
      <c r="RJO43" s="2271"/>
      <c r="RJP43" s="2270"/>
      <c r="RJQ43" s="2270"/>
      <c r="RJR43" s="2325"/>
      <c r="RJS43" s="2325"/>
      <c r="RJT43" s="2325"/>
      <c r="RJU43" s="2267"/>
      <c r="RJV43" s="2270"/>
      <c r="RJW43" s="2271"/>
      <c r="RJX43" s="2270"/>
      <c r="RJY43" s="2270"/>
      <c r="RJZ43" s="2325"/>
      <c r="RKA43" s="2325"/>
      <c r="RKB43" s="2325"/>
      <c r="RKC43" s="2267"/>
      <c r="RKD43" s="2270"/>
      <c r="RKE43" s="2271"/>
      <c r="RKF43" s="2270"/>
      <c r="RKG43" s="2270"/>
      <c r="RKH43" s="2325"/>
      <c r="RKI43" s="2325"/>
      <c r="RKJ43" s="2325"/>
      <c r="RKK43" s="2267"/>
      <c r="RKL43" s="2270"/>
      <c r="RKM43" s="2271"/>
      <c r="RKN43" s="2270"/>
      <c r="RKO43" s="2270"/>
      <c r="RKP43" s="2325"/>
      <c r="RKQ43" s="2325"/>
      <c r="RKR43" s="2325"/>
      <c r="RKS43" s="2267"/>
      <c r="RKT43" s="2270"/>
      <c r="RKU43" s="2271"/>
      <c r="RKV43" s="2270"/>
      <c r="RKW43" s="2270"/>
      <c r="RKX43" s="2325"/>
      <c r="RKY43" s="2325"/>
      <c r="RKZ43" s="2325"/>
      <c r="RLA43" s="2267"/>
      <c r="RLB43" s="2270"/>
      <c r="RLC43" s="2271"/>
      <c r="RLD43" s="2270"/>
      <c r="RLE43" s="2270"/>
      <c r="RLF43" s="2325"/>
      <c r="RLG43" s="2325"/>
      <c r="RLH43" s="2325"/>
      <c r="RLI43" s="2267"/>
      <c r="RLJ43" s="2270"/>
      <c r="RLK43" s="2271"/>
      <c r="RLL43" s="2270"/>
      <c r="RLM43" s="2270"/>
      <c r="RLN43" s="2325"/>
      <c r="RLO43" s="2325"/>
      <c r="RLP43" s="2325"/>
      <c r="RLQ43" s="2267"/>
      <c r="RLR43" s="2270"/>
      <c r="RLS43" s="2271"/>
      <c r="RLT43" s="2270"/>
      <c r="RLU43" s="2270"/>
      <c r="RLV43" s="2325"/>
      <c r="RLW43" s="2325"/>
      <c r="RLX43" s="2325"/>
      <c r="RLY43" s="2267"/>
      <c r="RLZ43" s="2270"/>
      <c r="RMA43" s="2271"/>
      <c r="RMB43" s="2270"/>
      <c r="RMC43" s="2270"/>
      <c r="RMD43" s="2325"/>
      <c r="RME43" s="2325"/>
      <c r="RMF43" s="2325"/>
      <c r="RMG43" s="2267"/>
      <c r="RMH43" s="2270"/>
      <c r="RMI43" s="2271"/>
      <c r="RMJ43" s="2270"/>
      <c r="RMK43" s="2270"/>
      <c r="RML43" s="2325"/>
      <c r="RMM43" s="2325"/>
      <c r="RMN43" s="2325"/>
      <c r="RMO43" s="2267"/>
      <c r="RMP43" s="2270"/>
      <c r="RMQ43" s="2271"/>
      <c r="RMR43" s="2270"/>
      <c r="RMS43" s="2270"/>
      <c r="RMT43" s="2325"/>
      <c r="RMU43" s="2325"/>
      <c r="RMV43" s="2325"/>
      <c r="RMW43" s="2267"/>
      <c r="RMX43" s="2270"/>
      <c r="RMY43" s="2271"/>
      <c r="RMZ43" s="2270"/>
      <c r="RNA43" s="2270"/>
      <c r="RNB43" s="2325"/>
      <c r="RNC43" s="2325"/>
      <c r="RND43" s="2325"/>
      <c r="RNE43" s="2267"/>
      <c r="RNF43" s="2270"/>
      <c r="RNG43" s="2271"/>
      <c r="RNH43" s="2270"/>
      <c r="RNI43" s="2270"/>
      <c r="RNJ43" s="2325"/>
      <c r="RNK43" s="2325"/>
      <c r="RNL43" s="2325"/>
      <c r="RNM43" s="2267"/>
      <c r="RNN43" s="2270"/>
      <c r="RNO43" s="2271"/>
      <c r="RNP43" s="2270"/>
      <c r="RNQ43" s="2270"/>
      <c r="RNR43" s="2325"/>
      <c r="RNS43" s="2325"/>
      <c r="RNT43" s="2325"/>
      <c r="RNU43" s="2267"/>
      <c r="RNV43" s="2270"/>
      <c r="RNW43" s="2271"/>
      <c r="RNX43" s="2270"/>
      <c r="RNY43" s="2270"/>
      <c r="RNZ43" s="2325"/>
      <c r="ROA43" s="2325"/>
      <c r="ROB43" s="2325"/>
      <c r="ROC43" s="2267"/>
      <c r="ROD43" s="2270"/>
      <c r="ROE43" s="2271"/>
      <c r="ROF43" s="2270"/>
      <c r="ROG43" s="2270"/>
      <c r="ROH43" s="2325"/>
      <c r="ROI43" s="2325"/>
      <c r="ROJ43" s="2325"/>
      <c r="ROK43" s="2267"/>
      <c r="ROL43" s="2270"/>
      <c r="ROM43" s="2271"/>
      <c r="RON43" s="2270"/>
      <c r="ROO43" s="2270"/>
      <c r="ROP43" s="2325"/>
      <c r="ROQ43" s="2325"/>
      <c r="ROR43" s="2325"/>
      <c r="ROS43" s="2267"/>
      <c r="ROT43" s="2270"/>
      <c r="ROU43" s="2271"/>
      <c r="ROV43" s="2270"/>
      <c r="ROW43" s="2270"/>
      <c r="ROX43" s="2325"/>
      <c r="ROY43" s="2325"/>
      <c r="ROZ43" s="2325"/>
      <c r="RPA43" s="2267"/>
      <c r="RPB43" s="2270"/>
      <c r="RPC43" s="2271"/>
      <c r="RPD43" s="2270"/>
      <c r="RPE43" s="2270"/>
      <c r="RPF43" s="2325"/>
      <c r="RPG43" s="2325"/>
      <c r="RPH43" s="2325"/>
      <c r="RPI43" s="2267"/>
      <c r="RPJ43" s="2270"/>
      <c r="RPK43" s="2271"/>
      <c r="RPL43" s="2270"/>
      <c r="RPM43" s="2270"/>
      <c r="RPN43" s="2325"/>
      <c r="RPO43" s="2325"/>
      <c r="RPP43" s="2325"/>
      <c r="RPQ43" s="2267"/>
      <c r="RPR43" s="2270"/>
      <c r="RPS43" s="2271"/>
      <c r="RPT43" s="2270"/>
      <c r="RPU43" s="2270"/>
      <c r="RPV43" s="2325"/>
      <c r="RPW43" s="2325"/>
      <c r="RPX43" s="2325"/>
      <c r="RPY43" s="2267"/>
      <c r="RPZ43" s="2270"/>
      <c r="RQA43" s="2271"/>
      <c r="RQB43" s="2270"/>
      <c r="RQC43" s="2270"/>
      <c r="RQD43" s="2325"/>
      <c r="RQE43" s="2325"/>
      <c r="RQF43" s="2325"/>
      <c r="RQG43" s="2267"/>
      <c r="RQH43" s="2270"/>
      <c r="RQI43" s="2271"/>
      <c r="RQJ43" s="2270"/>
      <c r="RQK43" s="2270"/>
      <c r="RQL43" s="2325"/>
      <c r="RQM43" s="2325"/>
      <c r="RQN43" s="2325"/>
      <c r="RQO43" s="2267"/>
      <c r="RQP43" s="2270"/>
      <c r="RQQ43" s="2271"/>
      <c r="RQR43" s="2270"/>
      <c r="RQS43" s="2270"/>
      <c r="RQT43" s="2325"/>
      <c r="RQU43" s="2325"/>
      <c r="RQV43" s="2325"/>
      <c r="RQW43" s="2267"/>
      <c r="RQX43" s="2270"/>
      <c r="RQY43" s="2271"/>
      <c r="RQZ43" s="2270"/>
      <c r="RRA43" s="2270"/>
      <c r="RRB43" s="2325"/>
      <c r="RRC43" s="2325"/>
      <c r="RRD43" s="2325"/>
      <c r="RRE43" s="2267"/>
      <c r="RRF43" s="2270"/>
      <c r="RRG43" s="2271"/>
      <c r="RRH43" s="2270"/>
      <c r="RRI43" s="2270"/>
      <c r="RRJ43" s="2325"/>
      <c r="RRK43" s="2325"/>
      <c r="RRL43" s="2325"/>
      <c r="RRM43" s="2267"/>
      <c r="RRN43" s="2270"/>
      <c r="RRO43" s="2271"/>
      <c r="RRP43" s="2270"/>
      <c r="RRQ43" s="2270"/>
      <c r="RRR43" s="2325"/>
      <c r="RRS43" s="2325"/>
      <c r="RRT43" s="2325"/>
      <c r="RRU43" s="2267"/>
      <c r="RRV43" s="2270"/>
      <c r="RRW43" s="2271"/>
      <c r="RRX43" s="2270"/>
      <c r="RRY43" s="2270"/>
      <c r="RRZ43" s="2325"/>
      <c r="RSA43" s="2325"/>
      <c r="RSB43" s="2325"/>
      <c r="RSC43" s="2267"/>
      <c r="RSD43" s="2270"/>
      <c r="RSE43" s="2271"/>
      <c r="RSF43" s="2270"/>
      <c r="RSG43" s="2270"/>
      <c r="RSH43" s="2325"/>
      <c r="RSI43" s="2325"/>
      <c r="RSJ43" s="2325"/>
      <c r="RSK43" s="2267"/>
      <c r="RSL43" s="2270"/>
      <c r="RSM43" s="2271"/>
      <c r="RSN43" s="2270"/>
      <c r="RSO43" s="2270"/>
      <c r="RSP43" s="2325"/>
      <c r="RSQ43" s="2325"/>
      <c r="RSR43" s="2325"/>
      <c r="RSS43" s="2267"/>
      <c r="RST43" s="2270"/>
      <c r="RSU43" s="2271"/>
      <c r="RSV43" s="2270"/>
      <c r="RSW43" s="2270"/>
      <c r="RSX43" s="2325"/>
      <c r="RSY43" s="2325"/>
      <c r="RSZ43" s="2325"/>
      <c r="RTA43" s="2267"/>
      <c r="RTB43" s="2270"/>
      <c r="RTC43" s="2271"/>
      <c r="RTD43" s="2270"/>
      <c r="RTE43" s="2270"/>
      <c r="RTF43" s="2325"/>
      <c r="RTG43" s="2325"/>
      <c r="RTH43" s="2325"/>
      <c r="RTI43" s="2267"/>
      <c r="RTJ43" s="2270"/>
      <c r="RTK43" s="2271"/>
      <c r="RTL43" s="2270"/>
      <c r="RTM43" s="2270"/>
      <c r="RTN43" s="2325"/>
      <c r="RTO43" s="2325"/>
      <c r="RTP43" s="2325"/>
      <c r="RTQ43" s="2267"/>
      <c r="RTR43" s="2270"/>
      <c r="RTS43" s="2271"/>
      <c r="RTT43" s="2270"/>
      <c r="RTU43" s="2270"/>
      <c r="RTV43" s="2325"/>
      <c r="RTW43" s="2325"/>
      <c r="RTX43" s="2325"/>
      <c r="RTY43" s="2267"/>
      <c r="RTZ43" s="2270"/>
      <c r="RUA43" s="2271"/>
      <c r="RUB43" s="2270"/>
      <c r="RUC43" s="2270"/>
      <c r="RUD43" s="2325"/>
      <c r="RUE43" s="2325"/>
      <c r="RUF43" s="2325"/>
      <c r="RUG43" s="2267"/>
      <c r="RUH43" s="2270"/>
      <c r="RUI43" s="2271"/>
      <c r="RUJ43" s="2270"/>
      <c r="RUK43" s="2270"/>
      <c r="RUL43" s="2325"/>
      <c r="RUM43" s="2325"/>
      <c r="RUN43" s="2325"/>
      <c r="RUO43" s="2267"/>
      <c r="RUP43" s="2270"/>
      <c r="RUQ43" s="2271"/>
      <c r="RUR43" s="2270"/>
      <c r="RUS43" s="2270"/>
      <c r="RUT43" s="2325"/>
      <c r="RUU43" s="2325"/>
      <c r="RUV43" s="2325"/>
      <c r="RUW43" s="2267"/>
      <c r="RUX43" s="2270"/>
      <c r="RUY43" s="2271"/>
      <c r="RUZ43" s="2270"/>
      <c r="RVA43" s="2270"/>
      <c r="RVB43" s="2325"/>
      <c r="RVC43" s="2325"/>
      <c r="RVD43" s="2325"/>
      <c r="RVE43" s="2267"/>
      <c r="RVF43" s="2270"/>
      <c r="RVG43" s="2271"/>
      <c r="RVH43" s="2270"/>
      <c r="RVI43" s="2270"/>
      <c r="RVJ43" s="2325"/>
      <c r="RVK43" s="2325"/>
      <c r="RVL43" s="2325"/>
      <c r="RVM43" s="2267"/>
      <c r="RVN43" s="2270"/>
      <c r="RVO43" s="2271"/>
      <c r="RVP43" s="2270"/>
      <c r="RVQ43" s="2270"/>
      <c r="RVR43" s="2325"/>
      <c r="RVS43" s="2325"/>
      <c r="RVT43" s="2325"/>
      <c r="RVU43" s="2267"/>
      <c r="RVV43" s="2270"/>
      <c r="RVW43" s="2271"/>
      <c r="RVX43" s="2270"/>
      <c r="RVY43" s="2270"/>
      <c r="RVZ43" s="2325"/>
      <c r="RWA43" s="2325"/>
      <c r="RWB43" s="2325"/>
      <c r="RWC43" s="2267"/>
      <c r="RWD43" s="2270"/>
      <c r="RWE43" s="2271"/>
      <c r="RWF43" s="2270"/>
      <c r="RWG43" s="2270"/>
      <c r="RWH43" s="2325"/>
      <c r="RWI43" s="2325"/>
      <c r="RWJ43" s="2325"/>
      <c r="RWK43" s="2267"/>
      <c r="RWL43" s="2270"/>
      <c r="RWM43" s="2271"/>
      <c r="RWN43" s="2270"/>
      <c r="RWO43" s="2270"/>
      <c r="RWP43" s="2325"/>
      <c r="RWQ43" s="2325"/>
      <c r="RWR43" s="2325"/>
      <c r="RWS43" s="2267"/>
      <c r="RWT43" s="2270"/>
      <c r="RWU43" s="2271"/>
      <c r="RWV43" s="2270"/>
      <c r="RWW43" s="2270"/>
      <c r="RWX43" s="2325"/>
      <c r="RWY43" s="2325"/>
      <c r="RWZ43" s="2325"/>
      <c r="RXA43" s="2267"/>
      <c r="RXB43" s="2270"/>
      <c r="RXC43" s="2271"/>
      <c r="RXD43" s="2270"/>
      <c r="RXE43" s="2270"/>
      <c r="RXF43" s="2325"/>
      <c r="RXG43" s="2325"/>
      <c r="RXH43" s="2325"/>
      <c r="RXI43" s="2267"/>
      <c r="RXJ43" s="2270"/>
      <c r="RXK43" s="2271"/>
      <c r="RXL43" s="2270"/>
      <c r="RXM43" s="2270"/>
      <c r="RXN43" s="2325"/>
      <c r="RXO43" s="2325"/>
      <c r="RXP43" s="2325"/>
      <c r="RXQ43" s="2267"/>
      <c r="RXR43" s="2270"/>
      <c r="RXS43" s="2271"/>
      <c r="RXT43" s="2270"/>
      <c r="RXU43" s="2270"/>
      <c r="RXV43" s="2325"/>
      <c r="RXW43" s="2325"/>
      <c r="RXX43" s="2325"/>
      <c r="RXY43" s="2267"/>
      <c r="RXZ43" s="2270"/>
      <c r="RYA43" s="2271"/>
      <c r="RYB43" s="2270"/>
      <c r="RYC43" s="2270"/>
      <c r="RYD43" s="2325"/>
      <c r="RYE43" s="2325"/>
      <c r="RYF43" s="2325"/>
      <c r="RYG43" s="2267"/>
      <c r="RYH43" s="2270"/>
      <c r="RYI43" s="2271"/>
      <c r="RYJ43" s="2270"/>
      <c r="RYK43" s="2270"/>
      <c r="RYL43" s="2325"/>
      <c r="RYM43" s="2325"/>
      <c r="RYN43" s="2325"/>
      <c r="RYO43" s="2267"/>
      <c r="RYP43" s="2270"/>
      <c r="RYQ43" s="2271"/>
      <c r="RYR43" s="2270"/>
      <c r="RYS43" s="2270"/>
      <c r="RYT43" s="2325"/>
      <c r="RYU43" s="2325"/>
      <c r="RYV43" s="2325"/>
      <c r="RYW43" s="2267"/>
      <c r="RYX43" s="2270"/>
      <c r="RYY43" s="2271"/>
      <c r="RYZ43" s="2270"/>
      <c r="RZA43" s="2270"/>
      <c r="RZB43" s="2325"/>
      <c r="RZC43" s="2325"/>
      <c r="RZD43" s="2325"/>
      <c r="RZE43" s="2267"/>
      <c r="RZF43" s="2270"/>
      <c r="RZG43" s="2271"/>
      <c r="RZH43" s="2270"/>
      <c r="RZI43" s="2270"/>
      <c r="RZJ43" s="2325"/>
      <c r="RZK43" s="2325"/>
      <c r="RZL43" s="2325"/>
      <c r="RZM43" s="2267"/>
      <c r="RZN43" s="2270"/>
      <c r="RZO43" s="2271"/>
      <c r="RZP43" s="2270"/>
      <c r="RZQ43" s="2270"/>
      <c r="RZR43" s="2325"/>
      <c r="RZS43" s="2325"/>
      <c r="RZT43" s="2325"/>
      <c r="RZU43" s="2267"/>
      <c r="RZV43" s="2270"/>
      <c r="RZW43" s="2271"/>
      <c r="RZX43" s="2270"/>
      <c r="RZY43" s="2270"/>
      <c r="RZZ43" s="2325"/>
      <c r="SAA43" s="2325"/>
      <c r="SAB43" s="2325"/>
      <c r="SAC43" s="2267"/>
      <c r="SAD43" s="2270"/>
      <c r="SAE43" s="2271"/>
      <c r="SAF43" s="2270"/>
      <c r="SAG43" s="2270"/>
      <c r="SAH43" s="2325"/>
      <c r="SAI43" s="2325"/>
      <c r="SAJ43" s="2325"/>
      <c r="SAK43" s="2267"/>
      <c r="SAL43" s="2270"/>
      <c r="SAM43" s="2271"/>
      <c r="SAN43" s="2270"/>
      <c r="SAO43" s="2270"/>
      <c r="SAP43" s="2325"/>
      <c r="SAQ43" s="2325"/>
      <c r="SAR43" s="2325"/>
      <c r="SAS43" s="2267"/>
      <c r="SAT43" s="2270"/>
      <c r="SAU43" s="2271"/>
      <c r="SAV43" s="2270"/>
      <c r="SAW43" s="2270"/>
      <c r="SAX43" s="2325"/>
      <c r="SAY43" s="2325"/>
      <c r="SAZ43" s="2325"/>
      <c r="SBA43" s="2267"/>
      <c r="SBB43" s="2270"/>
      <c r="SBC43" s="2271"/>
      <c r="SBD43" s="2270"/>
      <c r="SBE43" s="2270"/>
      <c r="SBF43" s="2325"/>
      <c r="SBG43" s="2325"/>
      <c r="SBH43" s="2325"/>
      <c r="SBI43" s="2267"/>
      <c r="SBJ43" s="2270"/>
      <c r="SBK43" s="2271"/>
      <c r="SBL43" s="2270"/>
      <c r="SBM43" s="2270"/>
      <c r="SBN43" s="2325"/>
      <c r="SBO43" s="2325"/>
      <c r="SBP43" s="2325"/>
      <c r="SBQ43" s="2267"/>
      <c r="SBR43" s="2270"/>
      <c r="SBS43" s="2271"/>
      <c r="SBT43" s="2270"/>
      <c r="SBU43" s="2270"/>
      <c r="SBV43" s="2325"/>
      <c r="SBW43" s="2325"/>
      <c r="SBX43" s="2325"/>
      <c r="SBY43" s="2267"/>
      <c r="SBZ43" s="2270"/>
      <c r="SCA43" s="2271"/>
      <c r="SCB43" s="2270"/>
      <c r="SCC43" s="2270"/>
      <c r="SCD43" s="2325"/>
      <c r="SCE43" s="2325"/>
      <c r="SCF43" s="2325"/>
      <c r="SCG43" s="2267"/>
      <c r="SCH43" s="2270"/>
      <c r="SCI43" s="2271"/>
      <c r="SCJ43" s="2270"/>
      <c r="SCK43" s="2270"/>
      <c r="SCL43" s="2325"/>
      <c r="SCM43" s="2325"/>
      <c r="SCN43" s="2325"/>
      <c r="SCO43" s="2267"/>
      <c r="SCP43" s="2270"/>
      <c r="SCQ43" s="2271"/>
      <c r="SCR43" s="2270"/>
      <c r="SCS43" s="2270"/>
      <c r="SCT43" s="2325"/>
      <c r="SCU43" s="2325"/>
      <c r="SCV43" s="2325"/>
      <c r="SCW43" s="2267"/>
      <c r="SCX43" s="2270"/>
      <c r="SCY43" s="2271"/>
      <c r="SCZ43" s="2270"/>
      <c r="SDA43" s="2270"/>
      <c r="SDB43" s="2325"/>
      <c r="SDC43" s="2325"/>
      <c r="SDD43" s="2325"/>
      <c r="SDE43" s="2267"/>
      <c r="SDF43" s="2270"/>
      <c r="SDG43" s="2271"/>
      <c r="SDH43" s="2270"/>
      <c r="SDI43" s="2270"/>
      <c r="SDJ43" s="2325"/>
      <c r="SDK43" s="2325"/>
      <c r="SDL43" s="2325"/>
      <c r="SDM43" s="2267"/>
      <c r="SDN43" s="2270"/>
      <c r="SDO43" s="2271"/>
      <c r="SDP43" s="2270"/>
      <c r="SDQ43" s="2270"/>
      <c r="SDR43" s="2325"/>
      <c r="SDS43" s="2325"/>
      <c r="SDT43" s="2325"/>
      <c r="SDU43" s="2267"/>
      <c r="SDV43" s="2270"/>
      <c r="SDW43" s="2271"/>
      <c r="SDX43" s="2270"/>
      <c r="SDY43" s="2270"/>
      <c r="SDZ43" s="2325"/>
      <c r="SEA43" s="2325"/>
      <c r="SEB43" s="2325"/>
      <c r="SEC43" s="2267"/>
      <c r="SED43" s="2270"/>
      <c r="SEE43" s="2271"/>
      <c r="SEF43" s="2270"/>
      <c r="SEG43" s="2270"/>
      <c r="SEH43" s="2325"/>
      <c r="SEI43" s="2325"/>
      <c r="SEJ43" s="2325"/>
      <c r="SEK43" s="2267"/>
      <c r="SEL43" s="2270"/>
      <c r="SEM43" s="2271"/>
      <c r="SEN43" s="2270"/>
      <c r="SEO43" s="2270"/>
      <c r="SEP43" s="2325"/>
      <c r="SEQ43" s="2325"/>
      <c r="SER43" s="2325"/>
      <c r="SES43" s="2267"/>
      <c r="SET43" s="2270"/>
      <c r="SEU43" s="2271"/>
      <c r="SEV43" s="2270"/>
      <c r="SEW43" s="2270"/>
      <c r="SEX43" s="2325"/>
      <c r="SEY43" s="2325"/>
      <c r="SEZ43" s="2325"/>
      <c r="SFA43" s="2267"/>
      <c r="SFB43" s="2270"/>
      <c r="SFC43" s="2271"/>
      <c r="SFD43" s="2270"/>
      <c r="SFE43" s="2270"/>
      <c r="SFF43" s="2325"/>
      <c r="SFG43" s="2325"/>
      <c r="SFH43" s="2325"/>
      <c r="SFI43" s="2267"/>
      <c r="SFJ43" s="2270"/>
      <c r="SFK43" s="2271"/>
      <c r="SFL43" s="2270"/>
      <c r="SFM43" s="2270"/>
      <c r="SFN43" s="2325"/>
      <c r="SFO43" s="2325"/>
      <c r="SFP43" s="2325"/>
      <c r="SFQ43" s="2267"/>
      <c r="SFR43" s="2270"/>
      <c r="SFS43" s="2271"/>
      <c r="SFT43" s="2270"/>
      <c r="SFU43" s="2270"/>
      <c r="SFV43" s="2325"/>
      <c r="SFW43" s="2325"/>
      <c r="SFX43" s="2325"/>
      <c r="SFY43" s="2267"/>
      <c r="SFZ43" s="2270"/>
      <c r="SGA43" s="2271"/>
      <c r="SGB43" s="2270"/>
      <c r="SGC43" s="2270"/>
      <c r="SGD43" s="2325"/>
      <c r="SGE43" s="2325"/>
      <c r="SGF43" s="2325"/>
      <c r="SGG43" s="2267"/>
      <c r="SGH43" s="2270"/>
      <c r="SGI43" s="2271"/>
      <c r="SGJ43" s="2270"/>
      <c r="SGK43" s="2270"/>
      <c r="SGL43" s="2325"/>
      <c r="SGM43" s="2325"/>
      <c r="SGN43" s="2325"/>
      <c r="SGO43" s="2267"/>
      <c r="SGP43" s="2270"/>
      <c r="SGQ43" s="2271"/>
      <c r="SGR43" s="2270"/>
      <c r="SGS43" s="2270"/>
      <c r="SGT43" s="2325"/>
      <c r="SGU43" s="2325"/>
      <c r="SGV43" s="2325"/>
      <c r="SGW43" s="2267"/>
      <c r="SGX43" s="2270"/>
      <c r="SGY43" s="2271"/>
      <c r="SGZ43" s="2270"/>
      <c r="SHA43" s="2270"/>
      <c r="SHB43" s="2325"/>
      <c r="SHC43" s="2325"/>
      <c r="SHD43" s="2325"/>
      <c r="SHE43" s="2267"/>
      <c r="SHF43" s="2270"/>
      <c r="SHG43" s="2271"/>
      <c r="SHH43" s="2270"/>
      <c r="SHI43" s="2270"/>
      <c r="SHJ43" s="2325"/>
      <c r="SHK43" s="2325"/>
      <c r="SHL43" s="2325"/>
      <c r="SHM43" s="2267"/>
      <c r="SHN43" s="2270"/>
      <c r="SHO43" s="2271"/>
      <c r="SHP43" s="2270"/>
      <c r="SHQ43" s="2270"/>
      <c r="SHR43" s="2325"/>
      <c r="SHS43" s="2325"/>
      <c r="SHT43" s="2325"/>
      <c r="SHU43" s="2267"/>
      <c r="SHV43" s="2270"/>
      <c r="SHW43" s="2271"/>
      <c r="SHX43" s="2270"/>
      <c r="SHY43" s="2270"/>
      <c r="SHZ43" s="2325"/>
      <c r="SIA43" s="2325"/>
      <c r="SIB43" s="2325"/>
      <c r="SIC43" s="2267"/>
      <c r="SID43" s="2270"/>
      <c r="SIE43" s="2271"/>
      <c r="SIF43" s="2270"/>
      <c r="SIG43" s="2270"/>
      <c r="SIH43" s="2325"/>
      <c r="SII43" s="2325"/>
      <c r="SIJ43" s="2325"/>
      <c r="SIK43" s="2267"/>
      <c r="SIL43" s="2270"/>
      <c r="SIM43" s="2271"/>
      <c r="SIN43" s="2270"/>
      <c r="SIO43" s="2270"/>
      <c r="SIP43" s="2325"/>
      <c r="SIQ43" s="2325"/>
      <c r="SIR43" s="2325"/>
      <c r="SIS43" s="2267"/>
      <c r="SIT43" s="2270"/>
      <c r="SIU43" s="2271"/>
      <c r="SIV43" s="2270"/>
      <c r="SIW43" s="2270"/>
      <c r="SIX43" s="2325"/>
      <c r="SIY43" s="2325"/>
      <c r="SIZ43" s="2325"/>
      <c r="SJA43" s="2267"/>
      <c r="SJB43" s="2270"/>
      <c r="SJC43" s="2271"/>
      <c r="SJD43" s="2270"/>
      <c r="SJE43" s="2270"/>
      <c r="SJF43" s="2325"/>
      <c r="SJG43" s="2325"/>
      <c r="SJH43" s="2325"/>
      <c r="SJI43" s="2267"/>
      <c r="SJJ43" s="2270"/>
      <c r="SJK43" s="2271"/>
      <c r="SJL43" s="2270"/>
      <c r="SJM43" s="2270"/>
      <c r="SJN43" s="2325"/>
      <c r="SJO43" s="2325"/>
      <c r="SJP43" s="2325"/>
      <c r="SJQ43" s="2267"/>
      <c r="SJR43" s="2270"/>
      <c r="SJS43" s="2271"/>
      <c r="SJT43" s="2270"/>
      <c r="SJU43" s="2270"/>
      <c r="SJV43" s="2325"/>
      <c r="SJW43" s="2325"/>
      <c r="SJX43" s="2325"/>
      <c r="SJY43" s="2267"/>
      <c r="SJZ43" s="2270"/>
      <c r="SKA43" s="2271"/>
      <c r="SKB43" s="2270"/>
      <c r="SKC43" s="2270"/>
      <c r="SKD43" s="2325"/>
      <c r="SKE43" s="2325"/>
      <c r="SKF43" s="2325"/>
      <c r="SKG43" s="2267"/>
      <c r="SKH43" s="2270"/>
      <c r="SKI43" s="2271"/>
      <c r="SKJ43" s="2270"/>
      <c r="SKK43" s="2270"/>
      <c r="SKL43" s="2325"/>
      <c r="SKM43" s="2325"/>
      <c r="SKN43" s="2325"/>
      <c r="SKO43" s="2267"/>
      <c r="SKP43" s="2270"/>
      <c r="SKQ43" s="2271"/>
      <c r="SKR43" s="2270"/>
      <c r="SKS43" s="2270"/>
      <c r="SKT43" s="2325"/>
      <c r="SKU43" s="2325"/>
      <c r="SKV43" s="2325"/>
      <c r="SKW43" s="2267"/>
      <c r="SKX43" s="2270"/>
      <c r="SKY43" s="2271"/>
      <c r="SKZ43" s="2270"/>
      <c r="SLA43" s="2270"/>
      <c r="SLB43" s="2325"/>
      <c r="SLC43" s="2325"/>
      <c r="SLD43" s="2325"/>
      <c r="SLE43" s="2267"/>
      <c r="SLF43" s="2270"/>
      <c r="SLG43" s="2271"/>
      <c r="SLH43" s="2270"/>
      <c r="SLI43" s="2270"/>
      <c r="SLJ43" s="2325"/>
      <c r="SLK43" s="2325"/>
      <c r="SLL43" s="2325"/>
      <c r="SLM43" s="2267"/>
      <c r="SLN43" s="2270"/>
      <c r="SLO43" s="2271"/>
      <c r="SLP43" s="2270"/>
      <c r="SLQ43" s="2270"/>
      <c r="SLR43" s="2325"/>
      <c r="SLS43" s="2325"/>
      <c r="SLT43" s="2325"/>
      <c r="SLU43" s="2267"/>
      <c r="SLV43" s="2270"/>
      <c r="SLW43" s="2271"/>
      <c r="SLX43" s="2270"/>
      <c r="SLY43" s="2270"/>
      <c r="SLZ43" s="2325"/>
      <c r="SMA43" s="2325"/>
      <c r="SMB43" s="2325"/>
      <c r="SMC43" s="2267"/>
      <c r="SMD43" s="2270"/>
      <c r="SME43" s="2271"/>
      <c r="SMF43" s="2270"/>
      <c r="SMG43" s="2270"/>
      <c r="SMH43" s="2325"/>
      <c r="SMI43" s="2325"/>
      <c r="SMJ43" s="2325"/>
      <c r="SMK43" s="2267"/>
      <c r="SML43" s="2270"/>
      <c r="SMM43" s="2271"/>
      <c r="SMN43" s="2270"/>
      <c r="SMO43" s="2270"/>
      <c r="SMP43" s="2325"/>
      <c r="SMQ43" s="2325"/>
      <c r="SMR43" s="2325"/>
      <c r="SMS43" s="2267"/>
      <c r="SMT43" s="2270"/>
      <c r="SMU43" s="2271"/>
      <c r="SMV43" s="2270"/>
      <c r="SMW43" s="2270"/>
      <c r="SMX43" s="2325"/>
      <c r="SMY43" s="2325"/>
      <c r="SMZ43" s="2325"/>
      <c r="SNA43" s="2267"/>
      <c r="SNB43" s="2270"/>
      <c r="SNC43" s="2271"/>
      <c r="SND43" s="2270"/>
      <c r="SNE43" s="2270"/>
      <c r="SNF43" s="2325"/>
      <c r="SNG43" s="2325"/>
      <c r="SNH43" s="2325"/>
      <c r="SNI43" s="2267"/>
      <c r="SNJ43" s="2270"/>
      <c r="SNK43" s="2271"/>
      <c r="SNL43" s="2270"/>
      <c r="SNM43" s="2270"/>
      <c r="SNN43" s="2325"/>
      <c r="SNO43" s="2325"/>
      <c r="SNP43" s="2325"/>
      <c r="SNQ43" s="2267"/>
      <c r="SNR43" s="2270"/>
      <c r="SNS43" s="2271"/>
      <c r="SNT43" s="2270"/>
      <c r="SNU43" s="2270"/>
      <c r="SNV43" s="2325"/>
      <c r="SNW43" s="2325"/>
      <c r="SNX43" s="2325"/>
      <c r="SNY43" s="2267"/>
      <c r="SNZ43" s="2270"/>
      <c r="SOA43" s="2271"/>
      <c r="SOB43" s="2270"/>
      <c r="SOC43" s="2270"/>
      <c r="SOD43" s="2325"/>
      <c r="SOE43" s="2325"/>
      <c r="SOF43" s="2325"/>
      <c r="SOG43" s="2267"/>
      <c r="SOH43" s="2270"/>
      <c r="SOI43" s="2271"/>
      <c r="SOJ43" s="2270"/>
      <c r="SOK43" s="2270"/>
      <c r="SOL43" s="2325"/>
      <c r="SOM43" s="2325"/>
      <c r="SON43" s="2325"/>
      <c r="SOO43" s="2267"/>
      <c r="SOP43" s="2270"/>
      <c r="SOQ43" s="2271"/>
      <c r="SOR43" s="2270"/>
      <c r="SOS43" s="2270"/>
      <c r="SOT43" s="2325"/>
      <c r="SOU43" s="2325"/>
      <c r="SOV43" s="2325"/>
      <c r="SOW43" s="2267"/>
      <c r="SOX43" s="2270"/>
      <c r="SOY43" s="2271"/>
      <c r="SOZ43" s="2270"/>
      <c r="SPA43" s="2270"/>
      <c r="SPB43" s="2325"/>
      <c r="SPC43" s="2325"/>
      <c r="SPD43" s="2325"/>
      <c r="SPE43" s="2267"/>
      <c r="SPF43" s="2270"/>
      <c r="SPG43" s="2271"/>
      <c r="SPH43" s="2270"/>
      <c r="SPI43" s="2270"/>
      <c r="SPJ43" s="2325"/>
      <c r="SPK43" s="2325"/>
      <c r="SPL43" s="2325"/>
      <c r="SPM43" s="2267"/>
      <c r="SPN43" s="2270"/>
      <c r="SPO43" s="2271"/>
      <c r="SPP43" s="2270"/>
      <c r="SPQ43" s="2270"/>
      <c r="SPR43" s="2325"/>
      <c r="SPS43" s="2325"/>
      <c r="SPT43" s="2325"/>
      <c r="SPU43" s="2267"/>
      <c r="SPV43" s="2270"/>
      <c r="SPW43" s="2271"/>
      <c r="SPX43" s="2270"/>
      <c r="SPY43" s="2270"/>
      <c r="SPZ43" s="2325"/>
      <c r="SQA43" s="2325"/>
      <c r="SQB43" s="2325"/>
      <c r="SQC43" s="2267"/>
      <c r="SQD43" s="2270"/>
      <c r="SQE43" s="2271"/>
      <c r="SQF43" s="2270"/>
      <c r="SQG43" s="2270"/>
      <c r="SQH43" s="2325"/>
      <c r="SQI43" s="2325"/>
      <c r="SQJ43" s="2325"/>
      <c r="SQK43" s="2267"/>
      <c r="SQL43" s="2270"/>
      <c r="SQM43" s="2271"/>
      <c r="SQN43" s="2270"/>
      <c r="SQO43" s="2270"/>
      <c r="SQP43" s="2325"/>
      <c r="SQQ43" s="2325"/>
      <c r="SQR43" s="2325"/>
      <c r="SQS43" s="2267"/>
      <c r="SQT43" s="2270"/>
      <c r="SQU43" s="2271"/>
      <c r="SQV43" s="2270"/>
      <c r="SQW43" s="2270"/>
      <c r="SQX43" s="2325"/>
      <c r="SQY43" s="2325"/>
      <c r="SQZ43" s="2325"/>
      <c r="SRA43" s="2267"/>
      <c r="SRB43" s="2270"/>
      <c r="SRC43" s="2271"/>
      <c r="SRD43" s="2270"/>
      <c r="SRE43" s="2270"/>
      <c r="SRF43" s="2325"/>
      <c r="SRG43" s="2325"/>
      <c r="SRH43" s="2325"/>
      <c r="SRI43" s="2267"/>
      <c r="SRJ43" s="2270"/>
      <c r="SRK43" s="2271"/>
      <c r="SRL43" s="2270"/>
      <c r="SRM43" s="2270"/>
      <c r="SRN43" s="2325"/>
      <c r="SRO43" s="2325"/>
      <c r="SRP43" s="2325"/>
      <c r="SRQ43" s="2267"/>
      <c r="SRR43" s="2270"/>
      <c r="SRS43" s="2271"/>
      <c r="SRT43" s="2270"/>
      <c r="SRU43" s="2270"/>
      <c r="SRV43" s="2325"/>
      <c r="SRW43" s="2325"/>
      <c r="SRX43" s="2325"/>
      <c r="SRY43" s="2267"/>
      <c r="SRZ43" s="2270"/>
      <c r="SSA43" s="2271"/>
      <c r="SSB43" s="2270"/>
      <c r="SSC43" s="2270"/>
      <c r="SSD43" s="2325"/>
      <c r="SSE43" s="2325"/>
      <c r="SSF43" s="2325"/>
      <c r="SSG43" s="2267"/>
      <c r="SSH43" s="2270"/>
      <c r="SSI43" s="2271"/>
      <c r="SSJ43" s="2270"/>
      <c r="SSK43" s="2270"/>
      <c r="SSL43" s="2325"/>
      <c r="SSM43" s="2325"/>
      <c r="SSN43" s="2325"/>
      <c r="SSO43" s="2267"/>
      <c r="SSP43" s="2270"/>
      <c r="SSQ43" s="2271"/>
      <c r="SSR43" s="2270"/>
      <c r="SSS43" s="2270"/>
      <c r="SST43" s="2325"/>
      <c r="SSU43" s="2325"/>
      <c r="SSV43" s="2325"/>
      <c r="SSW43" s="2267"/>
      <c r="SSX43" s="2270"/>
      <c r="SSY43" s="2271"/>
      <c r="SSZ43" s="2270"/>
      <c r="STA43" s="2270"/>
      <c r="STB43" s="2325"/>
      <c r="STC43" s="2325"/>
      <c r="STD43" s="2325"/>
      <c r="STE43" s="2267"/>
      <c r="STF43" s="2270"/>
      <c r="STG43" s="2271"/>
      <c r="STH43" s="2270"/>
      <c r="STI43" s="2270"/>
      <c r="STJ43" s="2325"/>
      <c r="STK43" s="2325"/>
      <c r="STL43" s="2325"/>
      <c r="STM43" s="2267"/>
      <c r="STN43" s="2270"/>
      <c r="STO43" s="2271"/>
      <c r="STP43" s="2270"/>
      <c r="STQ43" s="2270"/>
      <c r="STR43" s="2325"/>
      <c r="STS43" s="2325"/>
      <c r="STT43" s="2325"/>
      <c r="STU43" s="2267"/>
      <c r="STV43" s="2270"/>
      <c r="STW43" s="2271"/>
      <c r="STX43" s="2270"/>
      <c r="STY43" s="2270"/>
      <c r="STZ43" s="2325"/>
      <c r="SUA43" s="2325"/>
      <c r="SUB43" s="2325"/>
      <c r="SUC43" s="2267"/>
      <c r="SUD43" s="2270"/>
      <c r="SUE43" s="2271"/>
      <c r="SUF43" s="2270"/>
      <c r="SUG43" s="2270"/>
      <c r="SUH43" s="2325"/>
      <c r="SUI43" s="2325"/>
      <c r="SUJ43" s="2325"/>
      <c r="SUK43" s="2267"/>
      <c r="SUL43" s="2270"/>
      <c r="SUM43" s="2271"/>
      <c r="SUN43" s="2270"/>
      <c r="SUO43" s="2270"/>
      <c r="SUP43" s="2325"/>
      <c r="SUQ43" s="2325"/>
      <c r="SUR43" s="2325"/>
      <c r="SUS43" s="2267"/>
      <c r="SUT43" s="2270"/>
      <c r="SUU43" s="2271"/>
      <c r="SUV43" s="2270"/>
      <c r="SUW43" s="2270"/>
      <c r="SUX43" s="2325"/>
      <c r="SUY43" s="2325"/>
      <c r="SUZ43" s="2325"/>
      <c r="SVA43" s="2267"/>
      <c r="SVB43" s="2270"/>
      <c r="SVC43" s="2271"/>
      <c r="SVD43" s="2270"/>
      <c r="SVE43" s="2270"/>
      <c r="SVF43" s="2325"/>
      <c r="SVG43" s="2325"/>
      <c r="SVH43" s="2325"/>
      <c r="SVI43" s="2267"/>
      <c r="SVJ43" s="2270"/>
      <c r="SVK43" s="2271"/>
      <c r="SVL43" s="2270"/>
      <c r="SVM43" s="2270"/>
      <c r="SVN43" s="2325"/>
      <c r="SVO43" s="2325"/>
      <c r="SVP43" s="2325"/>
      <c r="SVQ43" s="2267"/>
      <c r="SVR43" s="2270"/>
      <c r="SVS43" s="2271"/>
      <c r="SVT43" s="2270"/>
      <c r="SVU43" s="2270"/>
      <c r="SVV43" s="2325"/>
      <c r="SVW43" s="2325"/>
      <c r="SVX43" s="2325"/>
      <c r="SVY43" s="2267"/>
      <c r="SVZ43" s="2270"/>
      <c r="SWA43" s="2271"/>
      <c r="SWB43" s="2270"/>
      <c r="SWC43" s="2270"/>
      <c r="SWD43" s="2325"/>
      <c r="SWE43" s="2325"/>
      <c r="SWF43" s="2325"/>
      <c r="SWG43" s="2267"/>
      <c r="SWH43" s="2270"/>
      <c r="SWI43" s="2271"/>
      <c r="SWJ43" s="2270"/>
      <c r="SWK43" s="2270"/>
      <c r="SWL43" s="2325"/>
      <c r="SWM43" s="2325"/>
      <c r="SWN43" s="2325"/>
      <c r="SWO43" s="2267"/>
      <c r="SWP43" s="2270"/>
      <c r="SWQ43" s="2271"/>
      <c r="SWR43" s="2270"/>
      <c r="SWS43" s="2270"/>
      <c r="SWT43" s="2325"/>
      <c r="SWU43" s="2325"/>
      <c r="SWV43" s="2325"/>
      <c r="SWW43" s="2267"/>
      <c r="SWX43" s="2270"/>
      <c r="SWY43" s="2271"/>
      <c r="SWZ43" s="2270"/>
      <c r="SXA43" s="2270"/>
      <c r="SXB43" s="2325"/>
      <c r="SXC43" s="2325"/>
      <c r="SXD43" s="2325"/>
      <c r="SXE43" s="2267"/>
      <c r="SXF43" s="2270"/>
      <c r="SXG43" s="2271"/>
      <c r="SXH43" s="2270"/>
      <c r="SXI43" s="2270"/>
      <c r="SXJ43" s="2325"/>
      <c r="SXK43" s="2325"/>
      <c r="SXL43" s="2325"/>
      <c r="SXM43" s="2267"/>
      <c r="SXN43" s="2270"/>
      <c r="SXO43" s="2271"/>
      <c r="SXP43" s="2270"/>
      <c r="SXQ43" s="2270"/>
      <c r="SXR43" s="2325"/>
      <c r="SXS43" s="2325"/>
      <c r="SXT43" s="2325"/>
      <c r="SXU43" s="2267"/>
      <c r="SXV43" s="2270"/>
      <c r="SXW43" s="2271"/>
      <c r="SXX43" s="2270"/>
      <c r="SXY43" s="2270"/>
      <c r="SXZ43" s="2325"/>
      <c r="SYA43" s="2325"/>
      <c r="SYB43" s="2325"/>
      <c r="SYC43" s="2267"/>
      <c r="SYD43" s="2270"/>
      <c r="SYE43" s="2271"/>
      <c r="SYF43" s="2270"/>
      <c r="SYG43" s="2270"/>
      <c r="SYH43" s="2325"/>
      <c r="SYI43" s="2325"/>
      <c r="SYJ43" s="2325"/>
      <c r="SYK43" s="2267"/>
      <c r="SYL43" s="2270"/>
      <c r="SYM43" s="2271"/>
      <c r="SYN43" s="2270"/>
      <c r="SYO43" s="2270"/>
      <c r="SYP43" s="2325"/>
      <c r="SYQ43" s="2325"/>
      <c r="SYR43" s="2325"/>
      <c r="SYS43" s="2267"/>
      <c r="SYT43" s="2270"/>
      <c r="SYU43" s="2271"/>
      <c r="SYV43" s="2270"/>
      <c r="SYW43" s="2270"/>
      <c r="SYX43" s="2325"/>
      <c r="SYY43" s="2325"/>
      <c r="SYZ43" s="2325"/>
      <c r="SZA43" s="2267"/>
      <c r="SZB43" s="2270"/>
      <c r="SZC43" s="2271"/>
      <c r="SZD43" s="2270"/>
      <c r="SZE43" s="2270"/>
      <c r="SZF43" s="2325"/>
      <c r="SZG43" s="2325"/>
      <c r="SZH43" s="2325"/>
      <c r="SZI43" s="2267"/>
      <c r="SZJ43" s="2270"/>
      <c r="SZK43" s="2271"/>
      <c r="SZL43" s="2270"/>
      <c r="SZM43" s="2270"/>
      <c r="SZN43" s="2325"/>
      <c r="SZO43" s="2325"/>
      <c r="SZP43" s="2325"/>
      <c r="SZQ43" s="2267"/>
      <c r="SZR43" s="2270"/>
      <c r="SZS43" s="2271"/>
      <c r="SZT43" s="2270"/>
      <c r="SZU43" s="2270"/>
      <c r="SZV43" s="2325"/>
      <c r="SZW43" s="2325"/>
      <c r="SZX43" s="2325"/>
      <c r="SZY43" s="2267"/>
      <c r="SZZ43" s="2270"/>
      <c r="TAA43" s="2271"/>
      <c r="TAB43" s="2270"/>
      <c r="TAC43" s="2270"/>
      <c r="TAD43" s="2325"/>
      <c r="TAE43" s="2325"/>
      <c r="TAF43" s="2325"/>
      <c r="TAG43" s="2267"/>
      <c r="TAH43" s="2270"/>
      <c r="TAI43" s="2271"/>
      <c r="TAJ43" s="2270"/>
      <c r="TAK43" s="2270"/>
      <c r="TAL43" s="2325"/>
      <c r="TAM43" s="2325"/>
      <c r="TAN43" s="2325"/>
      <c r="TAO43" s="2267"/>
      <c r="TAP43" s="2270"/>
      <c r="TAQ43" s="2271"/>
      <c r="TAR43" s="2270"/>
      <c r="TAS43" s="2270"/>
      <c r="TAT43" s="2325"/>
      <c r="TAU43" s="2325"/>
      <c r="TAV43" s="2325"/>
      <c r="TAW43" s="2267"/>
      <c r="TAX43" s="2270"/>
      <c r="TAY43" s="2271"/>
      <c r="TAZ43" s="2270"/>
      <c r="TBA43" s="2270"/>
      <c r="TBB43" s="2325"/>
      <c r="TBC43" s="2325"/>
      <c r="TBD43" s="2325"/>
      <c r="TBE43" s="2267"/>
      <c r="TBF43" s="2270"/>
      <c r="TBG43" s="2271"/>
      <c r="TBH43" s="2270"/>
      <c r="TBI43" s="2270"/>
      <c r="TBJ43" s="2325"/>
      <c r="TBK43" s="2325"/>
      <c r="TBL43" s="2325"/>
      <c r="TBM43" s="2267"/>
      <c r="TBN43" s="2270"/>
      <c r="TBO43" s="2271"/>
      <c r="TBP43" s="2270"/>
      <c r="TBQ43" s="2270"/>
      <c r="TBR43" s="2325"/>
      <c r="TBS43" s="2325"/>
      <c r="TBT43" s="2325"/>
      <c r="TBU43" s="2267"/>
      <c r="TBV43" s="2270"/>
      <c r="TBW43" s="2271"/>
      <c r="TBX43" s="2270"/>
      <c r="TBY43" s="2270"/>
      <c r="TBZ43" s="2325"/>
      <c r="TCA43" s="2325"/>
      <c r="TCB43" s="2325"/>
      <c r="TCC43" s="2267"/>
      <c r="TCD43" s="2270"/>
      <c r="TCE43" s="2271"/>
      <c r="TCF43" s="2270"/>
      <c r="TCG43" s="2270"/>
      <c r="TCH43" s="2325"/>
      <c r="TCI43" s="2325"/>
      <c r="TCJ43" s="2325"/>
      <c r="TCK43" s="2267"/>
      <c r="TCL43" s="2270"/>
      <c r="TCM43" s="2271"/>
      <c r="TCN43" s="2270"/>
      <c r="TCO43" s="2270"/>
      <c r="TCP43" s="2325"/>
      <c r="TCQ43" s="2325"/>
      <c r="TCR43" s="2325"/>
      <c r="TCS43" s="2267"/>
      <c r="TCT43" s="2270"/>
      <c r="TCU43" s="2271"/>
      <c r="TCV43" s="2270"/>
      <c r="TCW43" s="2270"/>
      <c r="TCX43" s="2325"/>
      <c r="TCY43" s="2325"/>
      <c r="TCZ43" s="2325"/>
      <c r="TDA43" s="2267"/>
      <c r="TDB43" s="2270"/>
      <c r="TDC43" s="2271"/>
      <c r="TDD43" s="2270"/>
      <c r="TDE43" s="2270"/>
      <c r="TDF43" s="2325"/>
      <c r="TDG43" s="2325"/>
      <c r="TDH43" s="2325"/>
      <c r="TDI43" s="2267"/>
      <c r="TDJ43" s="2270"/>
      <c r="TDK43" s="2271"/>
      <c r="TDL43" s="2270"/>
      <c r="TDM43" s="2270"/>
      <c r="TDN43" s="2325"/>
      <c r="TDO43" s="2325"/>
      <c r="TDP43" s="2325"/>
      <c r="TDQ43" s="2267"/>
      <c r="TDR43" s="2270"/>
      <c r="TDS43" s="2271"/>
      <c r="TDT43" s="2270"/>
      <c r="TDU43" s="2270"/>
      <c r="TDV43" s="2325"/>
      <c r="TDW43" s="2325"/>
      <c r="TDX43" s="2325"/>
      <c r="TDY43" s="2267"/>
      <c r="TDZ43" s="2270"/>
      <c r="TEA43" s="2271"/>
      <c r="TEB43" s="2270"/>
      <c r="TEC43" s="2270"/>
      <c r="TED43" s="2325"/>
      <c r="TEE43" s="2325"/>
      <c r="TEF43" s="2325"/>
      <c r="TEG43" s="2267"/>
      <c r="TEH43" s="2270"/>
      <c r="TEI43" s="2271"/>
      <c r="TEJ43" s="2270"/>
      <c r="TEK43" s="2270"/>
      <c r="TEL43" s="2325"/>
      <c r="TEM43" s="2325"/>
      <c r="TEN43" s="2325"/>
      <c r="TEO43" s="2267"/>
      <c r="TEP43" s="2270"/>
      <c r="TEQ43" s="2271"/>
      <c r="TER43" s="2270"/>
      <c r="TES43" s="2270"/>
      <c r="TET43" s="2325"/>
      <c r="TEU43" s="2325"/>
      <c r="TEV43" s="2325"/>
      <c r="TEW43" s="2267"/>
      <c r="TEX43" s="2270"/>
      <c r="TEY43" s="2271"/>
      <c r="TEZ43" s="2270"/>
      <c r="TFA43" s="2270"/>
      <c r="TFB43" s="2325"/>
      <c r="TFC43" s="2325"/>
      <c r="TFD43" s="2325"/>
      <c r="TFE43" s="2267"/>
      <c r="TFF43" s="2270"/>
      <c r="TFG43" s="2271"/>
      <c r="TFH43" s="2270"/>
      <c r="TFI43" s="2270"/>
      <c r="TFJ43" s="2325"/>
      <c r="TFK43" s="2325"/>
      <c r="TFL43" s="2325"/>
      <c r="TFM43" s="2267"/>
      <c r="TFN43" s="2270"/>
      <c r="TFO43" s="2271"/>
      <c r="TFP43" s="2270"/>
      <c r="TFQ43" s="2270"/>
      <c r="TFR43" s="2325"/>
      <c r="TFS43" s="2325"/>
      <c r="TFT43" s="2325"/>
      <c r="TFU43" s="2267"/>
      <c r="TFV43" s="2270"/>
      <c r="TFW43" s="2271"/>
      <c r="TFX43" s="2270"/>
      <c r="TFY43" s="2270"/>
      <c r="TFZ43" s="2325"/>
      <c r="TGA43" s="2325"/>
      <c r="TGB43" s="2325"/>
      <c r="TGC43" s="2267"/>
      <c r="TGD43" s="2270"/>
      <c r="TGE43" s="2271"/>
      <c r="TGF43" s="2270"/>
      <c r="TGG43" s="2270"/>
      <c r="TGH43" s="2325"/>
      <c r="TGI43" s="2325"/>
      <c r="TGJ43" s="2325"/>
      <c r="TGK43" s="2267"/>
      <c r="TGL43" s="2270"/>
      <c r="TGM43" s="2271"/>
      <c r="TGN43" s="2270"/>
      <c r="TGO43" s="2270"/>
      <c r="TGP43" s="2325"/>
      <c r="TGQ43" s="2325"/>
      <c r="TGR43" s="2325"/>
      <c r="TGS43" s="2267"/>
      <c r="TGT43" s="2270"/>
      <c r="TGU43" s="2271"/>
      <c r="TGV43" s="2270"/>
      <c r="TGW43" s="2270"/>
      <c r="TGX43" s="2325"/>
      <c r="TGY43" s="2325"/>
      <c r="TGZ43" s="2325"/>
      <c r="THA43" s="2267"/>
      <c r="THB43" s="2270"/>
      <c r="THC43" s="2271"/>
      <c r="THD43" s="2270"/>
      <c r="THE43" s="2270"/>
      <c r="THF43" s="2325"/>
      <c r="THG43" s="2325"/>
      <c r="THH43" s="2325"/>
      <c r="THI43" s="2267"/>
      <c r="THJ43" s="2270"/>
      <c r="THK43" s="2271"/>
      <c r="THL43" s="2270"/>
      <c r="THM43" s="2270"/>
      <c r="THN43" s="2325"/>
      <c r="THO43" s="2325"/>
      <c r="THP43" s="2325"/>
      <c r="THQ43" s="2267"/>
      <c r="THR43" s="2270"/>
      <c r="THS43" s="2271"/>
      <c r="THT43" s="2270"/>
      <c r="THU43" s="2270"/>
      <c r="THV43" s="2325"/>
      <c r="THW43" s="2325"/>
      <c r="THX43" s="2325"/>
      <c r="THY43" s="2267"/>
      <c r="THZ43" s="2270"/>
      <c r="TIA43" s="2271"/>
      <c r="TIB43" s="2270"/>
      <c r="TIC43" s="2270"/>
      <c r="TID43" s="2325"/>
      <c r="TIE43" s="2325"/>
      <c r="TIF43" s="2325"/>
      <c r="TIG43" s="2267"/>
      <c r="TIH43" s="2270"/>
      <c r="TII43" s="2271"/>
      <c r="TIJ43" s="2270"/>
      <c r="TIK43" s="2270"/>
      <c r="TIL43" s="2325"/>
      <c r="TIM43" s="2325"/>
      <c r="TIN43" s="2325"/>
      <c r="TIO43" s="2267"/>
      <c r="TIP43" s="2270"/>
      <c r="TIQ43" s="2271"/>
      <c r="TIR43" s="2270"/>
      <c r="TIS43" s="2270"/>
      <c r="TIT43" s="2325"/>
      <c r="TIU43" s="2325"/>
      <c r="TIV43" s="2325"/>
      <c r="TIW43" s="2267"/>
      <c r="TIX43" s="2270"/>
      <c r="TIY43" s="2271"/>
      <c r="TIZ43" s="2270"/>
      <c r="TJA43" s="2270"/>
      <c r="TJB43" s="2325"/>
      <c r="TJC43" s="2325"/>
      <c r="TJD43" s="2325"/>
      <c r="TJE43" s="2267"/>
      <c r="TJF43" s="2270"/>
      <c r="TJG43" s="2271"/>
      <c r="TJH43" s="2270"/>
      <c r="TJI43" s="2270"/>
      <c r="TJJ43" s="2325"/>
      <c r="TJK43" s="2325"/>
      <c r="TJL43" s="2325"/>
      <c r="TJM43" s="2267"/>
      <c r="TJN43" s="2270"/>
      <c r="TJO43" s="2271"/>
      <c r="TJP43" s="2270"/>
      <c r="TJQ43" s="2270"/>
      <c r="TJR43" s="2325"/>
      <c r="TJS43" s="2325"/>
      <c r="TJT43" s="2325"/>
      <c r="TJU43" s="2267"/>
      <c r="TJV43" s="2270"/>
      <c r="TJW43" s="2271"/>
      <c r="TJX43" s="2270"/>
      <c r="TJY43" s="2270"/>
      <c r="TJZ43" s="2325"/>
      <c r="TKA43" s="2325"/>
      <c r="TKB43" s="2325"/>
      <c r="TKC43" s="2267"/>
      <c r="TKD43" s="2270"/>
      <c r="TKE43" s="2271"/>
      <c r="TKF43" s="2270"/>
      <c r="TKG43" s="2270"/>
      <c r="TKH43" s="2325"/>
      <c r="TKI43" s="2325"/>
      <c r="TKJ43" s="2325"/>
      <c r="TKK43" s="2267"/>
      <c r="TKL43" s="2270"/>
      <c r="TKM43" s="2271"/>
      <c r="TKN43" s="2270"/>
      <c r="TKO43" s="2270"/>
      <c r="TKP43" s="2325"/>
      <c r="TKQ43" s="2325"/>
      <c r="TKR43" s="2325"/>
      <c r="TKS43" s="2267"/>
      <c r="TKT43" s="2270"/>
      <c r="TKU43" s="2271"/>
      <c r="TKV43" s="2270"/>
      <c r="TKW43" s="2270"/>
      <c r="TKX43" s="2325"/>
      <c r="TKY43" s="2325"/>
      <c r="TKZ43" s="2325"/>
      <c r="TLA43" s="2267"/>
      <c r="TLB43" s="2270"/>
      <c r="TLC43" s="2271"/>
      <c r="TLD43" s="2270"/>
      <c r="TLE43" s="2270"/>
      <c r="TLF43" s="2325"/>
      <c r="TLG43" s="2325"/>
      <c r="TLH43" s="2325"/>
      <c r="TLI43" s="2267"/>
      <c r="TLJ43" s="2270"/>
      <c r="TLK43" s="2271"/>
      <c r="TLL43" s="2270"/>
      <c r="TLM43" s="2270"/>
      <c r="TLN43" s="2325"/>
      <c r="TLO43" s="2325"/>
      <c r="TLP43" s="2325"/>
      <c r="TLQ43" s="2267"/>
      <c r="TLR43" s="2270"/>
      <c r="TLS43" s="2271"/>
      <c r="TLT43" s="2270"/>
      <c r="TLU43" s="2270"/>
      <c r="TLV43" s="2325"/>
      <c r="TLW43" s="2325"/>
      <c r="TLX43" s="2325"/>
      <c r="TLY43" s="2267"/>
      <c r="TLZ43" s="2270"/>
      <c r="TMA43" s="2271"/>
      <c r="TMB43" s="2270"/>
      <c r="TMC43" s="2270"/>
      <c r="TMD43" s="2325"/>
      <c r="TME43" s="2325"/>
      <c r="TMF43" s="2325"/>
      <c r="TMG43" s="2267"/>
      <c r="TMH43" s="2270"/>
      <c r="TMI43" s="2271"/>
      <c r="TMJ43" s="2270"/>
      <c r="TMK43" s="2270"/>
      <c r="TML43" s="2325"/>
      <c r="TMM43" s="2325"/>
      <c r="TMN43" s="2325"/>
      <c r="TMO43" s="2267"/>
      <c r="TMP43" s="2270"/>
      <c r="TMQ43" s="2271"/>
      <c r="TMR43" s="2270"/>
      <c r="TMS43" s="2270"/>
      <c r="TMT43" s="2325"/>
      <c r="TMU43" s="2325"/>
      <c r="TMV43" s="2325"/>
      <c r="TMW43" s="2267"/>
      <c r="TMX43" s="2270"/>
      <c r="TMY43" s="2271"/>
      <c r="TMZ43" s="2270"/>
      <c r="TNA43" s="2270"/>
      <c r="TNB43" s="2325"/>
      <c r="TNC43" s="2325"/>
      <c r="TND43" s="2325"/>
      <c r="TNE43" s="2267"/>
      <c r="TNF43" s="2270"/>
      <c r="TNG43" s="2271"/>
      <c r="TNH43" s="2270"/>
      <c r="TNI43" s="2270"/>
      <c r="TNJ43" s="2325"/>
      <c r="TNK43" s="2325"/>
      <c r="TNL43" s="2325"/>
      <c r="TNM43" s="2267"/>
      <c r="TNN43" s="2270"/>
      <c r="TNO43" s="2271"/>
      <c r="TNP43" s="2270"/>
      <c r="TNQ43" s="2270"/>
      <c r="TNR43" s="2325"/>
      <c r="TNS43" s="2325"/>
      <c r="TNT43" s="2325"/>
      <c r="TNU43" s="2267"/>
      <c r="TNV43" s="2270"/>
      <c r="TNW43" s="2271"/>
      <c r="TNX43" s="2270"/>
      <c r="TNY43" s="2270"/>
      <c r="TNZ43" s="2325"/>
      <c r="TOA43" s="2325"/>
      <c r="TOB43" s="2325"/>
      <c r="TOC43" s="2267"/>
      <c r="TOD43" s="2270"/>
      <c r="TOE43" s="2271"/>
      <c r="TOF43" s="2270"/>
      <c r="TOG43" s="2270"/>
      <c r="TOH43" s="2325"/>
      <c r="TOI43" s="2325"/>
      <c r="TOJ43" s="2325"/>
      <c r="TOK43" s="2267"/>
      <c r="TOL43" s="2270"/>
      <c r="TOM43" s="2271"/>
      <c r="TON43" s="2270"/>
      <c r="TOO43" s="2270"/>
      <c r="TOP43" s="2325"/>
      <c r="TOQ43" s="2325"/>
      <c r="TOR43" s="2325"/>
      <c r="TOS43" s="2267"/>
      <c r="TOT43" s="2270"/>
      <c r="TOU43" s="2271"/>
      <c r="TOV43" s="2270"/>
      <c r="TOW43" s="2270"/>
      <c r="TOX43" s="2325"/>
      <c r="TOY43" s="2325"/>
      <c r="TOZ43" s="2325"/>
      <c r="TPA43" s="2267"/>
      <c r="TPB43" s="2270"/>
      <c r="TPC43" s="2271"/>
      <c r="TPD43" s="2270"/>
      <c r="TPE43" s="2270"/>
      <c r="TPF43" s="2325"/>
      <c r="TPG43" s="2325"/>
      <c r="TPH43" s="2325"/>
      <c r="TPI43" s="2267"/>
      <c r="TPJ43" s="2270"/>
      <c r="TPK43" s="2271"/>
      <c r="TPL43" s="2270"/>
      <c r="TPM43" s="2270"/>
      <c r="TPN43" s="2325"/>
      <c r="TPO43" s="2325"/>
      <c r="TPP43" s="2325"/>
      <c r="TPQ43" s="2267"/>
      <c r="TPR43" s="2270"/>
      <c r="TPS43" s="2271"/>
      <c r="TPT43" s="2270"/>
      <c r="TPU43" s="2270"/>
      <c r="TPV43" s="2325"/>
      <c r="TPW43" s="2325"/>
      <c r="TPX43" s="2325"/>
      <c r="TPY43" s="2267"/>
      <c r="TPZ43" s="2270"/>
      <c r="TQA43" s="2271"/>
      <c r="TQB43" s="2270"/>
      <c r="TQC43" s="2270"/>
      <c r="TQD43" s="2325"/>
      <c r="TQE43" s="2325"/>
      <c r="TQF43" s="2325"/>
      <c r="TQG43" s="2267"/>
      <c r="TQH43" s="2270"/>
      <c r="TQI43" s="2271"/>
      <c r="TQJ43" s="2270"/>
      <c r="TQK43" s="2270"/>
      <c r="TQL43" s="2325"/>
      <c r="TQM43" s="2325"/>
      <c r="TQN43" s="2325"/>
      <c r="TQO43" s="2267"/>
      <c r="TQP43" s="2270"/>
      <c r="TQQ43" s="2271"/>
      <c r="TQR43" s="2270"/>
      <c r="TQS43" s="2270"/>
      <c r="TQT43" s="2325"/>
      <c r="TQU43" s="2325"/>
      <c r="TQV43" s="2325"/>
      <c r="TQW43" s="2267"/>
      <c r="TQX43" s="2270"/>
      <c r="TQY43" s="2271"/>
      <c r="TQZ43" s="2270"/>
      <c r="TRA43" s="2270"/>
      <c r="TRB43" s="2325"/>
      <c r="TRC43" s="2325"/>
      <c r="TRD43" s="2325"/>
      <c r="TRE43" s="2267"/>
      <c r="TRF43" s="2270"/>
      <c r="TRG43" s="2271"/>
      <c r="TRH43" s="2270"/>
      <c r="TRI43" s="2270"/>
      <c r="TRJ43" s="2325"/>
      <c r="TRK43" s="2325"/>
      <c r="TRL43" s="2325"/>
      <c r="TRM43" s="2267"/>
      <c r="TRN43" s="2270"/>
      <c r="TRO43" s="2271"/>
      <c r="TRP43" s="2270"/>
      <c r="TRQ43" s="2270"/>
      <c r="TRR43" s="2325"/>
      <c r="TRS43" s="2325"/>
      <c r="TRT43" s="2325"/>
      <c r="TRU43" s="2267"/>
      <c r="TRV43" s="2270"/>
      <c r="TRW43" s="2271"/>
      <c r="TRX43" s="2270"/>
      <c r="TRY43" s="2270"/>
      <c r="TRZ43" s="2325"/>
      <c r="TSA43" s="2325"/>
      <c r="TSB43" s="2325"/>
      <c r="TSC43" s="2267"/>
      <c r="TSD43" s="2270"/>
      <c r="TSE43" s="2271"/>
      <c r="TSF43" s="2270"/>
      <c r="TSG43" s="2270"/>
      <c r="TSH43" s="2325"/>
      <c r="TSI43" s="2325"/>
      <c r="TSJ43" s="2325"/>
      <c r="TSK43" s="2267"/>
      <c r="TSL43" s="2270"/>
      <c r="TSM43" s="2271"/>
      <c r="TSN43" s="2270"/>
      <c r="TSO43" s="2270"/>
      <c r="TSP43" s="2325"/>
      <c r="TSQ43" s="2325"/>
      <c r="TSR43" s="2325"/>
      <c r="TSS43" s="2267"/>
      <c r="TST43" s="2270"/>
      <c r="TSU43" s="2271"/>
      <c r="TSV43" s="2270"/>
      <c r="TSW43" s="2270"/>
      <c r="TSX43" s="2325"/>
      <c r="TSY43" s="2325"/>
      <c r="TSZ43" s="2325"/>
      <c r="TTA43" s="2267"/>
      <c r="TTB43" s="2270"/>
      <c r="TTC43" s="2271"/>
      <c r="TTD43" s="2270"/>
      <c r="TTE43" s="2270"/>
      <c r="TTF43" s="2325"/>
      <c r="TTG43" s="2325"/>
      <c r="TTH43" s="2325"/>
      <c r="TTI43" s="2267"/>
      <c r="TTJ43" s="2270"/>
      <c r="TTK43" s="2271"/>
      <c r="TTL43" s="2270"/>
      <c r="TTM43" s="2270"/>
      <c r="TTN43" s="2325"/>
      <c r="TTO43" s="2325"/>
      <c r="TTP43" s="2325"/>
      <c r="TTQ43" s="2267"/>
      <c r="TTR43" s="2270"/>
      <c r="TTS43" s="2271"/>
      <c r="TTT43" s="2270"/>
      <c r="TTU43" s="2270"/>
      <c r="TTV43" s="2325"/>
      <c r="TTW43" s="2325"/>
      <c r="TTX43" s="2325"/>
      <c r="TTY43" s="2267"/>
      <c r="TTZ43" s="2270"/>
      <c r="TUA43" s="2271"/>
      <c r="TUB43" s="2270"/>
      <c r="TUC43" s="2270"/>
      <c r="TUD43" s="2325"/>
      <c r="TUE43" s="2325"/>
      <c r="TUF43" s="2325"/>
      <c r="TUG43" s="2267"/>
      <c r="TUH43" s="2270"/>
      <c r="TUI43" s="2271"/>
      <c r="TUJ43" s="2270"/>
      <c r="TUK43" s="2270"/>
      <c r="TUL43" s="2325"/>
      <c r="TUM43" s="2325"/>
      <c r="TUN43" s="2325"/>
      <c r="TUO43" s="2267"/>
      <c r="TUP43" s="2270"/>
      <c r="TUQ43" s="2271"/>
      <c r="TUR43" s="2270"/>
      <c r="TUS43" s="2270"/>
      <c r="TUT43" s="2325"/>
      <c r="TUU43" s="2325"/>
      <c r="TUV43" s="2325"/>
      <c r="TUW43" s="2267"/>
      <c r="TUX43" s="2270"/>
      <c r="TUY43" s="2271"/>
      <c r="TUZ43" s="2270"/>
      <c r="TVA43" s="2270"/>
      <c r="TVB43" s="2325"/>
      <c r="TVC43" s="2325"/>
      <c r="TVD43" s="2325"/>
      <c r="TVE43" s="2267"/>
      <c r="TVF43" s="2270"/>
      <c r="TVG43" s="2271"/>
      <c r="TVH43" s="2270"/>
      <c r="TVI43" s="2270"/>
      <c r="TVJ43" s="2325"/>
      <c r="TVK43" s="2325"/>
      <c r="TVL43" s="2325"/>
      <c r="TVM43" s="2267"/>
      <c r="TVN43" s="2270"/>
      <c r="TVO43" s="2271"/>
      <c r="TVP43" s="2270"/>
      <c r="TVQ43" s="2270"/>
      <c r="TVR43" s="2325"/>
      <c r="TVS43" s="2325"/>
      <c r="TVT43" s="2325"/>
      <c r="TVU43" s="2267"/>
      <c r="TVV43" s="2270"/>
      <c r="TVW43" s="2271"/>
      <c r="TVX43" s="2270"/>
      <c r="TVY43" s="2270"/>
      <c r="TVZ43" s="2325"/>
      <c r="TWA43" s="2325"/>
      <c r="TWB43" s="2325"/>
      <c r="TWC43" s="2267"/>
      <c r="TWD43" s="2270"/>
      <c r="TWE43" s="2271"/>
      <c r="TWF43" s="2270"/>
      <c r="TWG43" s="2270"/>
      <c r="TWH43" s="2325"/>
      <c r="TWI43" s="2325"/>
      <c r="TWJ43" s="2325"/>
      <c r="TWK43" s="2267"/>
      <c r="TWL43" s="2270"/>
      <c r="TWM43" s="2271"/>
      <c r="TWN43" s="2270"/>
      <c r="TWO43" s="2270"/>
      <c r="TWP43" s="2325"/>
      <c r="TWQ43" s="2325"/>
      <c r="TWR43" s="2325"/>
      <c r="TWS43" s="2267"/>
      <c r="TWT43" s="2270"/>
      <c r="TWU43" s="2271"/>
      <c r="TWV43" s="2270"/>
      <c r="TWW43" s="2270"/>
      <c r="TWX43" s="2325"/>
      <c r="TWY43" s="2325"/>
      <c r="TWZ43" s="2325"/>
      <c r="TXA43" s="2267"/>
      <c r="TXB43" s="2270"/>
      <c r="TXC43" s="2271"/>
      <c r="TXD43" s="2270"/>
      <c r="TXE43" s="2270"/>
      <c r="TXF43" s="2325"/>
      <c r="TXG43" s="2325"/>
      <c r="TXH43" s="2325"/>
      <c r="TXI43" s="2267"/>
      <c r="TXJ43" s="2270"/>
      <c r="TXK43" s="2271"/>
      <c r="TXL43" s="2270"/>
      <c r="TXM43" s="2270"/>
      <c r="TXN43" s="2325"/>
      <c r="TXO43" s="2325"/>
      <c r="TXP43" s="2325"/>
      <c r="TXQ43" s="2267"/>
      <c r="TXR43" s="2270"/>
      <c r="TXS43" s="2271"/>
      <c r="TXT43" s="2270"/>
      <c r="TXU43" s="2270"/>
      <c r="TXV43" s="2325"/>
      <c r="TXW43" s="2325"/>
      <c r="TXX43" s="2325"/>
      <c r="TXY43" s="2267"/>
      <c r="TXZ43" s="2270"/>
      <c r="TYA43" s="2271"/>
      <c r="TYB43" s="2270"/>
      <c r="TYC43" s="2270"/>
      <c r="TYD43" s="2325"/>
      <c r="TYE43" s="2325"/>
      <c r="TYF43" s="2325"/>
      <c r="TYG43" s="2267"/>
      <c r="TYH43" s="2270"/>
      <c r="TYI43" s="2271"/>
      <c r="TYJ43" s="2270"/>
      <c r="TYK43" s="2270"/>
      <c r="TYL43" s="2325"/>
      <c r="TYM43" s="2325"/>
      <c r="TYN43" s="2325"/>
      <c r="TYO43" s="2267"/>
      <c r="TYP43" s="2270"/>
      <c r="TYQ43" s="2271"/>
      <c r="TYR43" s="2270"/>
      <c r="TYS43" s="2270"/>
      <c r="TYT43" s="2325"/>
      <c r="TYU43" s="2325"/>
      <c r="TYV43" s="2325"/>
      <c r="TYW43" s="2267"/>
      <c r="TYX43" s="2270"/>
      <c r="TYY43" s="2271"/>
      <c r="TYZ43" s="2270"/>
      <c r="TZA43" s="2270"/>
      <c r="TZB43" s="2325"/>
      <c r="TZC43" s="2325"/>
      <c r="TZD43" s="2325"/>
      <c r="TZE43" s="2267"/>
      <c r="TZF43" s="2270"/>
      <c r="TZG43" s="2271"/>
      <c r="TZH43" s="2270"/>
      <c r="TZI43" s="2270"/>
      <c r="TZJ43" s="2325"/>
      <c r="TZK43" s="2325"/>
      <c r="TZL43" s="2325"/>
      <c r="TZM43" s="2267"/>
      <c r="TZN43" s="2270"/>
      <c r="TZO43" s="2271"/>
      <c r="TZP43" s="2270"/>
      <c r="TZQ43" s="2270"/>
      <c r="TZR43" s="2325"/>
      <c r="TZS43" s="2325"/>
      <c r="TZT43" s="2325"/>
      <c r="TZU43" s="2267"/>
      <c r="TZV43" s="2270"/>
      <c r="TZW43" s="2271"/>
      <c r="TZX43" s="2270"/>
      <c r="TZY43" s="2270"/>
      <c r="TZZ43" s="2325"/>
      <c r="UAA43" s="2325"/>
      <c r="UAB43" s="2325"/>
      <c r="UAC43" s="2267"/>
      <c r="UAD43" s="2270"/>
      <c r="UAE43" s="2271"/>
      <c r="UAF43" s="2270"/>
      <c r="UAG43" s="2270"/>
      <c r="UAH43" s="2325"/>
      <c r="UAI43" s="2325"/>
      <c r="UAJ43" s="2325"/>
      <c r="UAK43" s="2267"/>
      <c r="UAL43" s="2270"/>
      <c r="UAM43" s="2271"/>
      <c r="UAN43" s="2270"/>
      <c r="UAO43" s="2270"/>
      <c r="UAP43" s="2325"/>
      <c r="UAQ43" s="2325"/>
      <c r="UAR43" s="2325"/>
      <c r="UAS43" s="2267"/>
      <c r="UAT43" s="2270"/>
      <c r="UAU43" s="2271"/>
      <c r="UAV43" s="2270"/>
      <c r="UAW43" s="2270"/>
      <c r="UAX43" s="2325"/>
      <c r="UAY43" s="2325"/>
      <c r="UAZ43" s="2325"/>
      <c r="UBA43" s="2267"/>
      <c r="UBB43" s="2270"/>
      <c r="UBC43" s="2271"/>
      <c r="UBD43" s="2270"/>
      <c r="UBE43" s="2270"/>
      <c r="UBF43" s="2325"/>
      <c r="UBG43" s="2325"/>
      <c r="UBH43" s="2325"/>
      <c r="UBI43" s="2267"/>
      <c r="UBJ43" s="2270"/>
      <c r="UBK43" s="2271"/>
      <c r="UBL43" s="2270"/>
      <c r="UBM43" s="2270"/>
      <c r="UBN43" s="2325"/>
      <c r="UBO43" s="2325"/>
      <c r="UBP43" s="2325"/>
      <c r="UBQ43" s="2267"/>
      <c r="UBR43" s="2270"/>
      <c r="UBS43" s="2271"/>
      <c r="UBT43" s="2270"/>
      <c r="UBU43" s="2270"/>
      <c r="UBV43" s="2325"/>
      <c r="UBW43" s="2325"/>
      <c r="UBX43" s="2325"/>
      <c r="UBY43" s="2267"/>
      <c r="UBZ43" s="2270"/>
      <c r="UCA43" s="2271"/>
      <c r="UCB43" s="2270"/>
      <c r="UCC43" s="2270"/>
      <c r="UCD43" s="2325"/>
      <c r="UCE43" s="2325"/>
      <c r="UCF43" s="2325"/>
      <c r="UCG43" s="2267"/>
      <c r="UCH43" s="2270"/>
      <c r="UCI43" s="2271"/>
      <c r="UCJ43" s="2270"/>
      <c r="UCK43" s="2270"/>
      <c r="UCL43" s="2325"/>
      <c r="UCM43" s="2325"/>
      <c r="UCN43" s="2325"/>
      <c r="UCO43" s="2267"/>
      <c r="UCP43" s="2270"/>
      <c r="UCQ43" s="2271"/>
      <c r="UCR43" s="2270"/>
      <c r="UCS43" s="2270"/>
      <c r="UCT43" s="2325"/>
      <c r="UCU43" s="2325"/>
      <c r="UCV43" s="2325"/>
      <c r="UCW43" s="2267"/>
      <c r="UCX43" s="2270"/>
      <c r="UCY43" s="2271"/>
      <c r="UCZ43" s="2270"/>
      <c r="UDA43" s="2270"/>
      <c r="UDB43" s="2325"/>
      <c r="UDC43" s="2325"/>
      <c r="UDD43" s="2325"/>
      <c r="UDE43" s="2267"/>
      <c r="UDF43" s="2270"/>
      <c r="UDG43" s="2271"/>
      <c r="UDH43" s="2270"/>
      <c r="UDI43" s="2270"/>
      <c r="UDJ43" s="2325"/>
      <c r="UDK43" s="2325"/>
      <c r="UDL43" s="2325"/>
      <c r="UDM43" s="2267"/>
      <c r="UDN43" s="2270"/>
      <c r="UDO43" s="2271"/>
      <c r="UDP43" s="2270"/>
      <c r="UDQ43" s="2270"/>
      <c r="UDR43" s="2325"/>
      <c r="UDS43" s="2325"/>
      <c r="UDT43" s="2325"/>
      <c r="UDU43" s="2267"/>
      <c r="UDV43" s="2270"/>
      <c r="UDW43" s="2271"/>
      <c r="UDX43" s="2270"/>
      <c r="UDY43" s="2270"/>
      <c r="UDZ43" s="2325"/>
      <c r="UEA43" s="2325"/>
      <c r="UEB43" s="2325"/>
      <c r="UEC43" s="2267"/>
      <c r="UED43" s="2270"/>
      <c r="UEE43" s="2271"/>
      <c r="UEF43" s="2270"/>
      <c r="UEG43" s="2270"/>
      <c r="UEH43" s="2325"/>
      <c r="UEI43" s="2325"/>
      <c r="UEJ43" s="2325"/>
      <c r="UEK43" s="2267"/>
      <c r="UEL43" s="2270"/>
      <c r="UEM43" s="2271"/>
      <c r="UEN43" s="2270"/>
      <c r="UEO43" s="2270"/>
      <c r="UEP43" s="2325"/>
      <c r="UEQ43" s="2325"/>
      <c r="UER43" s="2325"/>
      <c r="UES43" s="2267"/>
      <c r="UET43" s="2270"/>
      <c r="UEU43" s="2271"/>
      <c r="UEV43" s="2270"/>
      <c r="UEW43" s="2270"/>
      <c r="UEX43" s="2325"/>
      <c r="UEY43" s="2325"/>
      <c r="UEZ43" s="2325"/>
      <c r="UFA43" s="2267"/>
      <c r="UFB43" s="2270"/>
      <c r="UFC43" s="2271"/>
      <c r="UFD43" s="2270"/>
      <c r="UFE43" s="2270"/>
      <c r="UFF43" s="2325"/>
      <c r="UFG43" s="2325"/>
      <c r="UFH43" s="2325"/>
      <c r="UFI43" s="2267"/>
      <c r="UFJ43" s="2270"/>
      <c r="UFK43" s="2271"/>
      <c r="UFL43" s="2270"/>
      <c r="UFM43" s="2270"/>
      <c r="UFN43" s="2325"/>
      <c r="UFO43" s="2325"/>
      <c r="UFP43" s="2325"/>
      <c r="UFQ43" s="2267"/>
      <c r="UFR43" s="2270"/>
      <c r="UFS43" s="2271"/>
      <c r="UFT43" s="2270"/>
      <c r="UFU43" s="2270"/>
      <c r="UFV43" s="2325"/>
      <c r="UFW43" s="2325"/>
      <c r="UFX43" s="2325"/>
      <c r="UFY43" s="2267"/>
      <c r="UFZ43" s="2270"/>
      <c r="UGA43" s="2271"/>
      <c r="UGB43" s="2270"/>
      <c r="UGC43" s="2270"/>
      <c r="UGD43" s="2325"/>
      <c r="UGE43" s="2325"/>
      <c r="UGF43" s="2325"/>
      <c r="UGG43" s="2267"/>
      <c r="UGH43" s="2270"/>
      <c r="UGI43" s="2271"/>
      <c r="UGJ43" s="2270"/>
      <c r="UGK43" s="2270"/>
      <c r="UGL43" s="2325"/>
      <c r="UGM43" s="2325"/>
      <c r="UGN43" s="2325"/>
      <c r="UGO43" s="2267"/>
      <c r="UGP43" s="2270"/>
      <c r="UGQ43" s="2271"/>
      <c r="UGR43" s="2270"/>
      <c r="UGS43" s="2270"/>
      <c r="UGT43" s="2325"/>
      <c r="UGU43" s="2325"/>
      <c r="UGV43" s="2325"/>
      <c r="UGW43" s="2267"/>
      <c r="UGX43" s="2270"/>
      <c r="UGY43" s="2271"/>
      <c r="UGZ43" s="2270"/>
      <c r="UHA43" s="2270"/>
      <c r="UHB43" s="2325"/>
      <c r="UHC43" s="2325"/>
      <c r="UHD43" s="2325"/>
      <c r="UHE43" s="2267"/>
      <c r="UHF43" s="2270"/>
      <c r="UHG43" s="2271"/>
      <c r="UHH43" s="2270"/>
      <c r="UHI43" s="2270"/>
      <c r="UHJ43" s="2325"/>
      <c r="UHK43" s="2325"/>
      <c r="UHL43" s="2325"/>
      <c r="UHM43" s="2267"/>
      <c r="UHN43" s="2270"/>
      <c r="UHO43" s="2271"/>
      <c r="UHP43" s="2270"/>
      <c r="UHQ43" s="2270"/>
      <c r="UHR43" s="2325"/>
      <c r="UHS43" s="2325"/>
      <c r="UHT43" s="2325"/>
      <c r="UHU43" s="2267"/>
      <c r="UHV43" s="2270"/>
      <c r="UHW43" s="2271"/>
      <c r="UHX43" s="2270"/>
      <c r="UHY43" s="2270"/>
      <c r="UHZ43" s="2325"/>
      <c r="UIA43" s="2325"/>
      <c r="UIB43" s="2325"/>
      <c r="UIC43" s="2267"/>
      <c r="UID43" s="2270"/>
      <c r="UIE43" s="2271"/>
      <c r="UIF43" s="2270"/>
      <c r="UIG43" s="2270"/>
      <c r="UIH43" s="2325"/>
      <c r="UII43" s="2325"/>
      <c r="UIJ43" s="2325"/>
      <c r="UIK43" s="2267"/>
      <c r="UIL43" s="2270"/>
      <c r="UIM43" s="2271"/>
      <c r="UIN43" s="2270"/>
      <c r="UIO43" s="2270"/>
      <c r="UIP43" s="2325"/>
      <c r="UIQ43" s="2325"/>
      <c r="UIR43" s="2325"/>
      <c r="UIS43" s="2267"/>
      <c r="UIT43" s="2270"/>
      <c r="UIU43" s="2271"/>
      <c r="UIV43" s="2270"/>
      <c r="UIW43" s="2270"/>
      <c r="UIX43" s="2325"/>
      <c r="UIY43" s="2325"/>
      <c r="UIZ43" s="2325"/>
      <c r="UJA43" s="2267"/>
      <c r="UJB43" s="2270"/>
      <c r="UJC43" s="2271"/>
      <c r="UJD43" s="2270"/>
      <c r="UJE43" s="2270"/>
      <c r="UJF43" s="2325"/>
      <c r="UJG43" s="2325"/>
      <c r="UJH43" s="2325"/>
      <c r="UJI43" s="2267"/>
      <c r="UJJ43" s="2270"/>
      <c r="UJK43" s="2271"/>
      <c r="UJL43" s="2270"/>
      <c r="UJM43" s="2270"/>
      <c r="UJN43" s="2325"/>
      <c r="UJO43" s="2325"/>
      <c r="UJP43" s="2325"/>
      <c r="UJQ43" s="2267"/>
      <c r="UJR43" s="2270"/>
      <c r="UJS43" s="2271"/>
      <c r="UJT43" s="2270"/>
      <c r="UJU43" s="2270"/>
      <c r="UJV43" s="2325"/>
      <c r="UJW43" s="2325"/>
      <c r="UJX43" s="2325"/>
      <c r="UJY43" s="2267"/>
      <c r="UJZ43" s="2270"/>
      <c r="UKA43" s="2271"/>
      <c r="UKB43" s="2270"/>
      <c r="UKC43" s="2270"/>
      <c r="UKD43" s="2325"/>
      <c r="UKE43" s="2325"/>
      <c r="UKF43" s="2325"/>
      <c r="UKG43" s="2267"/>
      <c r="UKH43" s="2270"/>
      <c r="UKI43" s="2271"/>
      <c r="UKJ43" s="2270"/>
      <c r="UKK43" s="2270"/>
      <c r="UKL43" s="2325"/>
      <c r="UKM43" s="2325"/>
      <c r="UKN43" s="2325"/>
      <c r="UKO43" s="2267"/>
      <c r="UKP43" s="2270"/>
      <c r="UKQ43" s="2271"/>
      <c r="UKR43" s="2270"/>
      <c r="UKS43" s="2270"/>
      <c r="UKT43" s="2325"/>
      <c r="UKU43" s="2325"/>
      <c r="UKV43" s="2325"/>
      <c r="UKW43" s="2267"/>
      <c r="UKX43" s="2270"/>
      <c r="UKY43" s="2271"/>
      <c r="UKZ43" s="2270"/>
      <c r="ULA43" s="2270"/>
      <c r="ULB43" s="2325"/>
      <c r="ULC43" s="2325"/>
      <c r="ULD43" s="2325"/>
      <c r="ULE43" s="2267"/>
      <c r="ULF43" s="2270"/>
      <c r="ULG43" s="2271"/>
      <c r="ULH43" s="2270"/>
      <c r="ULI43" s="2270"/>
      <c r="ULJ43" s="2325"/>
      <c r="ULK43" s="2325"/>
      <c r="ULL43" s="2325"/>
      <c r="ULM43" s="2267"/>
      <c r="ULN43" s="2270"/>
      <c r="ULO43" s="2271"/>
      <c r="ULP43" s="2270"/>
      <c r="ULQ43" s="2270"/>
      <c r="ULR43" s="2325"/>
      <c r="ULS43" s="2325"/>
      <c r="ULT43" s="2325"/>
      <c r="ULU43" s="2267"/>
      <c r="ULV43" s="2270"/>
      <c r="ULW43" s="2271"/>
      <c r="ULX43" s="2270"/>
      <c r="ULY43" s="2270"/>
      <c r="ULZ43" s="2325"/>
      <c r="UMA43" s="2325"/>
      <c r="UMB43" s="2325"/>
      <c r="UMC43" s="2267"/>
      <c r="UMD43" s="2270"/>
      <c r="UME43" s="2271"/>
      <c r="UMF43" s="2270"/>
      <c r="UMG43" s="2270"/>
      <c r="UMH43" s="2325"/>
      <c r="UMI43" s="2325"/>
      <c r="UMJ43" s="2325"/>
      <c r="UMK43" s="2267"/>
      <c r="UML43" s="2270"/>
      <c r="UMM43" s="2271"/>
      <c r="UMN43" s="2270"/>
      <c r="UMO43" s="2270"/>
      <c r="UMP43" s="2325"/>
      <c r="UMQ43" s="2325"/>
      <c r="UMR43" s="2325"/>
      <c r="UMS43" s="2267"/>
      <c r="UMT43" s="2270"/>
      <c r="UMU43" s="2271"/>
      <c r="UMV43" s="2270"/>
      <c r="UMW43" s="2270"/>
      <c r="UMX43" s="2325"/>
      <c r="UMY43" s="2325"/>
      <c r="UMZ43" s="2325"/>
      <c r="UNA43" s="2267"/>
      <c r="UNB43" s="2270"/>
      <c r="UNC43" s="2271"/>
      <c r="UND43" s="2270"/>
      <c r="UNE43" s="2270"/>
      <c r="UNF43" s="2325"/>
      <c r="UNG43" s="2325"/>
      <c r="UNH43" s="2325"/>
      <c r="UNI43" s="2267"/>
      <c r="UNJ43" s="2270"/>
      <c r="UNK43" s="2271"/>
      <c r="UNL43" s="2270"/>
      <c r="UNM43" s="2270"/>
      <c r="UNN43" s="2325"/>
      <c r="UNO43" s="2325"/>
      <c r="UNP43" s="2325"/>
      <c r="UNQ43" s="2267"/>
      <c r="UNR43" s="2270"/>
      <c r="UNS43" s="2271"/>
      <c r="UNT43" s="2270"/>
      <c r="UNU43" s="2270"/>
      <c r="UNV43" s="2325"/>
      <c r="UNW43" s="2325"/>
      <c r="UNX43" s="2325"/>
      <c r="UNY43" s="2267"/>
      <c r="UNZ43" s="2270"/>
      <c r="UOA43" s="2271"/>
      <c r="UOB43" s="2270"/>
      <c r="UOC43" s="2270"/>
      <c r="UOD43" s="2325"/>
      <c r="UOE43" s="2325"/>
      <c r="UOF43" s="2325"/>
      <c r="UOG43" s="2267"/>
      <c r="UOH43" s="2270"/>
      <c r="UOI43" s="2271"/>
      <c r="UOJ43" s="2270"/>
      <c r="UOK43" s="2270"/>
      <c r="UOL43" s="2325"/>
      <c r="UOM43" s="2325"/>
      <c r="UON43" s="2325"/>
      <c r="UOO43" s="2267"/>
      <c r="UOP43" s="2270"/>
      <c r="UOQ43" s="2271"/>
      <c r="UOR43" s="2270"/>
      <c r="UOS43" s="2270"/>
      <c r="UOT43" s="2325"/>
      <c r="UOU43" s="2325"/>
      <c r="UOV43" s="2325"/>
      <c r="UOW43" s="2267"/>
      <c r="UOX43" s="2270"/>
      <c r="UOY43" s="2271"/>
      <c r="UOZ43" s="2270"/>
      <c r="UPA43" s="2270"/>
      <c r="UPB43" s="2325"/>
      <c r="UPC43" s="2325"/>
      <c r="UPD43" s="2325"/>
      <c r="UPE43" s="2267"/>
      <c r="UPF43" s="2270"/>
      <c r="UPG43" s="2271"/>
      <c r="UPH43" s="2270"/>
      <c r="UPI43" s="2270"/>
      <c r="UPJ43" s="2325"/>
      <c r="UPK43" s="2325"/>
      <c r="UPL43" s="2325"/>
      <c r="UPM43" s="2267"/>
      <c r="UPN43" s="2270"/>
      <c r="UPO43" s="2271"/>
      <c r="UPP43" s="2270"/>
      <c r="UPQ43" s="2270"/>
      <c r="UPR43" s="2325"/>
      <c r="UPS43" s="2325"/>
      <c r="UPT43" s="2325"/>
      <c r="UPU43" s="2267"/>
      <c r="UPV43" s="2270"/>
      <c r="UPW43" s="2271"/>
      <c r="UPX43" s="2270"/>
      <c r="UPY43" s="2270"/>
      <c r="UPZ43" s="2325"/>
      <c r="UQA43" s="2325"/>
      <c r="UQB43" s="2325"/>
      <c r="UQC43" s="2267"/>
      <c r="UQD43" s="2270"/>
      <c r="UQE43" s="2271"/>
      <c r="UQF43" s="2270"/>
      <c r="UQG43" s="2270"/>
      <c r="UQH43" s="2325"/>
      <c r="UQI43" s="2325"/>
      <c r="UQJ43" s="2325"/>
      <c r="UQK43" s="2267"/>
      <c r="UQL43" s="2270"/>
      <c r="UQM43" s="2271"/>
      <c r="UQN43" s="2270"/>
      <c r="UQO43" s="2270"/>
      <c r="UQP43" s="2325"/>
      <c r="UQQ43" s="2325"/>
      <c r="UQR43" s="2325"/>
      <c r="UQS43" s="2267"/>
      <c r="UQT43" s="2270"/>
      <c r="UQU43" s="2271"/>
      <c r="UQV43" s="2270"/>
      <c r="UQW43" s="2270"/>
      <c r="UQX43" s="2325"/>
      <c r="UQY43" s="2325"/>
      <c r="UQZ43" s="2325"/>
      <c r="URA43" s="2267"/>
      <c r="URB43" s="2270"/>
      <c r="URC43" s="2271"/>
      <c r="URD43" s="2270"/>
      <c r="URE43" s="2270"/>
      <c r="URF43" s="2325"/>
      <c r="URG43" s="2325"/>
      <c r="URH43" s="2325"/>
      <c r="URI43" s="2267"/>
      <c r="URJ43" s="2270"/>
      <c r="URK43" s="2271"/>
      <c r="URL43" s="2270"/>
      <c r="URM43" s="2270"/>
      <c r="URN43" s="2325"/>
      <c r="URO43" s="2325"/>
      <c r="URP43" s="2325"/>
      <c r="URQ43" s="2267"/>
      <c r="URR43" s="2270"/>
      <c r="URS43" s="2271"/>
      <c r="URT43" s="2270"/>
      <c r="URU43" s="2270"/>
      <c r="URV43" s="2325"/>
      <c r="URW43" s="2325"/>
      <c r="URX43" s="2325"/>
      <c r="URY43" s="2267"/>
      <c r="URZ43" s="2270"/>
      <c r="USA43" s="2271"/>
      <c r="USB43" s="2270"/>
      <c r="USC43" s="2270"/>
      <c r="USD43" s="2325"/>
      <c r="USE43" s="2325"/>
      <c r="USF43" s="2325"/>
      <c r="USG43" s="2267"/>
      <c r="USH43" s="2270"/>
      <c r="USI43" s="2271"/>
      <c r="USJ43" s="2270"/>
      <c r="USK43" s="2270"/>
      <c r="USL43" s="2325"/>
      <c r="USM43" s="2325"/>
      <c r="USN43" s="2325"/>
      <c r="USO43" s="2267"/>
      <c r="USP43" s="2270"/>
      <c r="USQ43" s="2271"/>
      <c r="USR43" s="2270"/>
      <c r="USS43" s="2270"/>
      <c r="UST43" s="2325"/>
      <c r="USU43" s="2325"/>
      <c r="USV43" s="2325"/>
      <c r="USW43" s="2267"/>
      <c r="USX43" s="2270"/>
      <c r="USY43" s="2271"/>
      <c r="USZ43" s="2270"/>
      <c r="UTA43" s="2270"/>
      <c r="UTB43" s="2325"/>
      <c r="UTC43" s="2325"/>
      <c r="UTD43" s="2325"/>
      <c r="UTE43" s="2267"/>
      <c r="UTF43" s="2270"/>
      <c r="UTG43" s="2271"/>
      <c r="UTH43" s="2270"/>
      <c r="UTI43" s="2270"/>
      <c r="UTJ43" s="2325"/>
      <c r="UTK43" s="2325"/>
      <c r="UTL43" s="2325"/>
      <c r="UTM43" s="2267"/>
      <c r="UTN43" s="2270"/>
      <c r="UTO43" s="2271"/>
      <c r="UTP43" s="2270"/>
      <c r="UTQ43" s="2270"/>
      <c r="UTR43" s="2325"/>
      <c r="UTS43" s="2325"/>
      <c r="UTT43" s="2325"/>
      <c r="UTU43" s="2267"/>
      <c r="UTV43" s="2270"/>
      <c r="UTW43" s="2271"/>
      <c r="UTX43" s="2270"/>
      <c r="UTY43" s="2270"/>
      <c r="UTZ43" s="2325"/>
      <c r="UUA43" s="2325"/>
      <c r="UUB43" s="2325"/>
      <c r="UUC43" s="2267"/>
      <c r="UUD43" s="2270"/>
      <c r="UUE43" s="2271"/>
      <c r="UUF43" s="2270"/>
      <c r="UUG43" s="2270"/>
      <c r="UUH43" s="2325"/>
      <c r="UUI43" s="2325"/>
      <c r="UUJ43" s="2325"/>
      <c r="UUK43" s="2267"/>
      <c r="UUL43" s="2270"/>
      <c r="UUM43" s="2271"/>
      <c r="UUN43" s="2270"/>
      <c r="UUO43" s="2270"/>
      <c r="UUP43" s="2325"/>
      <c r="UUQ43" s="2325"/>
      <c r="UUR43" s="2325"/>
      <c r="UUS43" s="2267"/>
      <c r="UUT43" s="2270"/>
      <c r="UUU43" s="2271"/>
      <c r="UUV43" s="2270"/>
      <c r="UUW43" s="2270"/>
      <c r="UUX43" s="2325"/>
      <c r="UUY43" s="2325"/>
      <c r="UUZ43" s="2325"/>
      <c r="UVA43" s="2267"/>
      <c r="UVB43" s="2270"/>
      <c r="UVC43" s="2271"/>
      <c r="UVD43" s="2270"/>
      <c r="UVE43" s="2270"/>
      <c r="UVF43" s="2325"/>
      <c r="UVG43" s="2325"/>
      <c r="UVH43" s="2325"/>
      <c r="UVI43" s="2267"/>
      <c r="UVJ43" s="2270"/>
      <c r="UVK43" s="2271"/>
      <c r="UVL43" s="2270"/>
      <c r="UVM43" s="2270"/>
      <c r="UVN43" s="2325"/>
      <c r="UVO43" s="2325"/>
      <c r="UVP43" s="2325"/>
      <c r="UVQ43" s="2267"/>
      <c r="UVR43" s="2270"/>
      <c r="UVS43" s="2271"/>
      <c r="UVT43" s="2270"/>
      <c r="UVU43" s="2270"/>
      <c r="UVV43" s="2325"/>
      <c r="UVW43" s="2325"/>
      <c r="UVX43" s="2325"/>
      <c r="UVY43" s="2267"/>
      <c r="UVZ43" s="2270"/>
      <c r="UWA43" s="2271"/>
      <c r="UWB43" s="2270"/>
      <c r="UWC43" s="2270"/>
      <c r="UWD43" s="2325"/>
      <c r="UWE43" s="2325"/>
      <c r="UWF43" s="2325"/>
      <c r="UWG43" s="2267"/>
      <c r="UWH43" s="2270"/>
      <c r="UWI43" s="2271"/>
      <c r="UWJ43" s="2270"/>
      <c r="UWK43" s="2270"/>
      <c r="UWL43" s="2325"/>
      <c r="UWM43" s="2325"/>
      <c r="UWN43" s="2325"/>
      <c r="UWO43" s="2267"/>
      <c r="UWP43" s="2270"/>
      <c r="UWQ43" s="2271"/>
      <c r="UWR43" s="2270"/>
      <c r="UWS43" s="2270"/>
      <c r="UWT43" s="2325"/>
      <c r="UWU43" s="2325"/>
      <c r="UWV43" s="2325"/>
      <c r="UWW43" s="2267"/>
      <c r="UWX43" s="2270"/>
      <c r="UWY43" s="2271"/>
      <c r="UWZ43" s="2270"/>
      <c r="UXA43" s="2270"/>
      <c r="UXB43" s="2325"/>
      <c r="UXC43" s="2325"/>
      <c r="UXD43" s="2325"/>
      <c r="UXE43" s="2267"/>
      <c r="UXF43" s="2270"/>
      <c r="UXG43" s="2271"/>
      <c r="UXH43" s="2270"/>
      <c r="UXI43" s="2270"/>
      <c r="UXJ43" s="2325"/>
      <c r="UXK43" s="2325"/>
      <c r="UXL43" s="2325"/>
      <c r="UXM43" s="2267"/>
      <c r="UXN43" s="2270"/>
      <c r="UXO43" s="2271"/>
      <c r="UXP43" s="2270"/>
      <c r="UXQ43" s="2270"/>
      <c r="UXR43" s="2325"/>
      <c r="UXS43" s="2325"/>
      <c r="UXT43" s="2325"/>
      <c r="UXU43" s="2267"/>
      <c r="UXV43" s="2270"/>
      <c r="UXW43" s="2271"/>
      <c r="UXX43" s="2270"/>
      <c r="UXY43" s="2270"/>
      <c r="UXZ43" s="2325"/>
      <c r="UYA43" s="2325"/>
      <c r="UYB43" s="2325"/>
      <c r="UYC43" s="2267"/>
      <c r="UYD43" s="2270"/>
      <c r="UYE43" s="2271"/>
      <c r="UYF43" s="2270"/>
      <c r="UYG43" s="2270"/>
      <c r="UYH43" s="2325"/>
      <c r="UYI43" s="2325"/>
      <c r="UYJ43" s="2325"/>
      <c r="UYK43" s="2267"/>
      <c r="UYL43" s="2270"/>
      <c r="UYM43" s="2271"/>
      <c r="UYN43" s="2270"/>
      <c r="UYO43" s="2270"/>
      <c r="UYP43" s="2325"/>
      <c r="UYQ43" s="2325"/>
      <c r="UYR43" s="2325"/>
      <c r="UYS43" s="2267"/>
      <c r="UYT43" s="2270"/>
      <c r="UYU43" s="2271"/>
      <c r="UYV43" s="2270"/>
      <c r="UYW43" s="2270"/>
      <c r="UYX43" s="2325"/>
      <c r="UYY43" s="2325"/>
      <c r="UYZ43" s="2325"/>
      <c r="UZA43" s="2267"/>
      <c r="UZB43" s="2270"/>
      <c r="UZC43" s="2271"/>
      <c r="UZD43" s="2270"/>
      <c r="UZE43" s="2270"/>
      <c r="UZF43" s="2325"/>
      <c r="UZG43" s="2325"/>
      <c r="UZH43" s="2325"/>
      <c r="UZI43" s="2267"/>
      <c r="UZJ43" s="2270"/>
      <c r="UZK43" s="2271"/>
      <c r="UZL43" s="2270"/>
      <c r="UZM43" s="2270"/>
      <c r="UZN43" s="2325"/>
      <c r="UZO43" s="2325"/>
      <c r="UZP43" s="2325"/>
      <c r="UZQ43" s="2267"/>
      <c r="UZR43" s="2270"/>
      <c r="UZS43" s="2271"/>
      <c r="UZT43" s="2270"/>
      <c r="UZU43" s="2270"/>
      <c r="UZV43" s="2325"/>
      <c r="UZW43" s="2325"/>
      <c r="UZX43" s="2325"/>
      <c r="UZY43" s="2267"/>
      <c r="UZZ43" s="2270"/>
      <c r="VAA43" s="2271"/>
      <c r="VAB43" s="2270"/>
      <c r="VAC43" s="2270"/>
      <c r="VAD43" s="2325"/>
      <c r="VAE43" s="2325"/>
      <c r="VAF43" s="2325"/>
      <c r="VAG43" s="2267"/>
      <c r="VAH43" s="2270"/>
      <c r="VAI43" s="2271"/>
      <c r="VAJ43" s="2270"/>
      <c r="VAK43" s="2270"/>
      <c r="VAL43" s="2325"/>
      <c r="VAM43" s="2325"/>
      <c r="VAN43" s="2325"/>
      <c r="VAO43" s="2267"/>
      <c r="VAP43" s="2270"/>
      <c r="VAQ43" s="2271"/>
      <c r="VAR43" s="2270"/>
      <c r="VAS43" s="2270"/>
      <c r="VAT43" s="2325"/>
      <c r="VAU43" s="2325"/>
      <c r="VAV43" s="2325"/>
      <c r="VAW43" s="2267"/>
      <c r="VAX43" s="2270"/>
      <c r="VAY43" s="2271"/>
      <c r="VAZ43" s="2270"/>
      <c r="VBA43" s="2270"/>
      <c r="VBB43" s="2325"/>
      <c r="VBC43" s="2325"/>
      <c r="VBD43" s="2325"/>
      <c r="VBE43" s="2267"/>
      <c r="VBF43" s="2270"/>
      <c r="VBG43" s="2271"/>
      <c r="VBH43" s="2270"/>
      <c r="VBI43" s="2270"/>
      <c r="VBJ43" s="2325"/>
      <c r="VBK43" s="2325"/>
      <c r="VBL43" s="2325"/>
      <c r="VBM43" s="2267"/>
      <c r="VBN43" s="2270"/>
      <c r="VBO43" s="2271"/>
      <c r="VBP43" s="2270"/>
      <c r="VBQ43" s="2270"/>
      <c r="VBR43" s="2325"/>
      <c r="VBS43" s="2325"/>
      <c r="VBT43" s="2325"/>
      <c r="VBU43" s="2267"/>
      <c r="VBV43" s="2270"/>
      <c r="VBW43" s="2271"/>
      <c r="VBX43" s="2270"/>
      <c r="VBY43" s="2270"/>
      <c r="VBZ43" s="2325"/>
      <c r="VCA43" s="2325"/>
      <c r="VCB43" s="2325"/>
      <c r="VCC43" s="2267"/>
      <c r="VCD43" s="2270"/>
      <c r="VCE43" s="2271"/>
      <c r="VCF43" s="2270"/>
      <c r="VCG43" s="2270"/>
      <c r="VCH43" s="2325"/>
      <c r="VCI43" s="2325"/>
      <c r="VCJ43" s="2325"/>
      <c r="VCK43" s="2267"/>
      <c r="VCL43" s="2270"/>
      <c r="VCM43" s="2271"/>
      <c r="VCN43" s="2270"/>
      <c r="VCO43" s="2270"/>
      <c r="VCP43" s="2325"/>
      <c r="VCQ43" s="2325"/>
      <c r="VCR43" s="2325"/>
      <c r="VCS43" s="2267"/>
      <c r="VCT43" s="2270"/>
      <c r="VCU43" s="2271"/>
      <c r="VCV43" s="2270"/>
      <c r="VCW43" s="2270"/>
      <c r="VCX43" s="2325"/>
      <c r="VCY43" s="2325"/>
      <c r="VCZ43" s="2325"/>
      <c r="VDA43" s="2267"/>
      <c r="VDB43" s="2270"/>
      <c r="VDC43" s="2271"/>
      <c r="VDD43" s="2270"/>
      <c r="VDE43" s="2270"/>
      <c r="VDF43" s="2325"/>
      <c r="VDG43" s="2325"/>
      <c r="VDH43" s="2325"/>
      <c r="VDI43" s="2267"/>
      <c r="VDJ43" s="2270"/>
      <c r="VDK43" s="2271"/>
      <c r="VDL43" s="2270"/>
      <c r="VDM43" s="2270"/>
      <c r="VDN43" s="2325"/>
      <c r="VDO43" s="2325"/>
      <c r="VDP43" s="2325"/>
      <c r="VDQ43" s="2267"/>
      <c r="VDR43" s="2270"/>
      <c r="VDS43" s="2271"/>
      <c r="VDT43" s="2270"/>
      <c r="VDU43" s="2270"/>
      <c r="VDV43" s="2325"/>
      <c r="VDW43" s="2325"/>
      <c r="VDX43" s="2325"/>
      <c r="VDY43" s="2267"/>
      <c r="VDZ43" s="2270"/>
      <c r="VEA43" s="2271"/>
      <c r="VEB43" s="2270"/>
      <c r="VEC43" s="2270"/>
      <c r="VED43" s="2325"/>
      <c r="VEE43" s="2325"/>
      <c r="VEF43" s="2325"/>
      <c r="VEG43" s="2267"/>
      <c r="VEH43" s="2270"/>
      <c r="VEI43" s="2271"/>
      <c r="VEJ43" s="2270"/>
      <c r="VEK43" s="2270"/>
      <c r="VEL43" s="2325"/>
      <c r="VEM43" s="2325"/>
      <c r="VEN43" s="2325"/>
      <c r="VEO43" s="2267"/>
      <c r="VEP43" s="2270"/>
      <c r="VEQ43" s="2271"/>
      <c r="VER43" s="2270"/>
      <c r="VES43" s="2270"/>
      <c r="VET43" s="2325"/>
      <c r="VEU43" s="2325"/>
      <c r="VEV43" s="2325"/>
      <c r="VEW43" s="2267"/>
      <c r="VEX43" s="2270"/>
      <c r="VEY43" s="2271"/>
      <c r="VEZ43" s="2270"/>
      <c r="VFA43" s="2270"/>
      <c r="VFB43" s="2325"/>
      <c r="VFC43" s="2325"/>
      <c r="VFD43" s="2325"/>
      <c r="VFE43" s="2267"/>
      <c r="VFF43" s="2270"/>
      <c r="VFG43" s="2271"/>
      <c r="VFH43" s="2270"/>
      <c r="VFI43" s="2270"/>
      <c r="VFJ43" s="2325"/>
      <c r="VFK43" s="2325"/>
      <c r="VFL43" s="2325"/>
      <c r="VFM43" s="2267"/>
      <c r="VFN43" s="2270"/>
      <c r="VFO43" s="2271"/>
      <c r="VFP43" s="2270"/>
      <c r="VFQ43" s="2270"/>
      <c r="VFR43" s="2325"/>
      <c r="VFS43" s="2325"/>
      <c r="VFT43" s="2325"/>
      <c r="VFU43" s="2267"/>
      <c r="VFV43" s="2270"/>
      <c r="VFW43" s="2271"/>
      <c r="VFX43" s="2270"/>
      <c r="VFY43" s="2270"/>
      <c r="VFZ43" s="2325"/>
      <c r="VGA43" s="2325"/>
      <c r="VGB43" s="2325"/>
      <c r="VGC43" s="2267"/>
      <c r="VGD43" s="2270"/>
      <c r="VGE43" s="2271"/>
      <c r="VGF43" s="2270"/>
      <c r="VGG43" s="2270"/>
      <c r="VGH43" s="2325"/>
      <c r="VGI43" s="2325"/>
      <c r="VGJ43" s="2325"/>
      <c r="VGK43" s="2267"/>
      <c r="VGL43" s="2270"/>
      <c r="VGM43" s="2271"/>
      <c r="VGN43" s="2270"/>
      <c r="VGO43" s="2270"/>
      <c r="VGP43" s="2325"/>
      <c r="VGQ43" s="2325"/>
      <c r="VGR43" s="2325"/>
      <c r="VGS43" s="2267"/>
      <c r="VGT43" s="2270"/>
      <c r="VGU43" s="2271"/>
      <c r="VGV43" s="2270"/>
      <c r="VGW43" s="2270"/>
      <c r="VGX43" s="2325"/>
      <c r="VGY43" s="2325"/>
      <c r="VGZ43" s="2325"/>
      <c r="VHA43" s="2267"/>
      <c r="VHB43" s="2270"/>
      <c r="VHC43" s="2271"/>
      <c r="VHD43" s="2270"/>
      <c r="VHE43" s="2270"/>
      <c r="VHF43" s="2325"/>
      <c r="VHG43" s="2325"/>
      <c r="VHH43" s="2325"/>
      <c r="VHI43" s="2267"/>
      <c r="VHJ43" s="2270"/>
      <c r="VHK43" s="2271"/>
      <c r="VHL43" s="2270"/>
      <c r="VHM43" s="2270"/>
      <c r="VHN43" s="2325"/>
      <c r="VHO43" s="2325"/>
      <c r="VHP43" s="2325"/>
      <c r="VHQ43" s="2267"/>
      <c r="VHR43" s="2270"/>
      <c r="VHS43" s="2271"/>
      <c r="VHT43" s="2270"/>
      <c r="VHU43" s="2270"/>
      <c r="VHV43" s="2325"/>
      <c r="VHW43" s="2325"/>
      <c r="VHX43" s="2325"/>
      <c r="VHY43" s="2267"/>
      <c r="VHZ43" s="2270"/>
      <c r="VIA43" s="2271"/>
      <c r="VIB43" s="2270"/>
      <c r="VIC43" s="2270"/>
      <c r="VID43" s="2325"/>
      <c r="VIE43" s="2325"/>
      <c r="VIF43" s="2325"/>
      <c r="VIG43" s="2267"/>
      <c r="VIH43" s="2270"/>
      <c r="VII43" s="2271"/>
      <c r="VIJ43" s="2270"/>
      <c r="VIK43" s="2270"/>
      <c r="VIL43" s="2325"/>
      <c r="VIM43" s="2325"/>
      <c r="VIN43" s="2325"/>
      <c r="VIO43" s="2267"/>
      <c r="VIP43" s="2270"/>
      <c r="VIQ43" s="2271"/>
      <c r="VIR43" s="2270"/>
      <c r="VIS43" s="2270"/>
      <c r="VIT43" s="2325"/>
      <c r="VIU43" s="2325"/>
      <c r="VIV43" s="2325"/>
      <c r="VIW43" s="2267"/>
      <c r="VIX43" s="2270"/>
      <c r="VIY43" s="2271"/>
      <c r="VIZ43" s="2270"/>
      <c r="VJA43" s="2270"/>
      <c r="VJB43" s="2325"/>
      <c r="VJC43" s="2325"/>
      <c r="VJD43" s="2325"/>
      <c r="VJE43" s="2267"/>
      <c r="VJF43" s="2270"/>
      <c r="VJG43" s="2271"/>
      <c r="VJH43" s="2270"/>
      <c r="VJI43" s="2270"/>
      <c r="VJJ43" s="2325"/>
      <c r="VJK43" s="2325"/>
      <c r="VJL43" s="2325"/>
      <c r="VJM43" s="2267"/>
      <c r="VJN43" s="2270"/>
      <c r="VJO43" s="2271"/>
      <c r="VJP43" s="2270"/>
      <c r="VJQ43" s="2270"/>
      <c r="VJR43" s="2325"/>
      <c r="VJS43" s="2325"/>
      <c r="VJT43" s="2325"/>
      <c r="VJU43" s="2267"/>
      <c r="VJV43" s="2270"/>
      <c r="VJW43" s="2271"/>
      <c r="VJX43" s="2270"/>
      <c r="VJY43" s="2270"/>
      <c r="VJZ43" s="2325"/>
      <c r="VKA43" s="2325"/>
      <c r="VKB43" s="2325"/>
      <c r="VKC43" s="2267"/>
      <c r="VKD43" s="2270"/>
      <c r="VKE43" s="2271"/>
      <c r="VKF43" s="2270"/>
      <c r="VKG43" s="2270"/>
      <c r="VKH43" s="2325"/>
      <c r="VKI43" s="2325"/>
      <c r="VKJ43" s="2325"/>
      <c r="VKK43" s="2267"/>
      <c r="VKL43" s="2270"/>
      <c r="VKM43" s="2271"/>
      <c r="VKN43" s="2270"/>
      <c r="VKO43" s="2270"/>
      <c r="VKP43" s="2325"/>
      <c r="VKQ43" s="2325"/>
      <c r="VKR43" s="2325"/>
      <c r="VKS43" s="2267"/>
      <c r="VKT43" s="2270"/>
      <c r="VKU43" s="2271"/>
      <c r="VKV43" s="2270"/>
      <c r="VKW43" s="2270"/>
      <c r="VKX43" s="2325"/>
      <c r="VKY43" s="2325"/>
      <c r="VKZ43" s="2325"/>
      <c r="VLA43" s="2267"/>
      <c r="VLB43" s="2270"/>
      <c r="VLC43" s="2271"/>
      <c r="VLD43" s="2270"/>
      <c r="VLE43" s="2270"/>
      <c r="VLF43" s="2325"/>
      <c r="VLG43" s="2325"/>
      <c r="VLH43" s="2325"/>
      <c r="VLI43" s="2267"/>
      <c r="VLJ43" s="2270"/>
      <c r="VLK43" s="2271"/>
      <c r="VLL43" s="2270"/>
      <c r="VLM43" s="2270"/>
      <c r="VLN43" s="2325"/>
      <c r="VLO43" s="2325"/>
      <c r="VLP43" s="2325"/>
      <c r="VLQ43" s="2267"/>
      <c r="VLR43" s="2270"/>
      <c r="VLS43" s="2271"/>
      <c r="VLT43" s="2270"/>
      <c r="VLU43" s="2270"/>
      <c r="VLV43" s="2325"/>
      <c r="VLW43" s="2325"/>
      <c r="VLX43" s="2325"/>
      <c r="VLY43" s="2267"/>
      <c r="VLZ43" s="2270"/>
      <c r="VMA43" s="2271"/>
      <c r="VMB43" s="2270"/>
      <c r="VMC43" s="2270"/>
      <c r="VMD43" s="2325"/>
      <c r="VME43" s="2325"/>
      <c r="VMF43" s="2325"/>
      <c r="VMG43" s="2267"/>
      <c r="VMH43" s="2270"/>
      <c r="VMI43" s="2271"/>
      <c r="VMJ43" s="2270"/>
      <c r="VMK43" s="2270"/>
      <c r="VML43" s="2325"/>
      <c r="VMM43" s="2325"/>
      <c r="VMN43" s="2325"/>
      <c r="VMO43" s="2267"/>
      <c r="VMP43" s="2270"/>
      <c r="VMQ43" s="2271"/>
      <c r="VMR43" s="2270"/>
      <c r="VMS43" s="2270"/>
      <c r="VMT43" s="2325"/>
      <c r="VMU43" s="2325"/>
      <c r="VMV43" s="2325"/>
      <c r="VMW43" s="2267"/>
      <c r="VMX43" s="2270"/>
      <c r="VMY43" s="2271"/>
      <c r="VMZ43" s="2270"/>
      <c r="VNA43" s="2270"/>
      <c r="VNB43" s="2325"/>
      <c r="VNC43" s="2325"/>
      <c r="VND43" s="2325"/>
      <c r="VNE43" s="2267"/>
      <c r="VNF43" s="2270"/>
      <c r="VNG43" s="2271"/>
      <c r="VNH43" s="2270"/>
      <c r="VNI43" s="2270"/>
      <c r="VNJ43" s="2325"/>
      <c r="VNK43" s="2325"/>
      <c r="VNL43" s="2325"/>
      <c r="VNM43" s="2267"/>
      <c r="VNN43" s="2270"/>
      <c r="VNO43" s="2271"/>
      <c r="VNP43" s="2270"/>
      <c r="VNQ43" s="2270"/>
      <c r="VNR43" s="2325"/>
      <c r="VNS43" s="2325"/>
      <c r="VNT43" s="2325"/>
      <c r="VNU43" s="2267"/>
      <c r="VNV43" s="2270"/>
      <c r="VNW43" s="2271"/>
      <c r="VNX43" s="2270"/>
      <c r="VNY43" s="2270"/>
      <c r="VNZ43" s="2325"/>
      <c r="VOA43" s="2325"/>
      <c r="VOB43" s="2325"/>
      <c r="VOC43" s="2267"/>
      <c r="VOD43" s="2270"/>
      <c r="VOE43" s="2271"/>
      <c r="VOF43" s="2270"/>
      <c r="VOG43" s="2270"/>
      <c r="VOH43" s="2325"/>
      <c r="VOI43" s="2325"/>
      <c r="VOJ43" s="2325"/>
      <c r="VOK43" s="2267"/>
      <c r="VOL43" s="2270"/>
      <c r="VOM43" s="2271"/>
      <c r="VON43" s="2270"/>
      <c r="VOO43" s="2270"/>
      <c r="VOP43" s="2325"/>
      <c r="VOQ43" s="2325"/>
      <c r="VOR43" s="2325"/>
      <c r="VOS43" s="2267"/>
      <c r="VOT43" s="2270"/>
      <c r="VOU43" s="2271"/>
      <c r="VOV43" s="2270"/>
      <c r="VOW43" s="2270"/>
      <c r="VOX43" s="2325"/>
      <c r="VOY43" s="2325"/>
      <c r="VOZ43" s="2325"/>
      <c r="VPA43" s="2267"/>
      <c r="VPB43" s="2270"/>
      <c r="VPC43" s="2271"/>
      <c r="VPD43" s="2270"/>
      <c r="VPE43" s="2270"/>
      <c r="VPF43" s="2325"/>
      <c r="VPG43" s="2325"/>
      <c r="VPH43" s="2325"/>
      <c r="VPI43" s="2267"/>
      <c r="VPJ43" s="2270"/>
      <c r="VPK43" s="2271"/>
      <c r="VPL43" s="2270"/>
      <c r="VPM43" s="2270"/>
      <c r="VPN43" s="2325"/>
      <c r="VPO43" s="2325"/>
      <c r="VPP43" s="2325"/>
      <c r="VPQ43" s="2267"/>
      <c r="VPR43" s="2270"/>
      <c r="VPS43" s="2271"/>
      <c r="VPT43" s="2270"/>
      <c r="VPU43" s="2270"/>
      <c r="VPV43" s="2325"/>
      <c r="VPW43" s="2325"/>
      <c r="VPX43" s="2325"/>
      <c r="VPY43" s="2267"/>
      <c r="VPZ43" s="2270"/>
      <c r="VQA43" s="2271"/>
      <c r="VQB43" s="2270"/>
      <c r="VQC43" s="2270"/>
      <c r="VQD43" s="2325"/>
      <c r="VQE43" s="2325"/>
      <c r="VQF43" s="2325"/>
      <c r="VQG43" s="2267"/>
      <c r="VQH43" s="2270"/>
      <c r="VQI43" s="2271"/>
      <c r="VQJ43" s="2270"/>
      <c r="VQK43" s="2270"/>
      <c r="VQL43" s="2325"/>
      <c r="VQM43" s="2325"/>
      <c r="VQN43" s="2325"/>
      <c r="VQO43" s="2267"/>
      <c r="VQP43" s="2270"/>
      <c r="VQQ43" s="2271"/>
      <c r="VQR43" s="2270"/>
      <c r="VQS43" s="2270"/>
      <c r="VQT43" s="2325"/>
      <c r="VQU43" s="2325"/>
      <c r="VQV43" s="2325"/>
      <c r="VQW43" s="2267"/>
      <c r="VQX43" s="2270"/>
      <c r="VQY43" s="2271"/>
      <c r="VQZ43" s="2270"/>
      <c r="VRA43" s="2270"/>
      <c r="VRB43" s="2325"/>
      <c r="VRC43" s="2325"/>
      <c r="VRD43" s="2325"/>
      <c r="VRE43" s="2267"/>
      <c r="VRF43" s="2270"/>
      <c r="VRG43" s="2271"/>
      <c r="VRH43" s="2270"/>
      <c r="VRI43" s="2270"/>
      <c r="VRJ43" s="2325"/>
      <c r="VRK43" s="2325"/>
      <c r="VRL43" s="2325"/>
      <c r="VRM43" s="2267"/>
      <c r="VRN43" s="2270"/>
      <c r="VRO43" s="2271"/>
      <c r="VRP43" s="2270"/>
      <c r="VRQ43" s="2270"/>
      <c r="VRR43" s="2325"/>
      <c r="VRS43" s="2325"/>
      <c r="VRT43" s="2325"/>
      <c r="VRU43" s="2267"/>
      <c r="VRV43" s="2270"/>
      <c r="VRW43" s="2271"/>
      <c r="VRX43" s="2270"/>
      <c r="VRY43" s="2270"/>
      <c r="VRZ43" s="2325"/>
      <c r="VSA43" s="2325"/>
      <c r="VSB43" s="2325"/>
      <c r="VSC43" s="2267"/>
      <c r="VSD43" s="2270"/>
      <c r="VSE43" s="2271"/>
      <c r="VSF43" s="2270"/>
      <c r="VSG43" s="2270"/>
      <c r="VSH43" s="2325"/>
      <c r="VSI43" s="2325"/>
      <c r="VSJ43" s="2325"/>
      <c r="VSK43" s="2267"/>
      <c r="VSL43" s="2270"/>
      <c r="VSM43" s="2271"/>
      <c r="VSN43" s="2270"/>
      <c r="VSO43" s="2270"/>
      <c r="VSP43" s="2325"/>
      <c r="VSQ43" s="2325"/>
      <c r="VSR43" s="2325"/>
      <c r="VSS43" s="2267"/>
      <c r="VST43" s="2270"/>
      <c r="VSU43" s="2271"/>
      <c r="VSV43" s="2270"/>
      <c r="VSW43" s="2270"/>
      <c r="VSX43" s="2325"/>
      <c r="VSY43" s="2325"/>
      <c r="VSZ43" s="2325"/>
      <c r="VTA43" s="2267"/>
      <c r="VTB43" s="2270"/>
      <c r="VTC43" s="2271"/>
      <c r="VTD43" s="2270"/>
      <c r="VTE43" s="2270"/>
      <c r="VTF43" s="2325"/>
      <c r="VTG43" s="2325"/>
      <c r="VTH43" s="2325"/>
      <c r="VTI43" s="2267"/>
      <c r="VTJ43" s="2270"/>
      <c r="VTK43" s="2271"/>
      <c r="VTL43" s="2270"/>
      <c r="VTM43" s="2270"/>
      <c r="VTN43" s="2325"/>
      <c r="VTO43" s="2325"/>
      <c r="VTP43" s="2325"/>
      <c r="VTQ43" s="2267"/>
      <c r="VTR43" s="2270"/>
      <c r="VTS43" s="2271"/>
      <c r="VTT43" s="2270"/>
      <c r="VTU43" s="2270"/>
      <c r="VTV43" s="2325"/>
      <c r="VTW43" s="2325"/>
      <c r="VTX43" s="2325"/>
      <c r="VTY43" s="2267"/>
      <c r="VTZ43" s="2270"/>
      <c r="VUA43" s="2271"/>
      <c r="VUB43" s="2270"/>
      <c r="VUC43" s="2270"/>
      <c r="VUD43" s="2325"/>
      <c r="VUE43" s="2325"/>
      <c r="VUF43" s="2325"/>
      <c r="VUG43" s="2267"/>
      <c r="VUH43" s="2270"/>
      <c r="VUI43" s="2271"/>
      <c r="VUJ43" s="2270"/>
      <c r="VUK43" s="2270"/>
      <c r="VUL43" s="2325"/>
      <c r="VUM43" s="2325"/>
      <c r="VUN43" s="2325"/>
      <c r="VUO43" s="2267"/>
      <c r="VUP43" s="2270"/>
      <c r="VUQ43" s="2271"/>
      <c r="VUR43" s="2270"/>
      <c r="VUS43" s="2270"/>
      <c r="VUT43" s="2325"/>
      <c r="VUU43" s="2325"/>
      <c r="VUV43" s="2325"/>
      <c r="VUW43" s="2267"/>
      <c r="VUX43" s="2270"/>
      <c r="VUY43" s="2271"/>
      <c r="VUZ43" s="2270"/>
      <c r="VVA43" s="2270"/>
      <c r="VVB43" s="2325"/>
      <c r="VVC43" s="2325"/>
      <c r="VVD43" s="2325"/>
      <c r="VVE43" s="2267"/>
      <c r="VVF43" s="2270"/>
      <c r="VVG43" s="2271"/>
      <c r="VVH43" s="2270"/>
      <c r="VVI43" s="2270"/>
      <c r="VVJ43" s="2325"/>
      <c r="VVK43" s="2325"/>
      <c r="VVL43" s="2325"/>
      <c r="VVM43" s="2267"/>
      <c r="VVN43" s="2270"/>
      <c r="VVO43" s="2271"/>
      <c r="VVP43" s="2270"/>
      <c r="VVQ43" s="2270"/>
      <c r="VVR43" s="2325"/>
      <c r="VVS43" s="2325"/>
      <c r="VVT43" s="2325"/>
      <c r="VVU43" s="2267"/>
      <c r="VVV43" s="2270"/>
      <c r="VVW43" s="2271"/>
      <c r="VVX43" s="2270"/>
      <c r="VVY43" s="2270"/>
      <c r="VVZ43" s="2325"/>
      <c r="VWA43" s="2325"/>
      <c r="VWB43" s="2325"/>
      <c r="VWC43" s="2267"/>
      <c r="VWD43" s="2270"/>
      <c r="VWE43" s="2271"/>
      <c r="VWF43" s="2270"/>
      <c r="VWG43" s="2270"/>
      <c r="VWH43" s="2325"/>
      <c r="VWI43" s="2325"/>
      <c r="VWJ43" s="2325"/>
      <c r="VWK43" s="2267"/>
      <c r="VWL43" s="2270"/>
      <c r="VWM43" s="2271"/>
      <c r="VWN43" s="2270"/>
      <c r="VWO43" s="2270"/>
      <c r="VWP43" s="2325"/>
      <c r="VWQ43" s="2325"/>
      <c r="VWR43" s="2325"/>
      <c r="VWS43" s="2267"/>
      <c r="VWT43" s="2270"/>
      <c r="VWU43" s="2271"/>
      <c r="VWV43" s="2270"/>
      <c r="VWW43" s="2270"/>
      <c r="VWX43" s="2325"/>
      <c r="VWY43" s="2325"/>
      <c r="VWZ43" s="2325"/>
      <c r="VXA43" s="2267"/>
      <c r="VXB43" s="2270"/>
      <c r="VXC43" s="2271"/>
      <c r="VXD43" s="2270"/>
      <c r="VXE43" s="2270"/>
      <c r="VXF43" s="2325"/>
      <c r="VXG43" s="2325"/>
      <c r="VXH43" s="2325"/>
      <c r="VXI43" s="2267"/>
      <c r="VXJ43" s="2270"/>
      <c r="VXK43" s="2271"/>
      <c r="VXL43" s="2270"/>
      <c r="VXM43" s="2270"/>
      <c r="VXN43" s="2325"/>
      <c r="VXO43" s="2325"/>
      <c r="VXP43" s="2325"/>
      <c r="VXQ43" s="2267"/>
      <c r="VXR43" s="2270"/>
      <c r="VXS43" s="2271"/>
      <c r="VXT43" s="2270"/>
      <c r="VXU43" s="2270"/>
      <c r="VXV43" s="2325"/>
      <c r="VXW43" s="2325"/>
      <c r="VXX43" s="2325"/>
      <c r="VXY43" s="2267"/>
      <c r="VXZ43" s="2270"/>
      <c r="VYA43" s="2271"/>
      <c r="VYB43" s="2270"/>
      <c r="VYC43" s="2270"/>
      <c r="VYD43" s="2325"/>
      <c r="VYE43" s="2325"/>
      <c r="VYF43" s="2325"/>
      <c r="VYG43" s="2267"/>
      <c r="VYH43" s="2270"/>
      <c r="VYI43" s="2271"/>
      <c r="VYJ43" s="2270"/>
      <c r="VYK43" s="2270"/>
      <c r="VYL43" s="2325"/>
      <c r="VYM43" s="2325"/>
      <c r="VYN43" s="2325"/>
      <c r="VYO43" s="2267"/>
      <c r="VYP43" s="2270"/>
      <c r="VYQ43" s="2271"/>
      <c r="VYR43" s="2270"/>
      <c r="VYS43" s="2270"/>
      <c r="VYT43" s="2325"/>
      <c r="VYU43" s="2325"/>
      <c r="VYV43" s="2325"/>
      <c r="VYW43" s="2267"/>
      <c r="VYX43" s="2270"/>
      <c r="VYY43" s="2271"/>
      <c r="VYZ43" s="2270"/>
      <c r="VZA43" s="2270"/>
      <c r="VZB43" s="2325"/>
      <c r="VZC43" s="2325"/>
      <c r="VZD43" s="2325"/>
      <c r="VZE43" s="2267"/>
      <c r="VZF43" s="2270"/>
      <c r="VZG43" s="2271"/>
      <c r="VZH43" s="2270"/>
      <c r="VZI43" s="2270"/>
      <c r="VZJ43" s="2325"/>
      <c r="VZK43" s="2325"/>
      <c r="VZL43" s="2325"/>
      <c r="VZM43" s="2267"/>
      <c r="VZN43" s="2270"/>
      <c r="VZO43" s="2271"/>
      <c r="VZP43" s="2270"/>
      <c r="VZQ43" s="2270"/>
      <c r="VZR43" s="2325"/>
      <c r="VZS43" s="2325"/>
      <c r="VZT43" s="2325"/>
      <c r="VZU43" s="2267"/>
      <c r="VZV43" s="2270"/>
      <c r="VZW43" s="2271"/>
      <c r="VZX43" s="2270"/>
      <c r="VZY43" s="2270"/>
      <c r="VZZ43" s="2325"/>
      <c r="WAA43" s="2325"/>
      <c r="WAB43" s="2325"/>
      <c r="WAC43" s="2267"/>
      <c r="WAD43" s="2270"/>
      <c r="WAE43" s="2271"/>
      <c r="WAF43" s="2270"/>
      <c r="WAG43" s="2270"/>
      <c r="WAH43" s="2325"/>
      <c r="WAI43" s="2325"/>
      <c r="WAJ43" s="2325"/>
      <c r="WAK43" s="2267"/>
      <c r="WAL43" s="2270"/>
      <c r="WAM43" s="2271"/>
      <c r="WAN43" s="2270"/>
      <c r="WAO43" s="2270"/>
      <c r="WAP43" s="2325"/>
      <c r="WAQ43" s="2325"/>
      <c r="WAR43" s="2325"/>
      <c r="WAS43" s="2267"/>
      <c r="WAT43" s="2270"/>
      <c r="WAU43" s="2271"/>
      <c r="WAV43" s="2270"/>
      <c r="WAW43" s="2270"/>
      <c r="WAX43" s="2325"/>
      <c r="WAY43" s="2325"/>
      <c r="WAZ43" s="2325"/>
      <c r="WBA43" s="2267"/>
      <c r="WBB43" s="2270"/>
      <c r="WBC43" s="2271"/>
      <c r="WBD43" s="2270"/>
      <c r="WBE43" s="2270"/>
      <c r="WBF43" s="2325"/>
      <c r="WBG43" s="2325"/>
      <c r="WBH43" s="2325"/>
      <c r="WBI43" s="2267"/>
      <c r="WBJ43" s="2270"/>
      <c r="WBK43" s="2271"/>
      <c r="WBL43" s="2270"/>
      <c r="WBM43" s="2270"/>
      <c r="WBN43" s="2325"/>
      <c r="WBO43" s="2325"/>
      <c r="WBP43" s="2325"/>
      <c r="WBQ43" s="2267"/>
      <c r="WBR43" s="2270"/>
      <c r="WBS43" s="2271"/>
      <c r="WBT43" s="2270"/>
      <c r="WBU43" s="2270"/>
      <c r="WBV43" s="2325"/>
      <c r="WBW43" s="2325"/>
      <c r="WBX43" s="2325"/>
      <c r="WBY43" s="2267"/>
      <c r="WBZ43" s="2270"/>
      <c r="WCA43" s="2271"/>
      <c r="WCB43" s="2270"/>
      <c r="WCC43" s="2270"/>
      <c r="WCD43" s="2325"/>
      <c r="WCE43" s="2325"/>
      <c r="WCF43" s="2325"/>
      <c r="WCG43" s="2267"/>
      <c r="WCH43" s="2270"/>
      <c r="WCI43" s="2271"/>
      <c r="WCJ43" s="2270"/>
      <c r="WCK43" s="2270"/>
      <c r="WCL43" s="2325"/>
      <c r="WCM43" s="2325"/>
      <c r="WCN43" s="2325"/>
      <c r="WCO43" s="2267"/>
      <c r="WCP43" s="2270"/>
      <c r="WCQ43" s="2271"/>
      <c r="WCR43" s="2270"/>
      <c r="WCS43" s="2270"/>
      <c r="WCT43" s="2325"/>
      <c r="WCU43" s="2325"/>
      <c r="WCV43" s="2325"/>
      <c r="WCW43" s="2267"/>
      <c r="WCX43" s="2270"/>
      <c r="WCY43" s="2271"/>
      <c r="WCZ43" s="2270"/>
      <c r="WDA43" s="2270"/>
      <c r="WDB43" s="2325"/>
      <c r="WDC43" s="2325"/>
      <c r="WDD43" s="2325"/>
      <c r="WDE43" s="2267"/>
      <c r="WDF43" s="2270"/>
      <c r="WDG43" s="2271"/>
      <c r="WDH43" s="2270"/>
      <c r="WDI43" s="2270"/>
      <c r="WDJ43" s="2325"/>
      <c r="WDK43" s="2325"/>
      <c r="WDL43" s="2325"/>
      <c r="WDM43" s="2267"/>
      <c r="WDN43" s="2270"/>
      <c r="WDO43" s="2271"/>
      <c r="WDP43" s="2270"/>
      <c r="WDQ43" s="2270"/>
      <c r="WDR43" s="2325"/>
      <c r="WDS43" s="2325"/>
      <c r="WDT43" s="2325"/>
      <c r="WDU43" s="2267"/>
      <c r="WDV43" s="2270"/>
      <c r="WDW43" s="2271"/>
      <c r="WDX43" s="2270"/>
      <c r="WDY43" s="2270"/>
      <c r="WDZ43" s="2325"/>
      <c r="WEA43" s="2325"/>
      <c r="WEB43" s="2325"/>
      <c r="WEC43" s="2267"/>
      <c r="WED43" s="2270"/>
      <c r="WEE43" s="2271"/>
      <c r="WEF43" s="2270"/>
      <c r="WEG43" s="2270"/>
      <c r="WEH43" s="2325"/>
      <c r="WEI43" s="2325"/>
      <c r="WEJ43" s="2325"/>
      <c r="WEK43" s="2267"/>
      <c r="WEL43" s="2270"/>
      <c r="WEM43" s="2271"/>
      <c r="WEN43" s="2270"/>
      <c r="WEO43" s="2270"/>
      <c r="WEP43" s="2325"/>
      <c r="WEQ43" s="2325"/>
      <c r="WER43" s="2325"/>
      <c r="WES43" s="2267"/>
      <c r="WET43" s="2270"/>
      <c r="WEU43" s="2271"/>
      <c r="WEV43" s="2270"/>
      <c r="WEW43" s="2270"/>
      <c r="WEX43" s="2325"/>
      <c r="WEY43" s="2325"/>
      <c r="WEZ43" s="2325"/>
      <c r="WFA43" s="2267"/>
      <c r="WFB43" s="2270"/>
      <c r="WFC43" s="2271"/>
      <c r="WFD43" s="2270"/>
      <c r="WFE43" s="2270"/>
      <c r="WFF43" s="2325"/>
      <c r="WFG43" s="2325"/>
      <c r="WFH43" s="2325"/>
      <c r="WFI43" s="2267"/>
      <c r="WFJ43" s="2270"/>
      <c r="WFK43" s="2271"/>
      <c r="WFL43" s="2270"/>
      <c r="WFM43" s="2270"/>
      <c r="WFN43" s="2325"/>
      <c r="WFO43" s="2325"/>
      <c r="WFP43" s="2325"/>
      <c r="WFQ43" s="2267"/>
      <c r="WFR43" s="2270"/>
      <c r="WFS43" s="2271"/>
      <c r="WFT43" s="2270"/>
      <c r="WFU43" s="2270"/>
      <c r="WFV43" s="2325"/>
      <c r="WFW43" s="2325"/>
      <c r="WFX43" s="2325"/>
      <c r="WFY43" s="2267"/>
      <c r="WFZ43" s="2270"/>
      <c r="WGA43" s="2271"/>
      <c r="WGB43" s="2270"/>
      <c r="WGC43" s="2270"/>
      <c r="WGD43" s="2325"/>
      <c r="WGE43" s="2325"/>
      <c r="WGF43" s="2325"/>
      <c r="WGG43" s="2267"/>
      <c r="WGH43" s="2270"/>
      <c r="WGI43" s="2271"/>
      <c r="WGJ43" s="2270"/>
      <c r="WGK43" s="2270"/>
      <c r="WGL43" s="2325"/>
      <c r="WGM43" s="2325"/>
      <c r="WGN43" s="2325"/>
      <c r="WGO43" s="2267"/>
      <c r="WGP43" s="2270"/>
      <c r="WGQ43" s="2271"/>
      <c r="WGR43" s="2270"/>
      <c r="WGS43" s="2270"/>
      <c r="WGT43" s="2325"/>
      <c r="WGU43" s="2325"/>
      <c r="WGV43" s="2325"/>
      <c r="WGW43" s="2267"/>
      <c r="WGX43" s="2270"/>
      <c r="WGY43" s="2271"/>
      <c r="WGZ43" s="2270"/>
      <c r="WHA43" s="2270"/>
      <c r="WHB43" s="2325"/>
      <c r="WHC43" s="2325"/>
      <c r="WHD43" s="2325"/>
      <c r="WHE43" s="2267"/>
      <c r="WHF43" s="2270"/>
      <c r="WHG43" s="2271"/>
      <c r="WHH43" s="2270"/>
      <c r="WHI43" s="2270"/>
      <c r="WHJ43" s="2325"/>
      <c r="WHK43" s="2325"/>
      <c r="WHL43" s="2325"/>
      <c r="WHM43" s="2267"/>
      <c r="WHN43" s="2270"/>
      <c r="WHO43" s="2271"/>
      <c r="WHP43" s="2270"/>
      <c r="WHQ43" s="2270"/>
      <c r="WHR43" s="2325"/>
      <c r="WHS43" s="2325"/>
      <c r="WHT43" s="2325"/>
      <c r="WHU43" s="2267"/>
      <c r="WHV43" s="2270"/>
      <c r="WHW43" s="2271"/>
      <c r="WHX43" s="2270"/>
      <c r="WHY43" s="2270"/>
      <c r="WHZ43" s="2325"/>
      <c r="WIA43" s="2325"/>
      <c r="WIB43" s="2325"/>
      <c r="WIC43" s="2267"/>
      <c r="WID43" s="2270"/>
      <c r="WIE43" s="2271"/>
      <c r="WIF43" s="2270"/>
      <c r="WIG43" s="2270"/>
      <c r="WIH43" s="2325"/>
      <c r="WII43" s="2325"/>
      <c r="WIJ43" s="2325"/>
      <c r="WIK43" s="2267"/>
      <c r="WIL43" s="2270"/>
      <c r="WIM43" s="2271"/>
      <c r="WIN43" s="2270"/>
      <c r="WIO43" s="2270"/>
      <c r="WIP43" s="2325"/>
      <c r="WIQ43" s="2325"/>
      <c r="WIR43" s="2325"/>
      <c r="WIS43" s="2267"/>
      <c r="WIT43" s="2270"/>
      <c r="WIU43" s="2271"/>
      <c r="WIV43" s="2270"/>
      <c r="WIW43" s="2270"/>
      <c r="WIX43" s="2325"/>
      <c r="WIY43" s="2325"/>
      <c r="WIZ43" s="2325"/>
      <c r="WJA43" s="2267"/>
      <c r="WJB43" s="2270"/>
      <c r="WJC43" s="2271"/>
      <c r="WJD43" s="2270"/>
      <c r="WJE43" s="2270"/>
      <c r="WJF43" s="2325"/>
      <c r="WJG43" s="2325"/>
      <c r="WJH43" s="2325"/>
      <c r="WJI43" s="2267"/>
      <c r="WJJ43" s="2270"/>
      <c r="WJK43" s="2271"/>
      <c r="WJL43" s="2270"/>
      <c r="WJM43" s="2270"/>
      <c r="WJN43" s="2325"/>
      <c r="WJO43" s="2325"/>
      <c r="WJP43" s="2325"/>
      <c r="WJQ43" s="2267"/>
      <c r="WJR43" s="2270"/>
      <c r="WJS43" s="2271"/>
      <c r="WJT43" s="2270"/>
      <c r="WJU43" s="2270"/>
      <c r="WJV43" s="2325"/>
      <c r="WJW43" s="2325"/>
      <c r="WJX43" s="2325"/>
      <c r="WJY43" s="2267"/>
      <c r="WJZ43" s="2270"/>
      <c r="WKA43" s="2271"/>
      <c r="WKB43" s="2270"/>
      <c r="WKC43" s="2270"/>
      <c r="WKD43" s="2325"/>
      <c r="WKE43" s="2325"/>
      <c r="WKF43" s="2325"/>
      <c r="WKG43" s="2267"/>
      <c r="WKH43" s="2270"/>
      <c r="WKI43" s="2271"/>
      <c r="WKJ43" s="2270"/>
      <c r="WKK43" s="2270"/>
      <c r="WKL43" s="2325"/>
      <c r="WKM43" s="2325"/>
      <c r="WKN43" s="2325"/>
      <c r="WKO43" s="2267"/>
      <c r="WKP43" s="2270"/>
      <c r="WKQ43" s="2271"/>
      <c r="WKR43" s="2270"/>
      <c r="WKS43" s="2270"/>
      <c r="WKT43" s="2325"/>
      <c r="WKU43" s="2325"/>
      <c r="WKV43" s="2325"/>
      <c r="WKW43" s="2267"/>
      <c r="WKX43" s="2270"/>
      <c r="WKY43" s="2271"/>
      <c r="WKZ43" s="2270"/>
      <c r="WLA43" s="2270"/>
      <c r="WLB43" s="2325"/>
      <c r="WLC43" s="2325"/>
      <c r="WLD43" s="2325"/>
      <c r="WLE43" s="2267"/>
      <c r="WLF43" s="2270"/>
      <c r="WLG43" s="2271"/>
      <c r="WLH43" s="2270"/>
      <c r="WLI43" s="2270"/>
      <c r="WLJ43" s="2325"/>
      <c r="WLK43" s="2325"/>
      <c r="WLL43" s="2325"/>
      <c r="WLM43" s="2267"/>
      <c r="WLN43" s="2270"/>
      <c r="WLO43" s="2271"/>
      <c r="WLP43" s="2270"/>
      <c r="WLQ43" s="2270"/>
      <c r="WLR43" s="2325"/>
      <c r="WLS43" s="2325"/>
      <c r="WLT43" s="2325"/>
      <c r="WLU43" s="2267"/>
      <c r="WLV43" s="2270"/>
      <c r="WLW43" s="2271"/>
      <c r="WLX43" s="2270"/>
      <c r="WLY43" s="2270"/>
      <c r="WLZ43" s="2325"/>
      <c r="WMA43" s="2325"/>
      <c r="WMB43" s="2325"/>
      <c r="WMC43" s="2267"/>
      <c r="WMD43" s="2270"/>
      <c r="WME43" s="2271"/>
      <c r="WMF43" s="2270"/>
      <c r="WMG43" s="2270"/>
      <c r="WMH43" s="2325"/>
      <c r="WMI43" s="2325"/>
      <c r="WMJ43" s="2325"/>
      <c r="WMK43" s="2267"/>
      <c r="WML43" s="2270"/>
      <c r="WMM43" s="2271"/>
      <c r="WMN43" s="2270"/>
      <c r="WMO43" s="2270"/>
      <c r="WMP43" s="2325"/>
      <c r="WMQ43" s="2325"/>
      <c r="WMR43" s="2325"/>
      <c r="WMS43" s="2267"/>
      <c r="WMT43" s="2270"/>
      <c r="WMU43" s="2271"/>
      <c r="WMV43" s="2270"/>
      <c r="WMW43" s="2270"/>
      <c r="WMX43" s="2325"/>
      <c r="WMY43" s="2325"/>
      <c r="WMZ43" s="2325"/>
      <c r="WNA43" s="2267"/>
      <c r="WNB43" s="2270"/>
      <c r="WNC43" s="2271"/>
      <c r="WND43" s="2270"/>
      <c r="WNE43" s="2270"/>
      <c r="WNF43" s="2325"/>
      <c r="WNG43" s="2325"/>
      <c r="WNH43" s="2325"/>
      <c r="WNI43" s="2267"/>
      <c r="WNJ43" s="2270"/>
      <c r="WNK43" s="2271"/>
      <c r="WNL43" s="2270"/>
      <c r="WNM43" s="2270"/>
      <c r="WNN43" s="2325"/>
      <c r="WNO43" s="2325"/>
      <c r="WNP43" s="2325"/>
      <c r="WNQ43" s="2267"/>
      <c r="WNR43" s="2270"/>
      <c r="WNS43" s="2271"/>
      <c r="WNT43" s="2270"/>
      <c r="WNU43" s="2270"/>
      <c r="WNV43" s="2325"/>
      <c r="WNW43" s="2325"/>
      <c r="WNX43" s="2325"/>
      <c r="WNY43" s="2267"/>
      <c r="WNZ43" s="2270"/>
      <c r="WOA43" s="2271"/>
      <c r="WOB43" s="2270"/>
      <c r="WOC43" s="2270"/>
      <c r="WOD43" s="2325"/>
      <c r="WOE43" s="2325"/>
      <c r="WOF43" s="2325"/>
      <c r="WOG43" s="2267"/>
      <c r="WOH43" s="2270"/>
      <c r="WOI43" s="2271"/>
      <c r="WOJ43" s="2270"/>
      <c r="WOK43" s="2270"/>
      <c r="WOL43" s="2325"/>
      <c r="WOM43" s="2325"/>
      <c r="WON43" s="2325"/>
      <c r="WOO43" s="2267"/>
      <c r="WOP43" s="2270"/>
      <c r="WOQ43" s="2271"/>
      <c r="WOR43" s="2270"/>
      <c r="WOS43" s="2270"/>
      <c r="WOT43" s="2325"/>
      <c r="WOU43" s="2325"/>
      <c r="WOV43" s="2325"/>
      <c r="WOW43" s="2267"/>
      <c r="WOX43" s="2270"/>
      <c r="WOY43" s="2271"/>
      <c r="WOZ43" s="2270"/>
      <c r="WPA43" s="2270"/>
      <c r="WPB43" s="2325"/>
      <c r="WPC43" s="2325"/>
      <c r="WPD43" s="2325"/>
      <c r="WPE43" s="2267"/>
      <c r="WPF43" s="2270"/>
      <c r="WPG43" s="2271"/>
      <c r="WPH43" s="2270"/>
      <c r="WPI43" s="2270"/>
      <c r="WPJ43" s="2325"/>
      <c r="WPK43" s="2325"/>
      <c r="WPL43" s="2325"/>
      <c r="WPM43" s="2267"/>
      <c r="WPN43" s="2270"/>
      <c r="WPO43" s="2271"/>
      <c r="WPP43" s="2270"/>
      <c r="WPQ43" s="2270"/>
      <c r="WPR43" s="2325"/>
      <c r="WPS43" s="2325"/>
      <c r="WPT43" s="2325"/>
      <c r="WPU43" s="2267"/>
      <c r="WPV43" s="2270"/>
      <c r="WPW43" s="2271"/>
      <c r="WPX43" s="2270"/>
      <c r="WPY43" s="2270"/>
      <c r="WPZ43" s="2325"/>
      <c r="WQA43" s="2325"/>
      <c r="WQB43" s="2325"/>
      <c r="WQC43" s="2267"/>
      <c r="WQD43" s="2270"/>
      <c r="WQE43" s="2271"/>
      <c r="WQF43" s="2270"/>
      <c r="WQG43" s="2270"/>
      <c r="WQH43" s="2325"/>
      <c r="WQI43" s="2325"/>
      <c r="WQJ43" s="2325"/>
      <c r="WQK43" s="2267"/>
      <c r="WQL43" s="2270"/>
      <c r="WQM43" s="2271"/>
      <c r="WQN43" s="2270"/>
      <c r="WQO43" s="2270"/>
      <c r="WQP43" s="2325"/>
      <c r="WQQ43" s="2325"/>
      <c r="WQR43" s="2325"/>
      <c r="WQS43" s="2267"/>
      <c r="WQT43" s="2270"/>
      <c r="WQU43" s="2271"/>
      <c r="WQV43" s="2270"/>
      <c r="WQW43" s="2270"/>
      <c r="WQX43" s="2325"/>
      <c r="WQY43" s="2325"/>
      <c r="WQZ43" s="2325"/>
      <c r="WRA43" s="2267"/>
      <c r="WRB43" s="2270"/>
      <c r="WRC43" s="2271"/>
      <c r="WRD43" s="2270"/>
      <c r="WRE43" s="2270"/>
      <c r="WRF43" s="2325"/>
      <c r="WRG43" s="2325"/>
      <c r="WRH43" s="2325"/>
      <c r="WRI43" s="2267"/>
      <c r="WRJ43" s="2270"/>
      <c r="WRK43" s="2271"/>
      <c r="WRL43" s="2270"/>
      <c r="WRM43" s="2270"/>
      <c r="WRN43" s="2325"/>
      <c r="WRO43" s="2325"/>
      <c r="WRP43" s="2325"/>
      <c r="WRQ43" s="2267"/>
      <c r="WRR43" s="2270"/>
      <c r="WRS43" s="2271"/>
      <c r="WRT43" s="2270"/>
      <c r="WRU43" s="2270"/>
      <c r="WRV43" s="2325"/>
      <c r="WRW43" s="2325"/>
      <c r="WRX43" s="2325"/>
      <c r="WRY43" s="2267"/>
      <c r="WRZ43" s="2270"/>
      <c r="WSA43" s="2271"/>
      <c r="WSB43" s="2270"/>
      <c r="WSC43" s="2270"/>
      <c r="WSD43" s="2325"/>
      <c r="WSE43" s="2325"/>
      <c r="WSF43" s="2325"/>
      <c r="WSG43" s="2267"/>
      <c r="WSH43" s="2270"/>
      <c r="WSI43" s="2271"/>
      <c r="WSJ43" s="2270"/>
      <c r="WSK43" s="2270"/>
      <c r="WSL43" s="2325"/>
      <c r="WSM43" s="2325"/>
      <c r="WSN43" s="2325"/>
      <c r="WSO43" s="2267"/>
      <c r="WSP43" s="2270"/>
      <c r="WSQ43" s="2271"/>
      <c r="WSR43" s="2270"/>
      <c r="WSS43" s="2270"/>
      <c r="WST43" s="2325"/>
      <c r="WSU43" s="2325"/>
      <c r="WSV43" s="2325"/>
      <c r="WSW43" s="2267"/>
      <c r="WSX43" s="2270"/>
      <c r="WSY43" s="2271"/>
      <c r="WSZ43" s="2270"/>
      <c r="WTA43" s="2270"/>
      <c r="WTB43" s="2325"/>
      <c r="WTC43" s="2325"/>
      <c r="WTD43" s="2325"/>
      <c r="WTE43" s="2267"/>
      <c r="WTF43" s="2270"/>
      <c r="WTG43" s="2271"/>
      <c r="WTH43" s="2270"/>
      <c r="WTI43" s="2270"/>
      <c r="WTJ43" s="2325"/>
      <c r="WTK43" s="2325"/>
      <c r="WTL43" s="2325"/>
      <c r="WTM43" s="2267"/>
      <c r="WTN43" s="2270"/>
      <c r="WTO43" s="2271"/>
      <c r="WTP43" s="2270"/>
      <c r="WTQ43" s="2270"/>
      <c r="WTR43" s="2325"/>
      <c r="WTS43" s="2325"/>
      <c r="WTT43" s="2325"/>
      <c r="WTU43" s="2267"/>
      <c r="WTV43" s="2270"/>
      <c r="WTW43" s="2271"/>
      <c r="WTX43" s="2270"/>
      <c r="WTY43" s="2270"/>
      <c r="WTZ43" s="2325"/>
      <c r="WUA43" s="2325"/>
      <c r="WUB43" s="2325"/>
      <c r="WUC43" s="2267"/>
      <c r="WUD43" s="2270"/>
      <c r="WUE43" s="2271"/>
      <c r="WUF43" s="2270"/>
      <c r="WUG43" s="2270"/>
      <c r="WUH43" s="2325"/>
      <c r="WUI43" s="2325"/>
      <c r="WUJ43" s="2325"/>
      <c r="WUK43" s="2267"/>
      <c r="WUL43" s="2270"/>
      <c r="WUM43" s="2271"/>
      <c r="WUN43" s="2270"/>
      <c r="WUO43" s="2270"/>
      <c r="WUP43" s="2325"/>
      <c r="WUQ43" s="2325"/>
      <c r="WUR43" s="2325"/>
      <c r="WUS43" s="2267"/>
      <c r="WUT43" s="2270"/>
      <c r="WUU43" s="2271"/>
      <c r="WUV43" s="2270"/>
      <c r="WUW43" s="2270"/>
      <c r="WUX43" s="2325"/>
      <c r="WUY43" s="2325"/>
      <c r="WUZ43" s="2325"/>
      <c r="WVA43" s="2267"/>
      <c r="WVB43" s="2270"/>
      <c r="WVC43" s="2271"/>
      <c r="WVD43" s="2270"/>
      <c r="WVE43" s="2270"/>
      <c r="WVF43" s="2325"/>
      <c r="WVG43" s="2325"/>
      <c r="WVH43" s="2325"/>
      <c r="WVI43" s="2267"/>
      <c r="WVJ43" s="2270"/>
      <c r="WVK43" s="2271"/>
      <c r="WVL43" s="2270"/>
      <c r="WVM43" s="2270"/>
      <c r="WVN43" s="2325"/>
      <c r="WVO43" s="2325"/>
      <c r="WVP43" s="2325"/>
      <c r="WVQ43" s="2267"/>
      <c r="WVR43" s="2270"/>
      <c r="WVS43" s="2271"/>
      <c r="WVT43" s="2270"/>
      <c r="WVU43" s="2270"/>
      <c r="WVV43" s="2325"/>
      <c r="WVW43" s="2325"/>
      <c r="WVX43" s="2325"/>
      <c r="WVY43" s="2267"/>
      <c r="WVZ43" s="2270"/>
      <c r="WWA43" s="2271"/>
      <c r="WWB43" s="2270"/>
      <c r="WWC43" s="2270"/>
      <c r="WWD43" s="2325"/>
      <c r="WWE43" s="2325"/>
      <c r="WWF43" s="2325"/>
      <c r="WWG43" s="2267"/>
      <c r="WWH43" s="2270"/>
      <c r="WWI43" s="2271"/>
      <c r="WWJ43" s="2270"/>
      <c r="WWK43" s="2270"/>
      <c r="WWL43" s="2325"/>
      <c r="WWM43" s="2325"/>
      <c r="WWN43" s="2325"/>
      <c r="WWO43" s="2267"/>
      <c r="WWP43" s="2270"/>
      <c r="WWQ43" s="2271"/>
      <c r="WWR43" s="2270"/>
      <c r="WWS43" s="2270"/>
      <c r="WWT43" s="2325"/>
      <c r="WWU43" s="2325"/>
      <c r="WWV43" s="2325"/>
      <c r="WWW43" s="2267"/>
      <c r="WWX43" s="2270"/>
      <c r="WWY43" s="2271"/>
      <c r="WWZ43" s="2270"/>
      <c r="WXA43" s="2270"/>
      <c r="WXB43" s="2325"/>
      <c r="WXC43" s="2325"/>
      <c r="WXD43" s="2325"/>
      <c r="WXE43" s="2267"/>
      <c r="WXF43" s="2270"/>
      <c r="WXG43" s="2271"/>
      <c r="WXH43" s="2270"/>
      <c r="WXI43" s="2270"/>
      <c r="WXJ43" s="2325"/>
      <c r="WXK43" s="2325"/>
      <c r="WXL43" s="2325"/>
      <c r="WXM43" s="2267"/>
      <c r="WXN43" s="2270"/>
      <c r="WXO43" s="2271"/>
      <c r="WXP43" s="2270"/>
      <c r="WXQ43" s="2270"/>
      <c r="WXR43" s="2325"/>
      <c r="WXS43" s="2325"/>
      <c r="WXT43" s="2325"/>
      <c r="WXU43" s="2267"/>
      <c r="WXV43" s="2270"/>
      <c r="WXW43" s="2271"/>
      <c r="WXX43" s="2270"/>
      <c r="WXY43" s="2270"/>
      <c r="WXZ43" s="2325"/>
      <c r="WYA43" s="2325"/>
      <c r="WYB43" s="2325"/>
      <c r="WYC43" s="2267"/>
      <c r="WYD43" s="2270"/>
      <c r="WYE43" s="2271"/>
      <c r="WYF43" s="2270"/>
      <c r="WYG43" s="2270"/>
      <c r="WYH43" s="2325"/>
      <c r="WYI43" s="2325"/>
      <c r="WYJ43" s="2325"/>
      <c r="WYK43" s="2267"/>
      <c r="WYL43" s="2270"/>
      <c r="WYM43" s="2271"/>
      <c r="WYN43" s="2270"/>
      <c r="WYO43" s="2270"/>
      <c r="WYP43" s="2325"/>
      <c r="WYQ43" s="2325"/>
      <c r="WYR43" s="2325"/>
      <c r="WYS43" s="2267"/>
      <c r="WYT43" s="2270"/>
      <c r="WYU43" s="2271"/>
      <c r="WYV43" s="2270"/>
      <c r="WYW43" s="2270"/>
      <c r="WYX43" s="2325"/>
      <c r="WYY43" s="2325"/>
      <c r="WYZ43" s="2325"/>
      <c r="WZA43" s="2267"/>
      <c r="WZB43" s="2270"/>
      <c r="WZC43" s="2271"/>
      <c r="WZD43" s="2270"/>
      <c r="WZE43" s="2270"/>
      <c r="WZF43" s="2325"/>
      <c r="WZG43" s="2325"/>
      <c r="WZH43" s="2325"/>
      <c r="WZI43" s="2267"/>
      <c r="WZJ43" s="2270"/>
      <c r="WZK43" s="2271"/>
      <c r="WZL43" s="2270"/>
      <c r="WZM43" s="2270"/>
      <c r="WZN43" s="2325"/>
      <c r="WZO43" s="2325"/>
      <c r="WZP43" s="2325"/>
      <c r="WZQ43" s="2267"/>
      <c r="WZR43" s="2270"/>
      <c r="WZS43" s="2271"/>
      <c r="WZT43" s="2270"/>
      <c r="WZU43" s="2270"/>
      <c r="WZV43" s="2325"/>
      <c r="WZW43" s="2325"/>
      <c r="WZX43" s="2325"/>
      <c r="WZY43" s="2267"/>
      <c r="WZZ43" s="2270"/>
      <c r="XAA43" s="2271"/>
      <c r="XAB43" s="2270"/>
      <c r="XAC43" s="2270"/>
      <c r="XAD43" s="2325"/>
      <c r="XAE43" s="2325"/>
      <c r="XAF43" s="2325"/>
      <c r="XAG43" s="2267"/>
      <c r="XAH43" s="2270"/>
      <c r="XAI43" s="2271"/>
      <c r="XAJ43" s="2270"/>
      <c r="XAK43" s="2270"/>
      <c r="XAL43" s="2325"/>
      <c r="XAM43" s="2325"/>
      <c r="XAN43" s="2325"/>
      <c r="XAO43" s="2267"/>
      <c r="XAP43" s="2270"/>
      <c r="XAQ43" s="2271"/>
      <c r="XAR43" s="2270"/>
      <c r="XAS43" s="2270"/>
      <c r="XAT43" s="2325"/>
      <c r="XAU43" s="2325"/>
      <c r="XAV43" s="2325"/>
      <c r="XAW43" s="2267"/>
      <c r="XAX43" s="2270"/>
      <c r="XAY43" s="2271"/>
      <c r="XAZ43" s="2270"/>
      <c r="XBA43" s="2270"/>
      <c r="XBB43" s="2325"/>
      <c r="XBC43" s="2325"/>
      <c r="XBD43" s="2325"/>
      <c r="XBE43" s="2267"/>
      <c r="XBF43" s="2270"/>
      <c r="XBG43" s="2271"/>
      <c r="XBH43" s="2270"/>
      <c r="XBI43" s="2270"/>
      <c r="XBJ43" s="2325"/>
      <c r="XBK43" s="2325"/>
      <c r="XBL43" s="2325"/>
      <c r="XBM43" s="2267"/>
      <c r="XBN43" s="2270"/>
      <c r="XBO43" s="2271"/>
      <c r="XBP43" s="2270"/>
      <c r="XBQ43" s="2270"/>
      <c r="XBR43" s="2325"/>
      <c r="XBS43" s="2325"/>
      <c r="XBT43" s="2325"/>
      <c r="XBU43" s="2267"/>
      <c r="XBV43" s="2270"/>
      <c r="XBW43" s="2271"/>
      <c r="XBX43" s="2270"/>
      <c r="XBY43" s="2270"/>
      <c r="XBZ43" s="2325"/>
      <c r="XCA43" s="2325"/>
      <c r="XCB43" s="2325"/>
      <c r="XCC43" s="2267"/>
      <c r="XCD43" s="2270"/>
      <c r="XCE43" s="2271"/>
      <c r="XCF43" s="2270"/>
      <c r="XCG43" s="2270"/>
      <c r="XCH43" s="2325"/>
      <c r="XCI43" s="2325"/>
      <c r="XCJ43" s="2325"/>
      <c r="XCK43" s="2267"/>
      <c r="XCL43" s="2270"/>
      <c r="XCM43" s="2271"/>
      <c r="XCN43" s="2270"/>
      <c r="XCO43" s="2270"/>
      <c r="XCP43" s="2325"/>
      <c r="XCQ43" s="2325"/>
      <c r="XCR43" s="2325"/>
      <c r="XCS43" s="2267"/>
      <c r="XCT43" s="2270"/>
      <c r="XCU43" s="2271"/>
      <c r="XCV43" s="2270"/>
      <c r="XCW43" s="2270"/>
      <c r="XCX43" s="2325"/>
      <c r="XCY43" s="2325"/>
      <c r="XCZ43" s="2325"/>
      <c r="XDA43" s="2267"/>
      <c r="XDB43" s="2270"/>
      <c r="XDC43" s="2271"/>
      <c r="XDD43" s="2270"/>
      <c r="XDE43" s="2270"/>
      <c r="XDF43" s="2325"/>
      <c r="XDG43" s="2325"/>
      <c r="XDH43" s="2325"/>
      <c r="XDI43" s="2267"/>
      <c r="XDJ43" s="2270"/>
      <c r="XDK43" s="2271"/>
      <c r="XDL43" s="2270"/>
      <c r="XDM43" s="2270"/>
      <c r="XDN43" s="2325"/>
      <c r="XDO43" s="2325"/>
      <c r="XDP43" s="2325"/>
      <c r="XDQ43" s="2267"/>
      <c r="XDR43" s="2270"/>
      <c r="XDS43" s="2271"/>
      <c r="XDT43" s="2270"/>
      <c r="XDU43" s="2270"/>
      <c r="XDV43" s="2325"/>
      <c r="XDW43" s="2325"/>
      <c r="XDX43" s="2325"/>
      <c r="XDY43" s="2267"/>
      <c r="XDZ43" s="2270"/>
      <c r="XEA43" s="2271"/>
      <c r="XEB43" s="2270"/>
      <c r="XEC43" s="2270"/>
      <c r="XED43" s="2325"/>
      <c r="XEE43" s="2325"/>
      <c r="XEF43" s="2325"/>
      <c r="XEG43" s="2267"/>
      <c r="XEH43" s="2270"/>
      <c r="XEI43" s="2271"/>
      <c r="XEJ43" s="2270"/>
      <c r="XEK43" s="2270"/>
      <c r="XEL43" s="2325"/>
      <c r="XEM43" s="2325"/>
      <c r="XEN43" s="2325"/>
      <c r="XEO43" s="2267"/>
      <c r="XEP43" s="2270"/>
      <c r="XEQ43" s="2271"/>
      <c r="XER43" s="2270"/>
      <c r="XES43" s="2270"/>
      <c r="XET43" s="2325"/>
      <c r="XEU43" s="2325"/>
      <c r="XEV43" s="2325"/>
      <c r="XEW43" s="2267"/>
      <c r="XEX43" s="2270"/>
      <c r="XEY43" s="2271"/>
      <c r="XEZ43" s="2270"/>
      <c r="XFA43" s="2270"/>
      <c r="XFB43" s="2325"/>
      <c r="XFC43" s="2325"/>
      <c r="XFD43" s="2325"/>
    </row>
    <row r="44" spans="1:16384" ht="14.1" customHeight="1">
      <c r="A44" s="2270"/>
      <c r="B44" s="2270"/>
      <c r="C44" s="2270"/>
      <c r="D44" s="2270"/>
      <c r="E44" s="2299"/>
      <c r="F44" s="2502"/>
      <c r="G44" s="2277"/>
      <c r="H44" s="2277"/>
      <c r="K44" s="2496"/>
      <c r="L44" s="2501"/>
    </row>
    <row r="45" spans="1:16384" ht="14.1" customHeight="1">
      <c r="A45" s="2267" t="s">
        <v>1659</v>
      </c>
      <c r="B45" s="2267"/>
      <c r="C45" s="2321" t="s">
        <v>2404</v>
      </c>
      <c r="D45" s="2322"/>
      <c r="E45" s="2299"/>
      <c r="F45" s="2270"/>
      <c r="G45" s="2322" t="s">
        <v>2166</v>
      </c>
      <c r="H45" s="2300"/>
      <c r="I45" s="2503"/>
      <c r="L45" s="2504"/>
      <c r="N45" s="2495"/>
    </row>
    <row r="46" spans="1:16384" ht="14.1" customHeight="1">
      <c r="A46" s="2270" t="s">
        <v>2180</v>
      </c>
      <c r="B46" s="2270"/>
      <c r="C46" s="2505" t="s">
        <v>2178</v>
      </c>
      <c r="D46" s="2270"/>
      <c r="E46" s="2299"/>
      <c r="F46" s="2270"/>
      <c r="G46" s="2299" t="s">
        <v>431</v>
      </c>
      <c r="H46" s="2324"/>
      <c r="I46" s="2506"/>
      <c r="L46" s="2501"/>
    </row>
    <row r="47" spans="1:16384" ht="12" customHeight="1">
      <c r="A47" s="2270"/>
      <c r="B47" s="2270"/>
      <c r="C47" s="2270"/>
      <c r="D47" s="2270"/>
      <c r="E47" s="2270"/>
      <c r="F47" s="2270"/>
      <c r="G47" s="2299" t="s">
        <v>640</v>
      </c>
      <c r="H47" s="2299"/>
      <c r="I47" s="2506"/>
    </row>
    <row r="48" spans="1:16384" ht="0.75" customHeight="1">
      <c r="A48" s="2270"/>
      <c r="B48" s="2270"/>
      <c r="C48" s="2270"/>
      <c r="D48" s="2270"/>
      <c r="E48" s="2270"/>
      <c r="F48" s="2270"/>
      <c r="G48" s="2299"/>
      <c r="H48" s="2299"/>
      <c r="I48" s="2506"/>
    </row>
    <row r="49" spans="1:14" ht="7.5" customHeight="1">
      <c r="A49" s="2270"/>
      <c r="B49" s="2270"/>
      <c r="C49" s="2270"/>
      <c r="D49" s="2270"/>
      <c r="E49" s="2270"/>
      <c r="F49" s="2270"/>
      <c r="G49" s="2299"/>
      <c r="H49" s="2299"/>
      <c r="I49" s="2506"/>
    </row>
    <row r="50" spans="1:14" ht="14.1" customHeight="1">
      <c r="A50" s="3579" t="s">
        <v>2659</v>
      </c>
      <c r="B50" s="3579"/>
      <c r="C50" s="3579"/>
      <c r="D50" s="3414"/>
      <c r="E50" s="3415"/>
      <c r="F50" s="3659" t="s">
        <v>2659</v>
      </c>
      <c r="G50" s="3659"/>
      <c r="H50" s="3659"/>
      <c r="I50" s="2506"/>
    </row>
    <row r="51" spans="1:14">
      <c r="A51" s="3580" t="s">
        <v>2405</v>
      </c>
      <c r="B51" s="3580"/>
      <c r="C51" s="3580"/>
      <c r="D51" s="3414"/>
      <c r="E51" s="3415"/>
      <c r="F51" s="3582" t="s">
        <v>2421</v>
      </c>
      <c r="G51" s="3582"/>
      <c r="H51" s="3582"/>
      <c r="I51" s="2507"/>
      <c r="J51" s="2507"/>
      <c r="N51" s="2509"/>
    </row>
    <row r="52" spans="1:14">
      <c r="A52" s="3579" t="s">
        <v>432</v>
      </c>
      <c r="B52" s="3579"/>
      <c r="C52" s="3579"/>
      <c r="D52" s="3416"/>
      <c r="E52" s="3418"/>
      <c r="F52" s="3585" t="s">
        <v>432</v>
      </c>
      <c r="G52" s="3585"/>
      <c r="H52" s="3585"/>
      <c r="I52" s="2507"/>
      <c r="J52" s="2507"/>
      <c r="N52" s="2509"/>
    </row>
    <row r="53" spans="1:14">
      <c r="A53" s="3433"/>
      <c r="B53" s="3433"/>
      <c r="C53" s="3433"/>
      <c r="D53" s="3416"/>
      <c r="E53" s="3418"/>
      <c r="F53" s="3417"/>
      <c r="G53" s="3418"/>
      <c r="H53" s="3418"/>
      <c r="I53" s="2507"/>
      <c r="J53" s="2507"/>
      <c r="N53" s="2509"/>
    </row>
    <row r="54" spans="1:14">
      <c r="A54" s="3433"/>
      <c r="B54" s="3433"/>
      <c r="C54" s="3433"/>
      <c r="D54" s="3416"/>
      <c r="E54" s="3418"/>
      <c r="F54" s="3417"/>
      <c r="G54" s="3418"/>
      <c r="H54" s="3418"/>
      <c r="I54" s="2507"/>
      <c r="J54" s="2507"/>
      <c r="N54" s="2509"/>
    </row>
    <row r="55" spans="1:14" ht="11.25" customHeight="1">
      <c r="A55" s="3433"/>
      <c r="B55" s="3433"/>
      <c r="C55" s="3433"/>
      <c r="D55" s="3416"/>
      <c r="E55" s="3418"/>
      <c r="F55" s="3417"/>
      <c r="G55" s="3418"/>
      <c r="H55" s="3418"/>
      <c r="I55" s="2507"/>
      <c r="J55" s="2507"/>
      <c r="N55" s="2509"/>
    </row>
    <row r="56" spans="1:14">
      <c r="A56" s="3580" t="s">
        <v>2669</v>
      </c>
      <c r="B56" s="3580"/>
      <c r="C56" s="3580"/>
      <c r="D56" s="3416"/>
      <c r="E56" s="3418"/>
      <c r="F56" s="3582" t="s">
        <v>2660</v>
      </c>
      <c r="G56" s="3582"/>
      <c r="H56" s="3582"/>
      <c r="I56" s="2507"/>
      <c r="J56" s="2507"/>
      <c r="N56" s="2509"/>
    </row>
    <row r="57" spans="1:14">
      <c r="A57" s="3579" t="s">
        <v>2661</v>
      </c>
      <c r="B57" s="3579"/>
      <c r="C57" s="3579"/>
      <c r="D57" s="3416"/>
      <c r="E57" s="3418"/>
      <c r="F57" s="3652" t="s">
        <v>2661</v>
      </c>
      <c r="G57" s="3652"/>
      <c r="H57" s="3652"/>
      <c r="I57" s="2507"/>
      <c r="J57" s="2507"/>
      <c r="N57" s="2509"/>
    </row>
    <row r="58" spans="1:14" ht="14.1" customHeight="1">
      <c r="A58" s="3579" t="s">
        <v>2664</v>
      </c>
      <c r="B58" s="3579"/>
      <c r="C58" s="3579"/>
      <c r="D58" s="3416"/>
      <c r="E58" s="3418"/>
      <c r="F58" s="3584" t="s">
        <v>2665</v>
      </c>
      <c r="G58" s="3584"/>
      <c r="H58" s="3584"/>
      <c r="N58" s="2504"/>
    </row>
    <row r="59" spans="1:14" ht="14.1" customHeight="1">
      <c r="A59" s="3477" t="s">
        <v>2629</v>
      </c>
      <c r="B59" s="3477"/>
      <c r="C59" s="3477"/>
      <c r="D59" s="3416"/>
      <c r="E59" s="3418"/>
      <c r="F59" s="3651" t="s">
        <v>2629</v>
      </c>
      <c r="G59" s="3651"/>
      <c r="H59" s="3651"/>
      <c r="N59" s="2504"/>
    </row>
    <row r="60" spans="1:14">
      <c r="N60" s="2504"/>
    </row>
    <row r="61" spans="1:14">
      <c r="N61" s="2504"/>
    </row>
    <row r="66" spans="1:11">
      <c r="A66" s="2511" t="s">
        <v>483</v>
      </c>
      <c r="B66" s="2511"/>
      <c r="C66" s="2511"/>
      <c r="D66" s="2511"/>
      <c r="E66" s="2511"/>
      <c r="F66" s="2511"/>
      <c r="G66" s="2512"/>
      <c r="H66" s="2358"/>
    </row>
    <row r="67" spans="1:11">
      <c r="A67" s="2511" t="s">
        <v>337</v>
      </c>
      <c r="B67" s="2511"/>
      <c r="C67" s="2511"/>
      <c r="D67" s="2511"/>
      <c r="E67" s="2511"/>
      <c r="F67" s="2511"/>
      <c r="G67" s="2512"/>
      <c r="H67" s="2358"/>
    </row>
    <row r="68" spans="1:11">
      <c r="A68" s="2511" t="s">
        <v>641</v>
      </c>
      <c r="B68" s="2513"/>
      <c r="C68" s="2513"/>
      <c r="D68" s="2513"/>
      <c r="E68" s="2513"/>
      <c r="F68" s="2513"/>
      <c r="G68" s="2512"/>
      <c r="H68" s="2358"/>
    </row>
    <row r="69" spans="1:11">
      <c r="A69" s="2511"/>
      <c r="B69" s="2513"/>
      <c r="C69" s="2513"/>
      <c r="D69" s="2513"/>
      <c r="E69" s="2513"/>
      <c r="F69" s="2513"/>
      <c r="G69" s="2512"/>
      <c r="H69" s="2358"/>
    </row>
    <row r="70" spans="1:11">
      <c r="D70" s="2334"/>
      <c r="E70" s="2334"/>
      <c r="F70" s="2334"/>
      <c r="G70" s="2334"/>
      <c r="H70" s="2277"/>
    </row>
    <row r="71" spans="1:11">
      <c r="E71" s="2514"/>
      <c r="F71" s="2515">
        <v>2013</v>
      </c>
      <c r="G71" s="2334"/>
      <c r="H71" s="2363">
        <v>2012</v>
      </c>
    </row>
    <row r="72" spans="1:11">
      <c r="E72" s="2514"/>
      <c r="F72" s="2516" t="s">
        <v>657</v>
      </c>
      <c r="G72" s="2334"/>
      <c r="H72" s="2366" t="s">
        <v>657</v>
      </c>
    </row>
    <row r="73" spans="1:11">
      <c r="E73" s="2334"/>
      <c r="F73" s="2334"/>
      <c r="G73" s="2334"/>
      <c r="H73" s="2277"/>
    </row>
    <row r="74" spans="1:11">
      <c r="E74" s="2334"/>
      <c r="F74" s="2334"/>
      <c r="G74" s="2334"/>
      <c r="H74" s="2277"/>
    </row>
    <row r="75" spans="1:11">
      <c r="A75" s="2510" t="s">
        <v>1069</v>
      </c>
      <c r="E75" s="2334"/>
      <c r="F75" s="2517">
        <v>560868290</v>
      </c>
      <c r="G75" s="2334"/>
      <c r="H75" s="2368">
        <v>610868290</v>
      </c>
    </row>
    <row r="76" spans="1:11">
      <c r="A76" s="3657" t="s">
        <v>1250</v>
      </c>
      <c r="B76" s="3657"/>
      <c r="C76" s="3397"/>
      <c r="E76" s="2334"/>
      <c r="F76" s="3653">
        <v>3592103114.7844334</v>
      </c>
      <c r="G76" s="2334"/>
      <c r="H76" s="3593">
        <v>1803720134.9650002</v>
      </c>
    </row>
    <row r="77" spans="1:11">
      <c r="A77" s="3657"/>
      <c r="B77" s="3657"/>
      <c r="C77" s="3397"/>
      <c r="E77" s="2334"/>
      <c r="F77" s="3654"/>
      <c r="G77" s="2334"/>
      <c r="H77" s="3594"/>
      <c r="K77" s="2508"/>
    </row>
    <row r="78" spans="1:11" ht="14.4" thickBot="1">
      <c r="A78" s="2518"/>
      <c r="E78" s="2519"/>
      <c r="F78" s="2520">
        <v>4152971404.7844334</v>
      </c>
      <c r="G78" s="2334"/>
      <c r="H78" s="2314">
        <v>2414588424.9650002</v>
      </c>
    </row>
    <row r="79" spans="1:11" ht="14.4" thickTop="1">
      <c r="E79" s="2334"/>
      <c r="F79" s="2334"/>
      <c r="G79" s="2334"/>
      <c r="H79" s="2277"/>
      <c r="K79" s="2521"/>
    </row>
    <row r="80" spans="1:11">
      <c r="E80" s="2334"/>
      <c r="F80" s="2334"/>
      <c r="G80" s="2334"/>
      <c r="H80" s="2277"/>
    </row>
    <row r="81" spans="1:11">
      <c r="A81" s="2510" t="s">
        <v>992</v>
      </c>
      <c r="E81" s="2334"/>
      <c r="F81" s="2517">
        <v>651615183.99750006</v>
      </c>
      <c r="G81" s="2334"/>
      <c r="H81" s="2368">
        <v>512254118.45100003</v>
      </c>
    </row>
    <row r="82" spans="1:11">
      <c r="A82" s="2510" t="s">
        <v>1092</v>
      </c>
      <c r="E82" s="2334"/>
      <c r="F82" s="2522" t="e">
        <v>#REF!</v>
      </c>
      <c r="G82" s="2334"/>
      <c r="H82" s="2282">
        <v>681410717</v>
      </c>
    </row>
    <row r="83" spans="1:11">
      <c r="A83" s="2510" t="s">
        <v>993</v>
      </c>
      <c r="E83" s="2334"/>
      <c r="F83" s="2522">
        <v>1286603277.0177734</v>
      </c>
      <c r="G83" s="2334"/>
      <c r="H83" s="2282">
        <v>410055300</v>
      </c>
    </row>
    <row r="84" spans="1:11">
      <c r="A84" s="2510" t="s">
        <v>644</v>
      </c>
      <c r="B84" s="3401"/>
      <c r="C84" s="3401"/>
      <c r="E84" s="2334"/>
      <c r="F84" s="2522" t="e">
        <v>#REF!</v>
      </c>
      <c r="G84" s="2334"/>
      <c r="H84" s="2282">
        <v>250000000.30000001</v>
      </c>
    </row>
    <row r="85" spans="1:11">
      <c r="A85" s="3658" t="s">
        <v>1208</v>
      </c>
      <c r="B85" s="3658"/>
      <c r="C85" s="3398"/>
      <c r="E85" s="2334"/>
      <c r="F85" s="3653" t="e">
        <v>#REF!</v>
      </c>
      <c r="G85" s="2334"/>
      <c r="H85" s="3593">
        <v>560868290</v>
      </c>
    </row>
    <row r="86" spans="1:11">
      <c r="A86" s="3658"/>
      <c r="B86" s="3658"/>
      <c r="C86" s="3398"/>
      <c r="E86" s="2519"/>
      <c r="F86" s="3654"/>
      <c r="H86" s="3594"/>
      <c r="K86" s="2495"/>
    </row>
    <row r="87" spans="1:11" ht="14.4" thickBot="1">
      <c r="B87" s="2523"/>
      <c r="C87" s="2523"/>
      <c r="E87" s="2334"/>
      <c r="F87" s="2520">
        <v>4152971404.7844334</v>
      </c>
      <c r="G87" s="2334"/>
      <c r="H87" s="2314">
        <v>2414588424.9650002</v>
      </c>
    </row>
    <row r="88" spans="1:11" ht="14.4" thickTop="1">
      <c r="A88" s="2523"/>
      <c r="E88" s="2523"/>
      <c r="F88" s="2523"/>
      <c r="G88" s="2523"/>
      <c r="H88" s="2299"/>
    </row>
    <row r="89" spans="1:11">
      <c r="A89" s="2523"/>
      <c r="B89" s="2523"/>
      <c r="C89" s="2523"/>
      <c r="D89" s="2523"/>
      <c r="E89" s="2523"/>
      <c r="F89" s="2523"/>
      <c r="G89" s="2523"/>
      <c r="H89" s="2299"/>
      <c r="I89" s="2507"/>
    </row>
    <row r="90" spans="1:11">
      <c r="E90" s="2523"/>
    </row>
    <row r="91" spans="1:11">
      <c r="E91" s="2523"/>
    </row>
    <row r="92" spans="1:11">
      <c r="B92" s="2523" t="s">
        <v>1251</v>
      </c>
      <c r="C92" s="2523"/>
      <c r="E92" s="2523"/>
    </row>
    <row r="93" spans="1:11">
      <c r="A93" s="2524"/>
      <c r="B93" s="2525"/>
      <c r="C93" s="2525"/>
      <c r="D93" s="2525"/>
      <c r="E93" s="2523"/>
      <c r="G93" s="2524"/>
      <c r="H93" s="2322"/>
      <c r="I93" s="2503"/>
    </row>
    <row r="94" spans="1:11">
      <c r="E94" s="2523"/>
      <c r="H94" s="2299"/>
      <c r="I94" s="2507"/>
    </row>
    <row r="95" spans="1:11">
      <c r="A95" s="2523"/>
      <c r="B95" s="2523"/>
      <c r="C95" s="2523"/>
      <c r="D95" s="2523"/>
      <c r="E95" s="2523"/>
      <c r="F95" s="2523"/>
      <c r="G95" s="2523"/>
      <c r="H95" s="2299"/>
      <c r="I95" s="2507"/>
    </row>
    <row r="96" spans="1:11">
      <c r="A96" s="2523"/>
    </row>
    <row r="99" spans="1:10">
      <c r="A99" s="2524" t="s">
        <v>1246</v>
      </c>
      <c r="E99" s="2523"/>
      <c r="F99" s="2526" t="s">
        <v>431</v>
      </c>
      <c r="G99" s="2527"/>
      <c r="H99" s="2328"/>
    </row>
    <row r="100" spans="1:10">
      <c r="E100" s="2523"/>
      <c r="F100" s="2527" t="s">
        <v>1256</v>
      </c>
      <c r="G100" s="2527"/>
      <c r="H100" s="2324"/>
    </row>
    <row r="102" spans="1:10">
      <c r="A102" s="2523"/>
      <c r="B102" s="2523"/>
      <c r="C102" s="2523"/>
      <c r="D102" s="2523"/>
      <c r="E102" s="2523"/>
      <c r="F102" s="2523"/>
      <c r="G102" s="2523"/>
      <c r="H102" s="2299"/>
      <c r="I102" s="2507"/>
    </row>
    <row r="107" spans="1:10">
      <c r="A107" s="2526" t="s">
        <v>645</v>
      </c>
      <c r="B107" s="2527"/>
      <c r="C107" s="2527"/>
      <c r="F107" s="2523"/>
      <c r="G107" s="2524" t="s">
        <v>1252</v>
      </c>
      <c r="J107" s="2508"/>
    </row>
    <row r="108" spans="1:10">
      <c r="A108" s="2528" t="s">
        <v>432</v>
      </c>
      <c r="B108" s="2528"/>
      <c r="C108" s="2528"/>
      <c r="D108" s="2529"/>
      <c r="E108" s="2529"/>
      <c r="G108" s="2510" t="s">
        <v>432</v>
      </c>
      <c r="H108" s="2267"/>
      <c r="I108" s="2503"/>
      <c r="J108" s="2503"/>
    </row>
    <row r="109" spans="1:10">
      <c r="A109" s="3644"/>
      <c r="B109" s="3644"/>
      <c r="C109" s="3644"/>
      <c r="D109" s="3644"/>
      <c r="E109" s="3038"/>
      <c r="G109" s="2523"/>
      <c r="H109" s="2299"/>
      <c r="I109" s="2507"/>
      <c r="J109" s="2507"/>
    </row>
    <row r="110" spans="1:10">
      <c r="F110" s="2334"/>
      <c r="G110" s="2334"/>
      <c r="H110" s="2277"/>
    </row>
    <row r="111" spans="1:10">
      <c r="A111" s="2510" t="s">
        <v>1247</v>
      </c>
      <c r="F111" s="2334"/>
      <c r="G111" s="2334"/>
      <c r="H111" s="2277"/>
    </row>
    <row r="112" spans="1:10">
      <c r="A112" s="2530" t="s">
        <v>1497</v>
      </c>
      <c r="F112" s="2334"/>
      <c r="G112" s="2334"/>
      <c r="H112" s="2277"/>
    </row>
    <row r="116" spans="1:8">
      <c r="F116" s="2334"/>
      <c r="G116" s="2334"/>
      <c r="H116" s="2277"/>
    </row>
    <row r="117" spans="1:8">
      <c r="F117" s="2334"/>
      <c r="G117" s="2334"/>
      <c r="H117" s="2277"/>
    </row>
    <row r="118" spans="1:8">
      <c r="F118" s="2334"/>
      <c r="G118" s="2334"/>
      <c r="H118" s="2277"/>
    </row>
    <row r="119" spans="1:8">
      <c r="F119" s="2334"/>
      <c r="G119" s="2334"/>
      <c r="H119" s="2277"/>
    </row>
    <row r="120" spans="1:8">
      <c r="F120" s="2334"/>
      <c r="G120" s="2334"/>
      <c r="H120" s="2277"/>
    </row>
    <row r="121" spans="1:8">
      <c r="F121" s="2334"/>
      <c r="G121" s="2334"/>
      <c r="H121" s="2277"/>
    </row>
    <row r="122" spans="1:8">
      <c r="F122" s="2334"/>
      <c r="G122" s="2334"/>
      <c r="H122" s="2277"/>
    </row>
    <row r="123" spans="1:8">
      <c r="B123" s="2524"/>
      <c r="C123" s="2524"/>
      <c r="F123" s="2334"/>
      <c r="G123" s="2334"/>
      <c r="H123" s="2277"/>
    </row>
    <row r="124" spans="1:8">
      <c r="A124" s="2524" t="s">
        <v>400</v>
      </c>
      <c r="B124" s="2524"/>
      <c r="C124" s="2524"/>
      <c r="F124" s="2334"/>
      <c r="G124" s="2334"/>
      <c r="H124" s="2277"/>
    </row>
    <row r="125" spans="1:8">
      <c r="A125" s="2524" t="s">
        <v>1228</v>
      </c>
      <c r="F125" s="2334"/>
      <c r="G125" s="2334"/>
      <c r="H125" s="2277"/>
    </row>
    <row r="126" spans="1:8">
      <c r="F126" s="2334"/>
      <c r="G126" s="2334"/>
      <c r="H126" s="2277"/>
    </row>
    <row r="127" spans="1:8">
      <c r="F127" s="2515">
        <v>2013</v>
      </c>
      <c r="G127" s="2514"/>
      <c r="H127" s="2363">
        <v>2012</v>
      </c>
    </row>
    <row r="128" spans="1:8">
      <c r="F128" s="2516" t="s">
        <v>657</v>
      </c>
      <c r="G128" s="2514"/>
      <c r="H128" s="2366" t="s">
        <v>657</v>
      </c>
    </row>
    <row r="129" spans="1:8">
      <c r="F129" s="2334"/>
      <c r="G129" s="2334"/>
      <c r="H129" s="2277"/>
    </row>
    <row r="130" spans="1:8">
      <c r="A130" s="2510" t="s">
        <v>1094</v>
      </c>
      <c r="F130" s="2519">
        <v>3582588042.1690402</v>
      </c>
      <c r="G130" s="2334"/>
      <c r="H130" s="2311">
        <v>1803720134.9650002</v>
      </c>
    </row>
    <row r="131" spans="1:8">
      <c r="F131" s="2334"/>
      <c r="G131" s="2334"/>
      <c r="H131" s="2277"/>
    </row>
    <row r="132" spans="1:8">
      <c r="F132" s="2334"/>
      <c r="G132" s="2334"/>
      <c r="H132" s="2277"/>
    </row>
    <row r="133" spans="1:8">
      <c r="F133" s="2334"/>
      <c r="G133" s="2334"/>
      <c r="H133" s="2277"/>
    </row>
    <row r="134" spans="1:8">
      <c r="F134" s="2334"/>
      <c r="G134" s="2334"/>
      <c r="H134" s="2277"/>
    </row>
    <row r="135" spans="1:8">
      <c r="F135" s="2334"/>
      <c r="G135" s="2334"/>
      <c r="H135" s="2277"/>
    </row>
    <row r="136" spans="1:8">
      <c r="F136" s="2334"/>
      <c r="G136" s="2334"/>
      <c r="H136" s="2277"/>
    </row>
    <row r="137" spans="1:8">
      <c r="F137" s="2334"/>
      <c r="G137" s="2334"/>
      <c r="H137" s="2277"/>
    </row>
    <row r="138" spans="1:8" ht="14.4" thickBot="1">
      <c r="F138" s="2520">
        <v>3582588042.1690402</v>
      </c>
      <c r="G138" s="2519"/>
      <c r="H138" s="2314">
        <v>1803720134.9650002</v>
      </c>
    </row>
    <row r="139" spans="1:8" ht="14.4" thickTop="1">
      <c r="F139" s="2334"/>
      <c r="G139" s="2334"/>
      <c r="H139" s="2277"/>
    </row>
    <row r="142" spans="1:8">
      <c r="B142" s="2524"/>
      <c r="C142" s="2524"/>
      <c r="F142" s="2334"/>
      <c r="G142" s="2334"/>
      <c r="H142" s="2277"/>
    </row>
    <row r="143" spans="1:8">
      <c r="A143" s="2524" t="s">
        <v>400</v>
      </c>
      <c r="B143" s="2524"/>
      <c r="C143" s="2524"/>
      <c r="F143" s="2334"/>
      <c r="G143" s="2334"/>
      <c r="H143" s="2277"/>
    </row>
    <row r="144" spans="1:8">
      <c r="A144" s="2524" t="s">
        <v>1228</v>
      </c>
      <c r="D144" s="2524"/>
      <c r="F144" s="2334"/>
      <c r="G144" s="2334"/>
      <c r="H144" s="2277"/>
    </row>
    <row r="145" spans="1:8">
      <c r="D145" s="2524"/>
      <c r="F145" s="2334"/>
      <c r="G145" s="2334"/>
      <c r="H145" s="2277"/>
    </row>
    <row r="146" spans="1:8">
      <c r="F146" s="2515">
        <v>2013</v>
      </c>
      <c r="G146" s="2514"/>
      <c r="H146" s="2363">
        <v>2012</v>
      </c>
    </row>
    <row r="147" spans="1:8">
      <c r="F147" s="2516" t="s">
        <v>657</v>
      </c>
      <c r="G147" s="2514"/>
      <c r="H147" s="2366" t="s">
        <v>657</v>
      </c>
    </row>
    <row r="148" spans="1:8">
      <c r="F148" s="2334"/>
      <c r="G148" s="2334"/>
      <c r="H148" s="2277"/>
    </row>
    <row r="149" spans="1:8">
      <c r="A149" s="2510" t="s">
        <v>992</v>
      </c>
      <c r="B149" s="2524"/>
      <c r="C149" s="2524"/>
      <c r="F149" s="2334">
        <v>651615183.99750006</v>
      </c>
      <c r="G149" s="2334"/>
      <c r="H149" s="2277">
        <v>512254118.45100003</v>
      </c>
    </row>
    <row r="150" spans="1:8">
      <c r="A150" s="2524" t="s">
        <v>993</v>
      </c>
      <c r="F150" s="2334">
        <v>2730972858.1715403</v>
      </c>
      <c r="G150" s="2334"/>
      <c r="H150" s="2277">
        <v>1091466016.5140002</v>
      </c>
    </row>
    <row r="151" spans="1:8">
      <c r="A151" s="2510" t="s">
        <v>994</v>
      </c>
      <c r="F151" s="2334">
        <v>0</v>
      </c>
      <c r="G151" s="2334"/>
      <c r="H151" s="2277">
        <v>0</v>
      </c>
    </row>
    <row r="152" spans="1:8">
      <c r="A152" s="2510" t="s">
        <v>995</v>
      </c>
      <c r="F152" s="2334">
        <v>0</v>
      </c>
      <c r="G152" s="2334"/>
      <c r="H152" s="2277">
        <v>0</v>
      </c>
    </row>
    <row r="153" spans="1:8">
      <c r="A153" s="2510" t="s">
        <v>319</v>
      </c>
      <c r="F153" s="2334">
        <v>0</v>
      </c>
      <c r="G153" s="2334"/>
      <c r="H153" s="2277">
        <v>0</v>
      </c>
    </row>
    <row r="154" spans="1:8">
      <c r="A154" s="2510" t="s">
        <v>1092</v>
      </c>
      <c r="F154" s="2334">
        <v>0</v>
      </c>
      <c r="G154" s="2334"/>
      <c r="H154" s="2277">
        <v>0</v>
      </c>
    </row>
    <row r="155" spans="1:8">
      <c r="A155" s="2510" t="s">
        <v>1093</v>
      </c>
      <c r="F155" s="2334">
        <v>200000000</v>
      </c>
      <c r="G155" s="2334">
        <v>0</v>
      </c>
      <c r="H155" s="2277">
        <v>200000000</v>
      </c>
    </row>
    <row r="156" spans="1:8">
      <c r="A156" s="2510" t="s">
        <v>1095</v>
      </c>
      <c r="F156" s="2334"/>
      <c r="G156" s="2334"/>
      <c r="H156" s="2277"/>
    </row>
    <row r="157" spans="1:8" ht="14.4" thickBot="1">
      <c r="F157" s="2520">
        <v>3582588042.1690402</v>
      </c>
      <c r="G157" s="2519"/>
      <c r="H157" s="2314">
        <v>1803720134.9650002</v>
      </c>
    </row>
    <row r="158" spans="1:8" ht="14.4" thickTop="1">
      <c r="F158" s="2334"/>
      <c r="G158" s="2334"/>
      <c r="H158" s="2277"/>
    </row>
    <row r="159" spans="1:8">
      <c r="B159" s="2524"/>
      <c r="C159" s="2524"/>
      <c r="F159" s="2334"/>
      <c r="G159" s="2334"/>
      <c r="H159" s="2277"/>
    </row>
    <row r="160" spans="1:8">
      <c r="A160" s="2524" t="s">
        <v>773</v>
      </c>
      <c r="B160" s="2524"/>
      <c r="C160" s="2524"/>
    </row>
    <row r="161" spans="1:8">
      <c r="A161" s="2524" t="s">
        <v>1229</v>
      </c>
      <c r="D161" s="2524"/>
    </row>
    <row r="162" spans="1:8">
      <c r="D162" s="2524"/>
    </row>
    <row r="163" spans="1:8">
      <c r="F163" s="2531">
        <v>2013</v>
      </c>
      <c r="G163" s="2523"/>
      <c r="H163" s="2376">
        <v>2012</v>
      </c>
    </row>
    <row r="164" spans="1:8">
      <c r="D164" s="3655" t="s">
        <v>194</v>
      </c>
      <c r="F164" s="2532" t="s">
        <v>657</v>
      </c>
      <c r="G164" s="2523"/>
      <c r="H164" s="2304" t="s">
        <v>657</v>
      </c>
    </row>
    <row r="165" spans="1:8">
      <c r="B165" s="2524"/>
      <c r="C165" s="2524"/>
      <c r="D165" s="3656"/>
    </row>
    <row r="166" spans="1:8">
      <c r="A166" s="2524" t="s">
        <v>667</v>
      </c>
    </row>
    <row r="167" spans="1:8">
      <c r="A167" s="2510" t="s">
        <v>774</v>
      </c>
    </row>
    <row r="169" spans="1:8">
      <c r="A169" s="2510" t="s">
        <v>775</v>
      </c>
      <c r="F169" s="2334">
        <v>5411849</v>
      </c>
      <c r="G169" s="2334"/>
      <c r="H169" s="2277">
        <v>4600000</v>
      </c>
    </row>
    <row r="170" spans="1:8">
      <c r="A170" s="2510" t="s">
        <v>776</v>
      </c>
      <c r="F170" s="2334">
        <v>1394000</v>
      </c>
      <c r="G170" s="2334"/>
      <c r="H170" s="2277">
        <v>630000</v>
      </c>
    </row>
    <row r="171" spans="1:8">
      <c r="A171" s="2510" t="s">
        <v>604</v>
      </c>
      <c r="F171" s="2334">
        <v>2138000</v>
      </c>
      <c r="G171" s="2334"/>
      <c r="H171" s="2277">
        <v>1005300</v>
      </c>
    </row>
    <row r="172" spans="1:8">
      <c r="A172" s="2510" t="s">
        <v>605</v>
      </c>
      <c r="F172" s="2334">
        <v>69000000</v>
      </c>
      <c r="G172" s="2334"/>
      <c r="H172" s="2277">
        <v>40000000</v>
      </c>
    </row>
    <row r="173" spans="1:8">
      <c r="A173" s="2510" t="s">
        <v>606</v>
      </c>
      <c r="F173" s="2334">
        <v>2500000</v>
      </c>
      <c r="G173" s="2334"/>
      <c r="H173" s="2277">
        <v>1200000</v>
      </c>
    </row>
    <row r="174" spans="1:8">
      <c r="A174" s="2510" t="s">
        <v>607</v>
      </c>
      <c r="F174" s="2334">
        <v>460000</v>
      </c>
      <c r="G174" s="2334"/>
      <c r="H174" s="2277">
        <v>400000</v>
      </c>
    </row>
    <row r="175" spans="1:8">
      <c r="A175" s="2510" t="s">
        <v>1177</v>
      </c>
      <c r="F175" s="2334">
        <v>0</v>
      </c>
      <c r="G175" s="2334"/>
      <c r="H175" s="2277">
        <v>49635.199999999997</v>
      </c>
    </row>
    <row r="176" spans="1:8">
      <c r="A176" s="2510" t="s">
        <v>569</v>
      </c>
      <c r="F176" s="2334">
        <v>83453222.359999999</v>
      </c>
      <c r="G176" s="2334"/>
      <c r="H176" s="2277">
        <v>27579115.239999998</v>
      </c>
    </row>
    <row r="177" spans="1:8">
      <c r="A177" s="2510" t="s">
        <v>608</v>
      </c>
      <c r="B177" s="2524"/>
      <c r="C177" s="2524"/>
      <c r="F177" s="2334">
        <v>2900941</v>
      </c>
      <c r="G177" s="2334"/>
      <c r="H177" s="2277">
        <v>1726647</v>
      </c>
    </row>
    <row r="178" spans="1:8">
      <c r="A178" s="2524" t="s">
        <v>305</v>
      </c>
      <c r="B178" s="2524"/>
      <c r="C178" s="2524"/>
      <c r="F178" s="2334"/>
      <c r="G178" s="2334"/>
      <c r="H178" s="2277"/>
    </row>
    <row r="179" spans="1:8">
      <c r="A179" s="2524" t="s">
        <v>609</v>
      </c>
      <c r="F179" s="2519">
        <v>3582588042.1690402</v>
      </c>
      <c r="G179" s="2334"/>
      <c r="H179" s="2311">
        <v>1803720134.9650002</v>
      </c>
    </row>
    <row r="180" spans="1:8">
      <c r="F180" s="2334"/>
      <c r="G180" s="2334"/>
      <c r="H180" s="2289"/>
    </row>
    <row r="181" spans="1:8">
      <c r="F181" s="2334"/>
      <c r="G181" s="2334"/>
      <c r="H181" s="2277"/>
    </row>
    <row r="182" spans="1:8" ht="14.4" thickBot="1">
      <c r="F182" s="2520">
        <v>3749846054.5290403</v>
      </c>
      <c r="G182" s="2334"/>
      <c r="H182" s="2314">
        <v>1880910832.4050002</v>
      </c>
    </row>
    <row r="183" spans="1:8" ht="14.4" thickTop="1">
      <c r="F183" s="2334"/>
      <c r="G183" s="2334"/>
      <c r="H183" s="2277"/>
    </row>
    <row r="184" spans="1:8">
      <c r="F184" s="2334"/>
      <c r="G184" s="2334"/>
      <c r="H184" s="2277"/>
    </row>
    <row r="185" spans="1:8">
      <c r="F185" s="2334"/>
      <c r="G185" s="2334"/>
      <c r="H185" s="2277"/>
    </row>
    <row r="190" spans="1:8">
      <c r="F190" s="2533">
        <v>1286603277.0177734</v>
      </c>
    </row>
    <row r="193" spans="1:6">
      <c r="A193" s="2510" t="s">
        <v>994</v>
      </c>
    </row>
    <row r="194" spans="1:6">
      <c r="A194" s="2510" t="s">
        <v>995</v>
      </c>
    </row>
    <row r="195" spans="1:6">
      <c r="A195" s="2510" t="s">
        <v>319</v>
      </c>
    </row>
    <row r="196" spans="1:6">
      <c r="A196" s="2510" t="s">
        <v>1092</v>
      </c>
    </row>
    <row r="197" spans="1:6">
      <c r="A197" s="2510" t="s">
        <v>1093</v>
      </c>
    </row>
    <row r="198" spans="1:6">
      <c r="A198" s="2510" t="s">
        <v>1095</v>
      </c>
      <c r="D198" s="2510" t="s">
        <v>1428</v>
      </c>
    </row>
    <row r="207" spans="1:6">
      <c r="F207" s="2534">
        <v>1245663464.7229047</v>
      </c>
    </row>
  </sheetData>
  <mergeCells count="29">
    <mergeCell ref="A1:H1"/>
    <mergeCell ref="A3:H3"/>
    <mergeCell ref="A2:H2"/>
    <mergeCell ref="A5:B6"/>
    <mergeCell ref="D5:D6"/>
    <mergeCell ref="F5:H5"/>
    <mergeCell ref="F85:F86"/>
    <mergeCell ref="H85:H86"/>
    <mergeCell ref="A32:B32"/>
    <mergeCell ref="A109:D109"/>
    <mergeCell ref="D164:D165"/>
    <mergeCell ref="A76:B77"/>
    <mergeCell ref="F76:F77"/>
    <mergeCell ref="H76:H77"/>
    <mergeCell ref="A85:B86"/>
    <mergeCell ref="A50:C50"/>
    <mergeCell ref="F50:H50"/>
    <mergeCell ref="A51:C51"/>
    <mergeCell ref="F51:H51"/>
    <mergeCell ref="A52:C52"/>
    <mergeCell ref="F52:H52"/>
    <mergeCell ref="A56:C56"/>
    <mergeCell ref="A42:H42"/>
    <mergeCell ref="F59:H59"/>
    <mergeCell ref="F56:H56"/>
    <mergeCell ref="A57:C57"/>
    <mergeCell ref="F57:H57"/>
    <mergeCell ref="A58:C58"/>
    <mergeCell ref="F58:H58"/>
  </mergeCells>
  <phoneticPr fontId="139" type="noConversion"/>
  <printOptions horizontalCentered="1"/>
  <pageMargins left="0.8" right="0.8" top="1" bottom="0.7" header="0.5" footer="0.3"/>
  <pageSetup paperSize="9" scale="92" firstPageNumber="14" orientation="portrait" useFirstPageNumber="1" r:id="rId1"/>
  <headerFooter>
    <oddHeader xml:space="preserve">&amp;L&amp;"Tahoma,Bold"&amp;12MABS &amp;&amp; J Partners&amp;"Arial,Bold"&amp;11
&amp;"Arial,Regular"&amp;10Chartered Accountants
&amp;R&amp;"Arial,Bold"&amp;12Mahfel Huq &amp;&amp; Co.&amp;11
&amp;"Arial,Regular"&amp;10Chartered Accountants
</oddHeader>
    <oddFooter>&amp;C&amp;P</oddFooter>
  </headerFooter>
  <colBreaks count="1" manualBreakCount="1">
    <brk id="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39997558519241921"/>
  </sheetPr>
  <dimension ref="A1:Y439"/>
  <sheetViews>
    <sheetView view="pageBreakPreview" topLeftCell="A4" zoomScaleSheetLayoutView="100" workbookViewId="0">
      <selection activeCell="I12" sqref="I12"/>
    </sheetView>
  </sheetViews>
  <sheetFormatPr defaultColWidth="9.109375" defaultRowHeight="13.8"/>
  <cols>
    <col min="1" max="1" width="23.5546875" style="2581" customWidth="1"/>
    <col min="2" max="2" width="15.6640625" style="2270" customWidth="1"/>
    <col min="3" max="3" width="12.6640625" style="2270" customWidth="1"/>
    <col min="4" max="4" width="16.6640625" style="2270" customWidth="1"/>
    <col min="5" max="5" width="17.5546875" style="2270" bestFit="1" customWidth="1"/>
    <col min="6" max="6" width="16.6640625" style="2270" customWidth="1"/>
    <col min="7" max="7" width="13.33203125" style="2270" customWidth="1"/>
    <col min="8" max="8" width="14.109375" style="2270" customWidth="1"/>
    <col min="9" max="9" width="12.44140625" style="2270" customWidth="1"/>
    <col min="10" max="10" width="13.6640625" style="2270" customWidth="1"/>
    <col min="11" max="11" width="13.44140625" style="2270" customWidth="1"/>
    <col min="12" max="12" width="16.6640625" style="2270" customWidth="1"/>
    <col min="13" max="13" width="16.33203125" style="2270" customWidth="1"/>
    <col min="14" max="14" width="18.6640625" style="2270" customWidth="1"/>
    <col min="15" max="15" width="5.6640625" style="2399" customWidth="1"/>
    <col min="16" max="16" width="20.6640625" style="2399" customWidth="1"/>
    <col min="17" max="17" width="3.109375" style="2399" customWidth="1"/>
    <col min="18" max="18" width="19.33203125" style="2399" customWidth="1"/>
    <col min="19" max="19" width="12.109375" style="2399" customWidth="1"/>
    <col min="20" max="20" width="9.109375" style="2399"/>
    <col min="21" max="21" width="14.109375" style="2399" customWidth="1"/>
    <col min="22" max="23" width="9.109375" style="2399"/>
    <col min="24" max="24" width="12.6640625" style="2399" bestFit="1" customWidth="1"/>
    <col min="25" max="25" width="15.5546875" style="2399" bestFit="1" customWidth="1"/>
    <col min="26" max="16384" width="9.109375" style="2399"/>
  </cols>
  <sheetData>
    <row r="1" spans="1:18" ht="17.399999999999999">
      <c r="A1" s="3670" t="s">
        <v>483</v>
      </c>
      <c r="B1" s="3670"/>
      <c r="C1" s="3670"/>
      <c r="D1" s="3670"/>
      <c r="E1" s="3670"/>
      <c r="F1" s="3670"/>
      <c r="G1" s="3670"/>
      <c r="H1" s="3670"/>
      <c r="I1" s="3670"/>
      <c r="J1" s="3670"/>
      <c r="K1" s="3670"/>
      <c r="L1" s="3670"/>
      <c r="M1" s="3670"/>
      <c r="N1" s="3670"/>
      <c r="O1" s="2400"/>
    </row>
    <row r="2" spans="1:18" ht="15">
      <c r="A2" s="3671" t="s">
        <v>1132</v>
      </c>
      <c r="B2" s="3671"/>
      <c r="C2" s="3671"/>
      <c r="D2" s="3671"/>
      <c r="E2" s="3671"/>
      <c r="F2" s="3671"/>
      <c r="G2" s="3671"/>
      <c r="H2" s="3671"/>
      <c r="I2" s="3671"/>
      <c r="J2" s="3671"/>
      <c r="K2" s="3671"/>
      <c r="L2" s="3671"/>
      <c r="M2" s="3671"/>
      <c r="N2" s="3671"/>
      <c r="O2" s="2400"/>
    </row>
    <row r="3" spans="1:18" ht="15">
      <c r="A3" s="3672" t="s">
        <v>2195</v>
      </c>
      <c r="B3" s="3672"/>
      <c r="C3" s="3672"/>
      <c r="D3" s="3672"/>
      <c r="E3" s="3672"/>
      <c r="F3" s="3672"/>
      <c r="G3" s="3672"/>
      <c r="H3" s="3672"/>
      <c r="I3" s="3672"/>
      <c r="J3" s="3672"/>
      <c r="K3" s="3672"/>
      <c r="L3" s="3672"/>
      <c r="M3" s="3672"/>
      <c r="N3" s="3672"/>
      <c r="O3" s="2400"/>
    </row>
    <row r="4" spans="1:18" ht="14.4" thickBot="1">
      <c r="A4" s="2322"/>
      <c r="M4" s="2535"/>
      <c r="N4" s="2289"/>
      <c r="O4" s="2400"/>
    </row>
    <row r="5" spans="1:18" ht="55.2">
      <c r="A5" s="2567" t="s">
        <v>746</v>
      </c>
      <c r="B5" s="2403" t="s">
        <v>1129</v>
      </c>
      <c r="C5" s="2403" t="s">
        <v>1348</v>
      </c>
      <c r="D5" s="2403" t="s">
        <v>1349</v>
      </c>
      <c r="E5" s="2403" t="s">
        <v>1350</v>
      </c>
      <c r="F5" s="2403" t="s">
        <v>2176</v>
      </c>
      <c r="G5" s="2403" t="s">
        <v>1078</v>
      </c>
      <c r="H5" s="2403" t="s">
        <v>1351</v>
      </c>
      <c r="I5" s="2403" t="s">
        <v>1352</v>
      </c>
      <c r="J5" s="2402" t="s">
        <v>1909</v>
      </c>
      <c r="K5" s="2403" t="s">
        <v>1353</v>
      </c>
      <c r="L5" s="2403" t="s">
        <v>2561</v>
      </c>
      <c r="M5" s="2403" t="s">
        <v>1240</v>
      </c>
      <c r="N5" s="2406" t="s">
        <v>534</v>
      </c>
      <c r="O5" s="2404"/>
    </row>
    <row r="6" spans="1:18" ht="30" customHeight="1">
      <c r="A6" s="3046" t="s">
        <v>2193</v>
      </c>
      <c r="B6" s="2568">
        <v>5000000000</v>
      </c>
      <c r="C6" s="2568">
        <v>36500000</v>
      </c>
      <c r="D6" s="2569">
        <v>8170656842.2325001</v>
      </c>
      <c r="E6" s="2570">
        <v>6594346641.4015999</v>
      </c>
      <c r="F6" s="2570">
        <v>600000000</v>
      </c>
      <c r="G6" s="2569">
        <v>40852379.25</v>
      </c>
      <c r="H6" s="2569">
        <v>259010000</v>
      </c>
      <c r="I6" s="2569">
        <v>52000000</v>
      </c>
      <c r="J6" s="2569">
        <v>60000000.450000003</v>
      </c>
      <c r="K6" s="2569">
        <v>262000000</v>
      </c>
      <c r="L6" s="2569">
        <v>0</v>
      </c>
      <c r="M6" s="2568">
        <v>402713174.10999954</v>
      </c>
      <c r="N6" s="2568">
        <v>21478079037</v>
      </c>
      <c r="O6" s="2400"/>
      <c r="P6" s="2405">
        <v>1032713174.1099997</v>
      </c>
    </row>
    <row r="7" spans="1:18" ht="29.25" customHeight="1">
      <c r="A7" s="2466" t="s">
        <v>2610</v>
      </c>
      <c r="B7" s="2536">
        <v>0</v>
      </c>
      <c r="C7" s="2536">
        <v>0</v>
      </c>
      <c r="D7" s="2536">
        <v>0</v>
      </c>
      <c r="E7" s="2536">
        <v>0</v>
      </c>
      <c r="F7" s="2536">
        <v>0</v>
      </c>
      <c r="G7" s="2536">
        <v>0</v>
      </c>
      <c r="H7" s="2536">
        <v>0</v>
      </c>
      <c r="I7" s="2536">
        <v>0</v>
      </c>
      <c r="J7" s="2536">
        <v>0</v>
      </c>
      <c r="K7" s="2536">
        <v>0</v>
      </c>
      <c r="L7" s="2536">
        <v>31331729036.260002</v>
      </c>
      <c r="M7" s="2537">
        <v>2300543865.0166597</v>
      </c>
      <c r="N7" s="2537">
        <v>33632272901.276661</v>
      </c>
      <c r="O7" s="2400"/>
    </row>
    <row r="8" spans="1:18" ht="33" customHeight="1">
      <c r="A8" s="3177" t="s">
        <v>1130</v>
      </c>
      <c r="B8" s="2536">
        <v>0</v>
      </c>
      <c r="C8" s="2536">
        <v>0</v>
      </c>
      <c r="D8" s="2538">
        <v>0</v>
      </c>
      <c r="E8" s="2536">
        <v>0</v>
      </c>
      <c r="F8" s="2536">
        <v>0</v>
      </c>
      <c r="G8" s="2536">
        <v>0</v>
      </c>
      <c r="H8" s="2536">
        <v>0</v>
      </c>
      <c r="I8" s="2536">
        <v>0</v>
      </c>
      <c r="J8" s="2536">
        <v>0</v>
      </c>
      <c r="K8" s="2536">
        <v>0</v>
      </c>
      <c r="L8" s="2536"/>
      <c r="M8" s="2539">
        <v>0</v>
      </c>
      <c r="N8" s="2538">
        <v>0</v>
      </c>
      <c r="O8" s="2400"/>
      <c r="P8" s="2399">
        <v>3592103114.7844334</v>
      </c>
    </row>
    <row r="9" spans="1:18" ht="15.75" customHeight="1">
      <c r="A9" s="3177" t="s">
        <v>1131</v>
      </c>
      <c r="B9" s="2536">
        <v>0</v>
      </c>
      <c r="C9" s="2536">
        <v>0</v>
      </c>
      <c r="D9" s="2536">
        <v>0</v>
      </c>
      <c r="E9" s="2540">
        <v>1670543865.0166597</v>
      </c>
      <c r="F9" s="2538">
        <v>0</v>
      </c>
      <c r="G9" s="2536">
        <v>0</v>
      </c>
      <c r="H9" s="2536">
        <v>0</v>
      </c>
      <c r="I9" s="2536">
        <v>0</v>
      </c>
      <c r="J9" s="2536">
        <v>0</v>
      </c>
      <c r="K9" s="2536">
        <v>0</v>
      </c>
      <c r="L9" s="2536"/>
      <c r="M9" s="2539">
        <v>-1670543865.0166597</v>
      </c>
      <c r="N9" s="2538">
        <v>0</v>
      </c>
      <c r="O9" s="2400"/>
      <c r="P9" s="2405">
        <v>-1670543865.0166597</v>
      </c>
    </row>
    <row r="10" spans="1:18" ht="37.5" customHeight="1">
      <c r="A10" s="3177" t="s">
        <v>1549</v>
      </c>
      <c r="B10" s="2571">
        <v>0</v>
      </c>
      <c r="C10" s="2571">
        <v>0</v>
      </c>
      <c r="D10" s="2541">
        <v>0</v>
      </c>
      <c r="E10" s="2536">
        <v>0</v>
      </c>
      <c r="F10" s="2542">
        <v>-600000000</v>
      </c>
      <c r="G10" s="2536">
        <v>0</v>
      </c>
      <c r="H10" s="2536">
        <v>0</v>
      </c>
      <c r="I10" s="2536">
        <v>0</v>
      </c>
      <c r="J10" s="2536">
        <v>0</v>
      </c>
      <c r="K10" s="2536">
        <v>0</v>
      </c>
      <c r="L10" s="2536"/>
      <c r="M10" s="2543">
        <v>0</v>
      </c>
      <c r="N10" s="2538">
        <v>-600000000</v>
      </c>
      <c r="O10" s="2400"/>
      <c r="P10" s="2405">
        <v>1032713174.1099997</v>
      </c>
      <c r="R10" s="2405">
        <v>0.4441070556640625</v>
      </c>
    </row>
    <row r="11" spans="1:18" ht="33.75" customHeight="1">
      <c r="A11" s="3177" t="s">
        <v>2177</v>
      </c>
      <c r="B11" s="2572"/>
      <c r="C11" s="2573"/>
      <c r="D11" s="2536"/>
      <c r="E11" s="2536"/>
      <c r="F11" s="2542">
        <v>630000000</v>
      </c>
      <c r="G11" s="2536"/>
      <c r="H11" s="2536"/>
      <c r="I11" s="2536"/>
      <c r="J11" s="2536"/>
      <c r="K11" s="2536"/>
      <c r="L11" s="2536"/>
      <c r="M11" s="2539">
        <v>-630000000</v>
      </c>
      <c r="N11" s="2538">
        <v>0</v>
      </c>
      <c r="O11" s="2400"/>
      <c r="P11" s="2405">
        <v>23178622901.460762</v>
      </c>
      <c r="R11" s="2405">
        <v>-31331729036.815895</v>
      </c>
    </row>
    <row r="12" spans="1:18" ht="35.25" customHeight="1">
      <c r="A12" s="3177" t="s">
        <v>1911</v>
      </c>
      <c r="B12" s="2571">
        <v>0</v>
      </c>
      <c r="C12" s="2573"/>
      <c r="D12" s="2536"/>
      <c r="E12" s="2541">
        <v>0</v>
      </c>
      <c r="F12" s="2536"/>
      <c r="G12" s="2536"/>
      <c r="H12" s="2536"/>
      <c r="I12" s="2536"/>
      <c r="J12" s="2536"/>
      <c r="K12" s="2536"/>
      <c r="L12" s="2536"/>
      <c r="M12" s="2539">
        <v>0</v>
      </c>
      <c r="N12" s="2538">
        <v>0</v>
      </c>
      <c r="O12" s="2400"/>
      <c r="P12" s="2405">
        <v>54510351938.276657</v>
      </c>
      <c r="R12" s="2399">
        <v>54510351937.720764</v>
      </c>
    </row>
    <row r="13" spans="1:18" ht="24.75" customHeight="1">
      <c r="A13" s="3177" t="s">
        <v>2184</v>
      </c>
      <c r="B13" s="2572"/>
      <c r="C13" s="2573"/>
      <c r="D13" s="2536"/>
      <c r="E13" s="2536"/>
      <c r="F13" s="2536"/>
      <c r="G13" s="2536"/>
      <c r="H13" s="2536"/>
      <c r="I13" s="2536"/>
      <c r="J13" s="2536"/>
      <c r="K13" s="2536"/>
      <c r="L13" s="2536"/>
      <c r="M13" s="2544">
        <v>0</v>
      </c>
      <c r="N13" s="2538">
        <v>0</v>
      </c>
      <c r="O13" s="2400"/>
      <c r="P13" s="2405"/>
    </row>
    <row r="14" spans="1:18" ht="27" customHeight="1">
      <c r="A14" s="3046" t="s">
        <v>2194</v>
      </c>
      <c r="B14" s="2568">
        <v>5000000000</v>
      </c>
      <c r="C14" s="2568">
        <v>36500000</v>
      </c>
      <c r="D14" s="2569">
        <v>8170656842.2325001</v>
      </c>
      <c r="E14" s="2570">
        <v>8264890506.4182596</v>
      </c>
      <c r="F14" s="2570">
        <v>630000000</v>
      </c>
      <c r="G14" s="2569">
        <v>40852379.25</v>
      </c>
      <c r="H14" s="2569">
        <v>259010000</v>
      </c>
      <c r="I14" s="2569">
        <v>52000000</v>
      </c>
      <c r="J14" s="2569">
        <v>60000000.450000003</v>
      </c>
      <c r="K14" s="2569">
        <v>262000000</v>
      </c>
      <c r="L14" s="2569">
        <v>31331729036.260002</v>
      </c>
      <c r="M14" s="2568">
        <v>402713174.10999954</v>
      </c>
      <c r="N14" s="2574">
        <v>54510351938.720764</v>
      </c>
      <c r="O14" s="2400"/>
      <c r="P14" s="2405">
        <v>54510351938.720764</v>
      </c>
      <c r="R14" s="2399">
        <v>8264890506.4182596</v>
      </c>
    </row>
    <row r="15" spans="1:18" ht="47.25" customHeight="1">
      <c r="A15" s="2575"/>
      <c r="B15" s="2545"/>
      <c r="C15" s="2545"/>
      <c r="D15" s="2545"/>
      <c r="E15" s="2545"/>
      <c r="F15" s="2545"/>
      <c r="G15" s="2545"/>
      <c r="H15" s="2545"/>
      <c r="I15" s="2545"/>
      <c r="J15" s="2545"/>
      <c r="K15" s="2545"/>
      <c r="L15" s="2545"/>
      <c r="M15" s="2545"/>
      <c r="N15" s="2576"/>
      <c r="O15" s="2400"/>
      <c r="P15" s="2405">
        <v>-0.4441070556640625</v>
      </c>
      <c r="R15" s="2577" t="e">
        <v>#REF!</v>
      </c>
    </row>
    <row r="16" spans="1:18" ht="26.4">
      <c r="A16" s="2443" t="s">
        <v>1949</v>
      </c>
      <c r="B16" s="2441">
        <v>5000000000</v>
      </c>
      <c r="C16" s="2407">
        <v>36500000</v>
      </c>
      <c r="D16" s="2407">
        <v>7445790049.7589998</v>
      </c>
      <c r="E16" s="2407">
        <v>5420006427.7230997</v>
      </c>
      <c r="F16" s="2407">
        <v>550000000</v>
      </c>
      <c r="G16" s="2407">
        <v>40852379.25</v>
      </c>
      <c r="H16" s="2407">
        <v>259010000</v>
      </c>
      <c r="I16" s="2407">
        <v>52000000</v>
      </c>
      <c r="J16" s="2442">
        <v>60000000.450000003</v>
      </c>
      <c r="K16" s="2407">
        <v>262000000</v>
      </c>
      <c r="L16" s="2407">
        <v>0</v>
      </c>
      <c r="M16" s="2441">
        <v>410900114.61000001</v>
      </c>
      <c r="N16" s="2441">
        <v>19537058971.792099</v>
      </c>
      <c r="O16" s="2400"/>
      <c r="P16" s="2405">
        <v>54107638764.610764</v>
      </c>
      <c r="R16" s="2577">
        <v>54510351938.720764</v>
      </c>
    </row>
    <row r="17" spans="1:18" ht="21" customHeight="1">
      <c r="A17" s="3177" t="s">
        <v>1550</v>
      </c>
      <c r="B17" s="2536">
        <v>0</v>
      </c>
      <c r="C17" s="2536">
        <v>0</v>
      </c>
      <c r="D17" s="2536">
        <v>0</v>
      </c>
      <c r="E17" s="2536">
        <v>0</v>
      </c>
      <c r="F17" s="2536">
        <v>0</v>
      </c>
      <c r="G17" s="2536">
        <v>0</v>
      </c>
      <c r="H17" s="2536">
        <v>0</v>
      </c>
      <c r="I17" s="2536">
        <v>0</v>
      </c>
      <c r="J17" s="2536">
        <v>0</v>
      </c>
      <c r="K17" s="2536">
        <v>0</v>
      </c>
      <c r="L17" s="2536">
        <v>0</v>
      </c>
      <c r="M17" s="2537">
        <v>2499207006.1519995</v>
      </c>
      <c r="N17" s="2537">
        <v>2499207006.1519995</v>
      </c>
      <c r="O17" s="2400"/>
      <c r="P17" s="2405">
        <v>17775909728.350761</v>
      </c>
      <c r="R17" s="2577" t="e">
        <v>#REF!</v>
      </c>
    </row>
    <row r="18" spans="1:18" ht="34.5" customHeight="1">
      <c r="A18" s="2950" t="s">
        <v>1130</v>
      </c>
      <c r="B18" s="2536">
        <v>0</v>
      </c>
      <c r="C18" s="2536">
        <v>0</v>
      </c>
      <c r="D18" s="2538">
        <v>724866792.47349989</v>
      </c>
      <c r="E18" s="2536">
        <v>0</v>
      </c>
      <c r="F18" s="2536">
        <v>0</v>
      </c>
      <c r="G18" s="2536">
        <v>0</v>
      </c>
      <c r="H18" s="2536">
        <v>0</v>
      </c>
      <c r="I18" s="2536">
        <v>0</v>
      </c>
      <c r="J18" s="2536">
        <v>0</v>
      </c>
      <c r="K18" s="2536">
        <v>0</v>
      </c>
      <c r="L18" s="2536">
        <v>0</v>
      </c>
      <c r="M18" s="2539">
        <v>-724866792.47349989</v>
      </c>
      <c r="N18" s="2538">
        <v>0</v>
      </c>
      <c r="O18" s="2400"/>
      <c r="P18" s="2411">
        <v>49107638764.610764</v>
      </c>
    </row>
    <row r="19" spans="1:18" ht="29.25" customHeight="1">
      <c r="A19" s="2950" t="s">
        <v>1131</v>
      </c>
      <c r="B19" s="2536">
        <v>0</v>
      </c>
      <c r="C19" s="2536">
        <v>0</v>
      </c>
      <c r="D19" s="2536">
        <v>0</v>
      </c>
      <c r="E19" s="2540">
        <v>1174340213.6784999</v>
      </c>
      <c r="F19" s="2538">
        <v>0</v>
      </c>
      <c r="G19" s="2536">
        <v>0</v>
      </c>
      <c r="H19" s="2536">
        <v>0</v>
      </c>
      <c r="I19" s="2536">
        <v>0</v>
      </c>
      <c r="J19" s="2536">
        <v>0</v>
      </c>
      <c r="K19" s="2536">
        <v>0</v>
      </c>
      <c r="L19" s="2536">
        <v>0</v>
      </c>
      <c r="M19" s="2539">
        <v>-1174340213.6784999</v>
      </c>
      <c r="N19" s="2538">
        <v>0</v>
      </c>
      <c r="O19" s="2400"/>
    </row>
    <row r="20" spans="1:18" ht="28.5" customHeight="1">
      <c r="A20" s="2950" t="s">
        <v>1549</v>
      </c>
      <c r="B20" s="3179">
        <v>0</v>
      </c>
      <c r="C20" s="2536">
        <v>0</v>
      </c>
      <c r="D20" s="2536">
        <v>0</v>
      </c>
      <c r="E20" s="2536">
        <v>0</v>
      </c>
      <c r="F20" s="2542">
        <v>-550000000</v>
      </c>
      <c r="G20" s="2536">
        <v>0</v>
      </c>
      <c r="H20" s="2536">
        <v>0</v>
      </c>
      <c r="I20" s="2536">
        <v>0</v>
      </c>
      <c r="J20" s="2536">
        <v>0</v>
      </c>
      <c r="K20" s="2536">
        <v>0</v>
      </c>
      <c r="L20" s="2536">
        <v>0</v>
      </c>
      <c r="M20" s="2539">
        <v>0</v>
      </c>
      <c r="N20" s="2538">
        <v>-550000000</v>
      </c>
      <c r="O20" s="2400"/>
      <c r="P20" s="2405">
        <v>-31331729036.260002</v>
      </c>
    </row>
    <row r="21" spans="1:18" ht="32.25" customHeight="1">
      <c r="A21" s="2950" t="s">
        <v>2177</v>
      </c>
      <c r="B21" s="3179">
        <v>0</v>
      </c>
      <c r="C21" s="2573"/>
      <c r="D21" s="2536">
        <v>0</v>
      </c>
      <c r="E21" s="2536">
        <v>0</v>
      </c>
      <c r="F21" s="2542">
        <v>600000000</v>
      </c>
      <c r="G21" s="2536">
        <v>0</v>
      </c>
      <c r="H21" s="2536">
        <v>0</v>
      </c>
      <c r="I21" s="2536">
        <v>0</v>
      </c>
      <c r="J21" s="2536">
        <v>0</v>
      </c>
      <c r="K21" s="2536">
        <v>0</v>
      </c>
      <c r="L21" s="2536">
        <v>0</v>
      </c>
      <c r="M21" s="2539">
        <v>-600000000</v>
      </c>
      <c r="N21" s="2538">
        <v>0</v>
      </c>
      <c r="O21" s="2405"/>
    </row>
    <row r="22" spans="1:18" ht="36.75" customHeight="1">
      <c r="A22" s="2950" t="s">
        <v>1911</v>
      </c>
      <c r="B22" s="3179">
        <v>0</v>
      </c>
      <c r="C22" s="2573"/>
      <c r="D22" s="2536">
        <v>0</v>
      </c>
      <c r="E22" s="2536">
        <v>0</v>
      </c>
      <c r="F22" s="2536">
        <v>0</v>
      </c>
      <c r="G22" s="2536">
        <v>0</v>
      </c>
      <c r="H22" s="2536">
        <v>0</v>
      </c>
      <c r="I22" s="2536">
        <v>0</v>
      </c>
      <c r="J22" s="2536">
        <v>0</v>
      </c>
      <c r="K22" s="2536">
        <v>0</v>
      </c>
      <c r="L22" s="2536">
        <v>0</v>
      </c>
      <c r="M22" s="2539">
        <v>0</v>
      </c>
      <c r="N22" s="2538">
        <v>0</v>
      </c>
      <c r="O22" s="2405"/>
      <c r="P22" s="2405">
        <v>1032713174.1099997</v>
      </c>
    </row>
    <row r="23" spans="1:18" ht="21.75" customHeight="1">
      <c r="A23" s="2950" t="s">
        <v>2184</v>
      </c>
      <c r="B23" s="3178"/>
      <c r="C23" s="2573"/>
      <c r="D23" s="2536">
        <v>0</v>
      </c>
      <c r="E23" s="2536"/>
      <c r="F23" s="2536">
        <v>0</v>
      </c>
      <c r="G23" s="2536">
        <v>0</v>
      </c>
      <c r="H23" s="2536">
        <v>0</v>
      </c>
      <c r="I23" s="2536">
        <v>0</v>
      </c>
      <c r="J23" s="2536">
        <v>0</v>
      </c>
      <c r="K23" s="2536">
        <v>0</v>
      </c>
      <c r="L23" s="2536">
        <v>0</v>
      </c>
      <c r="M23" s="2544">
        <v>-8186940.5</v>
      </c>
      <c r="N23" s="2538">
        <v>-8186940.5</v>
      </c>
      <c r="O23" s="2400"/>
      <c r="P23" s="2405">
        <v>-1899207006.152</v>
      </c>
    </row>
    <row r="24" spans="1:18" ht="24" customHeight="1">
      <c r="A24" s="2443" t="s">
        <v>1950</v>
      </c>
      <c r="B24" s="2568">
        <v>5000000000</v>
      </c>
      <c r="C24" s="2568">
        <v>36500000</v>
      </c>
      <c r="D24" s="2569">
        <v>8170656842.2325001</v>
      </c>
      <c r="E24" s="2570">
        <v>6594346641.4015999</v>
      </c>
      <c r="F24" s="2570">
        <v>600000000</v>
      </c>
      <c r="G24" s="2569">
        <v>40852379.25</v>
      </c>
      <c r="H24" s="2569">
        <v>259010000</v>
      </c>
      <c r="I24" s="2569">
        <v>52000000</v>
      </c>
      <c r="J24" s="2569">
        <v>60000000.450000003</v>
      </c>
      <c r="K24" s="2569">
        <v>262000000</v>
      </c>
      <c r="L24" s="2569">
        <v>0</v>
      </c>
      <c r="M24" s="2568">
        <v>402713174.10999954</v>
      </c>
      <c r="N24" s="2574">
        <v>21478079037.444103</v>
      </c>
      <c r="O24" s="2400"/>
      <c r="P24" s="2405"/>
    </row>
    <row r="25" spans="1:18">
      <c r="A25" s="2322"/>
      <c r="C25" s="2289"/>
      <c r="M25" s="2535"/>
      <c r="N25" s="2289"/>
      <c r="O25" s="2400"/>
      <c r="P25" s="2405"/>
      <c r="R25" s="2416">
        <v>-8186940.5</v>
      </c>
    </row>
    <row r="26" spans="1:18">
      <c r="A26" s="2322"/>
      <c r="C26" s="2289"/>
      <c r="M26" s="2535"/>
      <c r="N26" s="2289"/>
      <c r="O26" s="2400"/>
      <c r="P26" s="2405"/>
      <c r="R26" s="2416"/>
    </row>
    <row r="27" spans="1:18">
      <c r="A27" s="2322"/>
      <c r="C27" s="2289"/>
      <c r="M27" s="2535"/>
      <c r="N27" s="2289"/>
      <c r="O27" s="2400"/>
    </row>
    <row r="28" spans="1:18">
      <c r="A28" s="2322"/>
      <c r="B28" s="2322"/>
      <c r="C28" s="2322"/>
      <c r="D28" s="2322"/>
      <c r="E28" s="2320"/>
      <c r="F28" s="2320"/>
      <c r="H28" s="2322"/>
      <c r="I28" s="2322"/>
      <c r="J28" s="2267"/>
      <c r="M28" s="2322" t="s">
        <v>2166</v>
      </c>
      <c r="N28" s="2289"/>
      <c r="O28" s="2400"/>
      <c r="P28" s="2416">
        <v>-8186940.5</v>
      </c>
    </row>
    <row r="29" spans="1:18">
      <c r="A29" s="2322" t="s">
        <v>1659</v>
      </c>
      <c r="B29" s="2299"/>
      <c r="C29" s="2299"/>
      <c r="H29" s="2299"/>
      <c r="I29" s="2264"/>
      <c r="J29" s="2299"/>
      <c r="M29" s="2299" t="s">
        <v>431</v>
      </c>
      <c r="N29" s="2286"/>
      <c r="O29" s="2405"/>
      <c r="P29" s="2416">
        <v>-8186940.5</v>
      </c>
    </row>
    <row r="30" spans="1:18">
      <c r="A30" s="2299" t="s">
        <v>1224</v>
      </c>
      <c r="B30" s="2322"/>
      <c r="C30" s="2322"/>
      <c r="D30" s="2322"/>
      <c r="E30" s="2322"/>
      <c r="F30" s="2322"/>
      <c r="G30" s="2322"/>
      <c r="H30" s="2322"/>
      <c r="I30" s="2322"/>
      <c r="J30" s="2322"/>
      <c r="M30" s="2264" t="s">
        <v>640</v>
      </c>
      <c r="N30" s="2289"/>
      <c r="O30" s="2400"/>
      <c r="P30" s="2416">
        <v>0</v>
      </c>
    </row>
    <row r="31" spans="1:18">
      <c r="A31" s="2322"/>
      <c r="B31" s="2322"/>
      <c r="C31" s="2322"/>
      <c r="D31" s="2322"/>
      <c r="E31" s="2322"/>
      <c r="F31" s="2322"/>
      <c r="G31" s="2322"/>
      <c r="H31" s="2322"/>
      <c r="I31" s="2322"/>
      <c r="J31" s="2322"/>
      <c r="M31" s="2264"/>
      <c r="N31" s="2289"/>
      <c r="O31" s="2400"/>
    </row>
    <row r="32" spans="1:18">
      <c r="A32" s="2322"/>
      <c r="B32" s="2322"/>
      <c r="C32" s="2267"/>
      <c r="D32" s="2267"/>
      <c r="E32" s="2267"/>
      <c r="F32" s="2267"/>
      <c r="G32" s="2267"/>
      <c r="H32" s="2267"/>
      <c r="I32" s="2267"/>
      <c r="J32" s="2267"/>
      <c r="M32" s="2535"/>
      <c r="N32" s="2289"/>
      <c r="O32" s="2400"/>
    </row>
    <row r="33" spans="1:16">
      <c r="A33" s="2322"/>
      <c r="D33" s="2270" t="s">
        <v>1659</v>
      </c>
      <c r="G33" s="2267"/>
      <c r="H33" s="2267"/>
      <c r="I33" s="2267"/>
      <c r="J33" s="2267"/>
      <c r="M33" s="2535"/>
      <c r="N33" s="2289"/>
      <c r="O33" s="2400"/>
    </row>
    <row r="34" spans="1:16">
      <c r="A34" s="2322"/>
      <c r="B34" s="2322"/>
      <c r="C34" s="2322"/>
      <c r="D34" s="2267"/>
      <c r="G34" s="2267"/>
      <c r="H34" s="2267"/>
      <c r="I34" s="2267"/>
      <c r="J34" s="2546"/>
      <c r="M34" s="2267" t="e">
        <v>#REF!</v>
      </c>
      <c r="N34" s="2289"/>
      <c r="O34" s="2400"/>
      <c r="P34" s="2408">
        <v>410900114.6099999</v>
      </c>
    </row>
    <row r="35" spans="1:16">
      <c r="A35" s="2322" t="e">
        <v>#REF!</v>
      </c>
      <c r="B35" s="2299"/>
      <c r="C35" s="2299"/>
      <c r="E35" s="2299"/>
      <c r="F35" s="2299"/>
      <c r="H35" s="3596"/>
      <c r="I35" s="3596"/>
      <c r="J35" s="3596"/>
      <c r="M35" s="2270" t="s">
        <v>432</v>
      </c>
      <c r="N35" s="2286"/>
      <c r="O35" s="2400"/>
    </row>
    <row r="36" spans="1:16">
      <c r="A36" s="2299" t="s">
        <v>432</v>
      </c>
      <c r="B36" s="2547"/>
      <c r="C36" s="2547"/>
      <c r="D36" s="2547"/>
      <c r="M36" s="2322"/>
      <c r="N36" s="2289"/>
      <c r="O36" s="2400"/>
    </row>
    <row r="37" spans="1:16">
      <c r="A37" s="2322"/>
      <c r="B37" s="2315"/>
      <c r="C37" s="2315"/>
      <c r="M37" s="2535"/>
      <c r="N37" s="2289"/>
      <c r="O37" s="2400"/>
    </row>
    <row r="38" spans="1:16">
      <c r="A38" s="2315" t="s">
        <v>1551</v>
      </c>
      <c r="B38" s="2331"/>
      <c r="C38" s="2331"/>
      <c r="M38" s="2535"/>
      <c r="N38" s="2289"/>
      <c r="O38" s="2400"/>
    </row>
    <row r="39" spans="1:16">
      <c r="A39" s="2331" t="s">
        <v>1573</v>
      </c>
      <c r="M39" s="2535"/>
      <c r="N39" s="2289"/>
      <c r="O39" s="2400"/>
    </row>
    <row r="40" spans="1:16">
      <c r="A40" s="2322"/>
      <c r="M40" s="2535"/>
      <c r="N40" s="2289"/>
      <c r="O40" s="2400"/>
    </row>
    <row r="41" spans="1:16">
      <c r="A41" s="2322"/>
      <c r="M41" s="2535"/>
      <c r="N41" s="2289"/>
      <c r="O41" s="2400"/>
    </row>
    <row r="42" spans="1:16">
      <c r="A42" s="2322"/>
      <c r="M42" s="2535"/>
      <c r="N42" s="2289"/>
      <c r="O42" s="2400"/>
    </row>
    <row r="43" spans="1:16">
      <c r="A43" s="2322"/>
      <c r="C43" s="2289"/>
      <c r="M43" s="2535"/>
      <c r="N43" s="2289">
        <v>54510351937.720764</v>
      </c>
      <c r="O43" s="2400"/>
    </row>
    <row r="44" spans="1:16">
      <c r="A44" s="2322"/>
      <c r="M44" s="2535"/>
      <c r="N44" s="2289">
        <v>1</v>
      </c>
      <c r="O44" s="2400"/>
    </row>
    <row r="45" spans="1:16">
      <c r="A45" s="2322"/>
      <c r="M45" s="2535"/>
      <c r="N45" s="2289"/>
      <c r="O45" s="2400"/>
    </row>
    <row r="46" spans="1:16">
      <c r="A46" s="2322"/>
      <c r="M46" s="2535"/>
      <c r="N46" s="2289"/>
      <c r="O46" s="2400"/>
    </row>
    <row r="47" spans="1:16">
      <c r="A47" s="2322"/>
      <c r="M47" s="2535"/>
      <c r="N47" s="2289"/>
      <c r="O47" s="2400"/>
    </row>
    <row r="48" spans="1:16" ht="54" customHeight="1">
      <c r="A48" s="2322"/>
      <c r="G48" s="2280"/>
      <c r="M48" s="2535"/>
      <c r="N48" s="2289">
        <v>49107638764.610764</v>
      </c>
      <c r="O48" s="2400"/>
    </row>
    <row r="49" spans="1:15">
      <c r="A49" s="2322"/>
      <c r="G49" s="2282"/>
      <c r="M49" s="2535"/>
      <c r="N49" s="2289"/>
      <c r="O49" s="2400"/>
    </row>
    <row r="50" spans="1:15">
      <c r="A50" s="2322"/>
      <c r="G50" s="2282"/>
      <c r="M50" s="2535"/>
      <c r="N50" s="2286">
        <v>49510351938.720764</v>
      </c>
      <c r="O50" s="2400"/>
    </row>
    <row r="51" spans="1:15">
      <c r="A51" s="2322"/>
      <c r="G51" s="2282"/>
      <c r="M51" s="2535"/>
      <c r="N51" s="2289"/>
      <c r="O51" s="2400"/>
    </row>
    <row r="52" spans="1:15">
      <c r="A52" s="2322"/>
      <c r="G52" s="2282"/>
      <c r="M52" s="2548">
        <v>54510351938.276657</v>
      </c>
      <c r="N52" s="2289"/>
      <c r="O52" s="2400"/>
    </row>
    <row r="53" spans="1:15">
      <c r="A53" s="2322"/>
      <c r="G53" s="2282"/>
      <c r="M53" s="2535"/>
      <c r="N53" s="2289"/>
      <c r="O53" s="2400"/>
    </row>
    <row r="54" spans="1:15">
      <c r="A54" s="2322"/>
      <c r="G54" s="2282"/>
      <c r="M54" s="2535"/>
      <c r="N54" s="2289"/>
      <c r="O54" s="2400"/>
    </row>
    <row r="55" spans="1:15" ht="30.75" customHeight="1">
      <c r="A55" s="2322"/>
      <c r="G55" s="2285"/>
      <c r="M55" s="2535"/>
      <c r="N55" s="2289"/>
      <c r="O55" s="2400"/>
    </row>
    <row r="56" spans="1:15">
      <c r="A56" s="2322"/>
      <c r="M56" s="2535"/>
      <c r="N56" s="2289"/>
      <c r="O56" s="2400"/>
    </row>
    <row r="57" spans="1:15">
      <c r="A57" s="2322"/>
      <c r="M57" s="2535"/>
      <c r="N57" s="2289"/>
      <c r="O57" s="2400"/>
    </row>
    <row r="58" spans="1:15">
      <c r="A58" s="2322"/>
      <c r="M58" s="2535"/>
      <c r="N58" s="2289"/>
      <c r="O58" s="2400"/>
    </row>
    <row r="59" spans="1:15">
      <c r="A59" s="2322"/>
      <c r="M59" s="2535"/>
      <c r="N59" s="2289"/>
      <c r="O59" s="2400"/>
    </row>
    <row r="60" spans="1:15">
      <c r="A60" s="2322"/>
      <c r="M60" s="2535"/>
      <c r="N60" s="2289"/>
      <c r="O60" s="2400"/>
    </row>
    <row r="61" spans="1:15">
      <c r="A61" s="2322"/>
      <c r="M61" s="2535"/>
      <c r="N61" s="2289"/>
      <c r="O61" s="2400"/>
    </row>
    <row r="62" spans="1:15">
      <c r="A62" s="2322"/>
      <c r="M62" s="2535"/>
      <c r="N62" s="2289"/>
      <c r="O62" s="2400"/>
    </row>
    <row r="63" spans="1:15">
      <c r="A63" s="2322"/>
      <c r="M63" s="2535"/>
      <c r="N63" s="2289"/>
      <c r="O63" s="2400"/>
    </row>
    <row r="64" spans="1:15">
      <c r="A64" s="2322"/>
      <c r="M64" s="2535"/>
      <c r="N64" s="2289"/>
      <c r="O64" s="2400"/>
    </row>
    <row r="65" spans="1:15">
      <c r="A65" s="2322"/>
      <c r="M65" s="2535"/>
      <c r="N65" s="2289"/>
      <c r="O65" s="2400"/>
    </row>
    <row r="66" spans="1:15">
      <c r="A66" s="2322"/>
      <c r="M66" s="2535"/>
      <c r="N66" s="2289"/>
      <c r="O66" s="2400"/>
    </row>
    <row r="67" spans="1:15">
      <c r="A67" s="2322"/>
      <c r="D67" s="2277"/>
      <c r="E67" s="2280">
        <v>0</v>
      </c>
      <c r="F67" s="2286"/>
      <c r="M67" s="2535"/>
      <c r="N67" s="2289"/>
      <c r="O67" s="2400"/>
    </row>
    <row r="68" spans="1:15">
      <c r="A68" s="2270" t="s">
        <v>1069</v>
      </c>
      <c r="B68" s="2294"/>
      <c r="D68" s="2277"/>
      <c r="M68" s="2535"/>
      <c r="N68" s="2289"/>
      <c r="O68" s="2400"/>
    </row>
    <row r="69" spans="1:15" ht="52.8">
      <c r="A69" s="2294" t="s">
        <v>1250</v>
      </c>
      <c r="B69" s="2294"/>
      <c r="D69" s="2277"/>
      <c r="E69" s="2385"/>
      <c r="F69" s="2369"/>
      <c r="M69" s="2535"/>
      <c r="N69" s="2289"/>
      <c r="O69" s="2400"/>
    </row>
    <row r="70" spans="1:15" ht="14.4" thickBot="1">
      <c r="A70" s="2294"/>
      <c r="D70" s="2311"/>
      <c r="E70" s="2314">
        <v>0</v>
      </c>
      <c r="F70" s="2289"/>
      <c r="M70" s="2535"/>
      <c r="N70" s="2289"/>
      <c r="O70" s="2400"/>
    </row>
    <row r="71" spans="1:15" ht="14.4" thickTop="1">
      <c r="A71" s="2370"/>
      <c r="D71" s="2277"/>
      <c r="E71" s="2277"/>
      <c r="F71" s="2277"/>
      <c r="M71" s="2535"/>
      <c r="N71" s="2289"/>
      <c r="O71" s="2400"/>
    </row>
    <row r="72" spans="1:15">
      <c r="A72" s="2270"/>
      <c r="D72" s="2277"/>
      <c r="E72" s="2277"/>
      <c r="F72" s="2277"/>
      <c r="M72" s="2535"/>
      <c r="N72" s="2289"/>
      <c r="O72" s="2400"/>
    </row>
    <row r="73" spans="1:15">
      <c r="A73" s="2270"/>
      <c r="D73" s="2277"/>
      <c r="M73" s="2535"/>
      <c r="N73" s="2289"/>
      <c r="O73" s="2400"/>
    </row>
    <row r="74" spans="1:15">
      <c r="A74" s="2270" t="s">
        <v>992</v>
      </c>
      <c r="D74" s="2277"/>
      <c r="M74" s="2535"/>
      <c r="N74" s="2289"/>
      <c r="O74" s="2400"/>
    </row>
    <row r="75" spans="1:15">
      <c r="A75" s="2270" t="s">
        <v>1092</v>
      </c>
      <c r="D75" s="2277"/>
      <c r="M75" s="2535"/>
      <c r="N75" s="2289"/>
      <c r="O75" s="2400"/>
    </row>
    <row r="76" spans="1:15">
      <c r="A76" s="2270" t="s">
        <v>993</v>
      </c>
      <c r="B76" s="2290"/>
      <c r="D76" s="2277"/>
      <c r="E76" s="2282" t="e">
        <v>#REF!</v>
      </c>
      <c r="F76" s="2286"/>
      <c r="M76" s="2535"/>
      <c r="N76" s="2289"/>
      <c r="O76" s="2400"/>
    </row>
    <row r="77" spans="1:15">
      <c r="A77" s="2270" t="s">
        <v>644</v>
      </c>
      <c r="B77" s="2578"/>
      <c r="D77" s="2277"/>
      <c r="E77" s="3593" t="e">
        <v>#REF!</v>
      </c>
      <c r="F77" s="2369"/>
      <c r="M77" s="2535"/>
      <c r="N77" s="2289"/>
      <c r="O77" s="2400"/>
    </row>
    <row r="78" spans="1:15" ht="39.6">
      <c r="A78" s="2578" t="s">
        <v>1208</v>
      </c>
      <c r="B78" s="2578"/>
      <c r="D78" s="2311"/>
      <c r="E78" s="3594"/>
      <c r="F78" s="2369"/>
      <c r="M78" s="2535"/>
      <c r="N78" s="2289"/>
      <c r="O78" s="2400"/>
    </row>
    <row r="79" spans="1:15">
      <c r="A79" s="2578"/>
      <c r="M79" s="2535"/>
      <c r="N79" s="2289"/>
      <c r="O79" s="2400"/>
    </row>
    <row r="80" spans="1:15">
      <c r="A80" s="2322"/>
      <c r="M80" s="2535"/>
      <c r="N80" s="2289"/>
      <c r="O80" s="2400"/>
    </row>
    <row r="81" spans="1:15">
      <c r="A81" s="2322"/>
      <c r="M81" s="2535"/>
      <c r="N81" s="2289"/>
      <c r="O81" s="2400"/>
    </row>
    <row r="82" spans="1:15">
      <c r="A82" s="2322"/>
      <c r="M82" s="2535"/>
      <c r="N82" s="2289"/>
      <c r="O82" s="2400"/>
    </row>
    <row r="83" spans="1:15">
      <c r="A83" s="2322"/>
      <c r="M83" s="2535"/>
      <c r="N83" s="2289"/>
      <c r="O83" s="2400"/>
    </row>
    <row r="84" spans="1:15">
      <c r="A84" s="2322"/>
      <c r="M84" s="2535"/>
      <c r="N84" s="2289"/>
      <c r="O84" s="2400"/>
    </row>
    <row r="85" spans="1:15">
      <c r="A85" s="2322"/>
      <c r="M85" s="2535"/>
      <c r="N85" s="2289"/>
      <c r="O85" s="2400"/>
    </row>
    <row r="86" spans="1:15">
      <c r="A86" s="2322"/>
      <c r="M86" s="2535"/>
      <c r="N86" s="2289"/>
      <c r="O86" s="2400"/>
    </row>
    <row r="87" spans="1:15">
      <c r="A87" s="2322"/>
      <c r="M87" s="2535"/>
      <c r="N87" s="2289"/>
      <c r="O87" s="2400"/>
    </row>
    <row r="88" spans="1:15">
      <c r="A88" s="2322"/>
      <c r="M88" s="2535"/>
      <c r="N88" s="2289"/>
      <c r="O88" s="2400"/>
    </row>
    <row r="89" spans="1:15">
      <c r="A89" s="2322"/>
      <c r="M89" s="2535"/>
      <c r="N89" s="2289"/>
      <c r="O89" s="2400"/>
    </row>
    <row r="90" spans="1:15">
      <c r="A90" s="2322"/>
      <c r="M90" s="2535"/>
      <c r="N90" s="2289"/>
      <c r="O90" s="2400"/>
    </row>
    <row r="91" spans="1:15">
      <c r="A91" s="2322"/>
      <c r="M91" s="2535"/>
      <c r="N91" s="2289"/>
      <c r="O91" s="2400"/>
    </row>
    <row r="92" spans="1:15">
      <c r="A92" s="2322"/>
      <c r="M92" s="2535"/>
      <c r="N92" s="2289"/>
      <c r="O92" s="2400"/>
    </row>
    <row r="93" spans="1:15">
      <c r="A93" s="2322"/>
      <c r="M93" s="2535"/>
      <c r="N93" s="2289"/>
      <c r="O93" s="2400"/>
    </row>
    <row r="94" spans="1:15">
      <c r="A94" s="2322"/>
      <c r="M94" s="2535"/>
      <c r="N94" s="2289"/>
      <c r="O94" s="2400"/>
    </row>
    <row r="95" spans="1:15">
      <c r="A95" s="2322"/>
      <c r="M95" s="2535"/>
      <c r="N95" s="2289"/>
      <c r="O95" s="2400"/>
    </row>
    <row r="96" spans="1:15">
      <c r="A96" s="2322"/>
      <c r="M96" s="2535"/>
      <c r="N96" s="2289"/>
      <c r="O96" s="2400"/>
    </row>
    <row r="97" spans="1:15">
      <c r="A97" s="2322"/>
      <c r="M97" s="2535"/>
      <c r="N97" s="2289"/>
      <c r="O97" s="2400"/>
    </row>
    <row r="98" spans="1:15">
      <c r="A98" s="2322"/>
      <c r="M98" s="2535"/>
      <c r="N98" s="2289"/>
      <c r="O98" s="2400"/>
    </row>
    <row r="99" spans="1:15">
      <c r="A99" s="2322"/>
      <c r="M99" s="2535"/>
      <c r="N99" s="2289"/>
      <c r="O99" s="2400"/>
    </row>
    <row r="100" spans="1:15">
      <c r="A100" s="2322"/>
      <c r="M100" s="2535"/>
      <c r="N100" s="2289"/>
      <c r="O100" s="2400"/>
    </row>
    <row r="101" spans="1:15">
      <c r="A101" s="2322"/>
      <c r="M101" s="2535"/>
      <c r="N101" s="2289"/>
      <c r="O101" s="2400"/>
    </row>
    <row r="102" spans="1:15">
      <c r="A102" s="2322"/>
      <c r="M102" s="2535"/>
      <c r="N102" s="2289"/>
      <c r="O102" s="2400"/>
    </row>
    <row r="103" spans="1:15">
      <c r="A103" s="2322"/>
      <c r="M103" s="2535"/>
      <c r="N103" s="2289"/>
      <c r="O103" s="2400"/>
    </row>
    <row r="104" spans="1:15">
      <c r="A104" s="2322"/>
      <c r="M104" s="2535"/>
      <c r="N104" s="2289"/>
      <c r="O104" s="2400"/>
    </row>
    <row r="105" spans="1:15">
      <c r="A105" s="2322"/>
      <c r="M105" s="2535"/>
      <c r="N105" s="2289"/>
      <c r="O105" s="2400"/>
    </row>
    <row r="106" spans="1:15">
      <c r="A106" s="2322"/>
      <c r="M106" s="2535"/>
      <c r="N106" s="2289"/>
      <c r="O106" s="2400"/>
    </row>
    <row r="107" spans="1:15">
      <c r="A107" s="2322"/>
      <c r="M107" s="2535"/>
      <c r="N107" s="2289"/>
      <c r="O107" s="2400"/>
    </row>
    <row r="108" spans="1:15">
      <c r="A108" s="2322"/>
      <c r="M108" s="2535"/>
      <c r="N108" s="2289"/>
      <c r="O108" s="2400"/>
    </row>
    <row r="109" spans="1:15">
      <c r="A109" s="2322"/>
      <c r="M109" s="2535"/>
      <c r="N109" s="2289"/>
      <c r="O109" s="2400"/>
    </row>
    <row r="110" spans="1:15">
      <c r="A110" s="2322"/>
      <c r="M110" s="2535"/>
      <c r="N110" s="2289"/>
      <c r="O110" s="2400"/>
    </row>
    <row r="111" spans="1:15">
      <c r="A111" s="2322"/>
      <c r="M111" s="2535"/>
      <c r="N111" s="2289"/>
      <c r="O111" s="2400"/>
    </row>
    <row r="112" spans="1:15">
      <c r="A112" s="2322"/>
      <c r="M112" s="2535"/>
      <c r="N112" s="2289"/>
      <c r="O112" s="2400"/>
    </row>
    <row r="113" spans="1:15">
      <c r="A113" s="2322"/>
      <c r="M113" s="2535"/>
      <c r="N113" s="2289"/>
      <c r="O113" s="2400"/>
    </row>
    <row r="114" spans="1:15">
      <c r="A114" s="2322"/>
      <c r="M114" s="2535"/>
      <c r="N114" s="2289"/>
      <c r="O114" s="2400"/>
    </row>
    <row r="115" spans="1:15">
      <c r="A115" s="2322"/>
      <c r="M115" s="2535"/>
      <c r="N115" s="2289"/>
      <c r="O115" s="2400"/>
    </row>
    <row r="116" spans="1:15">
      <c r="A116" s="2322"/>
      <c r="M116" s="2535"/>
      <c r="N116" s="2289"/>
      <c r="O116" s="2400"/>
    </row>
    <row r="117" spans="1:15">
      <c r="A117" s="2322"/>
      <c r="M117" s="2535"/>
      <c r="N117" s="2289"/>
    </row>
    <row r="118" spans="1:15">
      <c r="A118" s="2322"/>
      <c r="M118" s="2535"/>
      <c r="N118" s="2289"/>
    </row>
    <row r="119" spans="1:15">
      <c r="A119" s="2322"/>
      <c r="M119" s="2535"/>
      <c r="N119" s="2289"/>
    </row>
    <row r="120" spans="1:15">
      <c r="A120" s="2322"/>
      <c r="M120" s="2535"/>
      <c r="N120" s="2289"/>
    </row>
    <row r="121" spans="1:15">
      <c r="A121" s="2322"/>
      <c r="M121" s="2535"/>
      <c r="N121" s="2289"/>
    </row>
    <row r="122" spans="1:15">
      <c r="A122" s="2322"/>
      <c r="C122" s="2267"/>
      <c r="N122" s="2289"/>
    </row>
    <row r="123" spans="1:15">
      <c r="A123" s="2322"/>
      <c r="B123" s="2267"/>
      <c r="C123" s="3673" t="s">
        <v>1268</v>
      </c>
      <c r="D123" s="3673"/>
      <c r="E123" s="2549"/>
      <c r="F123" s="2549"/>
      <c r="G123" s="2549"/>
      <c r="H123" s="2549"/>
      <c r="I123" s="2549"/>
      <c r="J123" s="2549"/>
      <c r="K123" s="2549"/>
      <c r="L123" s="2549"/>
      <c r="M123" s="2277"/>
      <c r="N123" s="2277"/>
    </row>
    <row r="124" spans="1:15">
      <c r="A124" s="2322"/>
      <c r="C124" s="3569" t="s">
        <v>83</v>
      </c>
      <c r="D124" s="3569"/>
      <c r="E124" s="2290"/>
      <c r="F124" s="2290"/>
      <c r="G124" s="2290"/>
      <c r="H124" s="2290"/>
      <c r="I124" s="2290"/>
      <c r="J124" s="2290"/>
      <c r="K124" s="2290"/>
      <c r="L124" s="2290"/>
      <c r="M124" s="2280">
        <v>9423819.4000000004</v>
      </c>
      <c r="N124" s="2280">
        <v>14676283.4</v>
      </c>
    </row>
    <row r="125" spans="1:15">
      <c r="A125" s="2322"/>
      <c r="C125" s="3569" t="s">
        <v>1422</v>
      </c>
      <c r="D125" s="3569"/>
      <c r="E125" s="2290"/>
      <c r="F125" s="2290"/>
      <c r="G125" s="2290"/>
      <c r="H125" s="2290"/>
      <c r="I125" s="2290"/>
      <c r="J125" s="2290"/>
      <c r="K125" s="2290"/>
      <c r="L125" s="2290"/>
      <c r="M125" s="2282">
        <v>1237910956.1600001</v>
      </c>
      <c r="N125" s="2282">
        <v>305465078.93000001</v>
      </c>
    </row>
    <row r="126" spans="1:15">
      <c r="A126" s="2322"/>
      <c r="C126" s="3569" t="s">
        <v>1302</v>
      </c>
      <c r="D126" s="3569"/>
      <c r="E126" s="2290"/>
      <c r="F126" s="2290"/>
      <c r="G126" s="2290"/>
      <c r="H126" s="2290"/>
      <c r="I126" s="2290"/>
      <c r="J126" s="2290"/>
      <c r="K126" s="2290"/>
      <c r="L126" s="2290"/>
      <c r="M126" s="2282">
        <v>384188</v>
      </c>
      <c r="N126" s="2282">
        <v>384188</v>
      </c>
    </row>
    <row r="127" spans="1:15">
      <c r="A127" s="2322"/>
      <c r="C127" s="3569" t="s">
        <v>1423</v>
      </c>
      <c r="D127" s="3569"/>
      <c r="E127" s="2290"/>
      <c r="F127" s="2290"/>
      <c r="G127" s="2290"/>
      <c r="H127" s="2290"/>
      <c r="I127" s="2290"/>
      <c r="J127" s="2290"/>
      <c r="K127" s="2290"/>
      <c r="L127" s="2290"/>
      <c r="M127" s="2282">
        <v>764607.06</v>
      </c>
      <c r="N127" s="2282">
        <v>400725.55</v>
      </c>
    </row>
    <row r="128" spans="1:15">
      <c r="A128" s="2322"/>
      <c r="C128" s="3569" t="s">
        <v>1424</v>
      </c>
      <c r="D128" s="3569"/>
      <c r="E128" s="2290"/>
      <c r="F128" s="2290"/>
      <c r="G128" s="2290"/>
      <c r="H128" s="2290"/>
      <c r="I128" s="2290"/>
      <c r="J128" s="2290"/>
      <c r="K128" s="2290"/>
      <c r="L128" s="2290"/>
      <c r="M128" s="2282">
        <v>7419854</v>
      </c>
      <c r="N128" s="2282">
        <v>4731988</v>
      </c>
    </row>
    <row r="129" spans="1:15">
      <c r="A129" s="2322"/>
      <c r="C129" s="3569" t="s">
        <v>1425</v>
      </c>
      <c r="D129" s="3569"/>
      <c r="E129" s="2290"/>
      <c r="F129" s="2290"/>
      <c r="G129" s="2290"/>
      <c r="H129" s="2290"/>
      <c r="I129" s="2290"/>
      <c r="J129" s="2290"/>
      <c r="K129" s="2290"/>
      <c r="L129" s="2290"/>
      <c r="M129" s="2282">
        <v>121618.59</v>
      </c>
      <c r="N129" s="2282">
        <v>89159821.519999996</v>
      </c>
    </row>
    <row r="130" spans="1:15">
      <c r="A130" s="2322"/>
      <c r="C130" s="3569" t="s">
        <v>944</v>
      </c>
      <c r="D130" s="3569"/>
      <c r="E130" s="2290"/>
      <c r="F130" s="2290"/>
      <c r="G130" s="2290"/>
      <c r="H130" s="2290"/>
      <c r="I130" s="2290"/>
      <c r="J130" s="2290"/>
      <c r="K130" s="2290"/>
      <c r="L130" s="2290"/>
      <c r="M130" s="2282">
        <v>180978</v>
      </c>
      <c r="N130" s="2282">
        <v>8349000</v>
      </c>
      <c r="O130" s="2405">
        <v>5521444037.75</v>
      </c>
    </row>
    <row r="131" spans="1:15">
      <c r="A131" s="2322"/>
      <c r="C131" s="3569" t="s">
        <v>1426</v>
      </c>
      <c r="D131" s="3569"/>
      <c r="E131" s="2290"/>
      <c r="F131" s="2290"/>
      <c r="G131" s="2290"/>
      <c r="H131" s="2290"/>
      <c r="I131" s="2290"/>
      <c r="J131" s="2290"/>
      <c r="K131" s="2290"/>
      <c r="L131" s="2290"/>
      <c r="M131" s="2285">
        <v>0</v>
      </c>
      <c r="N131" s="2285">
        <v>520634</v>
      </c>
      <c r="O131" s="2405">
        <v>583328538.79999995</v>
      </c>
    </row>
    <row r="132" spans="1:15" ht="14.4" thickBot="1">
      <c r="A132" s="2322"/>
      <c r="M132" s="2298">
        <v>1256206021.21</v>
      </c>
      <c r="N132" s="2298">
        <v>423687719.39999998</v>
      </c>
      <c r="O132" s="2405">
        <v>253379274.4199999</v>
      </c>
    </row>
    <row r="133" spans="1:15" ht="14.4" thickTop="1">
      <c r="A133" s="2322"/>
      <c r="C133" s="2267"/>
      <c r="D133" s="2267"/>
      <c r="E133" s="2267"/>
      <c r="F133" s="2267"/>
      <c r="G133" s="2267"/>
      <c r="H133" s="2267"/>
      <c r="I133" s="2267"/>
      <c r="J133" s="2267"/>
      <c r="K133" s="2267"/>
      <c r="L133" s="2267"/>
      <c r="M133" s="2277"/>
      <c r="N133" s="2277"/>
      <c r="O133" s="2405">
        <v>49577243.899999999</v>
      </c>
    </row>
    <row r="134" spans="1:15">
      <c r="A134" s="2322"/>
      <c r="B134" s="2267"/>
      <c r="C134" s="2267" t="s">
        <v>1269</v>
      </c>
      <c r="D134" s="2267"/>
      <c r="E134" s="2267"/>
      <c r="F134" s="2267"/>
      <c r="G134" s="2267"/>
      <c r="H134" s="2267"/>
      <c r="I134" s="2267"/>
      <c r="J134" s="2267"/>
      <c r="K134" s="2267"/>
      <c r="L134" s="2267"/>
      <c r="M134" s="2277"/>
      <c r="N134" s="2277"/>
      <c r="O134" s="2405">
        <v>958842419.24999976</v>
      </c>
    </row>
    <row r="135" spans="1:15">
      <c r="A135" s="2322"/>
      <c r="C135" s="2267"/>
      <c r="D135" s="2267"/>
      <c r="E135" s="2267"/>
      <c r="F135" s="2267"/>
      <c r="G135" s="2267"/>
      <c r="H135" s="2267"/>
      <c r="I135" s="2267"/>
      <c r="J135" s="2267"/>
      <c r="K135" s="2267"/>
      <c r="L135" s="2267"/>
      <c r="M135" s="2277"/>
      <c r="N135" s="2277"/>
      <c r="O135" s="2415">
        <v>7366571514.1199999</v>
      </c>
    </row>
    <row r="136" spans="1:15">
      <c r="A136" s="2322"/>
      <c r="C136" s="2270" t="s">
        <v>551</v>
      </c>
      <c r="M136" s="2280">
        <v>5521444037.75</v>
      </c>
      <c r="N136" s="2280">
        <v>1025713402.4000003</v>
      </c>
      <c r="O136" s="2411"/>
    </row>
    <row r="137" spans="1:15">
      <c r="A137" s="2322"/>
      <c r="C137" s="2270" t="s">
        <v>311</v>
      </c>
      <c r="M137" s="2282">
        <v>583328538.79999995</v>
      </c>
      <c r="N137" s="2282">
        <v>225468726.91999996</v>
      </c>
    </row>
    <row r="138" spans="1:15">
      <c r="A138" s="2322"/>
      <c r="C138" s="2270" t="s">
        <v>1418</v>
      </c>
      <c r="M138" s="2282">
        <v>253379274.4199999</v>
      </c>
      <c r="N138" s="2282">
        <v>14776545.879999995</v>
      </c>
    </row>
    <row r="139" spans="1:15">
      <c r="A139" s="2322"/>
      <c r="C139" s="2270" t="s">
        <v>532</v>
      </c>
      <c r="M139" s="2282">
        <v>49577243.899999999</v>
      </c>
      <c r="N139" s="2282">
        <v>29127522.200000003</v>
      </c>
    </row>
    <row r="140" spans="1:15">
      <c r="A140" s="2322"/>
      <c r="C140" s="2270" t="s">
        <v>1117</v>
      </c>
      <c r="M140" s="2285">
        <v>958842419.24999976</v>
      </c>
      <c r="N140" s="2285">
        <v>92614422.50999999</v>
      </c>
    </row>
    <row r="141" spans="1:15" ht="14.4" thickBot="1">
      <c r="A141" s="2322"/>
      <c r="C141" s="2267"/>
      <c r="M141" s="2298">
        <v>7366571514.1199999</v>
      </c>
      <c r="N141" s="2298">
        <v>1387700619.9100003</v>
      </c>
    </row>
    <row r="142" spans="1:15" ht="14.4" thickTop="1">
      <c r="A142" s="2322"/>
      <c r="M142" s="2277"/>
      <c r="N142" s="2277"/>
    </row>
    <row r="143" spans="1:15">
      <c r="A143" s="2322"/>
      <c r="B143" s="2267"/>
      <c r="C143" s="2267" t="s">
        <v>1271</v>
      </c>
      <c r="M143" s="2277"/>
      <c r="N143" s="2277"/>
    </row>
    <row r="144" spans="1:15">
      <c r="A144" s="2322"/>
      <c r="C144" s="2463" t="s">
        <v>901</v>
      </c>
      <c r="M144" s="2550">
        <v>0</v>
      </c>
      <c r="N144" s="2550">
        <v>18041795.510000002</v>
      </c>
    </row>
    <row r="145" spans="1:16">
      <c r="A145" s="2322"/>
      <c r="C145" s="2463" t="s">
        <v>1236</v>
      </c>
      <c r="M145" s="2551">
        <v>18504.560000000001</v>
      </c>
      <c r="N145" s="2551">
        <v>0</v>
      </c>
    </row>
    <row r="146" spans="1:16">
      <c r="A146" s="2322"/>
      <c r="C146" s="2463" t="s">
        <v>900</v>
      </c>
      <c r="M146" s="2551">
        <v>450500</v>
      </c>
      <c r="N146" s="2551">
        <v>623850</v>
      </c>
    </row>
    <row r="147" spans="1:16">
      <c r="A147" s="2322"/>
      <c r="C147" s="2463" t="s">
        <v>304</v>
      </c>
      <c r="M147" s="2551">
        <v>1241652.33</v>
      </c>
      <c r="N147" s="2551">
        <v>1619325.89</v>
      </c>
    </row>
    <row r="148" spans="1:16">
      <c r="A148" s="2322"/>
      <c r="C148" s="2463" t="s">
        <v>1202</v>
      </c>
      <c r="M148" s="2551">
        <v>0</v>
      </c>
      <c r="N148" s="2551">
        <v>1619613.21</v>
      </c>
    </row>
    <row r="149" spans="1:16">
      <c r="A149" s="2322"/>
      <c r="C149" s="2463" t="s">
        <v>712</v>
      </c>
      <c r="M149" s="2551">
        <v>308329869.48000002</v>
      </c>
      <c r="N149" s="2551">
        <v>403176478.39999998</v>
      </c>
    </row>
    <row r="150" spans="1:16">
      <c r="A150" s="2322"/>
      <c r="C150" s="2463" t="s">
        <v>1165</v>
      </c>
      <c r="M150" s="2551" t="e">
        <v>#REF!</v>
      </c>
      <c r="N150" s="2551">
        <v>210000</v>
      </c>
    </row>
    <row r="151" spans="1:16">
      <c r="A151" s="2322"/>
      <c r="C151" s="2463" t="s">
        <v>103</v>
      </c>
      <c r="M151" s="2551">
        <v>70053</v>
      </c>
      <c r="N151" s="2551">
        <v>11238.81</v>
      </c>
    </row>
    <row r="152" spans="1:16">
      <c r="A152" s="2322"/>
      <c r="C152" s="2463" t="s">
        <v>1123</v>
      </c>
      <c r="M152" s="2551">
        <v>69491.070000000007</v>
      </c>
      <c r="N152" s="2551">
        <v>522018.41</v>
      </c>
    </row>
    <row r="153" spans="1:16">
      <c r="A153" s="2322"/>
      <c r="C153" s="2463" t="s">
        <v>303</v>
      </c>
      <c r="M153" s="2551">
        <v>14035</v>
      </c>
      <c r="N153" s="2551">
        <v>4145</v>
      </c>
    </row>
    <row r="154" spans="1:16">
      <c r="A154" s="2322"/>
      <c r="C154" s="2463" t="s">
        <v>902</v>
      </c>
      <c r="M154" s="2551">
        <v>222672521.38999999</v>
      </c>
      <c r="N154" s="2551">
        <v>69280854.609999999</v>
      </c>
    </row>
    <row r="155" spans="1:16">
      <c r="A155" s="2322"/>
      <c r="C155" s="2463" t="s">
        <v>1321</v>
      </c>
      <c r="M155" s="2551" t="e">
        <v>#REF!</v>
      </c>
      <c r="N155" s="2551">
        <v>3189458</v>
      </c>
    </row>
    <row r="156" spans="1:16">
      <c r="A156" s="2579"/>
      <c r="C156" s="2463" t="s">
        <v>1270</v>
      </c>
      <c r="M156" s="2551">
        <v>3584580934.5377736</v>
      </c>
      <c r="N156" s="2551">
        <v>2040022210.8800001</v>
      </c>
      <c r="P156" s="2405"/>
    </row>
    <row r="157" spans="1:16">
      <c r="A157" s="2579"/>
      <c r="C157" s="2463" t="s">
        <v>234</v>
      </c>
      <c r="M157" s="2551">
        <v>87891</v>
      </c>
      <c r="N157" s="2551">
        <v>213614.3</v>
      </c>
      <c r="P157" s="2405"/>
    </row>
    <row r="158" spans="1:16">
      <c r="A158" s="2579"/>
      <c r="C158" s="2463" t="s">
        <v>1434</v>
      </c>
      <c r="M158" s="2551">
        <v>500005</v>
      </c>
      <c r="N158" s="2551">
        <v>4373586.21</v>
      </c>
    </row>
    <row r="159" spans="1:16">
      <c r="A159" s="2579"/>
      <c r="C159" s="2463" t="s">
        <v>588</v>
      </c>
      <c r="M159" s="2551">
        <v>62476065.560000002</v>
      </c>
      <c r="N159" s="2551">
        <v>54684196.810000002</v>
      </c>
    </row>
    <row r="160" spans="1:16">
      <c r="A160" s="2579"/>
      <c r="C160" s="2463" t="s">
        <v>1435</v>
      </c>
      <c r="M160" s="2551">
        <v>15349019.07</v>
      </c>
      <c r="N160" s="2551">
        <v>13066099.710000001</v>
      </c>
    </row>
    <row r="161" spans="1:19">
      <c r="A161" s="2579"/>
      <c r="C161" s="2463" t="s">
        <v>1166</v>
      </c>
      <c r="M161" s="2551">
        <v>5565</v>
      </c>
      <c r="N161" s="2551">
        <v>20059.14</v>
      </c>
    </row>
    <row r="162" spans="1:19">
      <c r="A162" s="2579"/>
      <c r="C162" s="2463" t="s">
        <v>576</v>
      </c>
      <c r="M162" s="2552">
        <v>0</v>
      </c>
      <c r="N162" s="2580">
        <v>0</v>
      </c>
      <c r="O162" s="2405"/>
      <c r="P162" s="2408"/>
    </row>
    <row r="163" spans="1:19">
      <c r="C163" s="2267"/>
      <c r="M163" s="2553" t="e">
        <v>#REF!</v>
      </c>
      <c r="N163" s="2582">
        <v>2610678545</v>
      </c>
      <c r="O163" s="2416"/>
    </row>
    <row r="164" spans="1:19">
      <c r="A164" s="2579"/>
      <c r="C164" s="2463"/>
      <c r="M164" s="2554"/>
      <c r="N164" s="2277"/>
      <c r="O164" s="2417" t="s">
        <v>434</v>
      </c>
      <c r="P164" s="2405"/>
      <c r="R164" s="2399" t="s">
        <v>361</v>
      </c>
      <c r="S164" s="2405">
        <v>257955446.63999999</v>
      </c>
    </row>
    <row r="165" spans="1:19">
      <c r="A165" s="2579"/>
      <c r="M165" s="2277"/>
      <c r="N165" s="2277"/>
      <c r="O165" s="2405"/>
      <c r="R165" s="2399" t="s">
        <v>362</v>
      </c>
      <c r="S165" s="2418">
        <v>0</v>
      </c>
    </row>
    <row r="166" spans="1:19">
      <c r="A166" s="2583"/>
      <c r="C166" s="2267" t="s">
        <v>1272</v>
      </c>
      <c r="M166" s="2277"/>
      <c r="N166" s="2377"/>
      <c r="O166" s="2405"/>
      <c r="P166" s="2405">
        <v>3326625487.8977737</v>
      </c>
      <c r="S166" s="2419">
        <v>0</v>
      </c>
    </row>
    <row r="167" spans="1:19">
      <c r="A167" s="2322"/>
      <c r="C167" s="2270" t="s">
        <v>1234</v>
      </c>
      <c r="M167" s="2313">
        <v>2040022210.8800001</v>
      </c>
      <c r="N167" s="2313">
        <v>1956521063.02</v>
      </c>
      <c r="O167" s="2405"/>
    </row>
    <row r="168" spans="1:19">
      <c r="A168" s="2300"/>
      <c r="C168" s="2270" t="s">
        <v>935</v>
      </c>
      <c r="M168" s="2277">
        <v>1286603277.0177734</v>
      </c>
      <c r="N168" s="2286">
        <v>410055300</v>
      </c>
      <c r="O168" s="2405"/>
      <c r="P168" s="2416"/>
    </row>
    <row r="169" spans="1:19">
      <c r="A169" s="2300"/>
      <c r="M169" s="2555">
        <v>3326625487.8977737</v>
      </c>
      <c r="N169" s="2584">
        <v>2366576363.02</v>
      </c>
      <c r="O169" s="2405"/>
      <c r="P169" s="2416"/>
    </row>
    <row r="170" spans="1:19">
      <c r="A170" s="2300"/>
      <c r="C170" s="2270" t="s">
        <v>936</v>
      </c>
      <c r="M170" s="2277">
        <v>257955446.63999999</v>
      </c>
      <c r="N170" s="2286">
        <v>81244745.859999999</v>
      </c>
      <c r="P170" s="2416"/>
    </row>
    <row r="171" spans="1:19" ht="14.4" thickBot="1">
      <c r="A171" s="2300"/>
      <c r="M171" s="2556">
        <v>3584580934.5377736</v>
      </c>
      <c r="N171" s="2585">
        <v>2447821108.8800001</v>
      </c>
      <c r="P171" s="2416"/>
      <c r="R171" s="2420" t="s">
        <v>1205</v>
      </c>
      <c r="S171" s="2420" t="s">
        <v>1237</v>
      </c>
    </row>
    <row r="172" spans="1:19" ht="14.4" thickTop="1">
      <c r="A172" s="2300"/>
      <c r="C172" s="2270" t="s">
        <v>954</v>
      </c>
      <c r="M172" s="2286">
        <v>0</v>
      </c>
      <c r="N172" s="2377">
        <v>407798898</v>
      </c>
      <c r="P172" s="2405"/>
      <c r="R172" s="2421">
        <v>399475</v>
      </c>
      <c r="S172" s="2421">
        <v>4282410.32</v>
      </c>
    </row>
    <row r="173" spans="1:19" ht="14.4" thickBot="1">
      <c r="A173" s="2300"/>
      <c r="C173" s="2270" t="s">
        <v>1235</v>
      </c>
      <c r="M173" s="2314">
        <v>3584580934.5377736</v>
      </c>
      <c r="N173" s="2586">
        <v>2040022210.8800001</v>
      </c>
      <c r="P173" s="2405">
        <v>2447821108.8800001</v>
      </c>
      <c r="R173" s="2421">
        <v>274605</v>
      </c>
      <c r="S173" s="2421">
        <v>275352</v>
      </c>
    </row>
    <row r="174" spans="1:19" ht="14.4" thickTop="1">
      <c r="A174" s="2300"/>
      <c r="M174" s="2289"/>
      <c r="N174" s="2587"/>
      <c r="O174" s="2405"/>
      <c r="P174" s="2405"/>
      <c r="R174" s="2423">
        <v>674080</v>
      </c>
      <c r="S174" s="2423">
        <v>4557762.32</v>
      </c>
    </row>
    <row r="175" spans="1:19">
      <c r="A175" s="2300"/>
      <c r="M175" s="2277"/>
      <c r="N175" s="2377"/>
      <c r="O175" s="2405"/>
      <c r="P175" s="2405"/>
    </row>
    <row r="176" spans="1:19">
      <c r="A176" s="2300"/>
      <c r="C176" s="2267" t="s">
        <v>1273</v>
      </c>
      <c r="P176" s="2405"/>
    </row>
    <row r="177" spans="1:18">
      <c r="A177" s="2322"/>
      <c r="C177" s="2270" t="s">
        <v>115</v>
      </c>
      <c r="M177" s="2286">
        <v>16975222.370000001</v>
      </c>
      <c r="N177" s="2286">
        <v>15969571.439999999</v>
      </c>
      <c r="O177" s="2405">
        <v>30198889.829999998</v>
      </c>
      <c r="P177" s="2405"/>
    </row>
    <row r="178" spans="1:18">
      <c r="A178" s="2322"/>
      <c r="C178" s="2270" t="s">
        <v>885</v>
      </c>
      <c r="M178" s="2286">
        <v>2485461</v>
      </c>
      <c r="N178" s="2286">
        <v>2224881.71</v>
      </c>
      <c r="P178" s="2405"/>
    </row>
    <row r="179" spans="1:18">
      <c r="A179" s="2322"/>
      <c r="C179" s="2270" t="s">
        <v>637</v>
      </c>
      <c r="M179" s="2297">
        <v>4557762.32</v>
      </c>
      <c r="N179" s="2297">
        <v>6293802.4000000004</v>
      </c>
      <c r="O179" s="2408"/>
      <c r="P179" s="2405"/>
    </row>
    <row r="180" spans="1:18">
      <c r="A180" s="2322"/>
      <c r="M180" s="2289">
        <v>24018445.690000001</v>
      </c>
      <c r="N180" s="2289">
        <v>24488255.549999997</v>
      </c>
      <c r="O180" s="2412" t="s">
        <v>93</v>
      </c>
      <c r="P180" s="2405"/>
    </row>
    <row r="181" spans="1:18">
      <c r="A181" s="2322"/>
      <c r="C181" s="2270" t="s">
        <v>886</v>
      </c>
      <c r="M181" s="2286">
        <v>-1377750</v>
      </c>
      <c r="N181" s="2286">
        <v>-1194503.97</v>
      </c>
      <c r="O181" s="2424">
        <v>-1293016168.9400001</v>
      </c>
      <c r="R181" s="2405"/>
    </row>
    <row r="182" spans="1:18">
      <c r="A182" s="2322"/>
      <c r="C182" s="2270" t="s">
        <v>638</v>
      </c>
      <c r="M182" s="2297">
        <v>7558194.1399999969</v>
      </c>
      <c r="N182" s="2297">
        <v>-6318529.2099999962</v>
      </c>
      <c r="O182" s="2424">
        <v>5172979.93</v>
      </c>
      <c r="R182" s="2405"/>
    </row>
    <row r="183" spans="1:18" ht="14.4" thickBot="1">
      <c r="A183" s="2322"/>
      <c r="C183" s="2267"/>
      <c r="M183" s="2314">
        <v>30198889.829999998</v>
      </c>
      <c r="N183" s="2314">
        <v>16975222.370000001</v>
      </c>
      <c r="O183" s="2408">
        <v>-1287843189.0100002</v>
      </c>
      <c r="P183" s="2399" t="s">
        <v>924</v>
      </c>
      <c r="R183" s="2405"/>
    </row>
    <row r="184" spans="1:18" ht="14.4" thickTop="1">
      <c r="A184" s="2322"/>
      <c r="C184" s="2270" t="s">
        <v>904</v>
      </c>
      <c r="M184" s="2277"/>
      <c r="N184" s="2588"/>
      <c r="O184" s="2416"/>
      <c r="P184" s="2399" t="s">
        <v>925</v>
      </c>
      <c r="R184" s="2416"/>
    </row>
    <row r="185" spans="1:18">
      <c r="A185" s="2583"/>
      <c r="C185" s="2267" t="s">
        <v>1274</v>
      </c>
      <c r="N185" s="2377"/>
      <c r="P185" s="2399" t="s">
        <v>495</v>
      </c>
    </row>
    <row r="186" spans="1:18">
      <c r="A186" s="2322"/>
      <c r="N186" s="2377"/>
      <c r="P186" s="2399" t="s">
        <v>926</v>
      </c>
    </row>
    <row r="187" spans="1:18">
      <c r="A187" s="2583"/>
      <c r="C187" s="2270" t="s">
        <v>1275</v>
      </c>
      <c r="M187" s="2280">
        <v>1434167503.1800001</v>
      </c>
      <c r="N187" s="2280">
        <v>141151334.24000001</v>
      </c>
    </row>
    <row r="188" spans="1:18">
      <c r="A188" s="2583"/>
      <c r="C188" s="2270" t="s">
        <v>415</v>
      </c>
      <c r="M188" s="2285">
        <v>25792845.170000002</v>
      </c>
      <c r="N188" s="2285">
        <v>30965825.100000001</v>
      </c>
    </row>
    <row r="189" spans="1:18" ht="14.4" thickBot="1">
      <c r="A189" s="2583"/>
      <c r="C189" s="2267"/>
      <c r="M189" s="2314">
        <v>1459960348.3500001</v>
      </c>
      <c r="N189" s="2453">
        <v>172117159.34</v>
      </c>
    </row>
    <row r="190" spans="1:18" ht="14.4" thickTop="1">
      <c r="A190" s="2583"/>
      <c r="M190" s="2277"/>
      <c r="N190" s="2377"/>
    </row>
    <row r="191" spans="1:18">
      <c r="A191" s="2583"/>
      <c r="C191" s="2293"/>
      <c r="D191" s="2293"/>
      <c r="E191" s="2293"/>
      <c r="F191" s="2293"/>
      <c r="G191" s="2293"/>
      <c r="H191" s="2293"/>
      <c r="I191" s="2293"/>
      <c r="J191" s="2293"/>
      <c r="K191" s="2293"/>
      <c r="L191" s="2293"/>
      <c r="M191" s="2293"/>
      <c r="N191" s="2293"/>
    </row>
    <row r="192" spans="1:18" ht="26.4">
      <c r="A192" s="2583"/>
      <c r="C192" s="2293" t="s">
        <v>1206</v>
      </c>
      <c r="D192" s="2293"/>
      <c r="E192" s="2293"/>
      <c r="F192" s="2293"/>
      <c r="G192" s="2293"/>
      <c r="H192" s="2293"/>
      <c r="I192" s="2293"/>
      <c r="J192" s="2293"/>
      <c r="K192" s="2293"/>
      <c r="L192" s="2293"/>
      <c r="M192" s="2293"/>
      <c r="N192" s="2293"/>
    </row>
    <row r="193" spans="1:16">
      <c r="A193" s="2583"/>
      <c r="C193" s="2293"/>
      <c r="D193" s="2293"/>
      <c r="E193" s="2293"/>
      <c r="F193" s="2293"/>
      <c r="G193" s="2293"/>
      <c r="H193" s="2293"/>
      <c r="I193" s="2293"/>
      <c r="J193" s="2293"/>
      <c r="K193" s="2293"/>
      <c r="L193" s="2293"/>
      <c r="M193" s="2293"/>
      <c r="N193" s="2293"/>
    </row>
    <row r="194" spans="1:16" ht="26.4">
      <c r="A194" s="2583"/>
      <c r="C194" s="2293" t="s">
        <v>1207</v>
      </c>
      <c r="D194" s="2293"/>
      <c r="E194" s="2293"/>
      <c r="F194" s="2293"/>
      <c r="G194" s="2293"/>
      <c r="H194" s="2293"/>
      <c r="I194" s="2293"/>
      <c r="J194" s="2293"/>
      <c r="K194" s="2293"/>
      <c r="L194" s="2293"/>
      <c r="M194" s="2293"/>
      <c r="N194" s="2293"/>
    </row>
    <row r="195" spans="1:16">
      <c r="A195" s="2583"/>
      <c r="C195" s="2293"/>
      <c r="D195" s="2293"/>
      <c r="E195" s="2293"/>
      <c r="F195" s="2293"/>
      <c r="G195" s="2293"/>
      <c r="H195" s="2293"/>
      <c r="I195" s="2293"/>
      <c r="J195" s="2293"/>
      <c r="K195" s="2293"/>
      <c r="L195" s="2293"/>
      <c r="M195" s="2293"/>
      <c r="N195" s="2293"/>
    </row>
    <row r="196" spans="1:16">
      <c r="A196" s="2583"/>
      <c r="C196" s="2293"/>
      <c r="D196" s="2293"/>
      <c r="E196" s="2293"/>
      <c r="F196" s="2293"/>
      <c r="G196" s="2293"/>
      <c r="H196" s="2293"/>
      <c r="I196" s="2293"/>
      <c r="J196" s="2293"/>
      <c r="K196" s="2293"/>
      <c r="L196" s="2293"/>
      <c r="M196" s="2293"/>
      <c r="N196" s="2293"/>
    </row>
    <row r="197" spans="1:16">
      <c r="A197" s="2583"/>
      <c r="C197" s="2293"/>
      <c r="D197" s="2293"/>
      <c r="E197" s="2293"/>
      <c r="F197" s="2293"/>
      <c r="G197" s="2293"/>
      <c r="H197" s="2293"/>
      <c r="I197" s="2293"/>
      <c r="J197" s="2293"/>
      <c r="K197" s="2293"/>
      <c r="L197" s="2293"/>
      <c r="M197" s="2293"/>
      <c r="N197" s="2293"/>
    </row>
    <row r="198" spans="1:16">
      <c r="A198" s="2583"/>
      <c r="C198" s="2293"/>
      <c r="D198" s="2293"/>
      <c r="E198" s="2293"/>
      <c r="F198" s="2293"/>
      <c r="G198" s="2293"/>
      <c r="H198" s="2293"/>
      <c r="I198" s="2293"/>
      <c r="J198" s="2293"/>
      <c r="K198" s="2293"/>
      <c r="L198" s="2293"/>
      <c r="M198" s="2293"/>
      <c r="N198" s="2293"/>
    </row>
    <row r="199" spans="1:16">
      <c r="A199" s="2583"/>
      <c r="C199" s="2293"/>
      <c r="D199" s="2293"/>
      <c r="E199" s="2293"/>
      <c r="F199" s="2293"/>
      <c r="G199" s="2293"/>
      <c r="H199" s="2293"/>
      <c r="I199" s="2293"/>
      <c r="J199" s="2293"/>
      <c r="K199" s="2293"/>
      <c r="L199" s="2293"/>
      <c r="M199" s="2293"/>
      <c r="N199" s="2293"/>
    </row>
    <row r="200" spans="1:16">
      <c r="A200" s="2583"/>
      <c r="C200" s="2293"/>
      <c r="D200" s="2293"/>
      <c r="E200" s="2293"/>
      <c r="F200" s="2293"/>
      <c r="G200" s="2293"/>
      <c r="H200" s="2293"/>
      <c r="I200" s="2293"/>
      <c r="J200" s="2293"/>
      <c r="K200" s="2293"/>
      <c r="L200" s="2293"/>
      <c r="M200" s="2293"/>
      <c r="N200" s="2293"/>
    </row>
    <row r="201" spans="1:16">
      <c r="A201" s="2583"/>
      <c r="C201" s="2293"/>
      <c r="D201" s="2293"/>
      <c r="E201" s="2293"/>
      <c r="F201" s="2293"/>
      <c r="G201" s="2293"/>
      <c r="H201" s="2293"/>
      <c r="I201" s="2293"/>
      <c r="J201" s="2293"/>
      <c r="K201" s="2293"/>
      <c r="L201" s="2293"/>
      <c r="M201" s="2293"/>
      <c r="N201" s="2293"/>
      <c r="O201" s="2416"/>
    </row>
    <row r="202" spans="1:16">
      <c r="A202" s="2583"/>
      <c r="C202" s="2267" t="s">
        <v>1276</v>
      </c>
      <c r="M202" s="2277"/>
      <c r="O202" s="2412" t="s">
        <v>93</v>
      </c>
      <c r="P202" s="2425"/>
    </row>
    <row r="203" spans="1:16" ht="14.4" thickBot="1">
      <c r="A203" s="2322"/>
      <c r="C203" s="2463" t="s">
        <v>1277</v>
      </c>
      <c r="D203" s="2463"/>
      <c r="E203" s="2463"/>
      <c r="F203" s="2463"/>
      <c r="G203" s="2463"/>
      <c r="H203" s="2463"/>
      <c r="I203" s="2463"/>
      <c r="J203" s="2463"/>
      <c r="K203" s="2463"/>
      <c r="L203" s="2463"/>
      <c r="M203" s="2280">
        <v>20000</v>
      </c>
      <c r="N203" s="2280">
        <v>20000</v>
      </c>
      <c r="O203" s="2405">
        <v>34365578126</v>
      </c>
      <c r="P203" s="2425"/>
    </row>
    <row r="204" spans="1:16" ht="14.4" thickBot="1">
      <c r="A204" s="2583"/>
      <c r="C204" s="3564" t="s">
        <v>1278</v>
      </c>
      <c r="D204" s="3564"/>
      <c r="E204" s="3564"/>
      <c r="F204" s="3564"/>
      <c r="G204" s="3564"/>
      <c r="H204" s="3564"/>
      <c r="I204" s="3564"/>
      <c r="J204" s="3564"/>
      <c r="K204" s="3564"/>
      <c r="L204" s="2308"/>
      <c r="M204" s="2285">
        <v>755027252</v>
      </c>
      <c r="N204" s="2285">
        <v>1700000</v>
      </c>
      <c r="O204" s="2427">
        <v>116526700</v>
      </c>
      <c r="P204" s="2425"/>
    </row>
    <row r="205" spans="1:16" ht="14.4" thickBot="1">
      <c r="A205" s="2583"/>
      <c r="C205" s="2267"/>
      <c r="M205" s="2314">
        <v>755047252</v>
      </c>
      <c r="N205" s="2314">
        <v>1720000</v>
      </c>
      <c r="O205" s="2428">
        <v>34249051426</v>
      </c>
      <c r="P205" s="2425"/>
    </row>
    <row r="206" spans="1:16" ht="14.4" thickTop="1">
      <c r="A206" s="2583"/>
      <c r="M206" s="2277"/>
      <c r="N206" s="2277"/>
      <c r="P206" s="2426"/>
    </row>
    <row r="207" spans="1:16">
      <c r="A207" s="2583"/>
      <c r="C207" s="2267" t="s">
        <v>1279</v>
      </c>
      <c r="D207" s="2267"/>
      <c r="E207" s="2267"/>
      <c r="F207" s="2267"/>
      <c r="G207" s="2267"/>
      <c r="H207" s="2267"/>
      <c r="I207" s="2267"/>
      <c r="J207" s="2267"/>
      <c r="K207" s="2267"/>
      <c r="L207" s="2267"/>
      <c r="M207" s="2277"/>
      <c r="N207" s="2277"/>
      <c r="O207" s="2405"/>
    </row>
    <row r="208" spans="1:16">
      <c r="A208" s="2322"/>
      <c r="M208" s="2277"/>
      <c r="N208" s="2277"/>
      <c r="O208" s="2429">
        <v>34365578126</v>
      </c>
    </row>
    <row r="209" spans="1:16">
      <c r="A209" s="2583"/>
      <c r="C209" s="2267" t="s">
        <v>1280</v>
      </c>
      <c r="M209" s="2289">
        <v>34877225897.089996</v>
      </c>
      <c r="N209" s="2289">
        <v>511647771.08999997</v>
      </c>
      <c r="O209" s="2405"/>
    </row>
    <row r="210" spans="1:16">
      <c r="A210" s="2583"/>
      <c r="C210" s="2270" t="s">
        <v>364</v>
      </c>
      <c r="M210" s="2557">
        <v>401249031.08999997</v>
      </c>
      <c r="N210" s="2557">
        <v>284722331.08999997</v>
      </c>
      <c r="P210" s="2405"/>
    </row>
    <row r="211" spans="1:16">
      <c r="A211" s="2583"/>
      <c r="C211" s="2270" t="s">
        <v>521</v>
      </c>
      <c r="M211" s="2558">
        <v>34475976866</v>
      </c>
      <c r="N211" s="2558">
        <v>226925440</v>
      </c>
      <c r="P211" s="2405"/>
    </row>
    <row r="212" spans="1:16">
      <c r="A212" s="2583"/>
      <c r="C212" s="2267" t="s">
        <v>887</v>
      </c>
      <c r="N212" s="2332"/>
      <c r="P212" s="2405"/>
    </row>
    <row r="213" spans="1:16">
      <c r="A213" s="2583"/>
      <c r="C213" s="2270" t="s">
        <v>888</v>
      </c>
      <c r="D213" s="2267"/>
      <c r="E213" s="2267"/>
      <c r="F213" s="2267"/>
      <c r="G213" s="2267"/>
      <c r="H213" s="2267"/>
      <c r="I213" s="2267"/>
      <c r="J213" s="2267"/>
      <c r="K213" s="2267"/>
      <c r="L213" s="2267"/>
      <c r="M213" s="2280">
        <v>84025000</v>
      </c>
      <c r="N213" s="2589">
        <v>84025000</v>
      </c>
    </row>
    <row r="214" spans="1:16" ht="14.4" thickBot="1">
      <c r="A214" s="2583"/>
      <c r="C214" s="2267" t="s">
        <v>889</v>
      </c>
      <c r="M214" s="2314">
        <v>34961250897.089996</v>
      </c>
      <c r="N214" s="2590">
        <v>595672771.08999991</v>
      </c>
      <c r="P214" s="2405"/>
    </row>
    <row r="215" spans="1:16" ht="14.4" thickTop="1">
      <c r="A215" s="2583"/>
      <c r="D215" s="2267"/>
      <c r="E215" s="2267"/>
      <c r="F215" s="2267"/>
      <c r="G215" s="2267"/>
      <c r="H215" s="2267"/>
      <c r="I215" s="2267"/>
      <c r="J215" s="2267"/>
      <c r="K215" s="2267"/>
      <c r="L215" s="2267"/>
      <c r="M215" s="2289"/>
      <c r="N215" s="2289"/>
    </row>
    <row r="216" spans="1:16">
      <c r="A216" s="2583"/>
      <c r="M216" s="2277"/>
      <c r="N216" s="2277"/>
    </row>
    <row r="217" spans="1:16" ht="14.4" thickBot="1">
      <c r="A217" s="2583"/>
      <c r="C217" s="2267" t="s">
        <v>628</v>
      </c>
      <c r="M217" s="2314">
        <v>15858466692</v>
      </c>
      <c r="N217" s="2314">
        <v>14308029857.549999</v>
      </c>
    </row>
    <row r="218" spans="1:16" ht="14.4" thickTop="1">
      <c r="A218" s="2322"/>
      <c r="M218" s="2277"/>
      <c r="N218" s="2277"/>
    </row>
    <row r="219" spans="1:16">
      <c r="A219" s="2583"/>
      <c r="C219" s="3573" t="s">
        <v>1281</v>
      </c>
      <c r="D219" s="3573"/>
      <c r="E219" s="3573"/>
      <c r="F219" s="3573"/>
      <c r="G219" s="3573"/>
      <c r="H219" s="3573"/>
      <c r="I219" s="3573"/>
      <c r="J219" s="3573"/>
      <c r="K219" s="3573"/>
      <c r="L219" s="3573"/>
      <c r="M219" s="3573"/>
      <c r="N219" s="3573"/>
    </row>
    <row r="220" spans="1:16">
      <c r="A220" s="2322"/>
      <c r="C220" s="3573"/>
      <c r="D220" s="3573"/>
      <c r="E220" s="3573"/>
      <c r="F220" s="3573"/>
      <c r="G220" s="3573"/>
      <c r="H220" s="3573"/>
      <c r="I220" s="3573"/>
      <c r="J220" s="3573"/>
      <c r="K220" s="3573"/>
      <c r="L220" s="3573"/>
      <c r="M220" s="3573"/>
      <c r="N220" s="3573"/>
    </row>
    <row r="221" spans="1:16">
      <c r="A221" s="2583"/>
      <c r="C221" s="3573"/>
      <c r="D221" s="3573"/>
      <c r="E221" s="3573"/>
      <c r="F221" s="3573"/>
      <c r="G221" s="3573"/>
      <c r="H221" s="3573"/>
      <c r="I221" s="3573"/>
      <c r="J221" s="3573"/>
      <c r="K221" s="3573"/>
      <c r="L221" s="3573"/>
      <c r="M221" s="3573"/>
      <c r="N221" s="3573"/>
    </row>
    <row r="222" spans="1:16">
      <c r="A222" s="2583"/>
      <c r="C222" s="3573"/>
      <c r="D222" s="3573"/>
      <c r="E222" s="3573"/>
      <c r="F222" s="3573"/>
      <c r="G222" s="3573"/>
      <c r="H222" s="3573"/>
      <c r="I222" s="3573"/>
      <c r="J222" s="3573"/>
      <c r="K222" s="3573"/>
      <c r="L222" s="3573"/>
      <c r="M222" s="3573"/>
      <c r="N222" s="3573"/>
    </row>
    <row r="223" spans="1:16">
      <c r="A223" s="2583"/>
      <c r="C223" s="2293"/>
      <c r="D223" s="2293"/>
      <c r="E223" s="2293"/>
      <c r="F223" s="2293"/>
      <c r="G223" s="2293"/>
      <c r="H223" s="2293"/>
      <c r="I223" s="2293"/>
      <c r="J223" s="2293"/>
      <c r="K223" s="2293"/>
      <c r="L223" s="2293"/>
      <c r="M223" s="2293"/>
      <c r="N223" s="2293"/>
    </row>
    <row r="224" spans="1:16">
      <c r="A224" s="2583"/>
      <c r="C224" s="3571" t="s">
        <v>1200</v>
      </c>
      <c r="D224" s="3571"/>
      <c r="E224" s="3571"/>
      <c r="F224" s="3571"/>
      <c r="G224" s="3571"/>
      <c r="H224" s="3571"/>
      <c r="I224" s="3571"/>
      <c r="J224" s="3571"/>
      <c r="K224" s="3571"/>
      <c r="L224" s="3571"/>
      <c r="M224" s="3571"/>
      <c r="N224" s="3571"/>
    </row>
    <row r="225" spans="1:25" s="2430" customFormat="1">
      <c r="A225" s="2322"/>
      <c r="B225" s="2270"/>
      <c r="C225" s="3571"/>
      <c r="D225" s="3571"/>
      <c r="E225" s="3571"/>
      <c r="F225" s="3571"/>
      <c r="G225" s="3571"/>
      <c r="H225" s="3571"/>
      <c r="I225" s="3571"/>
      <c r="J225" s="3571"/>
      <c r="K225" s="3571"/>
      <c r="L225" s="3571"/>
      <c r="M225" s="3571"/>
      <c r="N225" s="3571"/>
      <c r="P225" s="2399"/>
    </row>
    <row r="226" spans="1:25">
      <c r="A226" s="2583"/>
      <c r="C226" s="3571"/>
      <c r="D226" s="3571"/>
      <c r="E226" s="3571"/>
      <c r="F226" s="3571"/>
      <c r="G226" s="3571"/>
      <c r="H226" s="3571"/>
      <c r="I226" s="3571"/>
      <c r="J226" s="3571"/>
      <c r="K226" s="3571"/>
      <c r="L226" s="3571"/>
      <c r="M226" s="3571"/>
      <c r="N226" s="3571"/>
    </row>
    <row r="227" spans="1:25">
      <c r="A227" s="2583"/>
      <c r="C227" s="2559"/>
      <c r="D227" s="2559"/>
      <c r="E227" s="2559"/>
      <c r="F227" s="2559"/>
      <c r="G227" s="2559"/>
      <c r="H227" s="2559"/>
      <c r="I227" s="2559"/>
      <c r="J227" s="2559"/>
      <c r="K227" s="2559"/>
      <c r="L227" s="2559"/>
      <c r="M227" s="2559"/>
      <c r="N227" s="2559"/>
      <c r="O227" s="2400"/>
      <c r="X227" s="2411"/>
    </row>
    <row r="228" spans="1:25">
      <c r="A228" s="2583"/>
      <c r="C228" s="2559"/>
      <c r="D228" s="2559"/>
      <c r="E228" s="2559"/>
      <c r="F228" s="2559"/>
      <c r="G228" s="2559"/>
      <c r="H228" s="2559"/>
      <c r="I228" s="2559"/>
      <c r="J228" s="2559"/>
      <c r="K228" s="2559"/>
      <c r="L228" s="2559"/>
      <c r="M228" s="2559"/>
      <c r="N228" s="2559"/>
      <c r="O228" s="2405">
        <v>-163165057.34068674</v>
      </c>
      <c r="P228" s="2430"/>
      <c r="X228" s="2413" t="e">
        <v>#REF!</v>
      </c>
      <c r="Y228" s="2431">
        <v>194537834</v>
      </c>
    </row>
    <row r="229" spans="1:25">
      <c r="A229" s="2583"/>
      <c r="C229" s="2559"/>
      <c r="D229" s="2559"/>
      <c r="E229" s="2559"/>
      <c r="F229" s="2559"/>
      <c r="G229" s="2559"/>
      <c r="H229" s="2559"/>
      <c r="I229" s="2559"/>
      <c r="J229" s="2559"/>
      <c r="K229" s="2559"/>
      <c r="L229" s="2559"/>
      <c r="M229" s="2559"/>
      <c r="N229" s="2559"/>
      <c r="O229" s="2405">
        <v>163165057.34068674</v>
      </c>
      <c r="R229" s="2399" t="s">
        <v>1482</v>
      </c>
      <c r="X229" s="2422" t="e">
        <v>#REF!</v>
      </c>
      <c r="Y229" s="2422">
        <v>70484137</v>
      </c>
    </row>
    <row r="230" spans="1:25">
      <c r="A230" s="2583"/>
      <c r="C230" s="2559"/>
      <c r="D230" s="2559"/>
      <c r="E230" s="2559"/>
      <c r="F230" s="2559"/>
      <c r="G230" s="2559"/>
      <c r="H230" s="2559"/>
      <c r="I230" s="2559"/>
      <c r="J230" s="2559"/>
      <c r="K230" s="2559"/>
      <c r="L230" s="2559"/>
      <c r="M230" s="2559"/>
      <c r="N230" s="2559"/>
      <c r="X230" s="2413" t="e">
        <v>#REF!</v>
      </c>
      <c r="Y230" s="2413">
        <v>124053697</v>
      </c>
    </row>
    <row r="231" spans="1:25">
      <c r="A231" s="2583"/>
      <c r="B231" s="2591"/>
      <c r="C231" s="2560"/>
      <c r="D231" s="2560"/>
      <c r="E231" s="2560"/>
      <c r="F231" s="2560"/>
      <c r="G231" s="2560"/>
      <c r="H231" s="2560"/>
      <c r="I231" s="2560"/>
      <c r="J231" s="2560"/>
      <c r="K231" s="2560"/>
      <c r="L231" s="2560"/>
      <c r="M231" s="2560"/>
      <c r="N231" s="2560"/>
      <c r="X231" s="2411"/>
      <c r="Y231" s="2411"/>
    </row>
    <row r="232" spans="1:25">
      <c r="A232" s="2592"/>
      <c r="C232" s="2293"/>
      <c r="D232" s="2293"/>
      <c r="E232" s="2293"/>
      <c r="F232" s="2293"/>
      <c r="G232" s="2293"/>
      <c r="H232" s="2293"/>
      <c r="I232" s="2293"/>
      <c r="J232" s="2293"/>
      <c r="K232" s="2293"/>
      <c r="L232" s="2293"/>
      <c r="M232" s="2293"/>
      <c r="N232" s="2293"/>
      <c r="R232" s="2399" t="s">
        <v>816</v>
      </c>
      <c r="X232" s="2411" t="e">
        <v>#REF!</v>
      </c>
      <c r="Y232" s="2411">
        <v>132548361</v>
      </c>
    </row>
    <row r="233" spans="1:25">
      <c r="A233" s="2583"/>
      <c r="C233" s="2267"/>
      <c r="M233" s="2289"/>
      <c r="N233" s="2289"/>
      <c r="R233" s="2399" t="s">
        <v>1483</v>
      </c>
      <c r="X233" s="2411">
        <v>20222157.049999982</v>
      </c>
      <c r="Y233" s="2411">
        <v>22960</v>
      </c>
    </row>
    <row r="234" spans="1:25">
      <c r="A234" s="2322"/>
      <c r="C234" s="2267" t="s">
        <v>1282</v>
      </c>
      <c r="M234" s="2277"/>
      <c r="X234" s="2411"/>
      <c r="Y234" s="2411"/>
    </row>
    <row r="235" spans="1:25">
      <c r="A235" s="2322"/>
      <c r="C235" s="2270" t="s">
        <v>1283</v>
      </c>
      <c r="M235" s="2277">
        <v>439692554.81999999</v>
      </c>
      <c r="N235" s="2286">
        <v>427215794.88</v>
      </c>
      <c r="X235" s="2431" t="e">
        <v>#REF!</v>
      </c>
      <c r="Y235" s="2431">
        <v>132571321</v>
      </c>
    </row>
    <row r="236" spans="1:25">
      <c r="A236" s="2322"/>
      <c r="C236" s="2270" t="s">
        <v>1284</v>
      </c>
      <c r="M236" s="2277">
        <v>0</v>
      </c>
      <c r="N236" s="2297">
        <v>110138.93999999762</v>
      </c>
      <c r="R236" s="2432" t="s">
        <v>125</v>
      </c>
      <c r="X236" s="2422" t="e">
        <v>#REF!</v>
      </c>
      <c r="Y236" s="2422">
        <v>24817532</v>
      </c>
    </row>
    <row r="237" spans="1:25">
      <c r="A237" s="2322"/>
      <c r="M237" s="2555">
        <v>439692554.81999999</v>
      </c>
      <c r="N237" s="2286">
        <v>427325933.81999999</v>
      </c>
      <c r="X237" s="2413" t="e">
        <v>#REF!</v>
      </c>
      <c r="Y237" s="2413">
        <v>107753789</v>
      </c>
    </row>
    <row r="238" spans="1:25">
      <c r="A238" s="2322"/>
      <c r="C238" s="2270" t="s">
        <v>424</v>
      </c>
      <c r="M238" s="2277">
        <v>126782161.65114829</v>
      </c>
      <c r="N238" s="2286">
        <v>47740221.163199998</v>
      </c>
      <c r="X238" s="2411"/>
      <c r="Y238" s="2411"/>
    </row>
    <row r="239" spans="1:25">
      <c r="A239" s="2322"/>
      <c r="M239" s="2342">
        <v>312910393.16885173</v>
      </c>
      <c r="N239" s="2342">
        <v>379585712.65679997</v>
      </c>
      <c r="R239" s="2399" t="s">
        <v>1421</v>
      </c>
      <c r="X239" s="2422" t="e">
        <v>#REF!</v>
      </c>
      <c r="Y239" s="2422">
        <v>83828454</v>
      </c>
    </row>
    <row r="240" spans="1:25">
      <c r="A240" s="2322"/>
      <c r="M240" s="2289"/>
      <c r="N240" s="2289"/>
      <c r="X240" s="2410"/>
      <c r="Y240" s="2410"/>
    </row>
    <row r="241" spans="1:25">
      <c r="A241" s="2322"/>
      <c r="C241" s="2270" t="s">
        <v>1285</v>
      </c>
      <c r="M241" s="2277">
        <v>290497693.57999998</v>
      </c>
      <c r="N241" s="2286">
        <v>215629292.31999999</v>
      </c>
      <c r="R241" s="2432"/>
      <c r="X241" s="2401" t="e">
        <v>#REF!</v>
      </c>
      <c r="Y241" s="2401" t="e">
        <v>#REF!</v>
      </c>
    </row>
    <row r="242" spans="1:25" ht="14.4" thickBot="1">
      <c r="A242" s="2322"/>
      <c r="C242" s="2270" t="s">
        <v>1284</v>
      </c>
      <c r="M242" s="2277">
        <v>26700006.400000036</v>
      </c>
      <c r="N242" s="2297">
        <v>948777.68000000715</v>
      </c>
      <c r="R242" s="2409" t="s">
        <v>70</v>
      </c>
      <c r="X242" s="2414" t="e">
        <v>#REF!</v>
      </c>
      <c r="Y242" s="2414" t="e">
        <v>#REF!</v>
      </c>
    </row>
    <row r="243" spans="1:25" ht="14.4" thickTop="1">
      <c r="A243" s="2322"/>
      <c r="M243" s="2555">
        <v>317197699.98000002</v>
      </c>
      <c r="N243" s="2286">
        <v>216578070</v>
      </c>
    </row>
    <row r="244" spans="1:25">
      <c r="A244" s="2322"/>
      <c r="C244" s="2270" t="s">
        <v>424</v>
      </c>
      <c r="M244" s="2286">
        <v>123066960.65562826</v>
      </c>
      <c r="N244" s="2286">
        <v>90082557.731549993</v>
      </c>
    </row>
    <row r="245" spans="1:25">
      <c r="A245" s="2322"/>
      <c r="M245" s="2342">
        <v>194130739.32437176</v>
      </c>
      <c r="N245" s="2342">
        <v>126495512.26845001</v>
      </c>
    </row>
    <row r="246" spans="1:25">
      <c r="A246" s="2322"/>
      <c r="M246" s="2311"/>
      <c r="N246" s="2289"/>
    </row>
    <row r="247" spans="1:25">
      <c r="A247" s="2322"/>
      <c r="C247" s="2270" t="s">
        <v>1286</v>
      </c>
      <c r="M247" s="2277">
        <v>152692954.94999999</v>
      </c>
      <c r="N247" s="2286">
        <v>135501316.44</v>
      </c>
    </row>
    <row r="248" spans="1:25" ht="14.4" thickBot="1">
      <c r="A248" s="2322"/>
      <c r="C248" s="2270" t="s">
        <v>1284</v>
      </c>
      <c r="M248" s="2277">
        <v>233360</v>
      </c>
      <c r="N248" s="2297">
        <v>94233.659999996424</v>
      </c>
      <c r="O248" s="2433">
        <v>-2699311.9867322445</v>
      </c>
    </row>
    <row r="249" spans="1:25">
      <c r="A249" s="2322"/>
      <c r="M249" s="2555">
        <v>152926314.94999999</v>
      </c>
      <c r="N249" s="2286">
        <v>135595550.09999999</v>
      </c>
    </row>
    <row r="250" spans="1:25">
      <c r="A250" s="2322"/>
      <c r="C250" s="2315" t="s">
        <v>424</v>
      </c>
      <c r="M250" s="2286">
        <v>61280513.576055706</v>
      </c>
      <c r="N250" s="2286">
        <v>40290529.171349995</v>
      </c>
    </row>
    <row r="251" spans="1:25">
      <c r="A251" s="2322"/>
      <c r="M251" s="2342">
        <v>91645801.373944283</v>
      </c>
      <c r="N251" s="2342">
        <v>95305020.928649992</v>
      </c>
    </row>
    <row r="252" spans="1:25">
      <c r="A252" s="2322"/>
      <c r="M252" s="2311"/>
      <c r="N252" s="2289"/>
    </row>
    <row r="253" spans="1:25">
      <c r="A253" s="2322"/>
      <c r="C253" s="2270" t="s">
        <v>1287</v>
      </c>
      <c r="M253" s="2342">
        <v>83828453.890000001</v>
      </c>
      <c r="N253" s="2342">
        <v>83828453.890000001</v>
      </c>
    </row>
    <row r="254" spans="1:25" ht="14.4" thickBot="1">
      <c r="A254" s="2322"/>
      <c r="C254" s="2267"/>
      <c r="M254" s="2342">
        <v>682515387.75716782</v>
      </c>
      <c r="N254" s="2314">
        <v>685214699.74390006</v>
      </c>
    </row>
    <row r="255" spans="1:25" ht="14.4" thickTop="1">
      <c r="A255" s="2322"/>
      <c r="C255" s="2293"/>
      <c r="D255" s="2293"/>
      <c r="E255" s="2293"/>
      <c r="F255" s="2293"/>
      <c r="G255" s="2293"/>
      <c r="H255" s="2293"/>
      <c r="I255" s="2293"/>
      <c r="J255" s="2293"/>
      <c r="K255" s="2293"/>
      <c r="L255" s="2293"/>
      <c r="M255" s="2293"/>
      <c r="N255" s="2293"/>
    </row>
    <row r="256" spans="1:25">
      <c r="A256" s="2583"/>
      <c r="C256" s="2293"/>
      <c r="D256" s="2293"/>
      <c r="E256" s="2293"/>
      <c r="F256" s="2293"/>
      <c r="G256" s="2293"/>
      <c r="H256" s="2293"/>
      <c r="I256" s="2293"/>
      <c r="J256" s="2293"/>
      <c r="K256" s="2293"/>
      <c r="L256" s="2293"/>
      <c r="M256" s="2293"/>
      <c r="N256" s="2293"/>
    </row>
    <row r="257" spans="1:15">
      <c r="A257" s="2583"/>
      <c r="C257" s="2293"/>
      <c r="D257" s="2293"/>
      <c r="E257" s="2293"/>
      <c r="F257" s="2293"/>
      <c r="G257" s="2293"/>
      <c r="H257" s="2293"/>
      <c r="I257" s="2293"/>
      <c r="J257" s="2293"/>
      <c r="K257" s="2293"/>
      <c r="L257" s="2293"/>
      <c r="M257" s="2293"/>
      <c r="N257" s="2293"/>
    </row>
    <row r="258" spans="1:15">
      <c r="A258" s="2583"/>
      <c r="C258" s="2267" t="s">
        <v>1288</v>
      </c>
    </row>
    <row r="259" spans="1:15">
      <c r="A259" s="2322"/>
    </row>
    <row r="260" spans="1:15">
      <c r="A260" s="2583"/>
      <c r="C260" s="2270" t="s">
        <v>551</v>
      </c>
      <c r="M260" s="2280">
        <v>1910681.32</v>
      </c>
      <c r="N260" s="2280">
        <v>27596207.16</v>
      </c>
    </row>
    <row r="261" spans="1:15">
      <c r="A261" s="2583"/>
      <c r="C261" s="2270" t="s">
        <v>311</v>
      </c>
      <c r="M261" s="2282">
        <v>14585756.82</v>
      </c>
      <c r="N261" s="2282">
        <v>14477361.960000001</v>
      </c>
    </row>
    <row r="262" spans="1:15">
      <c r="A262" s="2583"/>
      <c r="C262" s="2270" t="s">
        <v>126</v>
      </c>
      <c r="M262" s="2282">
        <v>5248993.07</v>
      </c>
      <c r="N262" s="2282">
        <v>31883739.91</v>
      </c>
    </row>
    <row r="263" spans="1:15">
      <c r="A263" s="2583"/>
      <c r="C263" s="2270" t="s">
        <v>532</v>
      </c>
      <c r="M263" s="2282">
        <v>0</v>
      </c>
      <c r="N263" s="2282">
        <v>0</v>
      </c>
    </row>
    <row r="264" spans="1:15">
      <c r="A264" s="2583"/>
      <c r="C264" s="2270" t="s">
        <v>1117</v>
      </c>
      <c r="M264" s="2282">
        <v>77730187.049999997</v>
      </c>
      <c r="N264" s="2282">
        <v>0</v>
      </c>
    </row>
    <row r="265" spans="1:15">
      <c r="A265" s="2583"/>
      <c r="C265" s="2270" t="s">
        <v>127</v>
      </c>
      <c r="M265" s="2282">
        <v>142904955.15000001</v>
      </c>
      <c r="N265" s="2282">
        <v>0</v>
      </c>
      <c r="O265" s="2405"/>
    </row>
    <row r="266" spans="1:15">
      <c r="A266" s="2583"/>
      <c r="C266" s="2270" t="s">
        <v>1001</v>
      </c>
      <c r="M266" s="2285">
        <v>381799085.89999998</v>
      </c>
      <c r="N266" s="2285">
        <v>25079766.920000002</v>
      </c>
      <c r="O266" s="2405"/>
    </row>
    <row r="267" spans="1:15" ht="14.4" thickBot="1">
      <c r="A267" s="2583"/>
      <c r="C267" s="2267"/>
      <c r="M267" s="2298">
        <v>624179659.30999994</v>
      </c>
      <c r="N267" s="2314">
        <v>99037075.950000003</v>
      </c>
      <c r="O267" s="2405">
        <v>3112115.04</v>
      </c>
    </row>
    <row r="268" spans="1:15" ht="15" thickTop="1" thickBot="1">
      <c r="A268" s="2583"/>
      <c r="M268" s="2277"/>
      <c r="O268" s="2434">
        <v>7332533.3600000003</v>
      </c>
    </row>
    <row r="269" spans="1:15">
      <c r="A269" s="2583"/>
      <c r="C269" s="2267" t="s">
        <v>1289</v>
      </c>
      <c r="M269" s="2277"/>
      <c r="O269" s="2405"/>
    </row>
    <row r="270" spans="1:15">
      <c r="A270" s="2583"/>
      <c r="M270" s="2277"/>
      <c r="O270" s="2405">
        <v>-117115491.77999997</v>
      </c>
    </row>
    <row r="271" spans="1:15">
      <c r="A271" s="2583"/>
      <c r="C271" s="2270" t="s">
        <v>1406</v>
      </c>
      <c r="M271" s="2297">
        <v>114998347.08</v>
      </c>
      <c r="N271" s="2297">
        <v>53803127.100000001</v>
      </c>
    </row>
    <row r="272" spans="1:15">
      <c r="A272" s="2583"/>
      <c r="C272" s="2270" t="s">
        <v>1407</v>
      </c>
      <c r="M272" s="2277"/>
      <c r="N272" s="2277"/>
      <c r="O272" s="2405">
        <v>-117115491.77999997</v>
      </c>
    </row>
    <row r="273" spans="1:14">
      <c r="A273" s="2583"/>
      <c r="C273" s="2270" t="s">
        <v>1408</v>
      </c>
      <c r="M273" s="2280">
        <v>0</v>
      </c>
      <c r="N273" s="2280">
        <v>3112115.04</v>
      </c>
    </row>
    <row r="274" spans="1:14">
      <c r="A274" s="2583"/>
      <c r="C274" s="2270" t="s">
        <v>1409</v>
      </c>
      <c r="M274" s="2282">
        <v>0</v>
      </c>
      <c r="N274" s="2282">
        <v>7332533.3600000003</v>
      </c>
    </row>
    <row r="275" spans="1:14">
      <c r="A275" s="2583"/>
      <c r="C275" s="2270" t="s">
        <v>610</v>
      </c>
      <c r="M275" s="2285">
        <v>668841724.65999997</v>
      </c>
      <c r="N275" s="2285">
        <v>602476804.46000004</v>
      </c>
    </row>
    <row r="276" spans="1:14" ht="14.4" thickBot="1">
      <c r="A276" s="2583"/>
      <c r="C276" s="2267"/>
      <c r="M276" s="2314">
        <v>783840071.74000001</v>
      </c>
      <c r="N276" s="2314">
        <v>666724579.96000004</v>
      </c>
    </row>
    <row r="277" spans="1:14" ht="14.4" thickTop="1">
      <c r="A277" s="2583"/>
      <c r="M277" s="2277"/>
    </row>
    <row r="278" spans="1:14">
      <c r="A278" s="2583"/>
      <c r="C278" s="3669" t="s">
        <v>611</v>
      </c>
      <c r="D278" s="3669"/>
      <c r="E278" s="3669"/>
      <c r="F278" s="3669"/>
      <c r="G278" s="3669"/>
      <c r="H278" s="3669"/>
      <c r="I278" s="3669"/>
      <c r="J278" s="3669"/>
      <c r="K278" s="3669"/>
      <c r="L278" s="2561"/>
      <c r="M278" s="2286"/>
    </row>
    <row r="279" spans="1:14">
      <c r="A279" s="2322"/>
      <c r="C279" s="2561"/>
      <c r="D279" s="2561"/>
      <c r="E279" s="2561"/>
      <c r="F279" s="2561"/>
      <c r="G279" s="2561"/>
      <c r="H279" s="2561"/>
      <c r="I279" s="2561"/>
      <c r="J279" s="2561"/>
      <c r="K279" s="2561"/>
      <c r="L279" s="2561"/>
      <c r="M279" s="2289"/>
      <c r="N279" s="2305"/>
    </row>
    <row r="280" spans="1:14">
      <c r="A280" s="2583"/>
      <c r="C280" s="2270" t="s">
        <v>613</v>
      </c>
      <c r="M280" s="2280">
        <v>617864.5</v>
      </c>
      <c r="N280" s="2280">
        <v>650070.5</v>
      </c>
    </row>
    <row r="281" spans="1:14">
      <c r="A281" s="2583"/>
      <c r="C281" s="2270" t="s">
        <v>612</v>
      </c>
      <c r="M281" s="2562">
        <v>335870473</v>
      </c>
      <c r="N281" s="2282">
        <v>232253904.12</v>
      </c>
    </row>
    <row r="282" spans="1:14">
      <c r="A282" s="2583"/>
      <c r="C282" s="2270" t="s">
        <v>1311</v>
      </c>
      <c r="M282" s="2282">
        <v>10666100.779999999</v>
      </c>
      <c r="N282" s="2282">
        <v>10666100.779999999</v>
      </c>
    </row>
    <row r="283" spans="1:14">
      <c r="A283" s="2583"/>
      <c r="C283" s="2270" t="s">
        <v>219</v>
      </c>
      <c r="M283" s="2282">
        <v>1662565.75</v>
      </c>
      <c r="N283" s="2282">
        <v>2883992.12</v>
      </c>
    </row>
    <row r="284" spans="1:14">
      <c r="A284" s="2583"/>
      <c r="C284" s="2270" t="s">
        <v>758</v>
      </c>
      <c r="M284" s="2282">
        <v>971493.11</v>
      </c>
      <c r="N284" s="2282">
        <v>8216092.2800000003</v>
      </c>
    </row>
    <row r="285" spans="1:14">
      <c r="A285" s="2583"/>
      <c r="C285" s="2270" t="s">
        <v>366</v>
      </c>
      <c r="M285" s="2282">
        <v>0</v>
      </c>
      <c r="N285" s="2282">
        <v>0</v>
      </c>
    </row>
    <row r="286" spans="1:14">
      <c r="A286" s="2583"/>
      <c r="C286" s="2270" t="s">
        <v>152</v>
      </c>
      <c r="M286" s="2282">
        <v>0</v>
      </c>
      <c r="N286" s="2282">
        <v>291510</v>
      </c>
    </row>
    <row r="287" spans="1:14">
      <c r="A287" s="2583"/>
      <c r="C287" s="3564" t="s">
        <v>1127</v>
      </c>
      <c r="D287" s="3564"/>
      <c r="E287" s="3564"/>
      <c r="F287" s="3564"/>
      <c r="G287" s="3564"/>
      <c r="H287" s="3564"/>
      <c r="I287" s="3564"/>
      <c r="J287" s="3564"/>
      <c r="K287" s="3564"/>
      <c r="L287" s="2308"/>
      <c r="M287" s="3667">
        <v>3565584.16</v>
      </c>
      <c r="N287" s="3667">
        <v>3565584.16</v>
      </c>
    </row>
    <row r="288" spans="1:14">
      <c r="A288" s="2583"/>
      <c r="C288" s="3564"/>
      <c r="D288" s="3564"/>
      <c r="E288" s="3564"/>
      <c r="F288" s="3564"/>
      <c r="G288" s="3564"/>
      <c r="H288" s="3564"/>
      <c r="I288" s="3564"/>
      <c r="J288" s="3564"/>
      <c r="K288" s="3564"/>
      <c r="L288" s="2308"/>
      <c r="M288" s="3668"/>
      <c r="N288" s="3668"/>
    </row>
    <row r="289" spans="1:14" ht="14.4" thickBot="1">
      <c r="A289" s="2583"/>
      <c r="C289" s="2308"/>
      <c r="D289" s="2308"/>
      <c r="E289" s="2308"/>
      <c r="F289" s="2308"/>
      <c r="G289" s="2308"/>
      <c r="H289" s="2308"/>
      <c r="I289" s="2308"/>
      <c r="J289" s="2308"/>
      <c r="K289" s="2308"/>
      <c r="L289" s="2308"/>
      <c r="M289" s="2314">
        <v>353354081.30000001</v>
      </c>
      <c r="N289" s="2314">
        <v>258527253.96000001</v>
      </c>
    </row>
    <row r="290" spans="1:14" ht="14.4" thickTop="1">
      <c r="A290" s="2583"/>
      <c r="C290" s="2308"/>
      <c r="D290" s="2308"/>
      <c r="E290" s="2308"/>
      <c r="F290" s="2308"/>
      <c r="G290" s="2308"/>
      <c r="H290" s="2308"/>
      <c r="I290" s="2308"/>
      <c r="J290" s="2308"/>
      <c r="K290" s="2308"/>
      <c r="L290" s="2308"/>
      <c r="M290" s="2354"/>
      <c r="N290" s="2354"/>
    </row>
    <row r="291" spans="1:14">
      <c r="A291" s="2583"/>
      <c r="C291" s="2308"/>
      <c r="D291" s="2308"/>
      <c r="E291" s="2308"/>
      <c r="F291" s="2308"/>
      <c r="G291" s="2308"/>
      <c r="H291" s="2308"/>
      <c r="I291" s="2308"/>
      <c r="J291" s="2308"/>
      <c r="K291" s="2308"/>
      <c r="L291" s="2308"/>
      <c r="M291" s="2354"/>
      <c r="N291" s="2354"/>
    </row>
    <row r="292" spans="1:14">
      <c r="A292" s="2583"/>
      <c r="C292" s="2308"/>
      <c r="D292" s="2308"/>
      <c r="E292" s="2308"/>
      <c r="F292" s="2308"/>
      <c r="G292" s="2308"/>
      <c r="H292" s="2308"/>
      <c r="I292" s="2308"/>
      <c r="J292" s="2308"/>
      <c r="K292" s="2308"/>
      <c r="L292" s="2308"/>
    </row>
    <row r="293" spans="1:14">
      <c r="A293" s="2583"/>
      <c r="C293" s="2593" t="s">
        <v>1370</v>
      </c>
      <c r="D293" s="2308"/>
      <c r="E293" s="2308"/>
      <c r="F293" s="2308"/>
      <c r="G293" s="2308"/>
      <c r="H293" s="2308"/>
      <c r="I293" s="2308"/>
      <c r="J293" s="2308"/>
      <c r="K293" s="2308"/>
      <c r="L293" s="2308"/>
    </row>
    <row r="294" spans="1:14">
      <c r="A294" s="2583"/>
      <c r="C294" s="3596" t="s">
        <v>449</v>
      </c>
      <c r="D294" s="3596"/>
      <c r="E294" s="2315"/>
      <c r="F294" s="2315"/>
      <c r="G294" s="2315"/>
      <c r="H294" s="2315"/>
      <c r="I294" s="2315"/>
      <c r="J294" s="2315"/>
      <c r="K294" s="2315"/>
      <c r="L294" s="2315"/>
      <c r="M294" s="2280">
        <v>19903914.469999999</v>
      </c>
      <c r="N294" s="2280">
        <v>12988884.59</v>
      </c>
    </row>
    <row r="295" spans="1:14">
      <c r="A295" s="2583"/>
      <c r="C295" s="3596" t="s">
        <v>450</v>
      </c>
      <c r="D295" s="3596"/>
      <c r="E295" s="2315"/>
      <c r="F295" s="2315"/>
      <c r="G295" s="2315"/>
      <c r="H295" s="2315"/>
      <c r="I295" s="2315"/>
      <c r="J295" s="2315"/>
      <c r="K295" s="2315"/>
      <c r="L295" s="2315"/>
      <c r="M295" s="2282">
        <v>663726</v>
      </c>
      <c r="N295" s="2282">
        <v>2002988</v>
      </c>
    </row>
    <row r="296" spans="1:14">
      <c r="A296" s="2583"/>
      <c r="C296" s="3596" t="s">
        <v>589</v>
      </c>
      <c r="D296" s="3596"/>
      <c r="E296" s="2315"/>
      <c r="F296" s="2315"/>
      <c r="G296" s="2315"/>
      <c r="H296" s="2315"/>
      <c r="I296" s="2315"/>
      <c r="J296" s="2315"/>
      <c r="K296" s="2315"/>
      <c r="L296" s="2315"/>
      <c r="M296" s="2282">
        <v>0</v>
      </c>
      <c r="N296" s="2282">
        <v>1217915.58</v>
      </c>
    </row>
    <row r="297" spans="1:14">
      <c r="A297" s="2583"/>
      <c r="C297" s="3596" t="s">
        <v>309</v>
      </c>
      <c r="D297" s="3596"/>
      <c r="E297" s="2315"/>
      <c r="F297" s="2315"/>
      <c r="G297" s="2315"/>
      <c r="H297" s="2315"/>
      <c r="I297" s="2315"/>
      <c r="J297" s="2315"/>
      <c r="K297" s="2315"/>
      <c r="L297" s="2315"/>
      <c r="M297" s="2282">
        <v>1413365.11</v>
      </c>
      <c r="N297" s="2282">
        <v>1034345.19</v>
      </c>
    </row>
    <row r="298" spans="1:14">
      <c r="A298" s="2583"/>
      <c r="C298" s="3666" t="s">
        <v>739</v>
      </c>
      <c r="D298" s="3666"/>
      <c r="E298" s="2563"/>
      <c r="F298" s="2563"/>
      <c r="G298" s="2563"/>
      <c r="H298" s="2563"/>
      <c r="I298" s="2563"/>
      <c r="J298" s="2563"/>
      <c r="K298" s="2563"/>
      <c r="L298" s="2563"/>
      <c r="M298" s="2282">
        <v>0</v>
      </c>
      <c r="N298" s="2282">
        <v>38914856.420000002</v>
      </c>
    </row>
    <row r="299" spans="1:14">
      <c r="A299" s="2583"/>
      <c r="C299" s="3666" t="s">
        <v>1375</v>
      </c>
      <c r="D299" s="3666"/>
      <c r="E299" s="2563"/>
      <c r="F299" s="2563"/>
      <c r="G299" s="2563"/>
      <c r="H299" s="2563"/>
      <c r="I299" s="2563"/>
      <c r="J299" s="2563"/>
      <c r="K299" s="2563"/>
      <c r="L299" s="2563"/>
      <c r="M299" s="2282" t="e">
        <v>#REF!</v>
      </c>
      <c r="N299" s="2282">
        <v>582841.69999999995</v>
      </c>
    </row>
    <row r="300" spans="1:14">
      <c r="A300" s="2583"/>
      <c r="C300" s="3666" t="s">
        <v>698</v>
      </c>
      <c r="D300" s="3666"/>
      <c r="E300" s="2563"/>
      <c r="F300" s="2563"/>
      <c r="G300" s="2563"/>
      <c r="H300" s="2563"/>
      <c r="I300" s="2563"/>
      <c r="J300" s="2563"/>
      <c r="K300" s="2563"/>
      <c r="L300" s="2563"/>
      <c r="M300" s="2282" t="e">
        <v>#REF!</v>
      </c>
      <c r="N300" s="2282">
        <v>334597.40000000002</v>
      </c>
    </row>
    <row r="301" spans="1:14">
      <c r="A301" s="2583"/>
      <c r="C301" s="3666" t="s">
        <v>554</v>
      </c>
      <c r="D301" s="3666"/>
      <c r="E301" s="2563"/>
      <c r="F301" s="2563"/>
      <c r="G301" s="2563"/>
      <c r="H301" s="2563"/>
      <c r="I301" s="2563"/>
      <c r="J301" s="2563"/>
      <c r="K301" s="2563"/>
      <c r="L301" s="2563"/>
      <c r="M301" s="2282" t="e">
        <v>#REF!</v>
      </c>
      <c r="N301" s="2282">
        <v>416622.18</v>
      </c>
    </row>
    <row r="302" spans="1:14">
      <c r="A302" s="2583"/>
      <c r="C302" s="3569" t="s">
        <v>1478</v>
      </c>
      <c r="D302" s="3569"/>
      <c r="E302" s="2290"/>
      <c r="F302" s="2290"/>
      <c r="G302" s="2290"/>
      <c r="H302" s="2290"/>
      <c r="I302" s="2290"/>
      <c r="J302" s="2290"/>
      <c r="K302" s="2290"/>
      <c r="L302" s="2290"/>
      <c r="M302" s="2282" t="e">
        <v>#REF!</v>
      </c>
      <c r="N302" s="2282">
        <v>475706.23</v>
      </c>
    </row>
    <row r="303" spans="1:14">
      <c r="A303" s="2583"/>
      <c r="C303" s="3569" t="s">
        <v>890</v>
      </c>
      <c r="D303" s="3569"/>
      <c r="E303" s="2290"/>
      <c r="F303" s="2290"/>
      <c r="G303" s="2290"/>
      <c r="H303" s="2290"/>
      <c r="I303" s="2290"/>
      <c r="J303" s="2290"/>
      <c r="K303" s="2290"/>
      <c r="L303" s="2290"/>
      <c r="M303" s="2282" t="e">
        <v>#REF!</v>
      </c>
      <c r="N303" s="2282">
        <v>2515844</v>
      </c>
    </row>
    <row r="304" spans="1:14">
      <c r="A304" s="2583"/>
      <c r="C304" s="3569" t="s">
        <v>615</v>
      </c>
      <c r="D304" s="3569"/>
      <c r="E304" s="2290"/>
      <c r="F304" s="2290"/>
      <c r="G304" s="2290"/>
      <c r="H304" s="2290"/>
      <c r="I304" s="2290"/>
      <c r="J304" s="2290"/>
      <c r="K304" s="2290"/>
      <c r="L304" s="2290"/>
      <c r="M304" s="2282">
        <v>0</v>
      </c>
      <c r="N304" s="2282">
        <v>23511200</v>
      </c>
    </row>
    <row r="305" spans="1:15">
      <c r="A305" s="2583"/>
      <c r="C305" s="3596" t="s">
        <v>1387</v>
      </c>
      <c r="D305" s="3596"/>
      <c r="E305" s="2315"/>
      <c r="F305" s="2315"/>
      <c r="G305" s="2315"/>
      <c r="H305" s="2315"/>
      <c r="I305" s="2315"/>
      <c r="J305" s="2315"/>
      <c r="K305" s="2315"/>
      <c r="L305" s="2315"/>
      <c r="M305" s="2282">
        <v>0</v>
      </c>
      <c r="N305" s="2282">
        <v>5500</v>
      </c>
    </row>
    <row r="306" spans="1:15">
      <c r="A306" s="2583"/>
      <c r="C306" s="3596" t="s">
        <v>1388</v>
      </c>
      <c r="D306" s="3596"/>
      <c r="E306" s="2315"/>
      <c r="F306" s="2315"/>
      <c r="G306" s="2315"/>
      <c r="H306" s="2315"/>
      <c r="I306" s="2315"/>
      <c r="J306" s="2315"/>
      <c r="K306" s="2315"/>
      <c r="L306" s="2315"/>
      <c r="M306" s="2282">
        <v>911836.74</v>
      </c>
      <c r="N306" s="2282">
        <v>494594.84</v>
      </c>
    </row>
    <row r="307" spans="1:15">
      <c r="A307" s="2583"/>
      <c r="C307" s="3596" t="s">
        <v>1389</v>
      </c>
      <c r="D307" s="3596"/>
      <c r="E307" s="2315"/>
      <c r="F307" s="2315"/>
      <c r="G307" s="2315"/>
      <c r="H307" s="2315"/>
      <c r="I307" s="2315"/>
      <c r="J307" s="2315"/>
      <c r="K307" s="2315"/>
      <c r="L307" s="2315"/>
      <c r="M307" s="2282">
        <v>1647601</v>
      </c>
      <c r="N307" s="2282">
        <v>45000</v>
      </c>
    </row>
    <row r="308" spans="1:15">
      <c r="A308" s="2583"/>
      <c r="C308" s="3596" t="s">
        <v>1330</v>
      </c>
      <c r="D308" s="3596"/>
      <c r="E308" s="2315"/>
      <c r="F308" s="2315"/>
      <c r="G308" s="2315"/>
      <c r="H308" s="2315"/>
      <c r="I308" s="2315"/>
      <c r="J308" s="2315"/>
      <c r="K308" s="2315"/>
      <c r="L308" s="2315"/>
      <c r="M308" s="2282">
        <v>0</v>
      </c>
      <c r="N308" s="2282">
        <v>1816250</v>
      </c>
    </row>
    <row r="309" spans="1:15">
      <c r="A309" s="2583"/>
      <c r="C309" s="3596" t="s">
        <v>1331</v>
      </c>
      <c r="D309" s="3596"/>
      <c r="E309" s="2315"/>
      <c r="F309" s="2315"/>
      <c r="G309" s="2315"/>
      <c r="H309" s="2315"/>
      <c r="I309" s="2315"/>
      <c r="J309" s="2315"/>
      <c r="K309" s="2315"/>
      <c r="L309" s="2315"/>
      <c r="M309" s="2282">
        <v>501036.42</v>
      </c>
      <c r="N309" s="2282">
        <v>2738882.8</v>
      </c>
    </row>
    <row r="310" spans="1:15">
      <c r="A310" s="2583"/>
      <c r="C310" s="3596" t="s">
        <v>1332</v>
      </c>
      <c r="D310" s="3596"/>
      <c r="E310" s="2315"/>
      <c r="F310" s="2315"/>
      <c r="G310" s="2315"/>
      <c r="H310" s="2315"/>
      <c r="I310" s="2315"/>
      <c r="J310" s="2315"/>
      <c r="K310" s="2315"/>
      <c r="L310" s="2315"/>
      <c r="M310" s="2282">
        <v>3231584.34</v>
      </c>
      <c r="N310" s="2282">
        <v>8474925</v>
      </c>
    </row>
    <row r="311" spans="1:15">
      <c r="A311" s="2583"/>
      <c r="C311" s="3596" t="s">
        <v>1333</v>
      </c>
      <c r="D311" s="3596"/>
      <c r="E311" s="2315"/>
      <c r="F311" s="2315"/>
      <c r="G311" s="2315"/>
      <c r="H311" s="2315"/>
      <c r="I311" s="2315"/>
      <c r="J311" s="2315"/>
      <c r="K311" s="2315"/>
      <c r="L311" s="2315"/>
      <c r="M311" s="2282">
        <v>0</v>
      </c>
      <c r="N311" s="2282">
        <v>500000</v>
      </c>
    </row>
    <row r="312" spans="1:15">
      <c r="A312" s="2583"/>
      <c r="C312" s="3596" t="s">
        <v>1334</v>
      </c>
      <c r="D312" s="3596"/>
      <c r="E312" s="2315"/>
      <c r="F312" s="2315"/>
      <c r="G312" s="2315"/>
      <c r="H312" s="2315"/>
      <c r="I312" s="2315"/>
      <c r="J312" s="2315"/>
      <c r="K312" s="2315"/>
      <c r="L312" s="2315"/>
      <c r="M312" s="2282">
        <v>0</v>
      </c>
      <c r="N312" s="2282">
        <v>3455792.61</v>
      </c>
    </row>
    <row r="313" spans="1:15">
      <c r="A313" s="2583"/>
      <c r="C313" s="3596" t="s">
        <v>1335</v>
      </c>
      <c r="D313" s="3596"/>
      <c r="E313" s="2315"/>
      <c r="F313" s="2315"/>
      <c r="G313" s="2315"/>
      <c r="H313" s="2315"/>
      <c r="I313" s="2315"/>
      <c r="J313" s="2315"/>
      <c r="K313" s="2315"/>
      <c r="L313" s="2315"/>
      <c r="M313" s="2282">
        <v>0</v>
      </c>
      <c r="N313" s="2282">
        <v>33303780.059999999</v>
      </c>
    </row>
    <row r="314" spans="1:15">
      <c r="A314" s="2583"/>
      <c r="C314" s="3569" t="s">
        <v>457</v>
      </c>
      <c r="D314" s="3569"/>
      <c r="E314" s="2290"/>
      <c r="F314" s="2290"/>
      <c r="G314" s="2290"/>
      <c r="H314" s="2290"/>
      <c r="I314" s="2290"/>
      <c r="J314" s="2290"/>
      <c r="K314" s="2290"/>
      <c r="L314" s="2290"/>
      <c r="M314" s="2285">
        <v>0</v>
      </c>
      <c r="N314" s="2285">
        <v>730680</v>
      </c>
    </row>
    <row r="315" spans="1:15">
      <c r="A315" s="2583"/>
      <c r="M315" s="2564" t="e">
        <v>#REF!</v>
      </c>
      <c r="N315" s="2564">
        <v>134830526.59999999</v>
      </c>
    </row>
    <row r="316" spans="1:15">
      <c r="A316" s="2583"/>
      <c r="C316" s="2270" t="s">
        <v>614</v>
      </c>
      <c r="D316" s="2308"/>
      <c r="E316" s="2308"/>
      <c r="F316" s="2308"/>
      <c r="G316" s="2308"/>
      <c r="H316" s="2308"/>
      <c r="I316" s="2308"/>
      <c r="J316" s="2308"/>
      <c r="K316" s="2308"/>
      <c r="L316" s="2308"/>
    </row>
    <row r="317" spans="1:15">
      <c r="A317" s="2583"/>
      <c r="C317" s="2308"/>
      <c r="D317" s="2308"/>
      <c r="E317" s="2308"/>
      <c r="F317" s="2308"/>
      <c r="G317" s="2308"/>
      <c r="H317" s="2308"/>
      <c r="I317" s="2308"/>
      <c r="J317" s="2308"/>
      <c r="K317" s="2308"/>
      <c r="L317" s="2308"/>
    </row>
    <row r="318" spans="1:15">
      <c r="A318" s="2583"/>
      <c r="C318" s="3648" t="s">
        <v>1336</v>
      </c>
      <c r="D318" s="3648"/>
      <c r="E318" s="3648"/>
      <c r="F318" s="3648"/>
      <c r="G318" s="3648"/>
      <c r="H318" s="3648"/>
      <c r="I318" s="3648"/>
      <c r="J318" s="3648"/>
      <c r="K318" s="3648"/>
      <c r="L318" s="2320"/>
      <c r="M318" s="2286"/>
      <c r="N318" s="2286"/>
      <c r="O318" s="2399">
        <v>72788599</v>
      </c>
    </row>
    <row r="319" spans="1:15">
      <c r="A319" s="2583"/>
      <c r="C319" s="2320"/>
      <c r="D319" s="2320"/>
      <c r="E319" s="2320"/>
      <c r="F319" s="2320"/>
      <c r="G319" s="2320"/>
      <c r="H319" s="2320"/>
      <c r="I319" s="2320"/>
      <c r="J319" s="2320"/>
      <c r="K319" s="2320"/>
      <c r="L319" s="2320"/>
      <c r="M319" s="2286"/>
      <c r="N319" s="2286"/>
    </row>
    <row r="320" spans="1:15">
      <c r="A320" s="2583"/>
      <c r="C320" s="2270" t="s">
        <v>1337</v>
      </c>
      <c r="M320" s="2280">
        <v>0</v>
      </c>
      <c r="N320" s="2280">
        <v>135882</v>
      </c>
      <c r="O320" s="2405" t="e">
        <v>#REF!</v>
      </c>
    </row>
    <row r="321" spans="1:16">
      <c r="A321" s="2583"/>
      <c r="C321" s="2315" t="s">
        <v>1338</v>
      </c>
      <c r="D321" s="2315"/>
      <c r="E321" s="2315"/>
      <c r="F321" s="2315"/>
      <c r="G321" s="2315"/>
      <c r="H321" s="2315"/>
      <c r="I321" s="2315"/>
      <c r="J321" s="2315"/>
      <c r="K321" s="2315"/>
      <c r="L321" s="2315"/>
      <c r="M321" s="2282">
        <v>0</v>
      </c>
      <c r="N321" s="2282">
        <v>114979</v>
      </c>
      <c r="P321" s="2405" t="e">
        <v>#REF!</v>
      </c>
    </row>
    <row r="322" spans="1:16">
      <c r="A322" s="2583"/>
      <c r="C322" s="3596" t="s">
        <v>1339</v>
      </c>
      <c r="D322" s="3596"/>
      <c r="E322" s="2315"/>
      <c r="F322" s="2315"/>
      <c r="G322" s="2315"/>
      <c r="H322" s="2315"/>
      <c r="I322" s="2315"/>
      <c r="J322" s="2315"/>
      <c r="K322" s="2315"/>
      <c r="L322" s="2315"/>
      <c r="M322" s="2282">
        <v>14180759.890000001</v>
      </c>
      <c r="N322" s="2282">
        <v>5252067.7699999996</v>
      </c>
    </row>
    <row r="323" spans="1:16">
      <c r="A323" s="2583"/>
      <c r="C323" s="2315"/>
      <c r="D323" s="2315"/>
      <c r="E323" s="2315"/>
      <c r="F323" s="2315"/>
      <c r="G323" s="2315"/>
      <c r="H323" s="2315"/>
      <c r="I323" s="2315"/>
      <c r="J323" s="2315"/>
      <c r="K323" s="2315"/>
      <c r="L323" s="2315"/>
      <c r="M323" s="2342">
        <v>14180759.890000001</v>
      </c>
      <c r="N323" s="2342">
        <v>5502928.7699999996</v>
      </c>
    </row>
    <row r="324" spans="1:16">
      <c r="A324" s="2583"/>
      <c r="C324" s="2267"/>
    </row>
    <row r="325" spans="1:16">
      <c r="A325" s="2583"/>
      <c r="C325" s="2267" t="s">
        <v>616</v>
      </c>
      <c r="M325" s="2342">
        <v>784286.81</v>
      </c>
      <c r="N325" s="2342">
        <v>864436.81</v>
      </c>
    </row>
    <row r="326" spans="1:16">
      <c r="A326" s="2583"/>
      <c r="C326" s="2270" t="s">
        <v>1340</v>
      </c>
      <c r="M326" s="2280">
        <v>136130</v>
      </c>
      <c r="N326" s="2280">
        <v>133980</v>
      </c>
    </row>
    <row r="327" spans="1:16">
      <c r="A327" s="2583"/>
      <c r="C327" s="2270" t="s">
        <v>1341</v>
      </c>
      <c r="M327" s="2282">
        <v>6000</v>
      </c>
      <c r="N327" s="2282">
        <v>6000</v>
      </c>
    </row>
    <row r="328" spans="1:16">
      <c r="A328" s="2583"/>
      <c r="C328" s="2270" t="s">
        <v>635</v>
      </c>
      <c r="M328" s="2282">
        <v>1000</v>
      </c>
      <c r="N328" s="2282">
        <v>1000</v>
      </c>
    </row>
    <row r="329" spans="1:16">
      <c r="A329" s="2583"/>
      <c r="C329" s="2270" t="s">
        <v>326</v>
      </c>
      <c r="M329" s="2282">
        <v>24150</v>
      </c>
      <c r="N329" s="2282">
        <v>24150</v>
      </c>
      <c r="O329" s="2399">
        <v>407181687.70200002</v>
      </c>
    </row>
    <row r="330" spans="1:16">
      <c r="A330" s="2583"/>
      <c r="C330" s="2270" t="s">
        <v>318</v>
      </c>
      <c r="M330" s="2282">
        <v>605000</v>
      </c>
      <c r="N330" s="2282">
        <v>687300</v>
      </c>
    </row>
    <row r="331" spans="1:16">
      <c r="A331" s="2583"/>
      <c r="C331" s="2270" t="s">
        <v>1355</v>
      </c>
      <c r="M331" s="2282">
        <v>5000</v>
      </c>
      <c r="N331" s="2282">
        <v>5000</v>
      </c>
    </row>
    <row r="332" spans="1:16">
      <c r="A332" s="2583"/>
      <c r="C332" s="2270" t="s">
        <v>672</v>
      </c>
      <c r="M332" s="2282">
        <v>1600</v>
      </c>
      <c r="N332" s="2282">
        <v>1600</v>
      </c>
      <c r="P332" s="2405" t="e">
        <v>#REF!</v>
      </c>
    </row>
    <row r="333" spans="1:16">
      <c r="C333" s="2270" t="s">
        <v>673</v>
      </c>
      <c r="M333" s="2285">
        <v>5406.81</v>
      </c>
      <c r="N333" s="2285">
        <v>5406.81</v>
      </c>
      <c r="P333" s="2405"/>
    </row>
    <row r="334" spans="1:16">
      <c r="C334" s="2267"/>
      <c r="M334" s="2318">
        <v>784286.81</v>
      </c>
      <c r="N334" s="2318">
        <v>864436.81</v>
      </c>
      <c r="P334" s="2405"/>
    </row>
    <row r="335" spans="1:16" ht="14.4" thickBot="1">
      <c r="C335" s="2267"/>
      <c r="M335" s="2314" t="e">
        <v>#REF!</v>
      </c>
      <c r="N335" s="2314">
        <v>399725146.13999999</v>
      </c>
    </row>
    <row r="336" spans="1:16" ht="14.4" thickTop="1">
      <c r="C336" s="2267"/>
      <c r="M336" s="2289"/>
      <c r="N336" s="2289"/>
    </row>
    <row r="337" spans="1:21">
      <c r="C337" s="2267"/>
      <c r="M337" s="2289"/>
      <c r="N337" s="2289"/>
    </row>
    <row r="338" spans="1:21">
      <c r="C338" s="2267" t="s">
        <v>617</v>
      </c>
      <c r="M338" s="2277"/>
    </row>
    <row r="339" spans="1:21">
      <c r="A339" s="2594"/>
      <c r="C339" s="2270" t="s">
        <v>802</v>
      </c>
      <c r="M339" s="2297">
        <v>352649.27</v>
      </c>
      <c r="N339" s="2297">
        <v>590293.61</v>
      </c>
    </row>
    <row r="340" spans="1:21">
      <c r="M340" s="2277"/>
      <c r="N340" s="2277"/>
      <c r="O340" s="2400">
        <v>15369111976.402</v>
      </c>
    </row>
    <row r="341" spans="1:21">
      <c r="C341" s="2270" t="s">
        <v>716</v>
      </c>
      <c r="M341" s="2289"/>
      <c r="N341" s="2289"/>
    </row>
    <row r="342" spans="1:21">
      <c r="C342" s="2270" t="s">
        <v>324</v>
      </c>
      <c r="M342" s="2280">
        <v>16238700000</v>
      </c>
      <c r="N342" s="2280">
        <v>4540639451.8500004</v>
      </c>
    </row>
    <row r="343" spans="1:21">
      <c r="C343" s="2270" t="s">
        <v>113</v>
      </c>
      <c r="M343" s="2282">
        <v>3910765408.8799996</v>
      </c>
      <c r="N343" s="2282">
        <v>492445824.31</v>
      </c>
    </row>
    <row r="344" spans="1:21">
      <c r="C344" s="2270" t="s">
        <v>114</v>
      </c>
      <c r="M344" s="2285">
        <v>453621294.24199992</v>
      </c>
      <c r="N344" s="2285">
        <v>200651806.22</v>
      </c>
    </row>
    <row r="345" spans="1:21">
      <c r="M345" s="2313">
        <v>20603086703.122002</v>
      </c>
      <c r="N345" s="2313">
        <v>5233737082.3800011</v>
      </c>
    </row>
    <row r="346" spans="1:21" ht="14.4" thickBot="1">
      <c r="C346" s="2267"/>
      <c r="M346" s="2314">
        <v>20603439352.392002</v>
      </c>
      <c r="N346" s="2314">
        <v>5234327375.9900007</v>
      </c>
      <c r="R346" s="2399">
        <v>695039513</v>
      </c>
      <c r="U346" s="2405">
        <v>490034205</v>
      </c>
    </row>
    <row r="347" spans="1:21" ht="14.4" thickTop="1">
      <c r="M347" s="2277"/>
      <c r="O347" s="2399" t="s">
        <v>433</v>
      </c>
      <c r="R347" s="2399">
        <v>276764559</v>
      </c>
    </row>
    <row r="348" spans="1:21">
      <c r="C348" s="2293"/>
      <c r="D348" s="2293"/>
      <c r="E348" s="2293"/>
      <c r="F348" s="2293"/>
      <c r="G348" s="2293"/>
      <c r="H348" s="2293"/>
      <c r="I348" s="2293"/>
      <c r="J348" s="2293"/>
      <c r="K348" s="2293"/>
      <c r="L348" s="2293"/>
      <c r="M348" s="2293"/>
      <c r="N348" s="2293"/>
      <c r="R348" s="2399">
        <v>31397748</v>
      </c>
    </row>
    <row r="349" spans="1:21">
      <c r="C349" s="2293"/>
      <c r="D349" s="2293"/>
      <c r="E349" s="2293"/>
      <c r="F349" s="2293"/>
      <c r="G349" s="2293"/>
      <c r="H349" s="2293"/>
      <c r="I349" s="2293"/>
      <c r="J349" s="2293"/>
      <c r="K349" s="2293"/>
      <c r="L349" s="2293"/>
      <c r="M349" s="2293"/>
      <c r="N349" s="2293"/>
      <c r="P349" s="2405">
        <v>1578870109.75</v>
      </c>
      <c r="R349" s="2399">
        <v>140000000</v>
      </c>
      <c r="U349" s="2435" t="s">
        <v>1205</v>
      </c>
    </row>
    <row r="350" spans="1:21">
      <c r="C350" s="2293"/>
      <c r="D350" s="2293"/>
      <c r="E350" s="2293"/>
      <c r="F350" s="2293"/>
      <c r="G350" s="2293"/>
      <c r="H350" s="2293"/>
      <c r="I350" s="2293"/>
      <c r="J350" s="2293"/>
      <c r="K350" s="2293"/>
      <c r="L350" s="2293"/>
      <c r="M350" s="2293"/>
      <c r="N350" s="2293"/>
      <c r="P350" s="2405">
        <v>257955446.63999999</v>
      </c>
      <c r="U350" s="2436">
        <v>340034205</v>
      </c>
    </row>
    <row r="351" spans="1:21">
      <c r="C351" s="2267" t="s">
        <v>618</v>
      </c>
      <c r="M351" s="2277"/>
      <c r="P351" s="2400">
        <v>1836825556.3899999</v>
      </c>
      <c r="R351" s="2399">
        <v>1143201820</v>
      </c>
      <c r="U351" s="2436">
        <v>150000000</v>
      </c>
    </row>
    <row r="352" spans="1:21">
      <c r="A352" s="2594"/>
      <c r="C352" s="2270" t="s">
        <v>1234</v>
      </c>
      <c r="M352" s="2277">
        <v>1578870109.75</v>
      </c>
      <c r="N352" s="2277">
        <v>1406606624.8900001</v>
      </c>
      <c r="P352" s="2399">
        <v>0</v>
      </c>
      <c r="U352" s="2423">
        <v>490034205</v>
      </c>
    </row>
    <row r="353" spans="1:25">
      <c r="C353" s="2270" t="s">
        <v>936</v>
      </c>
      <c r="M353" s="2277">
        <v>257955446.63999999</v>
      </c>
      <c r="N353" s="2277">
        <v>81244745.859999999</v>
      </c>
      <c r="P353" s="2405">
        <v>1836825556.3899999</v>
      </c>
      <c r="U353" s="2423"/>
    </row>
    <row r="354" spans="1:25">
      <c r="M354" s="2342">
        <v>1836825556.3899999</v>
      </c>
      <c r="N354" s="2342">
        <v>1487851370.75</v>
      </c>
      <c r="P354" s="2405">
        <v>490034205</v>
      </c>
      <c r="R354" s="2409" t="s">
        <v>602</v>
      </c>
      <c r="X354" s="2411" t="e">
        <v>#REF!</v>
      </c>
      <c r="Y354" s="2411">
        <v>129026889</v>
      </c>
    </row>
    <row r="355" spans="1:25">
      <c r="C355" s="2270" t="s">
        <v>953</v>
      </c>
      <c r="M355" s="2277">
        <v>490034205</v>
      </c>
      <c r="N355" s="2286">
        <v>498817637</v>
      </c>
      <c r="P355" s="2400">
        <v>2326859761.3899999</v>
      </c>
      <c r="R355" s="2399" t="s">
        <v>1483</v>
      </c>
      <c r="X355" s="2411" t="e">
        <v>#REF!</v>
      </c>
      <c r="Y355" s="2411">
        <v>168500065</v>
      </c>
    </row>
    <row r="356" spans="1:25">
      <c r="M356" s="2342">
        <v>2326859761.3899999</v>
      </c>
      <c r="N356" s="2342">
        <v>1986669007.75</v>
      </c>
      <c r="P356" s="2400"/>
      <c r="X356" s="2431" t="e">
        <v>#REF!</v>
      </c>
      <c r="Y356" s="2431">
        <v>297526954</v>
      </c>
    </row>
    <row r="357" spans="1:25" ht="14.4" thickBot="1">
      <c r="C357" s="2270" t="s">
        <v>954</v>
      </c>
      <c r="M357" s="2277">
        <v>0</v>
      </c>
      <c r="N357" s="2277">
        <v>407798898</v>
      </c>
      <c r="R357" s="2399" t="s">
        <v>1482</v>
      </c>
      <c r="X357" s="2411" t="e">
        <v>#REF!</v>
      </c>
      <c r="Y357" s="2411">
        <v>0</v>
      </c>
    </row>
    <row r="358" spans="1:25">
      <c r="C358" s="2270" t="s">
        <v>1235</v>
      </c>
      <c r="M358" s="2342">
        <v>2326859761.3899999</v>
      </c>
      <c r="N358" s="2342">
        <v>1578870109.75</v>
      </c>
      <c r="O358" s="2437" t="s">
        <v>93</v>
      </c>
      <c r="X358" s="2431" t="e">
        <v>#REF!</v>
      </c>
      <c r="Y358" s="2431">
        <v>297526954</v>
      </c>
    </row>
    <row r="359" spans="1:25">
      <c r="M359" s="2289"/>
      <c r="N359" s="2289"/>
      <c r="O359" s="2438"/>
      <c r="P359" s="2399">
        <v>56187843</v>
      </c>
      <c r="X359" s="2401"/>
      <c r="Y359" s="2401"/>
    </row>
    <row r="360" spans="1:25">
      <c r="C360" s="2267" t="s">
        <v>619</v>
      </c>
      <c r="D360" s="2267"/>
      <c r="E360" s="2267"/>
      <c r="F360" s="2267"/>
      <c r="G360" s="2267"/>
      <c r="H360" s="2267"/>
      <c r="I360" s="2267"/>
      <c r="J360" s="2267"/>
      <c r="K360" s="2267"/>
      <c r="L360" s="2267"/>
      <c r="M360" s="2277"/>
      <c r="N360" s="2277"/>
      <c r="O360" s="2438"/>
      <c r="P360" s="2399">
        <v>51046039</v>
      </c>
      <c r="X360" s="2401"/>
      <c r="Y360" s="2401"/>
    </row>
    <row r="361" spans="1:25" ht="14.4" thickBot="1">
      <c r="A361" s="2322"/>
      <c r="C361" s="2270" t="s">
        <v>115</v>
      </c>
      <c r="M361" s="2280">
        <v>495798839.56499988</v>
      </c>
      <c r="N361" s="2280">
        <v>212129333.38</v>
      </c>
      <c r="O361" s="2439">
        <v>-163165057.34068674</v>
      </c>
      <c r="R361" s="2399" t="s">
        <v>601</v>
      </c>
      <c r="X361" s="2411" t="e">
        <v>#REF!</v>
      </c>
      <c r="Y361" s="2399">
        <v>194537834</v>
      </c>
    </row>
    <row r="362" spans="1:25">
      <c r="A362" s="2322"/>
      <c r="C362" s="2270" t="s">
        <v>620</v>
      </c>
      <c r="M362" s="2285">
        <v>110042752.75</v>
      </c>
      <c r="N362" s="2285">
        <v>29074455.149999999</v>
      </c>
    </row>
    <row r="363" spans="1:25">
      <c r="A363" s="2322"/>
      <c r="M363" s="2342">
        <v>605841592.31499982</v>
      </c>
      <c r="N363" s="2342">
        <v>241203788.53</v>
      </c>
    </row>
    <row r="364" spans="1:25">
      <c r="A364" s="2322"/>
      <c r="C364" s="2270" t="s">
        <v>424</v>
      </c>
      <c r="M364" s="2277">
        <v>369811688.18957806</v>
      </c>
      <c r="N364" s="2277">
        <v>168338941.74526498</v>
      </c>
      <c r="P364" s="2399">
        <v>-5141804</v>
      </c>
    </row>
    <row r="365" spans="1:25" ht="14.4" thickBot="1">
      <c r="A365" s="2322"/>
      <c r="M365" s="2314">
        <v>236029904.12542176</v>
      </c>
      <c r="N365" s="2314">
        <v>72864846.784735024</v>
      </c>
    </row>
    <row r="366" spans="1:25" ht="14.4" thickTop="1">
      <c r="A366" s="2322"/>
      <c r="C366" s="2270" t="s">
        <v>1128</v>
      </c>
      <c r="O366" s="2400"/>
    </row>
    <row r="367" spans="1:25">
      <c r="A367" s="2322"/>
      <c r="C367" s="2267"/>
    </row>
    <row r="368" spans="1:25">
      <c r="A368" s="2322"/>
      <c r="M368" s="2289"/>
      <c r="N368" s="2289"/>
      <c r="P368" s="2405">
        <v>490034205</v>
      </c>
    </row>
    <row r="369" spans="1:15">
      <c r="C369" s="2267" t="s">
        <v>621</v>
      </c>
      <c r="M369" s="2277"/>
      <c r="N369" s="2277"/>
    </row>
    <row r="370" spans="1:15">
      <c r="A370" s="2454"/>
      <c r="C370" s="2270" t="s">
        <v>622</v>
      </c>
      <c r="M370" s="2565">
        <v>980905616.52999997</v>
      </c>
      <c r="N370" s="2476">
        <v>504153848.49000001</v>
      </c>
    </row>
    <row r="371" spans="1:15">
      <c r="A371" s="2595"/>
      <c r="C371" s="2270" t="s">
        <v>941</v>
      </c>
      <c r="M371" s="2566">
        <v>0</v>
      </c>
      <c r="N371" s="2596">
        <v>17604658.699999999</v>
      </c>
    </row>
    <row r="372" spans="1:15">
      <c r="C372" s="2270" t="s">
        <v>623</v>
      </c>
      <c r="M372" s="2566">
        <v>199841434.21000004</v>
      </c>
      <c r="N372" s="2596">
        <v>14496872.679999996</v>
      </c>
    </row>
    <row r="373" spans="1:15">
      <c r="C373" s="2270" t="s">
        <v>624</v>
      </c>
      <c r="M373" s="2282">
        <v>549693</v>
      </c>
      <c r="N373" s="2282">
        <v>1109366.29</v>
      </c>
    </row>
    <row r="374" spans="1:15">
      <c r="C374" s="2270" t="s">
        <v>625</v>
      </c>
      <c r="M374" s="2285">
        <v>4299188</v>
      </c>
      <c r="N374" s="2285">
        <v>5290440.8600000003</v>
      </c>
    </row>
    <row r="375" spans="1:15" ht="14.4" thickBot="1">
      <c r="M375" s="2298">
        <v>1185595931.74</v>
      </c>
      <c r="N375" s="2597">
        <v>542655187.01999998</v>
      </c>
    </row>
    <row r="376" spans="1:15" ht="14.4" thickTop="1">
      <c r="C376" s="2267" t="s">
        <v>626</v>
      </c>
      <c r="M376" s="2277"/>
    </row>
    <row r="377" spans="1:15">
      <c r="A377" s="2454"/>
      <c r="C377" s="2270" t="s">
        <v>425</v>
      </c>
      <c r="M377" s="2280">
        <v>275437</v>
      </c>
      <c r="N377" s="2280">
        <v>363459</v>
      </c>
    </row>
    <row r="378" spans="1:15">
      <c r="C378" s="2270" t="s">
        <v>427</v>
      </c>
      <c r="M378" s="2282">
        <v>18985948.170000002</v>
      </c>
      <c r="N378" s="2282">
        <v>25252428.98</v>
      </c>
    </row>
    <row r="379" spans="1:15">
      <c r="C379" s="2270" t="s">
        <v>428</v>
      </c>
      <c r="M379" s="2282">
        <v>42491.69</v>
      </c>
      <c r="N379" s="2282">
        <v>3956169.54</v>
      </c>
      <c r="O379" s="2411">
        <v>262425989.14999998</v>
      </c>
    </row>
    <row r="380" spans="1:15">
      <c r="C380" s="2270" t="s">
        <v>281</v>
      </c>
      <c r="M380" s="2282">
        <v>14493321.23</v>
      </c>
      <c r="N380" s="2282">
        <v>0</v>
      </c>
      <c r="O380" s="2411">
        <v>99587863</v>
      </c>
    </row>
    <row r="381" spans="1:15">
      <c r="C381" s="2270" t="s">
        <v>426</v>
      </c>
      <c r="M381" s="2282">
        <v>13321161</v>
      </c>
      <c r="N381" s="2282">
        <v>1717445.24</v>
      </c>
      <c r="O381" s="2411">
        <v>20210873.16</v>
      </c>
    </row>
    <row r="382" spans="1:15">
      <c r="C382" s="2270" t="s">
        <v>122</v>
      </c>
      <c r="M382" s="2285">
        <v>0</v>
      </c>
      <c r="N382" s="2285">
        <v>419.16</v>
      </c>
      <c r="O382" s="2410">
        <v>83892211.51000002</v>
      </c>
    </row>
    <row r="383" spans="1:15" ht="14.4" thickBot="1">
      <c r="C383" s="2267"/>
      <c r="M383" s="2314">
        <v>47118359.090000004</v>
      </c>
      <c r="N383" s="2314">
        <v>31289921.919999998</v>
      </c>
      <c r="O383" s="2440">
        <v>466116936.82000005</v>
      </c>
    </row>
    <row r="384" spans="1:15" ht="14.4" thickTop="1">
      <c r="C384" s="2267" t="s">
        <v>627</v>
      </c>
      <c r="M384" s="2277"/>
      <c r="N384" s="2277"/>
      <c r="O384" s="2410">
        <v>93559437.159999996</v>
      </c>
    </row>
    <row r="385" spans="1:15" ht="14.4" thickBot="1">
      <c r="A385" s="2454"/>
      <c r="C385" s="2270" t="s">
        <v>429</v>
      </c>
      <c r="M385" s="2280" t="e">
        <v>#REF!</v>
      </c>
      <c r="N385" s="2280">
        <v>262149422.04999998</v>
      </c>
      <c r="O385" s="2414">
        <v>372557499.66000009</v>
      </c>
    </row>
    <row r="386" spans="1:15" ht="14.4" thickTop="1">
      <c r="C386" s="2270" t="s">
        <v>430</v>
      </c>
      <c r="M386" s="2282" t="e">
        <v>#REF!</v>
      </c>
      <c r="N386" s="2282">
        <v>139911711.81</v>
      </c>
    </row>
    <row r="387" spans="1:15">
      <c r="C387" s="2270" t="s">
        <v>759</v>
      </c>
      <c r="M387" s="2282" t="e">
        <v>#REF!</v>
      </c>
      <c r="N387" s="2282">
        <v>19484820.099999998</v>
      </c>
    </row>
    <row r="388" spans="1:15">
      <c r="C388" s="2270" t="s">
        <v>760</v>
      </c>
      <c r="M388" s="2285" t="e">
        <v>#REF!</v>
      </c>
      <c r="N388" s="2285">
        <v>88900223.030000001</v>
      </c>
    </row>
    <row r="389" spans="1:15">
      <c r="M389" s="2342" t="e">
        <v>#REF!</v>
      </c>
      <c r="N389" s="2342">
        <v>510446176.99000001</v>
      </c>
    </row>
    <row r="390" spans="1:15">
      <c r="C390" s="2270" t="s">
        <v>636</v>
      </c>
      <c r="M390" s="2277" t="e">
        <v>#REF!</v>
      </c>
      <c r="N390" s="2277">
        <v>125755153.88</v>
      </c>
    </row>
    <row r="391" spans="1:15" ht="14.4" thickBot="1">
      <c r="M391" s="2314" t="e">
        <v>#REF!</v>
      </c>
      <c r="N391" s="2314">
        <v>384691023.11000001</v>
      </c>
    </row>
    <row r="392" spans="1:15" ht="14.4" thickTop="1"/>
    <row r="439" spans="13:13">
      <c r="M439" s="2313">
        <v>14180759.890000001</v>
      </c>
    </row>
  </sheetData>
  <mergeCells count="44">
    <mergeCell ref="C322:D322"/>
    <mergeCell ref="C307:D307"/>
    <mergeCell ref="C308:D308"/>
    <mergeCell ref="C309:D309"/>
    <mergeCell ref="C310:D310"/>
    <mergeCell ref="C314:D314"/>
    <mergeCell ref="C318:K318"/>
    <mergeCell ref="C313:D313"/>
    <mergeCell ref="C312:D312"/>
    <mergeCell ref="H35:J35"/>
    <mergeCell ref="A1:N1"/>
    <mergeCell ref="A2:N2"/>
    <mergeCell ref="A3:N3"/>
    <mergeCell ref="C204:K204"/>
    <mergeCell ref="C123:D123"/>
    <mergeCell ref="C124:D124"/>
    <mergeCell ref="C125:D125"/>
    <mergeCell ref="C130:D130"/>
    <mergeCell ref="C129:D129"/>
    <mergeCell ref="E77:E78"/>
    <mergeCell ref="C126:D126"/>
    <mergeCell ref="C127:D127"/>
    <mergeCell ref="C128:D128"/>
    <mergeCell ref="N287:N288"/>
    <mergeCell ref="C278:K278"/>
    <mergeCell ref="C219:N222"/>
    <mergeCell ref="C131:D131"/>
    <mergeCell ref="C304:D304"/>
    <mergeCell ref="C298:D298"/>
    <mergeCell ref="C287:K288"/>
    <mergeCell ref="C294:D294"/>
    <mergeCell ref="C295:D295"/>
    <mergeCell ref="C296:D296"/>
    <mergeCell ref="C224:N226"/>
    <mergeCell ref="M287:M288"/>
    <mergeCell ref="C299:D299"/>
    <mergeCell ref="C297:D297"/>
    <mergeCell ref="C305:D305"/>
    <mergeCell ref="C311:D311"/>
    <mergeCell ref="C300:D300"/>
    <mergeCell ref="C301:D301"/>
    <mergeCell ref="C302:D302"/>
    <mergeCell ref="C306:D306"/>
    <mergeCell ref="C303:D303"/>
  </mergeCells>
  <phoneticPr fontId="139" type="noConversion"/>
  <printOptions horizontalCentered="1"/>
  <pageMargins left="0.5" right="0.5" top="1" bottom="0.7" header="0.5" footer="0.3"/>
  <pageSetup paperSize="9" scale="60" firstPageNumber="15" orientation="landscape" useFirstPageNumber="1" r:id="rId1"/>
  <headerFooter>
    <oddHeader>&amp;L&amp;"Tahoma,Bold"&amp;11MABS &amp;&amp; J Partners&amp;"Arial,Bold"
&amp;"Arial,Regular"Chartered Accountants&amp;R&amp;"Arial,Bold"&amp;12Mahfel Huq &amp;&amp; Co.&amp;"Arial,Regular"&amp;14
&amp;10Chartered Accountants</oddHeader>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0">
    <tabColor theme="3" tint="0.39997558519241921"/>
  </sheetPr>
  <dimension ref="A1:Q62"/>
  <sheetViews>
    <sheetView view="pageBreakPreview" topLeftCell="E25" zoomScaleNormal="100" zoomScaleSheetLayoutView="100" workbookViewId="0">
      <selection activeCell="I25" sqref="I1:R1048576"/>
    </sheetView>
  </sheetViews>
  <sheetFormatPr defaultColWidth="9.109375" defaultRowHeight="15"/>
  <cols>
    <col min="1" max="1" width="62.109375" style="2412" hidden="1" customWidth="1"/>
    <col min="2" max="2" width="36.33203125" style="2370" customWidth="1"/>
    <col min="3" max="3" width="15.33203125" style="2270" customWidth="1"/>
    <col min="4" max="4" width="9.33203125" style="2270" hidden="1" customWidth="1"/>
    <col min="5" max="5" width="0.5546875" style="2299" customWidth="1"/>
    <col min="6" max="6" width="15.33203125" style="2606" customWidth="1"/>
    <col min="7" max="7" width="0.5546875" style="2606" customWidth="1"/>
    <col min="8" max="8" width="15.33203125" style="2606" customWidth="1"/>
    <col min="9" max="9" width="19.109375" style="2399" customWidth="1"/>
    <col min="10" max="10" width="13.6640625" style="2399" customWidth="1"/>
    <col min="11" max="11" width="20.33203125" style="2399" customWidth="1"/>
    <col min="12" max="12" width="17.6640625" style="2399" customWidth="1"/>
    <col min="13" max="13" width="15.44140625" style="2399" customWidth="1"/>
    <col min="14" max="14" width="16" style="2399" customWidth="1"/>
    <col min="15" max="15" width="16.44140625" style="2399" customWidth="1"/>
    <col min="16" max="16" width="13.44140625" style="2399"/>
    <col min="17" max="17" width="19.33203125" style="2399" customWidth="1"/>
    <col min="18" max="16384" width="9.109375" style="2399"/>
  </cols>
  <sheetData>
    <row r="1" spans="1:17" ht="17.399999999999999">
      <c r="A1" s="3671" t="s">
        <v>483</v>
      </c>
      <c r="B1" s="3671"/>
      <c r="C1" s="3671"/>
      <c r="D1" s="3671"/>
      <c r="E1" s="3671"/>
      <c r="F1" s="3671"/>
      <c r="G1" s="3671"/>
      <c r="H1" s="3671"/>
      <c r="I1" s="2617"/>
      <c r="J1" s="2617"/>
    </row>
    <row r="2" spans="1:17" ht="13.8">
      <c r="A2" s="3678" t="s">
        <v>193</v>
      </c>
      <c r="B2" s="3678"/>
      <c r="C2" s="3678"/>
      <c r="D2" s="3678"/>
      <c r="E2" s="3678"/>
      <c r="F2" s="3678"/>
      <c r="G2" s="3678"/>
      <c r="H2" s="3678"/>
      <c r="I2" s="2618"/>
      <c r="J2" s="2618"/>
      <c r="N2" s="2432"/>
      <c r="O2" s="2432"/>
      <c r="P2" s="2432"/>
      <c r="Q2" s="2619"/>
    </row>
    <row r="3" spans="1:17" ht="13.8">
      <c r="A3" s="3679" t="s">
        <v>2195</v>
      </c>
      <c r="B3" s="3679"/>
      <c r="C3" s="3679"/>
      <c r="D3" s="3679"/>
      <c r="E3" s="3679"/>
      <c r="F3" s="3679"/>
      <c r="G3" s="3679"/>
      <c r="H3" s="3679"/>
      <c r="I3" s="2618"/>
      <c r="J3" s="2618"/>
      <c r="N3" s="2432"/>
      <c r="O3" s="2432"/>
      <c r="P3" s="2432"/>
      <c r="Q3" s="2619"/>
    </row>
    <row r="4" spans="1:17" ht="13.8">
      <c r="A4" s="3035"/>
      <c r="B4" s="3035"/>
      <c r="C4" s="3035"/>
      <c r="D4" s="3035"/>
      <c r="E4" s="3035"/>
      <c r="F4" s="3035"/>
      <c r="G4" s="3035"/>
      <c r="H4" s="3035"/>
      <c r="I4" s="2618"/>
      <c r="J4" s="2618"/>
      <c r="N4" s="2432"/>
      <c r="O4" s="2432"/>
      <c r="P4" s="2432"/>
      <c r="Q4" s="2619"/>
    </row>
    <row r="5" spans="1:17">
      <c r="A5" s="3680" t="s">
        <v>746</v>
      </c>
      <c r="B5" s="3681"/>
      <c r="C5" s="3682"/>
      <c r="D5" s="3686" t="s">
        <v>194</v>
      </c>
      <c r="E5" s="2599"/>
      <c r="F5" s="3674" t="s">
        <v>2624</v>
      </c>
      <c r="G5" s="3675"/>
      <c r="H5" s="3676"/>
      <c r="I5" s="2620"/>
      <c r="J5" s="2620"/>
      <c r="N5" s="2432"/>
      <c r="O5" s="2432"/>
      <c r="P5" s="2432"/>
      <c r="Q5" s="2619"/>
    </row>
    <row r="6" spans="1:17">
      <c r="A6" s="3683"/>
      <c r="B6" s="3684"/>
      <c r="C6" s="3685"/>
      <c r="D6" s="3687"/>
      <c r="E6" s="2599"/>
      <c r="F6" s="2333">
        <v>44561</v>
      </c>
      <c r="G6" s="2598"/>
      <c r="H6" s="2333">
        <v>44196</v>
      </c>
      <c r="I6" s="2621"/>
      <c r="J6" s="2621"/>
      <c r="N6" s="2432"/>
      <c r="O6" s="2432"/>
      <c r="P6" s="2432"/>
      <c r="Q6" s="2622"/>
    </row>
    <row r="7" spans="1:17" s="2270" customFormat="1" ht="13.2">
      <c r="A7" s="2623"/>
      <c r="B7" s="2623" t="s">
        <v>1211</v>
      </c>
      <c r="C7" s="2623"/>
      <c r="D7" s="2599"/>
      <c r="E7" s="2599"/>
      <c r="F7" s="2451"/>
      <c r="G7" s="2451"/>
      <c r="H7" s="2451"/>
      <c r="I7" s="2451"/>
      <c r="J7" s="2451"/>
      <c r="K7" s="2624"/>
      <c r="L7" s="3677"/>
      <c r="M7" s="3677"/>
      <c r="N7" s="3677"/>
      <c r="O7" s="3677"/>
      <c r="P7" s="3677"/>
      <c r="Q7" s="2332"/>
    </row>
    <row r="8" spans="1:17" s="2270" customFormat="1" ht="13.2">
      <c r="A8" s="2623"/>
      <c r="B8" s="2599" t="s">
        <v>1212</v>
      </c>
      <c r="C8" s="2623"/>
      <c r="D8" s="2599"/>
      <c r="E8" s="2599"/>
      <c r="F8" s="2608">
        <v>3592103114.7844334</v>
      </c>
      <c r="G8" s="2451"/>
      <c r="H8" s="2608">
        <v>3441838520.5609999</v>
      </c>
      <c r="I8" s="2625"/>
      <c r="J8" s="2625"/>
      <c r="N8" s="2315"/>
      <c r="O8" s="2315"/>
      <c r="P8" s="2315"/>
      <c r="Q8" s="2626"/>
    </row>
    <row r="9" spans="1:17" s="2270" customFormat="1" ht="15.75" customHeight="1">
      <c r="A9" s="2599"/>
      <c r="B9" s="2623" t="s">
        <v>1213</v>
      </c>
      <c r="C9" s="2599"/>
      <c r="D9" s="2599"/>
      <c r="E9" s="2599"/>
      <c r="F9" s="2451"/>
      <c r="G9" s="2451"/>
      <c r="H9" s="2451"/>
      <c r="I9" s="2451"/>
      <c r="J9" s="2451"/>
      <c r="N9" s="2315"/>
      <c r="O9" s="2315"/>
      <c r="P9" s="2315"/>
      <c r="Q9" s="2626"/>
    </row>
    <row r="10" spans="1:17" s="2270" customFormat="1" ht="13.2">
      <c r="A10" s="2599"/>
      <c r="B10" s="2599" t="s">
        <v>569</v>
      </c>
      <c r="C10" s="2599"/>
      <c r="D10" s="2600"/>
      <c r="E10" s="2599"/>
      <c r="F10" s="2609">
        <v>71381039.004206955</v>
      </c>
      <c r="G10" s="2451"/>
      <c r="H10" s="2609">
        <v>45679981.460000001</v>
      </c>
      <c r="I10" s="2627"/>
      <c r="J10" s="2451"/>
      <c r="N10" s="2315"/>
      <c r="O10" s="2315"/>
      <c r="P10" s="2315"/>
      <c r="Q10" s="2626"/>
    </row>
    <row r="11" spans="1:17" s="2270" customFormat="1" ht="13.2">
      <c r="A11" s="2599"/>
      <c r="B11" s="2270" t="s">
        <v>2466</v>
      </c>
      <c r="C11" s="2599"/>
      <c r="D11" s="2600"/>
      <c r="E11" s="2599"/>
      <c r="F11" s="2610">
        <v>228969.74040000001</v>
      </c>
      <c r="G11" s="2451"/>
      <c r="H11" s="2610">
        <v>0</v>
      </c>
      <c r="I11" s="2451"/>
      <c r="J11" s="2451"/>
      <c r="N11" s="2315"/>
      <c r="O11" s="2315"/>
      <c r="P11" s="2315"/>
      <c r="Q11" s="2626"/>
    </row>
    <row r="12" spans="1:17" s="2270" customFormat="1" ht="13.2">
      <c r="A12" s="2599"/>
      <c r="B12" s="2599" t="s">
        <v>1569</v>
      </c>
      <c r="C12" s="2599"/>
      <c r="D12" s="2600"/>
      <c r="E12" s="2599"/>
      <c r="F12" s="2610">
        <v>-1189263727.97</v>
      </c>
      <c r="G12" s="2451"/>
      <c r="H12" s="2610">
        <v>-1037840366.186</v>
      </c>
      <c r="I12" s="2451"/>
      <c r="J12" s="2451"/>
      <c r="K12" s="2313"/>
      <c r="L12" s="2332"/>
      <c r="M12" s="2313"/>
      <c r="N12" s="2315"/>
      <c r="O12" s="2315"/>
      <c r="P12" s="2315"/>
      <c r="Q12" s="2626"/>
    </row>
    <row r="13" spans="1:17" s="2270" customFormat="1" ht="13.2">
      <c r="A13" s="2599"/>
      <c r="B13" s="2599" t="s">
        <v>1087</v>
      </c>
      <c r="C13" s="2599"/>
      <c r="D13" s="2600"/>
      <c r="E13" s="2599"/>
      <c r="F13" s="3195">
        <v>-751189844.48000002</v>
      </c>
      <c r="G13" s="2451"/>
      <c r="H13" s="2610">
        <v>-720785884.13</v>
      </c>
      <c r="I13" s="2451"/>
      <c r="J13" s="2451"/>
      <c r="N13" s="2315"/>
      <c r="O13" s="2315"/>
      <c r="P13" s="2315"/>
      <c r="Q13" s="2626"/>
    </row>
    <row r="14" spans="1:17" s="2270" customFormat="1" ht="13.2">
      <c r="A14" s="2599"/>
      <c r="B14" s="2599" t="s">
        <v>1061</v>
      </c>
      <c r="C14" s="2599"/>
      <c r="D14" s="2600"/>
      <c r="E14" s="2599"/>
      <c r="F14" s="3197">
        <v>-118982513.98653921</v>
      </c>
      <c r="G14" s="2451"/>
      <c r="H14" s="2611">
        <v>-77838427.290000007</v>
      </c>
      <c r="I14" s="2451"/>
      <c r="J14" s="2451"/>
      <c r="K14" s="2313"/>
      <c r="L14" s="2286"/>
      <c r="N14" s="2315"/>
      <c r="O14" s="2315"/>
      <c r="P14" s="2315"/>
      <c r="Q14" s="2626"/>
    </row>
    <row r="15" spans="1:17" s="2270" customFormat="1" ht="13.2">
      <c r="A15" s="2623"/>
      <c r="B15" s="2623" t="s">
        <v>2534</v>
      </c>
      <c r="C15" s="2623"/>
      <c r="D15" s="2628"/>
      <c r="E15" s="2623"/>
      <c r="F15" s="3506">
        <v>1604277037.0925009</v>
      </c>
      <c r="G15" s="2451"/>
      <c r="H15" s="2608">
        <v>1651053824.415</v>
      </c>
      <c r="I15" s="2625"/>
      <c r="J15" s="2625"/>
      <c r="N15" s="2315"/>
      <c r="O15" s="2315"/>
      <c r="P15" s="2315"/>
      <c r="Q15" s="2629"/>
    </row>
    <row r="16" spans="1:17" s="2270" customFormat="1" ht="13.2">
      <c r="A16" s="2599"/>
      <c r="B16" s="2599" t="s">
        <v>1214</v>
      </c>
      <c r="C16" s="2599"/>
      <c r="D16" s="2600"/>
      <c r="E16" s="2599"/>
      <c r="F16" s="3507">
        <v>-1419268560.5519998</v>
      </c>
      <c r="G16" s="2451"/>
      <c r="H16" s="2451">
        <v>-516366310.30000103</v>
      </c>
      <c r="I16" s="2627"/>
      <c r="J16" s="2451"/>
      <c r="K16" s="2313"/>
      <c r="N16" s="2315"/>
      <c r="O16" s="2315"/>
      <c r="P16" s="2315"/>
      <c r="Q16" s="2629"/>
    </row>
    <row r="17" spans="1:17" s="2270" customFormat="1" ht="15.75" customHeight="1">
      <c r="A17" s="2623"/>
      <c r="B17" s="2599" t="s">
        <v>1215</v>
      </c>
      <c r="C17" s="2623"/>
      <c r="D17" s="2600"/>
      <c r="E17" s="2599"/>
      <c r="F17" s="3507">
        <v>2885182635.7995019</v>
      </c>
      <c r="G17" s="2451"/>
      <c r="H17" s="2451">
        <v>2753212018</v>
      </c>
      <c r="I17" s="2451"/>
      <c r="J17" s="2451"/>
      <c r="K17" s="2630"/>
      <c r="L17" s="2313"/>
      <c r="M17" s="2313"/>
      <c r="N17" s="2315"/>
      <c r="O17" s="2315"/>
      <c r="P17" s="2315"/>
      <c r="Q17" s="2629"/>
    </row>
    <row r="18" spans="1:17" s="2270" customFormat="1" ht="13.2">
      <c r="A18" s="2599"/>
      <c r="B18" s="2599" t="s">
        <v>1216</v>
      </c>
      <c r="C18" s="2599"/>
      <c r="D18" s="2600"/>
      <c r="E18" s="2599"/>
      <c r="F18" s="3508">
        <v>-751913957</v>
      </c>
      <c r="G18" s="2451"/>
      <c r="H18" s="2612">
        <v>-600000000</v>
      </c>
      <c r="I18" s="2627"/>
      <c r="J18" s="2631"/>
      <c r="K18" s="2313"/>
      <c r="N18" s="2632"/>
    </row>
    <row r="19" spans="1:17" s="2270" customFormat="1" ht="13.2">
      <c r="A19" s="2623"/>
      <c r="B19" s="2267" t="s">
        <v>2532</v>
      </c>
      <c r="C19" s="2623"/>
      <c r="D19" s="2628"/>
      <c r="E19" s="2623"/>
      <c r="F19" s="3508">
        <v>2318277155.340003</v>
      </c>
      <c r="G19" s="2451"/>
      <c r="H19" s="2612">
        <v>3287899532.1149988</v>
      </c>
      <c r="I19" s="2625"/>
      <c r="J19" s="2625"/>
      <c r="L19" s="2313"/>
    </row>
    <row r="20" spans="1:17" s="2270" customFormat="1" ht="13.2">
      <c r="A20" s="2599"/>
      <c r="B20" s="2599"/>
      <c r="C20" s="2599"/>
      <c r="D20" s="2600"/>
      <c r="E20" s="2599"/>
      <c r="F20" s="3507"/>
      <c r="G20" s="2451"/>
      <c r="H20" s="2451"/>
      <c r="I20" s="2625"/>
      <c r="J20" s="2625"/>
      <c r="K20" s="2313"/>
      <c r="L20" s="2479"/>
      <c r="N20" s="2313"/>
    </row>
    <row r="21" spans="1:17" s="2270" customFormat="1" ht="13.2">
      <c r="A21" s="2623"/>
      <c r="B21" s="2623" t="s">
        <v>1217</v>
      </c>
      <c r="C21" s="2623"/>
      <c r="D21" s="2628"/>
      <c r="E21" s="2623"/>
      <c r="F21" s="3508"/>
      <c r="G21" s="2451"/>
      <c r="H21" s="2612"/>
      <c r="I21" s="2625"/>
      <c r="J21" s="2625"/>
      <c r="L21" s="2313"/>
      <c r="N21" s="2479"/>
    </row>
    <row r="22" spans="1:17" s="2270" customFormat="1" ht="13.2">
      <c r="A22" s="2599"/>
      <c r="B22" s="2599" t="s">
        <v>1919</v>
      </c>
      <c r="C22" s="2599"/>
      <c r="D22" s="2600"/>
      <c r="E22" s="2599"/>
      <c r="F22" s="3195">
        <v>-821086014.5</v>
      </c>
      <c r="G22" s="2613"/>
      <c r="H22" s="2610">
        <v>-254979190.5</v>
      </c>
      <c r="I22" s="2627"/>
      <c r="J22" s="2451"/>
      <c r="K22" s="2313"/>
      <c r="N22" s="2313"/>
    </row>
    <row r="23" spans="1:17" s="2270" customFormat="1" ht="13.2">
      <c r="A23" s="2599"/>
      <c r="B23" s="2599" t="s">
        <v>1705</v>
      </c>
      <c r="C23" s="2599"/>
      <c r="D23" s="2600"/>
      <c r="E23" s="2599"/>
      <c r="F23" s="3195">
        <v>0</v>
      </c>
      <c r="G23" s="2613"/>
      <c r="H23" s="2610">
        <v>0</v>
      </c>
      <c r="I23" s="2451"/>
      <c r="J23" s="2451"/>
      <c r="K23" s="2633"/>
    </row>
    <row r="24" spans="1:17" s="2270" customFormat="1" ht="13.2">
      <c r="A24" s="2599"/>
      <c r="B24" s="2599" t="s">
        <v>1201</v>
      </c>
      <c r="C24" s="2599"/>
      <c r="D24" s="2600"/>
      <c r="E24" s="2599"/>
      <c r="F24" s="3195">
        <v>134638161</v>
      </c>
      <c r="G24" s="2613"/>
      <c r="H24" s="2610">
        <v>0</v>
      </c>
      <c r="I24" s="2627"/>
      <c r="J24" s="2634"/>
      <c r="K24" s="2635"/>
      <c r="M24" s="2313"/>
    </row>
    <row r="25" spans="1:17" s="2270" customFormat="1" ht="13.2">
      <c r="A25" s="2599"/>
      <c r="B25" s="2599" t="s">
        <v>1218</v>
      </c>
      <c r="C25" s="2339">
        <v>17</v>
      </c>
      <c r="D25" s="2599"/>
      <c r="E25" s="2599"/>
      <c r="F25" s="3195">
        <v>-21096543.123334378</v>
      </c>
      <c r="G25" s="2613"/>
      <c r="H25" s="2610">
        <v>-30397969.99999997</v>
      </c>
      <c r="I25" s="2451"/>
      <c r="J25" s="2451"/>
      <c r="K25" s="2635"/>
      <c r="L25" s="2313"/>
    </row>
    <row r="26" spans="1:17" s="2270" customFormat="1" ht="13.2">
      <c r="A26" s="2599"/>
      <c r="B26" s="2599" t="s">
        <v>1242</v>
      </c>
      <c r="C26" s="2599"/>
      <c r="D26" s="2599"/>
      <c r="E26" s="2599"/>
      <c r="F26" s="2614">
        <v>58853173</v>
      </c>
      <c r="G26" s="2613"/>
      <c r="H26" s="2614">
        <v>48678798</v>
      </c>
      <c r="I26" s="2636"/>
      <c r="J26" s="2601"/>
      <c r="K26" s="2635"/>
      <c r="L26" s="2601"/>
      <c r="N26" s="2637"/>
      <c r="O26" s="2313"/>
    </row>
    <row r="27" spans="1:17" s="2270" customFormat="1" ht="13.2">
      <c r="A27" s="2599"/>
      <c r="B27" s="2599" t="s">
        <v>923</v>
      </c>
      <c r="C27" s="2599"/>
      <c r="D27" s="2599"/>
      <c r="E27" s="2599"/>
      <c r="F27" s="2282">
        <v>-356858620</v>
      </c>
      <c r="G27" s="2613"/>
      <c r="H27" s="2282">
        <v>-305673165</v>
      </c>
      <c r="I27" s="2638"/>
      <c r="J27" s="2638"/>
      <c r="K27" s="2635"/>
      <c r="O27" s="2313"/>
    </row>
    <row r="28" spans="1:17" s="2270" customFormat="1" ht="13.2">
      <c r="A28" s="2599"/>
      <c r="B28" s="2599" t="s">
        <v>1867</v>
      </c>
      <c r="C28" s="2599"/>
      <c r="D28" s="2599"/>
      <c r="E28" s="2599"/>
      <c r="F28" s="2282">
        <v>-2785500000</v>
      </c>
      <c r="G28" s="2613"/>
      <c r="H28" s="2282">
        <v>-1059319000</v>
      </c>
      <c r="I28" s="2639"/>
      <c r="J28" s="2638"/>
      <c r="K28" s="2640"/>
      <c r="O28" s="2313"/>
    </row>
    <row r="29" spans="1:17" s="2270" customFormat="1" ht="13.2">
      <c r="A29" s="2599"/>
      <c r="B29" s="2599" t="s">
        <v>2622</v>
      </c>
      <c r="C29" s="2599">
        <v>23.01</v>
      </c>
      <c r="D29" s="2599"/>
      <c r="E29" s="2599"/>
      <c r="F29" s="2610">
        <v>-115879576.02666566</v>
      </c>
      <c r="G29" s="2613"/>
      <c r="H29" s="2610">
        <v>-12761158.5</v>
      </c>
      <c r="I29" s="2451"/>
      <c r="J29" s="2451"/>
      <c r="K29" s="2339"/>
      <c r="L29" s="2332"/>
      <c r="M29" s="2332"/>
      <c r="O29" s="2313"/>
    </row>
    <row r="30" spans="1:17" s="2270" customFormat="1" ht="13.2">
      <c r="A30" s="2599"/>
      <c r="B30" s="2599" t="s">
        <v>94</v>
      </c>
      <c r="C30" s="2599"/>
      <c r="D30" s="2599"/>
      <c r="E30" s="2599"/>
      <c r="F30" s="2610">
        <v>1044248994.5400001</v>
      </c>
      <c r="G30" s="2613"/>
      <c r="H30" s="2610">
        <v>899144646.91799998</v>
      </c>
      <c r="I30" s="2451"/>
      <c r="J30" s="2641"/>
      <c r="O30" s="2313"/>
      <c r="Q30" s="2642"/>
    </row>
    <row r="31" spans="1:17" s="2270" customFormat="1" ht="13.2">
      <c r="A31" s="2599"/>
      <c r="B31" s="2599" t="s">
        <v>1219</v>
      </c>
      <c r="C31" s="2599"/>
      <c r="D31" s="2599"/>
      <c r="E31" s="2599"/>
      <c r="F31" s="2610">
        <v>613719346.10000002</v>
      </c>
      <c r="G31" s="2613"/>
      <c r="H31" s="2610">
        <v>591023321</v>
      </c>
      <c r="I31" s="2451"/>
      <c r="J31" s="2611"/>
      <c r="O31" s="2313"/>
      <c r="Q31" s="2642"/>
    </row>
    <row r="32" spans="1:17" s="2270" customFormat="1" ht="13.2">
      <c r="A32" s="2599"/>
      <c r="B32" s="2599" t="s">
        <v>2468</v>
      </c>
      <c r="C32" s="2599"/>
      <c r="D32" s="2599"/>
      <c r="E32" s="2599"/>
      <c r="F32" s="2611">
        <v>134205503.72000001</v>
      </c>
      <c r="G32" s="2613"/>
      <c r="H32" s="2611">
        <v>74030611</v>
      </c>
      <c r="I32" s="2451"/>
      <c r="J32" s="2451"/>
      <c r="K32" s="2479"/>
      <c r="L32" s="2637"/>
      <c r="M32" s="2643"/>
      <c r="O32" s="2313"/>
      <c r="Q32" s="2642"/>
    </row>
    <row r="33" spans="1:16" s="2270" customFormat="1" ht="13.2">
      <c r="A33" s="2623"/>
      <c r="B33" s="2623" t="s">
        <v>2533</v>
      </c>
      <c r="C33" s="2623"/>
      <c r="D33" s="2623"/>
      <c r="E33" s="2623"/>
      <c r="F33" s="2608">
        <v>-2114755575.2900002</v>
      </c>
      <c r="G33" s="2451"/>
      <c r="H33" s="2608">
        <v>-50253107.082000017</v>
      </c>
      <c r="I33" s="2625"/>
      <c r="J33" s="2625"/>
      <c r="K33" s="2644"/>
      <c r="L33" s="2332"/>
      <c r="O33" s="2313"/>
    </row>
    <row r="34" spans="1:16" s="2270" customFormat="1" ht="13.2">
      <c r="A34" s="2599"/>
      <c r="B34" s="2599"/>
      <c r="C34" s="2599"/>
      <c r="D34" s="2599"/>
      <c r="E34" s="2599"/>
      <c r="F34" s="2451"/>
      <c r="G34" s="2451"/>
      <c r="H34" s="2451"/>
      <c r="I34" s="2451"/>
      <c r="J34" s="2451"/>
      <c r="K34" s="2645"/>
      <c r="O34" s="2313"/>
    </row>
    <row r="35" spans="1:16" s="2270" customFormat="1" ht="13.2">
      <c r="A35" s="2623"/>
      <c r="B35" s="2623" t="s">
        <v>1907</v>
      </c>
      <c r="C35" s="2599"/>
      <c r="D35" s="2599"/>
      <c r="E35" s="2599"/>
      <c r="F35" s="2451"/>
      <c r="G35" s="2451"/>
      <c r="H35" s="2451"/>
      <c r="I35" s="2451"/>
      <c r="J35" s="2451"/>
      <c r="K35" s="2646"/>
      <c r="O35" s="2313"/>
    </row>
    <row r="36" spans="1:16" s="2270" customFormat="1" ht="13.2">
      <c r="A36" s="2599"/>
      <c r="B36" s="2599" t="s">
        <v>1221</v>
      </c>
      <c r="C36" s="2599"/>
      <c r="D36" s="2599"/>
      <c r="E36" s="2599"/>
      <c r="F36" s="2608">
        <v>-600000000</v>
      </c>
      <c r="G36" s="2451"/>
      <c r="H36" s="2608">
        <v>-550000000</v>
      </c>
      <c r="I36" s="2451"/>
      <c r="J36" s="2451"/>
      <c r="K36" s="2646"/>
      <c r="O36" s="2313"/>
    </row>
    <row r="37" spans="1:16" s="2270" customFormat="1" ht="13.8" thickBot="1">
      <c r="A37" s="2623"/>
      <c r="B37" s="2623" t="s">
        <v>1906</v>
      </c>
      <c r="C37" s="2623"/>
      <c r="D37" s="2623"/>
      <c r="E37" s="2623"/>
      <c r="F37" s="2615">
        <v>-600000000</v>
      </c>
      <c r="G37" s="2451"/>
      <c r="H37" s="2615">
        <v>-550000000</v>
      </c>
      <c r="I37" s="2625"/>
      <c r="J37" s="2625"/>
      <c r="K37" s="2646"/>
      <c r="L37" s="2647"/>
      <c r="O37" s="2313"/>
    </row>
    <row r="38" spans="1:16" s="2270" customFormat="1" ht="13.8" thickTop="1">
      <c r="A38" s="2599"/>
      <c r="B38" s="2599"/>
      <c r="C38" s="2599"/>
      <c r="D38" s="2599"/>
      <c r="E38" s="2599"/>
      <c r="F38" s="2451"/>
      <c r="G38" s="2451"/>
      <c r="H38" s="2451"/>
      <c r="I38" s="2451"/>
      <c r="J38" s="2451"/>
      <c r="K38" s="2648"/>
      <c r="O38" s="2318"/>
    </row>
    <row r="39" spans="1:16" s="2270" customFormat="1" ht="13.2">
      <c r="A39" s="2599"/>
      <c r="B39" s="2599" t="s">
        <v>856</v>
      </c>
      <c r="C39" s="2599"/>
      <c r="D39" s="2599"/>
      <c r="E39" s="2599"/>
      <c r="F39" s="2451">
        <v>-396478419.94999695</v>
      </c>
      <c r="G39" s="2451"/>
      <c r="H39" s="2451">
        <v>2687646424.4343047</v>
      </c>
      <c r="I39" s="2451"/>
      <c r="J39" s="2451"/>
      <c r="K39" s="2313"/>
      <c r="L39" s="2313"/>
      <c r="M39" s="2313"/>
      <c r="O39" s="2313"/>
      <c r="P39" s="2313"/>
    </row>
    <row r="40" spans="1:16" s="2270" customFormat="1" ht="13.2">
      <c r="A40" s="2599"/>
      <c r="B40" s="2599" t="s">
        <v>1222</v>
      </c>
      <c r="C40" s="2599"/>
      <c r="D40" s="2599"/>
      <c r="E40" s="2599"/>
      <c r="F40" s="2451">
        <v>4761217772.3827667</v>
      </c>
      <c r="G40" s="2451"/>
      <c r="H40" s="2451">
        <v>2073571347.9484625</v>
      </c>
      <c r="I40" s="2451"/>
      <c r="J40" s="2451"/>
      <c r="O40" s="2313"/>
    </row>
    <row r="41" spans="1:16" s="2270" customFormat="1" ht="13.2" hidden="1">
      <c r="A41" s="2599"/>
      <c r="B41" s="2599"/>
      <c r="C41" s="2599"/>
      <c r="D41" s="2599"/>
      <c r="E41" s="2599"/>
      <c r="F41" s="2451"/>
      <c r="G41" s="2451"/>
      <c r="H41" s="2451"/>
      <c r="I41" s="2451"/>
      <c r="J41" s="2451"/>
      <c r="O41" s="2313"/>
    </row>
    <row r="42" spans="1:16" s="2270" customFormat="1" ht="13.2">
      <c r="A42" s="2599"/>
      <c r="B42" s="2599"/>
      <c r="C42" s="2599"/>
      <c r="D42" s="2599"/>
      <c r="E42" s="2599"/>
      <c r="F42" s="2451"/>
      <c r="G42" s="2451"/>
      <c r="H42" s="2451"/>
      <c r="I42" s="2451"/>
      <c r="J42" s="2451"/>
      <c r="O42" s="2313"/>
    </row>
    <row r="43" spans="1:16" s="2270" customFormat="1" ht="13.8" thickBot="1">
      <c r="A43" s="2599"/>
      <c r="B43" s="2623" t="s">
        <v>1223</v>
      </c>
      <c r="C43" s="2599">
        <v>21.01</v>
      </c>
      <c r="D43" s="2599"/>
      <c r="E43" s="2599"/>
      <c r="F43" s="2616">
        <v>4364739352.4327698</v>
      </c>
      <c r="G43" s="2451"/>
      <c r="H43" s="2616">
        <v>4761217772.3827667</v>
      </c>
      <c r="I43" s="2649"/>
      <c r="J43" s="2318"/>
      <c r="K43" s="2473"/>
      <c r="L43" s="2650"/>
      <c r="O43" s="2313"/>
    </row>
    <row r="44" spans="1:16" s="2270" customFormat="1" ht="13.8" thickTop="1">
      <c r="A44" s="2599"/>
      <c r="B44" s="2623"/>
      <c r="C44" s="2599"/>
      <c r="D44" s="2599"/>
      <c r="E44" s="2599"/>
      <c r="F44" s="2318"/>
      <c r="G44" s="2451"/>
      <c r="H44" s="2318"/>
      <c r="I44" s="2649"/>
      <c r="J44" s="2318"/>
      <c r="K44" s="2473"/>
      <c r="L44" s="2313"/>
      <c r="O44" s="2313"/>
    </row>
    <row r="45" spans="1:16" s="2270" customFormat="1" ht="13.2">
      <c r="A45" s="2599"/>
      <c r="B45" s="3648" t="s">
        <v>2552</v>
      </c>
      <c r="C45" s="3648"/>
      <c r="D45" s="3648"/>
      <c r="E45" s="3648"/>
      <c r="F45" s="2317">
        <v>46.365543106800061</v>
      </c>
      <c r="G45" s="2299"/>
      <c r="H45" s="2317">
        <v>65.757990642299973</v>
      </c>
      <c r="I45" s="2649"/>
      <c r="J45" s="2318"/>
      <c r="K45" s="2473"/>
      <c r="L45" s="2313"/>
      <c r="O45" s="2313"/>
    </row>
    <row r="46" spans="1:16" s="2270" customFormat="1" ht="13.2">
      <c r="A46" s="2599"/>
      <c r="B46" s="2599"/>
      <c r="C46" s="2599"/>
      <c r="D46" s="2599"/>
      <c r="E46" s="2599"/>
      <c r="F46" s="2451"/>
      <c r="G46" s="2451"/>
      <c r="H46" s="2451"/>
      <c r="I46" s="2651"/>
      <c r="J46" s="2451"/>
      <c r="K46" s="2313"/>
      <c r="O46" s="2313"/>
    </row>
    <row r="47" spans="1:16" s="2270" customFormat="1" ht="13.2">
      <c r="A47" s="2599" t="s">
        <v>1347</v>
      </c>
      <c r="B47" s="2599" t="s">
        <v>1347</v>
      </c>
      <c r="C47" s="2599"/>
      <c r="D47" s="2599"/>
      <c r="E47" s="2599"/>
      <c r="F47" s="2599"/>
      <c r="G47" s="2599"/>
      <c r="H47" s="2599"/>
      <c r="I47" s="2652"/>
      <c r="J47" s="2653"/>
      <c r="K47" s="2313"/>
      <c r="L47" s="2313"/>
      <c r="M47" s="2313"/>
      <c r="N47" s="2313"/>
      <c r="O47" s="2313"/>
    </row>
    <row r="48" spans="1:16" s="2270" customFormat="1" ht="54" hidden="1" customHeight="1">
      <c r="A48" s="2599"/>
      <c r="B48" s="2599"/>
      <c r="C48" s="2599"/>
      <c r="D48" s="2599"/>
      <c r="E48" s="2600"/>
      <c r="F48" s="2599"/>
      <c r="G48" s="2599"/>
      <c r="H48" s="2599"/>
      <c r="I48" s="2599"/>
      <c r="J48" s="2599"/>
      <c r="K48" s="2313"/>
      <c r="O48" s="2318"/>
    </row>
    <row r="49" spans="1:15" s="2270" customFormat="1" ht="13.5" customHeight="1">
      <c r="A49" s="2599"/>
      <c r="B49" s="2599"/>
      <c r="C49" s="2599"/>
      <c r="D49" s="2599"/>
      <c r="E49" s="2600"/>
      <c r="F49" s="2599"/>
      <c r="G49" s="2599"/>
      <c r="H49" s="2599"/>
      <c r="I49" s="2599"/>
      <c r="J49" s="2599"/>
      <c r="K49" s="2313"/>
      <c r="O49" s="2318"/>
    </row>
    <row r="50" spans="1:15">
      <c r="A50" s="2599"/>
      <c r="B50" s="2599"/>
      <c r="C50" s="2599"/>
      <c r="D50" s="2599"/>
      <c r="E50" s="2600"/>
      <c r="F50" s="2602"/>
      <c r="G50" s="2602"/>
      <c r="H50" s="2602"/>
      <c r="I50" s="2654"/>
      <c r="J50" s="2654"/>
      <c r="L50" s="2405"/>
      <c r="O50" s="2405"/>
    </row>
    <row r="51" spans="1:15">
      <c r="A51" s="2599"/>
      <c r="B51" s="2599"/>
      <c r="C51" s="2599"/>
      <c r="D51" s="2599"/>
      <c r="E51" s="2600"/>
      <c r="F51" s="2602"/>
      <c r="G51" s="2602"/>
      <c r="H51" s="2602"/>
      <c r="I51" s="2599"/>
      <c r="J51" s="2599"/>
      <c r="L51" s="2405"/>
      <c r="O51" s="2405"/>
    </row>
    <row r="52" spans="1:15">
      <c r="A52" s="2599"/>
      <c r="B52" s="2322" t="s">
        <v>1659</v>
      </c>
      <c r="C52" s="2653"/>
      <c r="D52" s="2599"/>
      <c r="E52" s="2600"/>
      <c r="F52" s="2604"/>
      <c r="G52" s="2322" t="s">
        <v>2631</v>
      </c>
      <c r="H52" s="2604"/>
      <c r="I52" s="2277"/>
      <c r="J52" s="2277"/>
      <c r="O52" s="2405"/>
    </row>
    <row r="53" spans="1:15">
      <c r="A53" s="2599"/>
      <c r="B53" s="2600" t="s">
        <v>1224</v>
      </c>
      <c r="C53" s="2653"/>
      <c r="D53" s="2599"/>
      <c r="E53" s="2600"/>
      <c r="F53" s="2602"/>
      <c r="G53" s="2600" t="s">
        <v>431</v>
      </c>
      <c r="H53" s="2602"/>
      <c r="I53" s="2599"/>
      <c r="J53" s="2599"/>
      <c r="O53" s="2405"/>
    </row>
    <row r="54" spans="1:15">
      <c r="A54" s="2599"/>
      <c r="B54" s="2600" t="s">
        <v>483</v>
      </c>
      <c r="C54" s="2653"/>
      <c r="D54" s="2599"/>
      <c r="E54" s="2600"/>
      <c r="F54" s="2598"/>
      <c r="G54" s="2600" t="s">
        <v>483</v>
      </c>
      <c r="H54" s="2602"/>
      <c r="I54" s="2599"/>
      <c r="J54" s="2599"/>
      <c r="O54" s="2405"/>
    </row>
    <row r="55" spans="1:15">
      <c r="A55" s="2655"/>
      <c r="B55" s="2653"/>
      <c r="C55" s="2653"/>
      <c r="D55" s="2599"/>
      <c r="E55" s="2600"/>
      <c r="F55" s="2603"/>
      <c r="G55" s="2602"/>
      <c r="H55" s="2602"/>
      <c r="I55" s="2655"/>
      <c r="J55" s="2655"/>
    </row>
    <row r="56" spans="1:15" ht="30.75" customHeight="1">
      <c r="A56" s="2655"/>
      <c r="B56" s="2653"/>
      <c r="C56" s="2653"/>
      <c r="D56" s="2599"/>
      <c r="E56" s="2600"/>
      <c r="F56" s="2603"/>
      <c r="G56" s="2602"/>
      <c r="H56" s="2602"/>
      <c r="I56" s="2655"/>
      <c r="J56" s="2655"/>
    </row>
    <row r="57" spans="1:15">
      <c r="A57" s="2655"/>
      <c r="B57" s="2656"/>
      <c r="C57" s="2656"/>
      <c r="D57" s="2599"/>
      <c r="E57" s="2600"/>
      <c r="F57" s="2602"/>
      <c r="G57" s="2598"/>
      <c r="H57" s="2602"/>
      <c r="I57" s="2655"/>
      <c r="J57" s="2655"/>
    </row>
    <row r="58" spans="1:15">
      <c r="B58" s="2320" t="e">
        <v>#REF!</v>
      </c>
      <c r="C58" s="2320"/>
      <c r="D58" s="2267"/>
      <c r="E58" s="2325"/>
      <c r="G58" s="2605" t="e">
        <v>#REF!</v>
      </c>
      <c r="K58" s="2409"/>
    </row>
    <row r="59" spans="1:15">
      <c r="A59" s="2655"/>
      <c r="B59" s="2315" t="s">
        <v>1558</v>
      </c>
      <c r="C59" s="2315"/>
      <c r="E59" s="2271"/>
      <c r="F59" s="2605"/>
      <c r="G59" s="2607" t="s">
        <v>432</v>
      </c>
    </row>
    <row r="60" spans="1:15">
      <c r="A60" s="2655"/>
      <c r="B60" s="2599"/>
      <c r="C60" s="2599"/>
      <c r="D60" s="2599"/>
      <c r="E60" s="2600"/>
      <c r="F60" s="2602"/>
      <c r="G60" s="2602"/>
      <c r="H60" s="2602"/>
      <c r="I60" s="2655"/>
      <c r="J60" s="2655"/>
    </row>
    <row r="61" spans="1:15">
      <c r="A61" s="2655"/>
      <c r="B61" s="2315" t="s">
        <v>1546</v>
      </c>
      <c r="C61" s="2628"/>
      <c r="D61" s="2599"/>
      <c r="E61" s="2600"/>
      <c r="F61" s="2602"/>
      <c r="G61" s="2598"/>
      <c r="H61" s="2602"/>
      <c r="I61" s="2655"/>
      <c r="J61" s="2655"/>
    </row>
    <row r="62" spans="1:15">
      <c r="A62" s="2655"/>
      <c r="B62" s="2331" t="e">
        <v>#REF!</v>
      </c>
      <c r="C62" s="2600"/>
      <c r="D62" s="2599"/>
      <c r="E62" s="2600"/>
      <c r="F62" s="2602"/>
      <c r="G62" s="2598"/>
      <c r="H62" s="2602"/>
      <c r="I62" s="2655"/>
      <c r="J62" s="2655"/>
    </row>
  </sheetData>
  <mergeCells count="8">
    <mergeCell ref="B45:E45"/>
    <mergeCell ref="F5:H5"/>
    <mergeCell ref="L7:P7"/>
    <mergeCell ref="A1:H1"/>
    <mergeCell ref="A2:H2"/>
    <mergeCell ref="A3:H3"/>
    <mergeCell ref="A5:C6"/>
    <mergeCell ref="D5:D6"/>
  </mergeCells>
  <phoneticPr fontId="0" type="noConversion"/>
  <printOptions horizontalCentered="1"/>
  <pageMargins left="0.8" right="0.7" top="1.1100000000000001" bottom="0.8" header="0.5" footer="0.3"/>
  <pageSetup paperSize="9" firstPageNumber="16" orientation="portrait" useFirstPageNumber="1" r:id="rId1"/>
  <headerFooter>
    <oddHeader xml:space="preserve">&amp;L&amp;"Tahoma,Bold"&amp;11MABS &amp;&amp; J Partners&amp;"Arial,Bold"
&amp;"Arial,Regular"&amp;10Chartered Accountants&amp;R&amp;"Arial,Bold"&amp;12Mahfel Huq &amp;&amp; Co.&amp;"Arial,Regular"&amp;10
Chartered Accountants
</oddHeader>
    <oddFooter>&amp;C&amp;P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4">
    <tabColor theme="3" tint="0.39997558519241921"/>
  </sheetPr>
  <dimension ref="A1:L142"/>
  <sheetViews>
    <sheetView view="pageBreakPreview" topLeftCell="A17" zoomScale="120" zoomScaleSheetLayoutView="120" workbookViewId="0">
      <selection activeCell="H17" sqref="H1:AE1048576"/>
    </sheetView>
  </sheetViews>
  <sheetFormatPr defaultColWidth="9.109375" defaultRowHeight="13.8"/>
  <cols>
    <col min="1" max="1" width="33.44140625" style="2510" customWidth="1"/>
    <col min="2" max="2" width="6.6640625" style="2510" customWidth="1"/>
    <col min="3" max="3" width="0.5546875" style="2510" customWidth="1"/>
    <col min="4" max="4" width="18.88671875" style="2510" customWidth="1"/>
    <col min="5" max="5" width="0.5546875" style="2510" customWidth="1"/>
    <col min="6" max="6" width="17" style="2270" customWidth="1"/>
    <col min="7" max="7" width="3.5546875" style="2492" customWidth="1"/>
    <col min="8" max="8" width="19.6640625" style="2510" customWidth="1"/>
    <col min="9" max="9" width="3.5546875" style="2510" customWidth="1"/>
    <col min="10" max="10" width="20.6640625" style="2510" customWidth="1"/>
    <col min="11" max="11" width="9.109375" style="2510"/>
    <col min="12" max="12" width="14" style="2510" customWidth="1"/>
    <col min="13" max="16384" width="9.109375" style="2492"/>
  </cols>
  <sheetData>
    <row r="1" spans="1:10" ht="15">
      <c r="A1" s="3629" t="s">
        <v>483</v>
      </c>
      <c r="B1" s="3629"/>
      <c r="C1" s="3629"/>
      <c r="D1" s="3629"/>
      <c r="E1" s="3629"/>
      <c r="F1" s="3629"/>
      <c r="G1" s="3421"/>
      <c r="H1" s="3422"/>
    </row>
    <row r="2" spans="1:10">
      <c r="A2" s="3630" t="s">
        <v>528</v>
      </c>
      <c r="B2" s="3630"/>
      <c r="C2" s="3630"/>
      <c r="D2" s="3630"/>
      <c r="E2" s="3630"/>
      <c r="F2" s="3630"/>
      <c r="G2" s="3092"/>
      <c r="H2" s="2525"/>
    </row>
    <row r="3" spans="1:10">
      <c r="A3" s="3631" t="s">
        <v>2196</v>
      </c>
      <c r="B3" s="3631"/>
      <c r="C3" s="3631"/>
      <c r="D3" s="3631"/>
      <c r="E3" s="3631"/>
      <c r="F3" s="3631"/>
      <c r="G3" s="3423"/>
      <c r="H3" s="3424"/>
    </row>
    <row r="4" spans="1:10">
      <c r="A4" s="3095"/>
      <c r="B4" s="3095"/>
      <c r="C4" s="3095"/>
      <c r="D4" s="3095"/>
      <c r="E4" s="3095"/>
      <c r="F4" s="3095"/>
      <c r="G4" s="3423"/>
      <c r="H4" s="3424"/>
    </row>
    <row r="5" spans="1:10" ht="12.75" customHeight="1">
      <c r="A5" s="3632" t="s">
        <v>2155</v>
      </c>
      <c r="B5" s="3634"/>
      <c r="D5" s="3689" t="s">
        <v>2624</v>
      </c>
      <c r="E5" s="3690"/>
      <c r="F5" s="3691"/>
    </row>
    <row r="6" spans="1:10" ht="14.25" customHeight="1">
      <c r="A6" s="3635"/>
      <c r="B6" s="3637"/>
      <c r="D6" s="2335">
        <v>44561</v>
      </c>
      <c r="E6" s="2322"/>
      <c r="F6" s="2335">
        <v>44196</v>
      </c>
    </row>
    <row r="7" spans="1:10">
      <c r="A7" s="2510" t="s">
        <v>330</v>
      </c>
      <c r="D7" s="2334">
        <v>3720803695.7000003</v>
      </c>
      <c r="E7" s="2334"/>
      <c r="F7" s="2334">
        <v>3654451206.6100001</v>
      </c>
      <c r="G7" s="2496"/>
    </row>
    <row r="8" spans="1:10">
      <c r="A8" s="2524" t="s">
        <v>166</v>
      </c>
      <c r="B8" s="2524"/>
      <c r="C8" s="2524"/>
      <c r="D8" s="2659">
        <v>6516151839.9750004</v>
      </c>
      <c r="E8" s="2334"/>
      <c r="F8" s="2659">
        <v>7248667924.7350006</v>
      </c>
      <c r="G8" s="2496"/>
      <c r="H8" s="3425"/>
      <c r="I8" s="3425"/>
      <c r="J8" s="3425"/>
    </row>
    <row r="9" spans="1:10" ht="15.75" customHeight="1">
      <c r="A9" s="2510" t="s">
        <v>243</v>
      </c>
      <c r="D9" s="2517">
        <v>6509079047.9950008</v>
      </c>
      <c r="E9" s="2334"/>
      <c r="F9" s="2517">
        <v>7239450328.6750002</v>
      </c>
      <c r="G9" s="2496"/>
    </row>
    <row r="10" spans="1:10">
      <c r="A10" s="2510" t="s">
        <v>244</v>
      </c>
      <c r="D10" s="2660">
        <v>7072791.9799999995</v>
      </c>
      <c r="E10" s="2334"/>
      <c r="F10" s="2660">
        <v>9217596.0600000005</v>
      </c>
      <c r="G10" s="2496"/>
      <c r="J10" s="2533"/>
    </row>
    <row r="11" spans="1:10">
      <c r="A11" s="2510" t="s">
        <v>167</v>
      </c>
      <c r="D11" s="2661">
        <v>1659836548.46</v>
      </c>
      <c r="E11" s="2661"/>
      <c r="F11" s="2661">
        <v>709937772.92999995</v>
      </c>
      <c r="G11" s="2496"/>
    </row>
    <row r="12" spans="1:10" ht="14.4" thickBot="1">
      <c r="A12" s="3396"/>
      <c r="B12" s="3396"/>
      <c r="D12" s="2520">
        <v>11896792084.135</v>
      </c>
      <c r="E12" s="2659"/>
      <c r="F12" s="2520">
        <v>11613056904.275002</v>
      </c>
      <c r="G12" s="2496"/>
    </row>
    <row r="13" spans="1:10" ht="14.4" thickTop="1">
      <c r="A13" s="3692" t="s">
        <v>629</v>
      </c>
      <c r="B13" s="3692"/>
      <c r="C13" s="3692"/>
      <c r="D13" s="3693">
        <v>1028984918.1099999</v>
      </c>
      <c r="E13" s="3426"/>
      <c r="F13" s="3693">
        <v>1652812414.7599998</v>
      </c>
      <c r="G13" s="2496"/>
    </row>
    <row r="14" spans="1:10" ht="15.75" customHeight="1">
      <c r="A14" s="3692"/>
      <c r="B14" s="3692"/>
      <c r="C14" s="3692"/>
      <c r="D14" s="3694"/>
      <c r="E14" s="3426"/>
      <c r="F14" s="3694"/>
      <c r="G14" s="2496"/>
      <c r="H14" s="3425"/>
      <c r="I14" s="3425"/>
      <c r="J14" s="3425"/>
    </row>
    <row r="15" spans="1:10">
      <c r="A15" s="2510" t="s">
        <v>485</v>
      </c>
      <c r="D15" s="2517">
        <v>1020217656.4699999</v>
      </c>
      <c r="E15" s="2334"/>
      <c r="F15" s="2517">
        <v>1646207386.7599998</v>
      </c>
      <c r="G15" s="2496"/>
    </row>
    <row r="16" spans="1:10">
      <c r="A16" s="2510" t="s">
        <v>244</v>
      </c>
      <c r="D16" s="2660">
        <v>8767261.6400000006</v>
      </c>
      <c r="E16" s="2334"/>
      <c r="F16" s="2660">
        <v>6605028</v>
      </c>
      <c r="G16" s="2496"/>
      <c r="H16" s="2533"/>
    </row>
    <row r="17" spans="1:12" ht="21" customHeight="1">
      <c r="E17" s="2334"/>
      <c r="F17" s="2510"/>
      <c r="G17" s="2496"/>
    </row>
    <row r="18" spans="1:12">
      <c r="A18" s="2510" t="s">
        <v>668</v>
      </c>
      <c r="D18" s="3695">
        <v>7366571514.1199989</v>
      </c>
      <c r="E18" s="2334"/>
      <c r="F18" s="3695">
        <v>4974595458.2200003</v>
      </c>
      <c r="G18" s="2496"/>
      <c r="H18" s="2689"/>
    </row>
    <row r="19" spans="1:12">
      <c r="A19" s="2510" t="s">
        <v>567</v>
      </c>
      <c r="D19" s="3654"/>
      <c r="E19" s="2334"/>
      <c r="F19" s="3654"/>
      <c r="G19" s="2496"/>
    </row>
    <row r="20" spans="1:12">
      <c r="D20" s="2659">
        <v>8395556432.2299986</v>
      </c>
      <c r="E20" s="2661"/>
      <c r="F20" s="2659">
        <v>6627407872.9799995</v>
      </c>
      <c r="G20" s="2496"/>
      <c r="H20" s="2689"/>
    </row>
    <row r="21" spans="1:12">
      <c r="A21" s="2510" t="s">
        <v>486</v>
      </c>
      <c r="D21" s="2663">
        <v>4974595458.2200003</v>
      </c>
      <c r="E21" s="2661"/>
      <c r="F21" s="2663">
        <v>3613787707.2200003</v>
      </c>
      <c r="G21" s="2496"/>
      <c r="H21" s="2533"/>
    </row>
    <row r="22" spans="1:12">
      <c r="D22" s="2311">
        <v>3420960974.0099983</v>
      </c>
      <c r="E22" s="2277"/>
      <c r="F22" s="2311">
        <v>3013620165.7599993</v>
      </c>
      <c r="G22" s="2496"/>
      <c r="J22" s="3186"/>
      <c r="L22" s="2533"/>
    </row>
    <row r="23" spans="1:12" ht="3.75" customHeight="1">
      <c r="D23" s="2519"/>
      <c r="E23" s="2334"/>
      <c r="F23" s="2519"/>
      <c r="G23" s="2496"/>
    </row>
    <row r="24" spans="1:12">
      <c r="A24" s="2510" t="s">
        <v>332</v>
      </c>
      <c r="D24" s="2661">
        <v>2498757264.9299998</v>
      </c>
      <c r="E24" s="2661"/>
      <c r="F24" s="2661">
        <v>2210089589.98</v>
      </c>
      <c r="G24" s="2496"/>
      <c r="J24" s="3427"/>
      <c r="L24" s="3427"/>
    </row>
    <row r="25" spans="1:12">
      <c r="A25" s="2510" t="s">
        <v>333</v>
      </c>
      <c r="C25" s="3186">
        <v>27</v>
      </c>
      <c r="D25" s="2334">
        <v>1006192996.6200001</v>
      </c>
      <c r="E25" s="2334"/>
      <c r="F25" s="2334">
        <v>946388838.10000026</v>
      </c>
      <c r="G25" s="2496"/>
      <c r="I25" s="2524"/>
      <c r="J25" s="2524"/>
      <c r="K25" s="2524"/>
    </row>
    <row r="26" spans="1:12" ht="12.75" customHeight="1">
      <c r="A26" s="3692" t="s">
        <v>1253</v>
      </c>
      <c r="B26" s="3692"/>
      <c r="C26" s="3692"/>
      <c r="D26" s="3693">
        <v>1649999687.232501</v>
      </c>
      <c r="E26" s="3426"/>
      <c r="F26" s="3693">
        <v>1722154614.735003</v>
      </c>
      <c r="G26" s="2496"/>
      <c r="I26" s="3696"/>
      <c r="J26" s="3696"/>
      <c r="K26" s="3696"/>
    </row>
    <row r="27" spans="1:12">
      <c r="A27" s="3692"/>
      <c r="B27" s="3692"/>
      <c r="C27" s="3692"/>
      <c r="D27" s="3693"/>
      <c r="E27" s="3426"/>
      <c r="F27" s="3693"/>
      <c r="G27" s="2496"/>
      <c r="H27" s="3089"/>
      <c r="J27" s="3089"/>
    </row>
    <row r="28" spans="1:12" ht="28.5" customHeight="1">
      <c r="A28" s="3688" t="s">
        <v>1255</v>
      </c>
      <c r="B28" s="3688"/>
      <c r="C28" s="3688"/>
      <c r="D28" s="2666"/>
      <c r="E28" s="2334"/>
      <c r="F28" s="2666"/>
      <c r="G28" s="2496"/>
      <c r="H28" s="2689"/>
    </row>
    <row r="29" spans="1:12" ht="15" customHeight="1">
      <c r="A29" s="2510" t="s">
        <v>772</v>
      </c>
      <c r="D29" s="2334"/>
      <c r="E29" s="2334"/>
      <c r="F29" s="2334"/>
      <c r="G29" s="2496"/>
    </row>
    <row r="30" spans="1:12">
      <c r="A30" s="2510" t="s">
        <v>529</v>
      </c>
      <c r="D30" s="2334">
        <v>3320881161.3425007</v>
      </c>
      <c r="E30" s="2334"/>
      <c r="F30" s="2334">
        <v>3720803695.7000003</v>
      </c>
      <c r="G30" s="2496"/>
      <c r="H30" s="2630"/>
      <c r="J30" s="3077"/>
      <c r="L30" s="3077"/>
    </row>
    <row r="31" spans="1:12" ht="14.4" thickBot="1">
      <c r="A31" s="2524"/>
      <c r="B31" s="2524"/>
      <c r="C31" s="2524"/>
      <c r="D31" s="2520">
        <v>11896792084.135</v>
      </c>
      <c r="E31" s="2334"/>
      <c r="F31" s="2520">
        <v>11613056904.275002</v>
      </c>
      <c r="G31" s="2496"/>
    </row>
    <row r="32" spans="1:12" ht="14.4" thickTop="1">
      <c r="A32" s="2524"/>
      <c r="B32" s="2524"/>
      <c r="C32" s="2524"/>
      <c r="D32" s="2659"/>
      <c r="E32" s="2334"/>
      <c r="F32" s="2289"/>
      <c r="G32" s="2496"/>
    </row>
    <row r="33" spans="1:9">
      <c r="A33" s="3638" t="s">
        <v>1347</v>
      </c>
      <c r="B33" s="3638"/>
      <c r="C33" s="3638"/>
      <c r="D33" s="3638"/>
      <c r="E33" s="3638"/>
      <c r="F33" s="3638"/>
    </row>
    <row r="37" spans="1:9">
      <c r="E37" s="2523"/>
    </row>
    <row r="38" spans="1:9">
      <c r="A38" s="3428" t="s">
        <v>1659</v>
      </c>
      <c r="B38" s="3428"/>
      <c r="C38" s="2321" t="s">
        <v>2404</v>
      </c>
      <c r="E38" s="2525" t="s">
        <v>2166</v>
      </c>
    </row>
    <row r="39" spans="1:9">
      <c r="A39" s="3038" t="s">
        <v>2180</v>
      </c>
      <c r="B39" s="3038"/>
      <c r="C39" s="3181" t="s">
        <v>2178</v>
      </c>
      <c r="D39" s="3638" t="s">
        <v>1538</v>
      </c>
      <c r="E39" s="3638"/>
      <c r="F39" s="3638"/>
      <c r="G39" s="2507"/>
    </row>
    <row r="40" spans="1:9">
      <c r="D40" s="3638" t="s">
        <v>643</v>
      </c>
      <c r="E40" s="3638"/>
      <c r="F40" s="3638"/>
    </row>
    <row r="41" spans="1:9" ht="2.25" customHeight="1">
      <c r="D41" s="2523"/>
      <c r="E41" s="2523"/>
      <c r="F41" s="2523"/>
    </row>
    <row r="42" spans="1:9">
      <c r="D42" s="2523"/>
      <c r="E42" s="2523"/>
      <c r="F42" s="2523"/>
    </row>
    <row r="43" spans="1:9">
      <c r="A43" s="3579" t="s">
        <v>2659</v>
      </c>
      <c r="B43" s="3579"/>
      <c r="C43" s="3579"/>
      <c r="D43" s="3659" t="s">
        <v>2659</v>
      </c>
      <c r="E43" s="3659"/>
      <c r="F43" s="3659"/>
      <c r="G43" s="3429"/>
      <c r="H43" s="3429"/>
    </row>
    <row r="44" spans="1:9">
      <c r="A44" s="3580" t="s">
        <v>2405</v>
      </c>
      <c r="B44" s="3580"/>
      <c r="C44" s="3580"/>
      <c r="D44" s="3582" t="s">
        <v>2421</v>
      </c>
      <c r="E44" s="3582"/>
      <c r="F44" s="3582"/>
      <c r="G44" s="3415"/>
      <c r="H44" s="3415"/>
      <c r="I44" s="2524"/>
    </row>
    <row r="45" spans="1:9">
      <c r="A45" s="3579" t="s">
        <v>432</v>
      </c>
      <c r="B45" s="3579"/>
      <c r="C45" s="3579"/>
      <c r="D45" s="3585" t="s">
        <v>432</v>
      </c>
      <c r="E45" s="3585"/>
      <c r="F45" s="3585"/>
      <c r="G45" s="3417"/>
      <c r="H45" s="3417"/>
      <c r="I45" s="2524"/>
    </row>
    <row r="46" spans="1:9">
      <c r="A46" s="3433"/>
      <c r="B46" s="3433"/>
      <c r="C46" s="3433"/>
      <c r="D46" s="3416"/>
      <c r="E46" s="3418"/>
      <c r="F46" s="3417"/>
      <c r="G46" s="3418"/>
      <c r="H46" s="3418"/>
      <c r="I46" s="2524"/>
    </row>
    <row r="47" spans="1:9">
      <c r="A47" s="3433"/>
      <c r="B47" s="3433"/>
      <c r="C47" s="3433"/>
      <c r="D47" s="3416"/>
      <c r="E47" s="3418"/>
      <c r="F47" s="3417"/>
      <c r="G47" s="3418"/>
      <c r="H47" s="3418"/>
      <c r="I47" s="2524"/>
    </row>
    <row r="48" spans="1:9">
      <c r="A48" s="3580" t="s">
        <v>2669</v>
      </c>
      <c r="B48" s="3580"/>
      <c r="C48" s="3580"/>
      <c r="D48" s="3582" t="s">
        <v>2660</v>
      </c>
      <c r="E48" s="3582"/>
      <c r="F48" s="3582"/>
      <c r="G48" s="3415"/>
      <c r="H48" s="3415"/>
      <c r="I48" s="2523"/>
    </row>
    <row r="49" spans="1:8">
      <c r="A49" s="3579" t="s">
        <v>2661</v>
      </c>
      <c r="B49" s="3579"/>
      <c r="C49" s="3579"/>
      <c r="D49" s="3652" t="s">
        <v>2661</v>
      </c>
      <c r="E49" s="3652"/>
      <c r="F49" s="3652"/>
      <c r="G49" s="3418"/>
      <c r="H49" s="3418"/>
    </row>
    <row r="50" spans="1:8">
      <c r="A50" s="3579" t="s">
        <v>2664</v>
      </c>
      <c r="B50" s="3579"/>
      <c r="C50" s="3579"/>
      <c r="D50" s="3584" t="s">
        <v>2665</v>
      </c>
      <c r="E50" s="3584"/>
      <c r="F50" s="3584"/>
      <c r="G50" s="3420"/>
      <c r="H50" s="3420"/>
    </row>
    <row r="51" spans="1:8">
      <c r="A51" s="3477" t="s">
        <v>2629</v>
      </c>
      <c r="B51" s="3477"/>
      <c r="C51" s="3477"/>
      <c r="D51" s="3651" t="s">
        <v>2629</v>
      </c>
      <c r="E51" s="3651"/>
      <c r="F51" s="3651"/>
      <c r="G51" s="3420"/>
      <c r="H51" s="3420"/>
    </row>
    <row r="53" spans="1:8" ht="30.75" customHeight="1">
      <c r="F53" s="2313"/>
    </row>
    <row r="70" spans="6:6">
      <c r="F70" s="2313">
        <v>399922534.3574996</v>
      </c>
    </row>
    <row r="83" spans="4:6">
      <c r="D83" s="2510" t="s">
        <v>630</v>
      </c>
      <c r="F83" s="2313">
        <v>-399922534.3574996</v>
      </c>
    </row>
    <row r="135" spans="4:5">
      <c r="D135" s="2668">
        <v>300</v>
      </c>
    </row>
    <row r="139" spans="4:5">
      <c r="E139" s="2510">
        <v>1507377</v>
      </c>
    </row>
    <row r="140" spans="4:5">
      <c r="E140" s="2510">
        <v>38760853.810000002</v>
      </c>
    </row>
    <row r="141" spans="4:5">
      <c r="E141" s="2510">
        <v>40268230.810000002</v>
      </c>
    </row>
    <row r="142" spans="4:5">
      <c r="E142" s="3430">
        <v>-5948478.5</v>
      </c>
    </row>
  </sheetData>
  <mergeCells count="31">
    <mergeCell ref="I26:K26"/>
    <mergeCell ref="D18:D19"/>
    <mergeCell ref="A26:C27"/>
    <mergeCell ref="D26:D27"/>
    <mergeCell ref="F26:F27"/>
    <mergeCell ref="D51:F51"/>
    <mergeCell ref="D40:F40"/>
    <mergeCell ref="A1:F1"/>
    <mergeCell ref="A2:F2"/>
    <mergeCell ref="A3:F3"/>
    <mergeCell ref="A28:C28"/>
    <mergeCell ref="A5:B6"/>
    <mergeCell ref="D5:F5"/>
    <mergeCell ref="A13:C14"/>
    <mergeCell ref="D13:D14"/>
    <mergeCell ref="F13:F14"/>
    <mergeCell ref="F18:F19"/>
    <mergeCell ref="D39:F39"/>
    <mergeCell ref="A33:F33"/>
    <mergeCell ref="D50:F50"/>
    <mergeCell ref="A48:C48"/>
    <mergeCell ref="A49:C49"/>
    <mergeCell ref="A50:C50"/>
    <mergeCell ref="A43:C43"/>
    <mergeCell ref="A44:C44"/>
    <mergeCell ref="A45:C45"/>
    <mergeCell ref="D43:F43"/>
    <mergeCell ref="D44:F44"/>
    <mergeCell ref="D45:F45"/>
    <mergeCell ref="D48:F48"/>
    <mergeCell ref="D49:F49"/>
  </mergeCells>
  <phoneticPr fontId="0" type="noConversion"/>
  <printOptions horizontalCentered="1"/>
  <pageMargins left="0.8" right="0.8" top="1.1000000000000001" bottom="0.7" header="0.5" footer="0.3"/>
  <pageSetup paperSize="9" firstPageNumber="17" orientation="portrait" useFirstPageNumber="1" r:id="rId1"/>
  <headerFooter>
    <oddHeader xml:space="preserve">&amp;L&amp;"Tahoma,Bold"&amp;12MABS &amp;&amp; J Partners&amp;"Arial,Bold"&amp;11
&amp;"Arial,Regular"&amp;10Chartered Accountants&amp;R&amp;"Arial,Bold"&amp;12Mahfel Huq &amp;&amp; Co.&amp;"Arial,Regular"&amp;10
Chartered Accountants
</oddHeader>
    <oddFooter>&amp;C&amp;P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1">
    <tabColor theme="3" tint="0.39997558519241921"/>
  </sheetPr>
  <dimension ref="A1:J55"/>
  <sheetViews>
    <sheetView view="pageBreakPreview" topLeftCell="B1" zoomScale="130" zoomScaleSheetLayoutView="130" workbookViewId="0">
      <selection activeCell="H1" sqref="H1:AB1048576"/>
    </sheetView>
  </sheetViews>
  <sheetFormatPr defaultColWidth="9.109375" defaultRowHeight="13.8"/>
  <cols>
    <col min="1" max="1" width="25.44140625" style="2270" customWidth="1"/>
    <col min="2" max="2" width="23.33203125" style="2270" customWidth="1"/>
    <col min="3" max="3" width="0.5546875" style="2270" customWidth="1"/>
    <col min="4" max="4" width="15.33203125" style="2270" customWidth="1"/>
    <col min="5" max="5" width="0.5546875" style="2270" customWidth="1"/>
    <col min="6" max="6" width="15.33203125" style="2270" customWidth="1"/>
    <col min="7" max="7" width="2.88671875" style="2399" customWidth="1"/>
    <col min="8" max="8" width="23.6640625" style="2399" customWidth="1"/>
    <col min="9" max="9" width="9.109375" style="2399"/>
    <col min="10" max="10" width="19.33203125" style="2399" customWidth="1"/>
    <col min="11" max="16384" width="9.109375" style="2399"/>
  </cols>
  <sheetData>
    <row r="1" spans="1:8" ht="15">
      <c r="A1" s="3570" t="s">
        <v>483</v>
      </c>
      <c r="B1" s="3570"/>
      <c r="C1" s="3570"/>
      <c r="D1" s="3570"/>
      <c r="E1" s="3570"/>
      <c r="F1" s="3570"/>
    </row>
    <row r="2" spans="1:8">
      <c r="A2" s="3552" t="s">
        <v>656</v>
      </c>
      <c r="B2" s="3552"/>
      <c r="C2" s="3552"/>
      <c r="D2" s="3552"/>
      <c r="E2" s="3552"/>
      <c r="F2" s="3552"/>
    </row>
    <row r="3" spans="1:8">
      <c r="A3" s="3553" t="s">
        <v>2195</v>
      </c>
      <c r="B3" s="3553"/>
      <c r="C3" s="3553"/>
      <c r="D3" s="3553"/>
      <c r="E3" s="3553"/>
      <c r="F3" s="3553"/>
    </row>
    <row r="4" spans="1:8">
      <c r="A4" s="3034"/>
      <c r="B4" s="3034"/>
      <c r="C4" s="3034"/>
      <c r="D4" s="3034"/>
      <c r="E4" s="3034"/>
      <c r="F4" s="3034"/>
    </row>
    <row r="5" spans="1:8">
      <c r="A5" s="3660" t="s">
        <v>2155</v>
      </c>
      <c r="B5" s="3661"/>
      <c r="D5" s="3689" t="s">
        <v>2624</v>
      </c>
      <c r="E5" s="3690"/>
      <c r="F5" s="3691"/>
    </row>
    <row r="6" spans="1:8">
      <c r="A6" s="3662"/>
      <c r="B6" s="3663"/>
      <c r="D6" s="2335">
        <v>44561</v>
      </c>
      <c r="E6" s="2322"/>
      <c r="F6" s="2335">
        <v>44196</v>
      </c>
    </row>
    <row r="7" spans="1:8" ht="6.75" customHeight="1"/>
    <row r="8" spans="1:8">
      <c r="A8" s="2267" t="s">
        <v>330</v>
      </c>
      <c r="B8" s="2267"/>
      <c r="D8" s="2313">
        <v>1979373555.7</v>
      </c>
      <c r="F8" s="2313">
        <v>1907408340.5349998</v>
      </c>
    </row>
    <row r="9" spans="1:8" ht="15.75" customHeight="1">
      <c r="A9" s="2267" t="s">
        <v>166</v>
      </c>
      <c r="B9" s="2267"/>
      <c r="D9" s="2311">
        <v>4708118211.4300003</v>
      </c>
      <c r="F9" s="2311">
        <v>3958747111.4000001</v>
      </c>
    </row>
    <row r="10" spans="1:8">
      <c r="A10" s="2270" t="s">
        <v>243</v>
      </c>
      <c r="D10" s="2280">
        <v>4706734793.75</v>
      </c>
      <c r="F10" s="2280">
        <v>3951752565.7000003</v>
      </c>
      <c r="H10" s="2405"/>
    </row>
    <row r="11" spans="1:8">
      <c r="A11" s="2270" t="s">
        <v>244</v>
      </c>
      <c r="D11" s="2285">
        <v>1383417.68</v>
      </c>
      <c r="F11" s="2285">
        <v>6994545.7000000002</v>
      </c>
    </row>
    <row r="12" spans="1:8" ht="11.25" customHeight="1"/>
    <row r="13" spans="1:8">
      <c r="A13" s="2270" t="s">
        <v>167</v>
      </c>
      <c r="D13" s="2277">
        <v>28933753.920000002</v>
      </c>
      <c r="F13" s="2277">
        <v>17387649.57</v>
      </c>
    </row>
    <row r="14" spans="1:8" ht="14.4" thickBot="1">
      <c r="A14" s="2267"/>
      <c r="B14" s="2267"/>
      <c r="D14" s="2616">
        <v>6716425521.0500002</v>
      </c>
      <c r="F14" s="2616">
        <v>5883543101.5050001</v>
      </c>
    </row>
    <row r="15" spans="1:8" ht="14.4" thickTop="1">
      <c r="A15" s="2267" t="s">
        <v>1496</v>
      </c>
      <c r="B15" s="2267"/>
    </row>
    <row r="16" spans="1:8">
      <c r="A16" s="2267" t="s">
        <v>484</v>
      </c>
      <c r="B16" s="2267"/>
      <c r="D16" s="2289">
        <v>648275314.6099999</v>
      </c>
      <c r="E16" s="2277"/>
      <c r="F16" s="2289">
        <v>1170553060.8799999</v>
      </c>
      <c r="H16" s="3180"/>
    </row>
    <row r="17" spans="1:10" ht="21" customHeight="1">
      <c r="A17" s="2270" t="s">
        <v>485</v>
      </c>
      <c r="D17" s="2280">
        <v>642362513.80999994</v>
      </c>
      <c r="E17" s="2277"/>
      <c r="F17" s="2280">
        <v>1168037581.5799999</v>
      </c>
      <c r="H17" s="3180"/>
    </row>
    <row r="18" spans="1:10">
      <c r="A18" s="2270" t="s">
        <v>244</v>
      </c>
      <c r="D18" s="2285">
        <v>5912800.7999999998</v>
      </c>
      <c r="E18" s="2277"/>
      <c r="F18" s="2285">
        <v>2515479.2999999998</v>
      </c>
      <c r="H18" s="3180"/>
    </row>
    <row r="19" spans="1:10" ht="8.25" customHeight="1">
      <c r="H19" s="3180"/>
    </row>
    <row r="20" spans="1:10" ht="42" customHeight="1">
      <c r="A20" s="3574" t="s">
        <v>1257</v>
      </c>
      <c r="B20" s="3574"/>
      <c r="C20" s="3697"/>
      <c r="D20" s="2669">
        <v>5521444037.75</v>
      </c>
      <c r="E20" s="2277"/>
      <c r="F20" s="2669">
        <v>3429312885</v>
      </c>
      <c r="H20" s="3180"/>
    </row>
    <row r="21" spans="1:10">
      <c r="D21" s="2289">
        <v>6169719352.3599997</v>
      </c>
      <c r="E21" s="2286"/>
      <c r="F21" s="2289">
        <v>4599865945.8800001</v>
      </c>
      <c r="H21" s="3180"/>
    </row>
    <row r="22" spans="1:10" ht="26.25" customHeight="1">
      <c r="A22" s="2757" t="s">
        <v>486</v>
      </c>
      <c r="D22" s="2297">
        <v>3429312885</v>
      </c>
      <c r="E22" s="2286"/>
      <c r="F22" s="2297">
        <v>1708021045</v>
      </c>
      <c r="H22" s="3180"/>
    </row>
    <row r="23" spans="1:10">
      <c r="D23" s="2311">
        <v>2740406467.3599997</v>
      </c>
      <c r="E23" s="2277"/>
      <c r="F23" s="2311">
        <v>2891844900.8800001</v>
      </c>
      <c r="H23" s="3180"/>
      <c r="J23" s="2405"/>
    </row>
    <row r="24" spans="1:10">
      <c r="D24" s="2311"/>
      <c r="E24" s="2277"/>
      <c r="F24" s="2311"/>
      <c r="H24" s="2405"/>
      <c r="J24" s="2408"/>
    </row>
    <row r="25" spans="1:10">
      <c r="A25" s="2270" t="s">
        <v>332</v>
      </c>
      <c r="D25" s="2277">
        <v>1706831665.6999998</v>
      </c>
      <c r="E25" s="2277"/>
      <c r="F25" s="2277">
        <v>1475381411.99</v>
      </c>
      <c r="H25" s="3180"/>
    </row>
    <row r="26" spans="1:10">
      <c r="A26" s="2270" t="s">
        <v>1254</v>
      </c>
      <c r="D26" s="2277">
        <v>484963675.86279345</v>
      </c>
      <c r="E26" s="2277"/>
      <c r="F26" s="2277">
        <v>317374543.31737494</v>
      </c>
      <c r="H26" s="3258"/>
    </row>
    <row r="27" spans="1:10" ht="25.5" customHeight="1">
      <c r="A27" s="3698" t="s">
        <v>1253</v>
      </c>
      <c r="B27" s="3698"/>
      <c r="C27" s="3698"/>
      <c r="D27" s="3699">
        <v>-569835393.58779287</v>
      </c>
      <c r="E27" s="2276"/>
      <c r="F27" s="3699">
        <v>-780431310.382375</v>
      </c>
      <c r="H27" s="3180"/>
    </row>
    <row r="28" spans="1:10">
      <c r="A28" s="3698"/>
      <c r="B28" s="3698"/>
      <c r="C28" s="3698"/>
      <c r="D28" s="3699"/>
      <c r="E28" s="2276"/>
      <c r="F28" s="3699"/>
      <c r="H28" s="3180"/>
    </row>
    <row r="29" spans="1:10" hidden="1">
      <c r="D29" s="2277"/>
      <c r="E29" s="2277"/>
      <c r="F29" s="2277"/>
      <c r="H29" s="3259"/>
    </row>
    <row r="30" spans="1:10" ht="15.75" customHeight="1">
      <c r="A30" s="3700" t="s">
        <v>1255</v>
      </c>
      <c r="B30" s="3700"/>
      <c r="C30" s="3700"/>
      <c r="D30" s="2670"/>
      <c r="E30" s="2277"/>
      <c r="F30" s="2670"/>
      <c r="H30" s="3180"/>
    </row>
    <row r="31" spans="1:10" ht="21.75" customHeight="1">
      <c r="A31" s="3700"/>
      <c r="B31" s="3700"/>
      <c r="C31" s="3700"/>
      <c r="D31" s="2277"/>
      <c r="E31" s="2277"/>
      <c r="F31" s="2277"/>
      <c r="H31" s="3180"/>
    </row>
    <row r="32" spans="1:10">
      <c r="A32" s="2270" t="s">
        <v>669</v>
      </c>
      <c r="D32" s="2277"/>
      <c r="E32" s="2277"/>
      <c r="F32" s="2277"/>
      <c r="H32" s="3260"/>
    </row>
    <row r="33" spans="1:8">
      <c r="A33" s="2270" t="s">
        <v>670</v>
      </c>
      <c r="D33" s="2277">
        <v>2354059105.7150002</v>
      </c>
      <c r="E33" s="2277"/>
      <c r="F33" s="2277">
        <v>1979373555.7</v>
      </c>
      <c r="H33" s="2410"/>
    </row>
    <row r="34" spans="1:8" ht="14.4" thickBot="1">
      <c r="A34" s="2267" t="s">
        <v>671</v>
      </c>
      <c r="B34" s="2267"/>
      <c r="C34" s="2267"/>
      <c r="D34" s="2314">
        <v>6716425521.0500002</v>
      </c>
      <c r="E34" s="2277"/>
      <c r="F34" s="2314">
        <v>5883543101.5050001</v>
      </c>
      <c r="H34" s="2401"/>
    </row>
    <row r="35" spans="1:8" ht="14.4" thickTop="1">
      <c r="A35" s="3544" t="s">
        <v>1347</v>
      </c>
      <c r="B35" s="3544"/>
      <c r="C35" s="3544"/>
      <c r="D35" s="3544"/>
      <c r="E35" s="3544"/>
      <c r="F35" s="3544"/>
    </row>
    <row r="36" spans="1:8" ht="12" customHeight="1"/>
    <row r="37" spans="1:8" ht="12" customHeight="1"/>
    <row r="39" spans="1:8">
      <c r="A39" s="2320" t="s">
        <v>1659</v>
      </c>
      <c r="B39" s="2322"/>
      <c r="C39" s="2321" t="s">
        <v>2404</v>
      </c>
      <c r="E39" s="2322" t="s">
        <v>2167</v>
      </c>
    </row>
    <row r="40" spans="1:8">
      <c r="A40" s="2315" t="s">
        <v>1563</v>
      </c>
      <c r="B40" s="2299"/>
      <c r="C40" s="3181" t="s">
        <v>2178</v>
      </c>
      <c r="D40" s="2324" t="s">
        <v>431</v>
      </c>
      <c r="E40" s="2328"/>
      <c r="F40" s="2324"/>
      <c r="H40" s="3033"/>
    </row>
    <row r="41" spans="1:8" ht="5.25" customHeight="1">
      <c r="A41" s="2315"/>
      <c r="B41" s="2299"/>
      <c r="C41" s="3181"/>
      <c r="D41" s="2324"/>
      <c r="E41" s="2328"/>
      <c r="F41" s="2324"/>
      <c r="H41" s="3033"/>
    </row>
    <row r="42" spans="1:8">
      <c r="D42" s="2324" t="s">
        <v>643</v>
      </c>
      <c r="E42" s="2324"/>
      <c r="F42" s="2324"/>
    </row>
    <row r="43" spans="1:8">
      <c r="E43" s="2270" t="s">
        <v>163</v>
      </c>
    </row>
    <row r="44" spans="1:8" ht="0.75" customHeight="1"/>
    <row r="45" spans="1:8">
      <c r="A45" s="3543" t="s">
        <v>2659</v>
      </c>
      <c r="B45" s="3543"/>
      <c r="C45" s="3543"/>
      <c r="D45" s="3545" t="s">
        <v>2659</v>
      </c>
      <c r="E45" s="3545"/>
      <c r="F45" s="3545"/>
    </row>
    <row r="46" spans="1:8">
      <c r="A46" s="3550" t="s">
        <v>2405</v>
      </c>
      <c r="B46" s="3550"/>
      <c r="C46" s="3550"/>
      <c r="D46" s="3621" t="s">
        <v>2421</v>
      </c>
      <c r="E46" s="3621"/>
      <c r="F46" s="3621"/>
    </row>
    <row r="47" spans="1:8" ht="15" customHeight="1">
      <c r="A47" s="3543" t="s">
        <v>432</v>
      </c>
      <c r="B47" s="3543"/>
      <c r="C47" s="3543"/>
      <c r="D47" s="3624" t="s">
        <v>432</v>
      </c>
      <c r="E47" s="3624"/>
      <c r="F47" s="3624"/>
    </row>
    <row r="48" spans="1:8">
      <c r="A48" s="3431"/>
      <c r="B48" s="3431"/>
      <c r="C48" s="3431"/>
      <c r="D48" s="3351"/>
      <c r="E48" s="3261"/>
      <c r="F48" s="3352"/>
    </row>
    <row r="49" spans="1:10">
      <c r="A49" s="3431"/>
      <c r="B49" s="3431"/>
      <c r="C49" s="3431"/>
      <c r="D49" s="3351"/>
      <c r="E49" s="3261"/>
      <c r="F49" s="3352"/>
    </row>
    <row r="50" spans="1:10">
      <c r="A50" s="3431"/>
      <c r="B50" s="3431"/>
      <c r="C50" s="3431"/>
      <c r="D50" s="3351"/>
      <c r="E50" s="3261"/>
      <c r="F50" s="3352"/>
    </row>
    <row r="51" spans="1:10">
      <c r="A51" s="3550" t="s">
        <v>2669</v>
      </c>
      <c r="B51" s="3550"/>
      <c r="C51" s="3550"/>
      <c r="D51" s="3621" t="s">
        <v>2660</v>
      </c>
      <c r="E51" s="3621"/>
      <c r="F51" s="3621"/>
    </row>
    <row r="52" spans="1:10">
      <c r="A52" s="3543" t="s">
        <v>2661</v>
      </c>
      <c r="B52" s="3543"/>
      <c r="C52" s="3543"/>
      <c r="D52" s="3625" t="s">
        <v>2661</v>
      </c>
      <c r="E52" s="3625"/>
      <c r="F52" s="3625"/>
    </row>
    <row r="53" spans="1:10">
      <c r="A53" s="3543" t="s">
        <v>2664</v>
      </c>
      <c r="B53" s="3543"/>
      <c r="C53" s="3543"/>
      <c r="D53" s="3626" t="s">
        <v>2667</v>
      </c>
      <c r="E53" s="3626"/>
      <c r="F53" s="3626"/>
      <c r="H53" s="2409"/>
      <c r="I53" s="2409"/>
      <c r="J53" s="2409"/>
    </row>
    <row r="54" spans="1:10">
      <c r="A54" s="3476" t="s">
        <v>2629</v>
      </c>
      <c r="B54" s="3476"/>
      <c r="C54" s="3476"/>
      <c r="D54" s="3647" t="s">
        <v>2629</v>
      </c>
      <c r="E54" s="3647"/>
      <c r="F54" s="3647"/>
      <c r="H54" s="2409"/>
      <c r="I54" s="2409"/>
      <c r="J54" s="2409"/>
    </row>
    <row r="55" spans="1:10" ht="30.75" customHeight="1"/>
  </sheetData>
  <mergeCells count="24">
    <mergeCell ref="A30:C31"/>
    <mergeCell ref="F27:F28"/>
    <mergeCell ref="A5:B6"/>
    <mergeCell ref="D5:F5"/>
    <mergeCell ref="A3:F3"/>
    <mergeCell ref="A2:F2"/>
    <mergeCell ref="A1:F1"/>
    <mergeCell ref="A20:C20"/>
    <mergeCell ref="A27:C28"/>
    <mergeCell ref="D27:D28"/>
    <mergeCell ref="A35:F35"/>
    <mergeCell ref="D54:F54"/>
    <mergeCell ref="A51:C51"/>
    <mergeCell ref="D51:F51"/>
    <mergeCell ref="A52:C52"/>
    <mergeCell ref="D52:F52"/>
    <mergeCell ref="A53:C53"/>
    <mergeCell ref="D53:F53"/>
    <mergeCell ref="A45:C45"/>
    <mergeCell ref="D45:F45"/>
    <mergeCell ref="A46:C46"/>
    <mergeCell ref="D46:F46"/>
    <mergeCell ref="A47:C47"/>
    <mergeCell ref="D47:F47"/>
  </mergeCells>
  <phoneticPr fontId="0" type="noConversion"/>
  <printOptions horizontalCentered="1"/>
  <pageMargins left="0.8" right="0.8" top="1" bottom="0.7" header="0.5" footer="0.3"/>
  <pageSetup paperSize="9" scale="94" firstPageNumber="18" orientation="portrait" useFirstPageNumber="1" r:id="rId1"/>
  <headerFooter>
    <oddHeader xml:space="preserve">&amp;L&amp;"Tahoma,Bold"&amp;12MABS &amp;&amp; J Partners&amp;11
&amp;"Arial,Regular"&amp;10Chartered Accountants
&amp;R&amp;"Arial,Bold"&amp;12Mahfel Huq &amp;&amp; Co.&amp;11
&amp;"Arial,Regular"&amp;10Chartered Accountants
</oddHeader>
    <oddFooter xml:space="preserve">&amp;C&amp;P&amp;R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2">
    <tabColor theme="3" tint="0.39997558519241921"/>
  </sheetPr>
  <dimension ref="A1:F56"/>
  <sheetViews>
    <sheetView view="pageBreakPreview" topLeftCell="A41" zoomScale="120" zoomScaleSheetLayoutView="120" workbookViewId="0">
      <selection activeCell="K60" sqref="K60"/>
    </sheetView>
  </sheetViews>
  <sheetFormatPr defaultColWidth="9.109375" defaultRowHeight="13.8"/>
  <cols>
    <col min="1" max="1" width="33.5546875" style="2657" customWidth="1"/>
    <col min="2" max="2" width="12.44140625" style="2657" customWidth="1"/>
    <col min="3" max="3" width="0.5546875" style="2657" customWidth="1"/>
    <col min="4" max="4" width="17.109375" style="2492" customWidth="1"/>
    <col min="5" max="5" width="0.5546875" style="2657" customWidth="1"/>
    <col min="6" max="6" width="18" style="2657" customWidth="1"/>
    <col min="7" max="7" width="3.5546875" style="2657" customWidth="1"/>
    <col min="8" max="16384" width="9.109375" style="2657"/>
  </cols>
  <sheetData>
    <row r="1" spans="1:6" ht="15.9" customHeight="1">
      <c r="A1" s="3703" t="s">
        <v>483</v>
      </c>
      <c r="B1" s="3703"/>
      <c r="C1" s="3703"/>
      <c r="D1" s="3703"/>
      <c r="E1" s="3703"/>
      <c r="F1" s="3703"/>
    </row>
    <row r="2" spans="1:6" ht="15.9" customHeight="1">
      <c r="A2" s="3702" t="s">
        <v>468</v>
      </c>
      <c r="B2" s="3702"/>
      <c r="C2" s="3702"/>
      <c r="D2" s="3702"/>
      <c r="E2" s="3702"/>
      <c r="F2" s="3702"/>
    </row>
    <row r="3" spans="1:6" ht="15.9" customHeight="1">
      <c r="A3" s="3704" t="s">
        <v>2195</v>
      </c>
      <c r="B3" s="3704"/>
      <c r="C3" s="3704"/>
      <c r="D3" s="3704"/>
      <c r="E3" s="3704"/>
      <c r="F3" s="3704"/>
    </row>
    <row r="4" spans="1:6" ht="15.9" customHeight="1">
      <c r="A4" s="3044"/>
      <c r="B4" s="3044"/>
      <c r="C4" s="3044"/>
      <c r="D4" s="3044"/>
      <c r="E4" s="3044"/>
      <c r="F4" s="3044"/>
    </row>
    <row r="5" spans="1:6" ht="15.9" customHeight="1">
      <c r="A5" s="3707" t="s">
        <v>2155</v>
      </c>
      <c r="B5" s="3708"/>
      <c r="D5" s="3639" t="s">
        <v>2624</v>
      </c>
      <c r="E5" s="3640"/>
      <c r="F5" s="3641"/>
    </row>
    <row r="6" spans="1:6" ht="15.9" customHeight="1">
      <c r="A6" s="3709"/>
      <c r="B6" s="3710"/>
      <c r="D6" s="3263">
        <v>44561</v>
      </c>
      <c r="E6" s="3264"/>
      <c r="F6" s="3263">
        <v>44196</v>
      </c>
    </row>
    <row r="7" spans="1:6" s="2263" customFormat="1" ht="15.9" customHeight="1">
      <c r="A7" s="2241" t="s">
        <v>330</v>
      </c>
      <c r="B7" s="2241"/>
      <c r="C7" s="2241"/>
      <c r="D7" s="2334">
        <v>1227213349.8775001</v>
      </c>
      <c r="E7" s="2658"/>
      <c r="F7" s="2334">
        <v>1448664842.2800002</v>
      </c>
    </row>
    <row r="8" spans="1:6" s="2263" customFormat="1" ht="15.9" customHeight="1">
      <c r="A8" s="2241" t="s">
        <v>166</v>
      </c>
      <c r="B8" s="2241"/>
      <c r="C8" s="2241"/>
      <c r="D8" s="2519">
        <v>2486819501.2950001</v>
      </c>
      <c r="E8" s="2658"/>
      <c r="F8" s="2519">
        <v>2293967129.9250002</v>
      </c>
    </row>
    <row r="9" spans="1:6" s="2263" customFormat="1" ht="15.75" customHeight="1">
      <c r="A9" s="2263" t="s">
        <v>243</v>
      </c>
      <c r="D9" s="2517">
        <v>2481130126.9949999</v>
      </c>
      <c r="E9" s="2658"/>
      <c r="F9" s="2517">
        <v>2291744079.5650001</v>
      </c>
    </row>
    <row r="10" spans="1:6" s="2263" customFormat="1" ht="15.9" customHeight="1">
      <c r="A10" s="2263" t="s">
        <v>244</v>
      </c>
      <c r="D10" s="2660">
        <v>5689374.2999999998</v>
      </c>
      <c r="E10" s="2658"/>
      <c r="F10" s="2660">
        <v>2223050.36</v>
      </c>
    </row>
    <row r="11" spans="1:6" s="2263" customFormat="1" ht="9" customHeight="1">
      <c r="D11" s="2510"/>
      <c r="F11" s="2510"/>
    </row>
    <row r="12" spans="1:6" s="2263" customFormat="1" ht="15.9" customHeight="1">
      <c r="A12" s="2263" t="s">
        <v>167</v>
      </c>
      <c r="D12" s="2334">
        <v>269658205.17000002</v>
      </c>
      <c r="E12" s="2658"/>
      <c r="F12" s="2334">
        <v>115940390.06999999</v>
      </c>
    </row>
    <row r="13" spans="1:6" s="2263" customFormat="1" ht="15.9" customHeight="1" thickBot="1">
      <c r="A13" s="2241"/>
      <c r="B13" s="2241"/>
      <c r="C13" s="2241"/>
      <c r="D13" s="3265">
        <v>3983691056.3425002</v>
      </c>
      <c r="E13" s="2838"/>
      <c r="F13" s="3265">
        <v>3858572362.2750006</v>
      </c>
    </row>
    <row r="14" spans="1:6" s="2263" customFormat="1" ht="8.25" hidden="1" customHeight="1" thickTop="1">
      <c r="D14" s="2510"/>
      <c r="F14" s="2510"/>
    </row>
    <row r="15" spans="1:6" s="2263" customFormat="1" ht="15.9" customHeight="1" thickTop="1">
      <c r="A15" s="2241" t="s">
        <v>1496</v>
      </c>
      <c r="B15" s="2241"/>
      <c r="C15" s="2241"/>
      <c r="D15" s="2510"/>
      <c r="F15" s="2510"/>
    </row>
    <row r="16" spans="1:6" s="2921" customFormat="1" ht="15.9" customHeight="1">
      <c r="A16" s="2239" t="s">
        <v>484</v>
      </c>
      <c r="B16" s="2239"/>
      <c r="C16" s="2239"/>
      <c r="D16" s="3499">
        <v>454196526.51999998</v>
      </c>
      <c r="F16" s="3499">
        <v>205459552.58999997</v>
      </c>
    </row>
    <row r="17" spans="1:6" s="2921" customFormat="1" ht="16.5" customHeight="1">
      <c r="A17" s="2921" t="s">
        <v>485</v>
      </c>
      <c r="D17" s="3500">
        <v>451342065.68000001</v>
      </c>
      <c r="F17" s="3500">
        <v>204735972.56999996</v>
      </c>
    </row>
    <row r="18" spans="1:6" s="2263" customFormat="1" ht="15.9" customHeight="1">
      <c r="A18" s="2263" t="s">
        <v>244</v>
      </c>
      <c r="D18" s="2660">
        <v>2854460.84</v>
      </c>
      <c r="F18" s="2660">
        <v>723580.02</v>
      </c>
    </row>
    <row r="19" spans="1:6" s="2263" customFormat="1" ht="9.75" customHeight="1">
      <c r="D19" s="2510"/>
      <c r="F19" s="2510"/>
    </row>
    <row r="20" spans="1:6" s="2263" customFormat="1" ht="15.9" customHeight="1">
      <c r="A20" s="2263" t="s">
        <v>668</v>
      </c>
      <c r="D20" s="3045">
        <v>836707813.21999979</v>
      </c>
      <c r="F20" s="3045">
        <v>894508944</v>
      </c>
    </row>
    <row r="21" spans="1:6" s="2263" customFormat="1" ht="15.9" customHeight="1">
      <c r="A21" s="2263" t="s">
        <v>567</v>
      </c>
      <c r="D21" s="3042"/>
      <c r="F21" s="3042"/>
    </row>
    <row r="22" spans="1:6" s="2263" customFormat="1" ht="15.9" customHeight="1">
      <c r="D22" s="2659">
        <v>1290904339.7399998</v>
      </c>
      <c r="F22" s="2659">
        <v>1099968496.5899999</v>
      </c>
    </row>
    <row r="23" spans="1:6" s="2263" customFormat="1" ht="15.9" customHeight="1">
      <c r="A23" s="2263" t="s">
        <v>486</v>
      </c>
      <c r="D23" s="2663">
        <v>894508944</v>
      </c>
      <c r="F23" s="2663">
        <v>1088081784</v>
      </c>
    </row>
    <row r="24" spans="1:6" s="2263" customFormat="1" ht="15.9" customHeight="1">
      <c r="D24" s="2519">
        <v>396395395.73999977</v>
      </c>
      <c r="F24" s="2519">
        <v>11886712.589999914</v>
      </c>
    </row>
    <row r="25" spans="1:6" s="2263" customFormat="1" ht="7.5" hidden="1" customHeight="1">
      <c r="D25" s="2334"/>
      <c r="F25" s="2334"/>
    </row>
    <row r="26" spans="1:6" s="2263" customFormat="1" ht="15.9" customHeight="1">
      <c r="A26" s="2263" t="s">
        <v>332</v>
      </c>
      <c r="D26" s="2334">
        <v>601996115.42999995</v>
      </c>
      <c r="F26" s="2334">
        <v>505152450.91999996</v>
      </c>
    </row>
    <row r="27" spans="1:6" s="2263" customFormat="1" ht="15.9" customHeight="1">
      <c r="A27" s="2263" t="s">
        <v>1254</v>
      </c>
      <c r="D27" s="2334">
        <v>459391120.20720005</v>
      </c>
      <c r="F27" s="2334">
        <v>499104916.19440007</v>
      </c>
    </row>
    <row r="28" spans="1:6" s="2263" customFormat="1" ht="8.25" customHeight="1">
      <c r="A28" s="2241"/>
      <c r="B28" s="2241"/>
      <c r="C28" s="2241"/>
      <c r="D28" s="2334"/>
      <c r="F28" s="2334"/>
    </row>
    <row r="29" spans="1:6" s="2263" customFormat="1" ht="15.9" customHeight="1">
      <c r="A29" s="3706" t="s">
        <v>1253</v>
      </c>
      <c r="B29" s="3706"/>
      <c r="C29" s="3706"/>
      <c r="D29" s="3043">
        <v>1246175266.9778008</v>
      </c>
      <c r="E29" s="2921"/>
      <c r="F29" s="3043">
        <v>1615214932.6931007</v>
      </c>
    </row>
    <row r="30" spans="1:6" s="2263" customFormat="1" ht="15.9" customHeight="1">
      <c r="A30" s="3706"/>
      <c r="B30" s="3706"/>
      <c r="C30" s="3706"/>
      <c r="D30" s="3043"/>
      <c r="E30" s="2921"/>
      <c r="F30" s="3043"/>
    </row>
    <row r="31" spans="1:6" s="2263" customFormat="1" ht="15.9" customHeight="1">
      <c r="A31" s="3705" t="s">
        <v>1255</v>
      </c>
      <c r="B31" s="3705"/>
      <c r="C31" s="3705"/>
      <c r="D31" s="3266"/>
      <c r="F31" s="3266"/>
    </row>
    <row r="32" spans="1:6" s="2263" customFormat="1" ht="15.9" customHeight="1">
      <c r="A32" s="3705"/>
      <c r="B32" s="3705"/>
      <c r="C32" s="3705"/>
      <c r="D32" s="2334"/>
      <c r="F32" s="2334"/>
    </row>
    <row r="33" spans="1:6" s="2263" customFormat="1" ht="15.9" customHeight="1">
      <c r="A33" s="2263" t="s">
        <v>568</v>
      </c>
      <c r="D33" s="2334"/>
      <c r="F33" s="2334"/>
    </row>
    <row r="34" spans="1:6" s="2263" customFormat="1" ht="15.9" customHeight="1">
      <c r="A34" s="2263" t="s">
        <v>1361</v>
      </c>
      <c r="D34" s="2334"/>
      <c r="F34" s="2334"/>
    </row>
    <row r="35" spans="1:6" s="2263" customFormat="1" ht="15.9" customHeight="1">
      <c r="A35" s="2330" t="s">
        <v>1362</v>
      </c>
      <c r="B35" s="2330"/>
      <c r="D35" s="2517">
        <v>1207086343.3074999</v>
      </c>
      <c r="F35" s="2517">
        <v>1066753780.0475001</v>
      </c>
    </row>
    <row r="36" spans="1:6" s="2263" customFormat="1" ht="15.9" customHeight="1">
      <c r="A36" s="2330" t="s">
        <v>1418</v>
      </c>
      <c r="B36" s="2330"/>
      <c r="D36" s="2660">
        <v>72646814.680000007</v>
      </c>
      <c r="F36" s="2660">
        <v>160459569.83000001</v>
      </c>
    </row>
    <row r="37" spans="1:6" s="2263" customFormat="1" ht="15.9" customHeight="1">
      <c r="D37" s="2659">
        <v>1279733157.9875</v>
      </c>
      <c r="F37" s="2659">
        <v>1227213349.8775001</v>
      </c>
    </row>
    <row r="38" spans="1:6" s="2263" customFormat="1" ht="15.9" customHeight="1" thickBot="1">
      <c r="A38" s="2241"/>
      <c r="B38" s="2241"/>
      <c r="C38" s="2241"/>
      <c r="D38" s="2520">
        <v>3983691056.3425002</v>
      </c>
      <c r="F38" s="2520">
        <v>3858572362.2750006</v>
      </c>
    </row>
    <row r="39" spans="1:6" s="2263" customFormat="1" ht="15.9" customHeight="1" thickTop="1">
      <c r="A39" s="3701" t="s">
        <v>1547</v>
      </c>
      <c r="B39" s="3701"/>
      <c r="C39" s="3701"/>
      <c r="D39" s="3701"/>
      <c r="E39" s="3701"/>
      <c r="F39" s="3701"/>
    </row>
    <row r="40" spans="1:6" s="2263" customFormat="1" ht="15.9" customHeight="1">
      <c r="D40" s="2510"/>
    </row>
    <row r="41" spans="1:6" s="2263" customFormat="1" ht="15.9" customHeight="1">
      <c r="D41" s="2510"/>
    </row>
    <row r="42" spans="1:6" s="2263" customFormat="1" ht="15.9" customHeight="1">
      <c r="D42" s="2510"/>
    </row>
    <row r="43" spans="1:6" ht="15.9" customHeight="1">
      <c r="A43" s="3435" t="s">
        <v>1659</v>
      </c>
      <c r="B43" s="2490"/>
      <c r="C43" s="2450" t="s">
        <v>2404</v>
      </c>
      <c r="D43" s="2510"/>
      <c r="E43" s="2490" t="s">
        <v>2166</v>
      </c>
      <c r="F43" s="2263"/>
    </row>
    <row r="44" spans="1:6" ht="15.9" customHeight="1">
      <c r="A44" s="2920" t="s">
        <v>1224</v>
      </c>
      <c r="B44" s="2301"/>
      <c r="C44" s="3181" t="s">
        <v>2178</v>
      </c>
      <c r="D44" s="2527" t="s">
        <v>431</v>
      </c>
      <c r="E44" s="3267"/>
      <c r="F44" s="3267"/>
    </row>
    <row r="45" spans="1:6" ht="15.9" customHeight="1">
      <c r="A45" s="2263"/>
      <c r="B45" s="2263"/>
      <c r="C45" s="2263"/>
      <c r="D45" s="2527" t="s">
        <v>643</v>
      </c>
      <c r="E45" s="3267"/>
      <c r="F45" s="3267"/>
    </row>
    <row r="46" spans="1:6" ht="6.75" customHeight="1">
      <c r="A46" s="2263"/>
      <c r="B46" s="2263"/>
      <c r="C46" s="2263"/>
      <c r="D46" s="2510"/>
      <c r="E46" s="2263" t="s">
        <v>163</v>
      </c>
      <c r="F46" s="2263"/>
    </row>
    <row r="47" spans="1:6" ht="14.25" customHeight="1">
      <c r="A47" s="3543" t="s">
        <v>2659</v>
      </c>
      <c r="B47" s="3543"/>
      <c r="C47" s="3543"/>
      <c r="D47" s="3545" t="s">
        <v>2659</v>
      </c>
      <c r="E47" s="3545"/>
      <c r="F47" s="3545"/>
    </row>
    <row r="48" spans="1:6">
      <c r="A48" s="3550" t="s">
        <v>2405</v>
      </c>
      <c r="B48" s="3550"/>
      <c r="C48" s="3550"/>
      <c r="D48" s="3621" t="s">
        <v>2421</v>
      </c>
      <c r="E48" s="3621"/>
      <c r="F48" s="3621"/>
    </row>
    <row r="49" spans="1:6">
      <c r="A49" s="3543" t="s">
        <v>432</v>
      </c>
      <c r="B49" s="3543"/>
      <c r="C49" s="3543"/>
      <c r="D49" s="3624" t="s">
        <v>432</v>
      </c>
      <c r="E49" s="3624"/>
      <c r="F49" s="3624"/>
    </row>
    <row r="50" spans="1:6">
      <c r="A50" s="3431"/>
      <c r="B50" s="3431"/>
      <c r="C50" s="3431"/>
      <c r="D50" s="3351"/>
      <c r="E50" s="3261"/>
      <c r="F50" s="3352"/>
    </row>
    <row r="51" spans="1:6">
      <c r="A51" s="3431"/>
      <c r="B51" s="3431"/>
      <c r="C51" s="3431"/>
      <c r="D51" s="3351"/>
      <c r="E51" s="3261"/>
      <c r="F51" s="3352"/>
    </row>
    <row r="52" spans="1:6">
      <c r="A52" s="3431"/>
      <c r="B52" s="3431"/>
      <c r="C52" s="3431"/>
      <c r="D52" s="3351"/>
      <c r="E52" s="3261"/>
      <c r="F52" s="3352"/>
    </row>
    <row r="53" spans="1:6">
      <c r="A53" s="3550" t="s">
        <v>2669</v>
      </c>
      <c r="B53" s="3550"/>
      <c r="C53" s="3550"/>
      <c r="D53" s="3621" t="s">
        <v>2660</v>
      </c>
      <c r="E53" s="3621"/>
      <c r="F53" s="3621"/>
    </row>
    <row r="54" spans="1:6">
      <c r="A54" s="3543" t="s">
        <v>2661</v>
      </c>
      <c r="B54" s="3543"/>
      <c r="C54" s="3543"/>
      <c r="D54" s="3625" t="s">
        <v>2661</v>
      </c>
      <c r="E54" s="3625"/>
      <c r="F54" s="3625"/>
    </row>
    <row r="55" spans="1:6" ht="15" customHeight="1">
      <c r="A55" s="3543" t="s">
        <v>2664</v>
      </c>
      <c r="B55" s="3543"/>
      <c r="C55" s="3543"/>
      <c r="D55" s="3626" t="s">
        <v>2668</v>
      </c>
      <c r="E55" s="3626"/>
      <c r="F55" s="3626"/>
    </row>
    <row r="56" spans="1:6" ht="15" customHeight="1">
      <c r="A56" s="3476" t="s">
        <v>2629</v>
      </c>
      <c r="B56" s="3476"/>
      <c r="C56" s="3476"/>
      <c r="D56" s="3647" t="s">
        <v>2629</v>
      </c>
      <c r="E56" s="3647"/>
      <c r="F56" s="3647"/>
    </row>
  </sheetData>
  <mergeCells count="21">
    <mergeCell ref="A2:F2"/>
    <mergeCell ref="A1:F1"/>
    <mergeCell ref="A3:F3"/>
    <mergeCell ref="A31:C32"/>
    <mergeCell ref="A29:C30"/>
    <mergeCell ref="A5:B6"/>
    <mergeCell ref="D5:F5"/>
    <mergeCell ref="A39:F39"/>
    <mergeCell ref="D56:F56"/>
    <mergeCell ref="A53:C53"/>
    <mergeCell ref="D53:F53"/>
    <mergeCell ref="A54:C54"/>
    <mergeCell ref="D54:F54"/>
    <mergeCell ref="A55:C55"/>
    <mergeCell ref="D55:F55"/>
    <mergeCell ref="A47:C47"/>
    <mergeCell ref="D47:F47"/>
    <mergeCell ref="A48:C48"/>
    <mergeCell ref="D48:F48"/>
    <mergeCell ref="A49:C49"/>
    <mergeCell ref="D49:F49"/>
  </mergeCells>
  <phoneticPr fontId="0" type="noConversion"/>
  <printOptions horizontalCentered="1"/>
  <pageMargins left="0.8" right="0.8" top="1.1000000000000001" bottom="0.7" header="0.5" footer="0.3"/>
  <pageSetup paperSize="9" scale="90" firstPageNumber="19" orientation="portrait" useFirstPageNumber="1" r:id="rId1"/>
  <headerFooter>
    <oddHeader xml:space="preserve">&amp;L&amp;"Tahoma,Bold"&amp;12MABS &amp;&amp; J Partners&amp;"Times New Roman,Bold"&amp;11
&amp;"Times New Roman,Regular"Chartered Accountants&amp;"Arial,Regular"&amp;10
&amp;R&amp;"Arial,Bold"&amp;12Mahfel huq &amp;&amp; Co.&amp;11
&amp;"Arial,Regular"&amp;10Chartered Accountants
</oddHeader>
    <oddFooter>&amp;C&amp;P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39997558519241921"/>
  </sheetPr>
  <dimension ref="A1:M54"/>
  <sheetViews>
    <sheetView view="pageBreakPreview" topLeftCell="A36" zoomScale="130" zoomScaleSheetLayoutView="130" workbookViewId="0">
      <selection activeCell="K46" sqref="K46"/>
    </sheetView>
  </sheetViews>
  <sheetFormatPr defaultColWidth="9.109375" defaultRowHeight="13.8"/>
  <cols>
    <col min="1" max="1" width="31.33203125" style="2269" customWidth="1"/>
    <col min="2" max="2" width="16.88671875" style="2269" customWidth="1"/>
    <col min="3" max="3" width="0.5546875" style="2269" customWidth="1"/>
    <col min="4" max="4" width="16.5546875" style="2270" customWidth="1"/>
    <col min="5" max="5" width="0.5546875" style="2269" customWidth="1"/>
    <col min="6" max="6" width="16.6640625" style="2269" customWidth="1"/>
    <col min="7" max="7" width="4.44140625" style="2444" customWidth="1"/>
    <col min="8" max="8" width="9.109375" style="2444"/>
    <col min="9" max="9" width="0" style="2444" hidden="1" customWidth="1"/>
    <col min="10" max="10" width="9.109375" style="2444"/>
    <col min="11" max="12" width="14.6640625" style="2444" customWidth="1"/>
    <col min="13" max="13" width="16.88671875" style="2444" customWidth="1"/>
    <col min="14" max="16384" width="9.109375" style="2444"/>
  </cols>
  <sheetData>
    <row r="1" spans="1:6" ht="15">
      <c r="A1" s="3722" t="s">
        <v>483</v>
      </c>
      <c r="B1" s="3722"/>
      <c r="C1" s="3722"/>
      <c r="D1" s="3722"/>
      <c r="E1" s="3722"/>
      <c r="F1" s="3722"/>
    </row>
    <row r="2" spans="1:6">
      <c r="A2" s="3723" t="s">
        <v>331</v>
      </c>
      <c r="B2" s="3723"/>
      <c r="C2" s="3723"/>
      <c r="D2" s="3723"/>
      <c r="E2" s="3723"/>
      <c r="F2" s="3723"/>
    </row>
    <row r="3" spans="1:6">
      <c r="A3" s="3724" t="s">
        <v>2195</v>
      </c>
      <c r="B3" s="3724"/>
      <c r="C3" s="3724"/>
      <c r="D3" s="3724"/>
      <c r="E3" s="3724"/>
      <c r="F3" s="3724"/>
    </row>
    <row r="4" spans="1:6">
      <c r="A4" s="3039"/>
      <c r="B4" s="3039"/>
      <c r="C4" s="3039"/>
      <c r="D4" s="3039"/>
      <c r="E4" s="3039"/>
      <c r="F4" s="3039"/>
    </row>
    <row r="5" spans="1:6" ht="16.5" customHeight="1">
      <c r="A5" s="3718" t="s">
        <v>2155</v>
      </c>
      <c r="B5" s="3719"/>
      <c r="D5" s="3566" t="s">
        <v>2624</v>
      </c>
      <c r="E5" s="3567"/>
      <c r="F5" s="3568"/>
    </row>
    <row r="6" spans="1:6" ht="13.5" customHeight="1">
      <c r="A6" s="3720"/>
      <c r="B6" s="3721"/>
      <c r="D6" s="2335">
        <v>44561</v>
      </c>
      <c r="E6" s="2672"/>
      <c r="F6" s="2335">
        <v>44196</v>
      </c>
    </row>
    <row r="7" spans="1:6" ht="10.5" customHeight="1">
      <c r="D7" s="2322"/>
      <c r="E7" s="2322"/>
      <c r="F7" s="2322"/>
    </row>
    <row r="8" spans="1:6">
      <c r="A8" s="2346" t="s">
        <v>330</v>
      </c>
      <c r="B8" s="2346"/>
      <c r="C8" s="2346"/>
      <c r="D8" s="2277">
        <v>85387933.010000005</v>
      </c>
      <c r="F8" s="2277">
        <v>87197138.25</v>
      </c>
    </row>
    <row r="9" spans="1:6" ht="15.75" customHeight="1">
      <c r="A9" s="2346" t="s">
        <v>166</v>
      </c>
      <c r="B9" s="2346"/>
      <c r="C9" s="2346"/>
      <c r="F9" s="2270"/>
    </row>
    <row r="10" spans="1:6">
      <c r="A10" s="2269" t="s">
        <v>243</v>
      </c>
      <c r="D10" s="2589">
        <v>129262440</v>
      </c>
      <c r="F10" s="2589">
        <v>170775866.02000001</v>
      </c>
    </row>
    <row r="11" spans="1:6" ht="4.5" hidden="1" customHeight="1">
      <c r="F11" s="2270"/>
    </row>
    <row r="12" spans="1:6" ht="14.4" thickBot="1">
      <c r="A12" s="2346"/>
      <c r="B12" s="2346"/>
      <c r="C12" s="2346"/>
      <c r="D12" s="2616">
        <v>214650373.00999999</v>
      </c>
      <c r="F12" s="2616">
        <v>257973004.27000001</v>
      </c>
    </row>
    <row r="13" spans="1:6" ht="14.4" thickTop="1">
      <c r="A13" s="2346" t="s">
        <v>1496</v>
      </c>
      <c r="B13" s="2346"/>
      <c r="C13" s="2346"/>
      <c r="F13" s="2270"/>
    </row>
    <row r="14" spans="1:6">
      <c r="A14" s="2346" t="s">
        <v>484</v>
      </c>
      <c r="B14" s="2346"/>
      <c r="C14" s="2346"/>
      <c r="F14" s="2270"/>
    </row>
    <row r="15" spans="1:6">
      <c r="A15" s="2269" t="s">
        <v>485</v>
      </c>
      <c r="D15" s="2589">
        <v>6540928.5</v>
      </c>
      <c r="E15" s="2274"/>
      <c r="F15" s="2589">
        <v>7222505</v>
      </c>
    </row>
    <row r="16" spans="1:6" ht="12" customHeight="1">
      <c r="D16" s="2286"/>
      <c r="E16" s="2274"/>
      <c r="F16" s="2286"/>
    </row>
    <row r="17" spans="1:13" ht="21" customHeight="1">
      <c r="A17" s="3715" t="s">
        <v>1257</v>
      </c>
      <c r="B17" s="3715"/>
      <c r="C17" s="3715"/>
      <c r="D17" s="2669">
        <v>49577243.899999999</v>
      </c>
      <c r="E17" s="2274"/>
      <c r="F17" s="2669">
        <v>39530920</v>
      </c>
    </row>
    <row r="18" spans="1:13">
      <c r="D18" s="2289">
        <v>56118172.399999999</v>
      </c>
      <c r="E18" s="2459"/>
      <c r="F18" s="2289">
        <v>46753425</v>
      </c>
    </row>
    <row r="19" spans="1:13" ht="26.4">
      <c r="A19" s="2671" t="s">
        <v>486</v>
      </c>
      <c r="D19" s="2297">
        <v>39530920</v>
      </c>
      <c r="E19" s="2274"/>
      <c r="F19" s="2297">
        <v>17159863</v>
      </c>
    </row>
    <row r="20" spans="1:13">
      <c r="D20" s="2289">
        <v>16587252.399999999</v>
      </c>
      <c r="E20" s="2274"/>
      <c r="F20" s="2289">
        <v>29593562</v>
      </c>
    </row>
    <row r="21" spans="1:13">
      <c r="A21" s="2269" t="s">
        <v>1254</v>
      </c>
      <c r="D21" s="2277">
        <v>13382158.995059751</v>
      </c>
      <c r="E21" s="2274"/>
      <c r="F21" s="2277">
        <v>15416732.974121017</v>
      </c>
    </row>
    <row r="22" spans="1:13" ht="15.75" customHeight="1">
      <c r="A22" s="3716" t="s">
        <v>1253</v>
      </c>
      <c r="B22" s="3716"/>
      <c r="C22" s="3716"/>
      <c r="D22" s="2673">
        <v>120049741.61494023</v>
      </c>
      <c r="E22" s="2459" t="e">
        <v>#REF!</v>
      </c>
      <c r="F22" s="2673">
        <v>127574776.285879</v>
      </c>
    </row>
    <row r="23" spans="1:13" ht="13.5" customHeight="1">
      <c r="A23" s="3716"/>
      <c r="B23" s="3716"/>
      <c r="C23" s="3716"/>
      <c r="D23" s="2673"/>
      <c r="E23" s="2459"/>
      <c r="F23" s="2673"/>
    </row>
    <row r="24" spans="1:13" ht="9" customHeight="1">
      <c r="A24" s="3717" t="s">
        <v>1255</v>
      </c>
      <c r="B24" s="3717"/>
      <c r="C24" s="3717"/>
      <c r="D24" s="2670"/>
      <c r="E24" s="2274"/>
      <c r="F24" s="2670"/>
    </row>
    <row r="25" spans="1:13" ht="6.75" customHeight="1">
      <c r="A25" s="3717"/>
      <c r="B25" s="3717"/>
      <c r="C25" s="3717"/>
      <c r="D25" s="2670"/>
      <c r="E25" s="2274"/>
      <c r="F25" s="2670"/>
    </row>
    <row r="26" spans="1:13" ht="17.25" customHeight="1">
      <c r="A26" s="3717"/>
      <c r="B26" s="3717"/>
      <c r="C26" s="3717"/>
      <c r="D26" s="2670"/>
      <c r="E26" s="2274"/>
      <c r="F26" s="2670"/>
    </row>
    <row r="27" spans="1:13" ht="10.5" customHeight="1">
      <c r="A27" s="3717"/>
      <c r="B27" s="3717"/>
      <c r="C27" s="3717"/>
      <c r="D27" s="2277"/>
      <c r="E27" s="2274"/>
      <c r="F27" s="2277"/>
    </row>
    <row r="28" spans="1:13" ht="28.5" customHeight="1">
      <c r="A28" s="3714" t="s">
        <v>2675</v>
      </c>
      <c r="B28" s="3714"/>
      <c r="C28" s="3714"/>
      <c r="D28" s="2277">
        <v>64631220</v>
      </c>
      <c r="E28" s="2274"/>
      <c r="F28" s="2277">
        <v>85387933.010000005</v>
      </c>
      <c r="K28" s="3714" t="s">
        <v>1611</v>
      </c>
      <c r="L28" s="3714"/>
      <c r="M28" s="3714"/>
    </row>
    <row r="29" spans="1:13" ht="1.5" customHeight="1">
      <c r="A29" s="3400"/>
      <c r="B29" s="3400"/>
      <c r="C29" s="3400"/>
      <c r="D29" s="2277"/>
      <c r="E29" s="2274"/>
      <c r="F29" s="2277"/>
    </row>
    <row r="30" spans="1:13" ht="15.75" customHeight="1" thickBot="1">
      <c r="D30" s="2314">
        <v>214650373.00999999</v>
      </c>
      <c r="E30" s="2347"/>
      <c r="F30" s="2314">
        <v>257973004.27000001</v>
      </c>
    </row>
    <row r="31" spans="1:13" ht="13.5" customHeight="1" thickTop="1"/>
    <row r="32" spans="1:13">
      <c r="A32" s="3711" t="s">
        <v>1547</v>
      </c>
      <c r="B32" s="3711"/>
      <c r="C32" s="3711"/>
      <c r="D32" s="3711"/>
      <c r="E32" s="3711"/>
      <c r="F32" s="3711"/>
    </row>
    <row r="34" spans="1:9" ht="15.75" customHeight="1"/>
    <row r="35" spans="1:9" ht="15.75" customHeight="1">
      <c r="A35" s="3040" t="s">
        <v>1659</v>
      </c>
      <c r="B35" s="2449"/>
      <c r="C35" s="2450" t="s">
        <v>2404</v>
      </c>
      <c r="E35" s="2449" t="s">
        <v>2166</v>
      </c>
    </row>
    <row r="36" spans="1:9" ht="15.75" customHeight="1">
      <c r="A36" s="3037" t="s">
        <v>1562</v>
      </c>
      <c r="B36" s="2345"/>
      <c r="C36" s="2450" t="s">
        <v>2178</v>
      </c>
      <c r="D36" s="2299"/>
      <c r="E36" s="2345" t="s">
        <v>431</v>
      </c>
      <c r="F36" s="2345"/>
    </row>
    <row r="37" spans="1:9" ht="13.5" customHeight="1">
      <c r="D37" s="2299"/>
      <c r="E37" s="2345" t="s">
        <v>643</v>
      </c>
      <c r="F37" s="2345"/>
    </row>
    <row r="39" spans="1:9" ht="15.75" customHeight="1">
      <c r="C39" s="2345"/>
      <c r="D39" s="2299"/>
      <c r="E39" s="2345"/>
      <c r="F39" s="2345"/>
      <c r="G39" s="2674"/>
      <c r="H39" s="2674"/>
      <c r="I39" s="2674"/>
    </row>
    <row r="40" spans="1:9" ht="15.75" customHeight="1">
      <c r="A40" s="3543" t="s">
        <v>2659</v>
      </c>
      <c r="B40" s="3543"/>
      <c r="C40" s="3543"/>
      <c r="D40" s="3545" t="s">
        <v>2659</v>
      </c>
      <c r="E40" s="3545"/>
      <c r="F40" s="3545"/>
    </row>
    <row r="41" spans="1:9">
      <c r="A41" s="3550" t="s">
        <v>2405</v>
      </c>
      <c r="B41" s="3550"/>
      <c r="C41" s="3550"/>
      <c r="D41" s="3621" t="s">
        <v>2421</v>
      </c>
      <c r="E41" s="3621"/>
      <c r="F41" s="3621"/>
    </row>
    <row r="42" spans="1:9">
      <c r="A42" s="3543" t="s">
        <v>432</v>
      </c>
      <c r="B42" s="3543"/>
      <c r="C42" s="3543"/>
      <c r="D42" s="3624" t="s">
        <v>432</v>
      </c>
      <c r="E42" s="3624"/>
      <c r="F42" s="3624"/>
    </row>
    <row r="43" spans="1:9">
      <c r="A43" s="3431"/>
      <c r="B43" s="3431"/>
      <c r="C43" s="3431"/>
      <c r="D43" s="3351"/>
      <c r="E43" s="3261"/>
      <c r="F43" s="3352"/>
    </row>
    <row r="44" spans="1:9">
      <c r="A44" s="3431"/>
      <c r="B44" s="3431"/>
      <c r="C44" s="3431"/>
      <c r="D44" s="3351"/>
      <c r="E44" s="3261"/>
      <c r="F44" s="3352"/>
    </row>
    <row r="45" spans="1:9">
      <c r="A45" s="3431"/>
      <c r="B45" s="3431"/>
      <c r="C45" s="3431"/>
      <c r="D45" s="3351"/>
      <c r="E45" s="3261"/>
      <c r="F45" s="3352"/>
    </row>
    <row r="46" spans="1:9">
      <c r="A46" s="3550" t="s">
        <v>2669</v>
      </c>
      <c r="B46" s="3550"/>
      <c r="C46" s="3550"/>
      <c r="D46" s="3621" t="s">
        <v>2660</v>
      </c>
      <c r="E46" s="3621"/>
      <c r="F46" s="3621"/>
    </row>
    <row r="47" spans="1:9" s="3498" customFormat="1">
      <c r="A47" s="3712" t="s">
        <v>2661</v>
      </c>
      <c r="B47" s="3712"/>
      <c r="C47" s="3712"/>
      <c r="D47" s="3624" t="s">
        <v>2661</v>
      </c>
      <c r="E47" s="3624"/>
      <c r="F47" s="3624"/>
    </row>
    <row r="48" spans="1:9" s="3498" customFormat="1" ht="15.75" customHeight="1">
      <c r="A48" s="3712" t="s">
        <v>2664</v>
      </c>
      <c r="B48" s="3712"/>
      <c r="C48" s="3712"/>
      <c r="D48" s="3713" t="s">
        <v>2668</v>
      </c>
      <c r="E48" s="3713"/>
      <c r="F48" s="3713"/>
    </row>
    <row r="49" spans="1:6" s="3498" customFormat="1" ht="15.75" customHeight="1">
      <c r="A49" s="3501" t="s">
        <v>2629</v>
      </c>
      <c r="B49" s="3501"/>
      <c r="C49" s="3501"/>
      <c r="D49" s="3647" t="s">
        <v>2629</v>
      </c>
      <c r="E49" s="3647"/>
      <c r="F49" s="3647"/>
    </row>
    <row r="54" spans="1:6" ht="30.75" customHeight="1"/>
  </sheetData>
  <mergeCells count="24">
    <mergeCell ref="A5:B6"/>
    <mergeCell ref="D5:F5"/>
    <mergeCell ref="A1:F1"/>
    <mergeCell ref="A2:F2"/>
    <mergeCell ref="A3:F3"/>
    <mergeCell ref="K28:M28"/>
    <mergeCell ref="A17:C17"/>
    <mergeCell ref="A22:C23"/>
    <mergeCell ref="A28:C28"/>
    <mergeCell ref="A24:C27"/>
    <mergeCell ref="A32:F32"/>
    <mergeCell ref="D49:F49"/>
    <mergeCell ref="A46:C46"/>
    <mergeCell ref="D46:F46"/>
    <mergeCell ref="A47:C47"/>
    <mergeCell ref="D47:F47"/>
    <mergeCell ref="A48:C48"/>
    <mergeCell ref="D48:F48"/>
    <mergeCell ref="A40:C40"/>
    <mergeCell ref="D40:F40"/>
    <mergeCell ref="A41:C41"/>
    <mergeCell ref="D41:F41"/>
    <mergeCell ref="A42:C42"/>
    <mergeCell ref="D42:F42"/>
  </mergeCells>
  <phoneticPr fontId="0" type="noConversion"/>
  <printOptions horizontalCentered="1"/>
  <pageMargins left="0.8" right="0.8" top="1.1000000000000001" bottom="0.7" header="0.5" footer="0.3"/>
  <pageSetup paperSize="9" scale="98" firstPageNumber="20" orientation="portrait" useFirstPageNumber="1" r:id="rId1"/>
  <headerFooter>
    <oddHeader xml:space="preserve">&amp;L&amp;"Tahoma,Bold"&amp;12MABS &amp;&amp; J Partners&amp;"Tahoma,Regular" &amp;"Arial,Regular"&amp;10
Chartered Accountants&amp;R&amp;"Arial,Bold"&amp;12Mahfel Huq &amp;&amp; Co.&amp;11
&amp;"Arial,Regular"&amp;10Chartered Accountants
</oddHeader>
    <oddFooter>&amp;C&amp;P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tint="0.39997558519241921"/>
  </sheetPr>
  <dimension ref="A1:J57"/>
  <sheetViews>
    <sheetView view="pageBreakPreview" topLeftCell="A38" zoomScale="120" zoomScaleSheetLayoutView="120" workbookViewId="0">
      <selection activeCell="J52" sqref="J52"/>
    </sheetView>
  </sheetViews>
  <sheetFormatPr defaultColWidth="9.109375" defaultRowHeight="13.8"/>
  <cols>
    <col min="1" max="1" width="31.109375" style="2399" customWidth="1"/>
    <col min="2" max="2" width="15.88671875" style="2399" customWidth="1"/>
    <col min="3" max="3" width="0.5546875" style="2399" customWidth="1"/>
    <col min="4" max="4" width="16.88671875" style="2399" customWidth="1"/>
    <col min="5" max="5" width="0.5546875" style="2399" customWidth="1"/>
    <col min="6" max="6" width="17.44140625" style="2399" customWidth="1"/>
    <col min="7" max="7" width="9.109375" style="2399"/>
    <col min="8" max="8" width="18.44140625" style="2399" customWidth="1"/>
    <col min="9" max="9" width="10.6640625" style="2399" customWidth="1"/>
    <col min="10" max="10" width="17.44140625" style="2399" bestFit="1" customWidth="1"/>
    <col min="11" max="16384" width="9.109375" style="2399"/>
  </cols>
  <sheetData>
    <row r="1" spans="1:10" ht="15">
      <c r="A1" s="3570" t="s">
        <v>483</v>
      </c>
      <c r="B1" s="3570"/>
      <c r="C1" s="3570"/>
      <c r="D1" s="3570"/>
      <c r="E1" s="3570"/>
      <c r="F1" s="3570"/>
    </row>
    <row r="2" spans="1:10">
      <c r="A2" s="3565" t="s">
        <v>910</v>
      </c>
      <c r="B2" s="3565"/>
      <c r="C2" s="3565"/>
      <c r="D2" s="3565"/>
      <c r="E2" s="3565"/>
      <c r="F2" s="3565"/>
    </row>
    <row r="3" spans="1:10">
      <c r="A3" s="3553" t="s">
        <v>2195</v>
      </c>
      <c r="B3" s="3553"/>
      <c r="C3" s="3553"/>
      <c r="D3" s="3553"/>
      <c r="E3" s="3553"/>
      <c r="F3" s="3553"/>
    </row>
    <row r="5" spans="1:10" hidden="1"/>
    <row r="6" spans="1:10">
      <c r="A6" s="3660" t="s">
        <v>2155</v>
      </c>
      <c r="B6" s="3661"/>
      <c r="D6" s="3566" t="s">
        <v>2624</v>
      </c>
      <c r="E6" s="3567"/>
      <c r="F6" s="3568"/>
    </row>
    <row r="7" spans="1:10" ht="12.75" customHeight="1">
      <c r="A7" s="3662"/>
      <c r="B7" s="3663"/>
      <c r="D7" s="2335">
        <v>44561</v>
      </c>
      <c r="E7" s="3033"/>
      <c r="F7" s="2335">
        <v>44196</v>
      </c>
    </row>
    <row r="8" spans="1:10" s="2270" customFormat="1" ht="13.2">
      <c r="A8" s="2267" t="s">
        <v>330</v>
      </c>
      <c r="B8" s="2267"/>
      <c r="C8" s="2267"/>
      <c r="D8" s="2277">
        <v>428828857.11249971</v>
      </c>
      <c r="F8" s="2277">
        <v>211180885.54500002</v>
      </c>
    </row>
    <row r="9" spans="1:10" s="2270" customFormat="1" ht="15.75" customHeight="1">
      <c r="A9" s="2267" t="s">
        <v>166</v>
      </c>
      <c r="B9" s="2267"/>
      <c r="C9" s="2267"/>
    </row>
    <row r="10" spans="1:10" s="2270" customFormat="1" ht="13.2">
      <c r="A10" s="2270" t="s">
        <v>243</v>
      </c>
      <c r="D10" s="2589">
        <v>-808048312.75</v>
      </c>
      <c r="F10" s="2589">
        <v>825177817.38999939</v>
      </c>
    </row>
    <row r="11" spans="1:10" s="2270" customFormat="1" ht="13.2">
      <c r="A11" s="2270" t="s">
        <v>167</v>
      </c>
      <c r="D11" s="2277">
        <v>1361244589.3699999</v>
      </c>
      <c r="F11" s="2277">
        <v>576609733.28999996</v>
      </c>
    </row>
    <row r="12" spans="1:10" s="2270" customFormat="1" thickBot="1">
      <c r="A12" s="2267"/>
      <c r="B12" s="2267"/>
      <c r="C12" s="2267"/>
      <c r="D12" s="2616">
        <v>982025133.7324996</v>
      </c>
      <c r="F12" s="2616">
        <v>1612968436.2249994</v>
      </c>
    </row>
    <row r="13" spans="1:10" s="2270" customFormat="1" ht="11.25" customHeight="1" thickTop="1"/>
    <row r="14" spans="1:10" s="2270" customFormat="1" ht="13.2">
      <c r="A14" s="2267" t="s">
        <v>1496</v>
      </c>
      <c r="B14" s="2267"/>
      <c r="C14" s="2267"/>
    </row>
    <row r="15" spans="1:10" s="2270" customFormat="1" ht="13.2">
      <c r="A15" s="2267" t="s">
        <v>484</v>
      </c>
      <c r="B15" s="2267"/>
      <c r="C15" s="2267"/>
    </row>
    <row r="16" spans="1:10" s="2270" customFormat="1" ht="17.25" customHeight="1">
      <c r="A16" s="2270" t="s">
        <v>485</v>
      </c>
      <c r="D16" s="2589">
        <v>-80027851.519999981</v>
      </c>
      <c r="E16" s="2286"/>
      <c r="F16" s="2589">
        <v>269577296.29000002</v>
      </c>
      <c r="J16" s="2286"/>
    </row>
    <row r="17" spans="1:10" s="2270" customFormat="1" ht="21" customHeight="1">
      <c r="D17" s="2286"/>
      <c r="E17" s="2286"/>
      <c r="F17" s="2286"/>
      <c r="J17" s="2286"/>
    </row>
    <row r="18" spans="1:10" s="2270" customFormat="1" ht="15.75" customHeight="1">
      <c r="A18" s="3726" t="s">
        <v>1258</v>
      </c>
      <c r="B18" s="3726"/>
      <c r="C18" s="3726"/>
      <c r="D18" s="3727">
        <v>958842419.24999976</v>
      </c>
      <c r="E18" s="2286"/>
      <c r="F18" s="3727">
        <v>611242709.22000003</v>
      </c>
      <c r="J18" s="2286"/>
    </row>
    <row r="19" spans="1:10" s="2270" customFormat="1" ht="27.75" customHeight="1">
      <c r="A19" s="3726"/>
      <c r="B19" s="3726"/>
      <c r="C19" s="3726"/>
      <c r="D19" s="3728"/>
      <c r="E19" s="2286"/>
      <c r="F19" s="3728"/>
      <c r="I19" s="3432"/>
      <c r="J19" s="2286"/>
    </row>
    <row r="20" spans="1:10" s="2270" customFormat="1" ht="13.2">
      <c r="D20" s="2289">
        <v>878814567.72999978</v>
      </c>
      <c r="E20" s="2286"/>
      <c r="F20" s="2289">
        <v>880820005.50999999</v>
      </c>
      <c r="J20" s="2286"/>
    </row>
    <row r="21" spans="1:10" s="2270" customFormat="1" ht="13.2">
      <c r="A21" s="2270" t="s">
        <v>486</v>
      </c>
      <c r="D21" s="2297">
        <v>611242709.22000003</v>
      </c>
      <c r="E21" s="2286"/>
      <c r="F21" s="2297">
        <v>800525015.22000003</v>
      </c>
    </row>
    <row r="22" spans="1:10" s="2270" customFormat="1" ht="13.2">
      <c r="D22" s="2311">
        <v>267571858.50999975</v>
      </c>
      <c r="E22" s="2277">
        <v>0</v>
      </c>
      <c r="F22" s="2311">
        <v>80294990.289999962</v>
      </c>
      <c r="G22" s="2270">
        <v>0</v>
      </c>
      <c r="J22" s="2286"/>
    </row>
    <row r="23" spans="1:10" s="2270" customFormat="1" ht="2.25" hidden="1" customHeight="1">
      <c r="D23" s="2277"/>
      <c r="E23" s="2277"/>
      <c r="F23" s="2277"/>
      <c r="J23" s="2286"/>
    </row>
    <row r="24" spans="1:10" s="2270" customFormat="1" ht="13.2">
      <c r="A24" s="2270" t="s">
        <v>332</v>
      </c>
      <c r="D24" s="2277">
        <v>189929483.79999998</v>
      </c>
      <c r="E24" s="2277"/>
      <c r="F24" s="2277">
        <v>229555727.06999999</v>
      </c>
      <c r="J24" s="2286"/>
    </row>
    <row r="25" spans="1:10" s="2270" customFormat="1" ht="13.2">
      <c r="A25" s="2270" t="s">
        <v>1254</v>
      </c>
      <c r="D25" s="2277">
        <v>48456041.554946899</v>
      </c>
      <c r="E25" s="2277"/>
      <c r="F25" s="2277">
        <v>114492645.61410423</v>
      </c>
      <c r="J25" s="2286"/>
    </row>
    <row r="26" spans="1:10" s="2270" customFormat="1" ht="15.75" customHeight="1">
      <c r="A26" s="3698" t="s">
        <v>1253</v>
      </c>
      <c r="B26" s="3698"/>
      <c r="C26" s="3698"/>
      <c r="D26" s="2277"/>
      <c r="E26" s="2277"/>
      <c r="F26" s="2277"/>
      <c r="I26" s="3432"/>
      <c r="J26" s="2286"/>
    </row>
    <row r="27" spans="1:10" s="2270" customFormat="1" ht="15.75" customHeight="1">
      <c r="A27" s="3698"/>
      <c r="B27" s="3698"/>
      <c r="C27" s="3698"/>
      <c r="D27" s="2289">
        <v>853610072.22755289</v>
      </c>
      <c r="E27" s="2289">
        <v>0</v>
      </c>
      <c r="F27" s="2289">
        <v>759796216.13839555</v>
      </c>
      <c r="G27" s="2270">
        <v>0</v>
      </c>
      <c r="H27" s="2313">
        <v>93813856.089157343</v>
      </c>
      <c r="J27" s="2286"/>
    </row>
    <row r="28" spans="1:10" s="2270" customFormat="1" ht="7.5" customHeight="1">
      <c r="D28" s="2277"/>
      <c r="E28" s="2277"/>
      <c r="F28" s="2277"/>
    </row>
    <row r="29" spans="1:10" s="2270" customFormat="1" ht="15.75" customHeight="1">
      <c r="A29" s="3725" t="s">
        <v>1255</v>
      </c>
      <c r="B29" s="3725"/>
      <c r="C29" s="3725"/>
      <c r="D29" s="2670"/>
      <c r="E29" s="2277"/>
      <c r="F29" s="2670"/>
    </row>
    <row r="30" spans="1:10" s="2270" customFormat="1" ht="12" customHeight="1">
      <c r="A30" s="3725"/>
      <c r="B30" s="3725"/>
      <c r="C30" s="3725"/>
      <c r="D30" s="2670"/>
      <c r="E30" s="2277"/>
      <c r="F30" s="2670"/>
    </row>
    <row r="31" spans="1:10" s="2270" customFormat="1" ht="13.2">
      <c r="A31" s="2270" t="s">
        <v>2676</v>
      </c>
      <c r="D31" s="2277"/>
      <c r="E31" s="2277"/>
      <c r="F31" s="2277"/>
    </row>
    <row r="32" spans="1:10" s="2270" customFormat="1" ht="13.2">
      <c r="A32" s="2270" t="s">
        <v>367</v>
      </c>
      <c r="D32" s="2277"/>
      <c r="E32" s="2277"/>
      <c r="F32" s="2277"/>
    </row>
    <row r="33" spans="1:8" s="2270" customFormat="1" ht="13.2">
      <c r="A33" s="2270" t="s">
        <v>529</v>
      </c>
      <c r="D33" s="2277">
        <v>-377542322.3599999</v>
      </c>
      <c r="E33" s="2277"/>
      <c r="F33" s="2277">
        <v>428828857.11249971</v>
      </c>
      <c r="H33" s="2313">
        <v>-114492645.61410423</v>
      </c>
    </row>
    <row r="34" spans="1:8" s="2270" customFormat="1" ht="15" hidden="1" customHeight="1">
      <c r="D34" s="2286"/>
      <c r="E34" s="2286"/>
      <c r="F34" s="2286"/>
    </row>
    <row r="35" spans="1:8" s="2270" customFormat="1" thickBot="1">
      <c r="A35" s="2267"/>
      <c r="B35" s="2267"/>
      <c r="C35" s="2267"/>
      <c r="D35" s="2314">
        <v>982025133.7324996</v>
      </c>
      <c r="E35" s="2289"/>
      <c r="F35" s="2314">
        <v>1612968436.2249994</v>
      </c>
      <c r="H35" s="2313">
        <v>853610072.22755289</v>
      </c>
    </row>
    <row r="36" spans="1:8" s="2270" customFormat="1" ht="9.75" customHeight="1" thickTop="1">
      <c r="D36" s="2271"/>
      <c r="E36" s="2271"/>
      <c r="F36" s="2289"/>
    </row>
    <row r="37" spans="1:8" s="2270" customFormat="1" ht="13.2">
      <c r="A37" s="3544" t="s">
        <v>1547</v>
      </c>
      <c r="B37" s="3544"/>
      <c r="C37" s="3544"/>
      <c r="D37" s="3544"/>
      <c r="E37" s="3544"/>
      <c r="F37" s="3544"/>
    </row>
    <row r="38" spans="1:8" s="2270" customFormat="1" ht="13.2"/>
    <row r="39" spans="1:8" s="2270" customFormat="1" ht="13.2"/>
    <row r="40" spans="1:8" s="2270" customFormat="1" ht="13.2"/>
    <row r="41" spans="1:8" s="2270" customFormat="1" ht="13.2"/>
    <row r="42" spans="1:8" s="2270" customFormat="1" ht="13.2">
      <c r="A42" s="2320" t="s">
        <v>1659</v>
      </c>
      <c r="B42" s="2322"/>
      <c r="C42" s="2321" t="s">
        <v>2404</v>
      </c>
      <c r="E42" s="2322" t="s">
        <v>2166</v>
      </c>
      <c r="G42" s="2322"/>
    </row>
    <row r="43" spans="1:8" s="2270" customFormat="1" ht="13.2">
      <c r="A43" s="2315" t="s">
        <v>1224</v>
      </c>
      <c r="B43" s="2299"/>
      <c r="C43" s="2321" t="s">
        <v>2178</v>
      </c>
      <c r="D43" s="2299"/>
      <c r="E43" s="2299" t="s">
        <v>431</v>
      </c>
      <c r="F43" s="2322"/>
      <c r="G43" s="2299"/>
    </row>
    <row r="44" spans="1:8" s="2270" customFormat="1" ht="13.2">
      <c r="D44" s="2299"/>
      <c r="E44" s="2299" t="s">
        <v>643</v>
      </c>
      <c r="F44" s="2322"/>
    </row>
    <row r="45" spans="1:8" s="2270" customFormat="1" ht="13.2">
      <c r="F45" s="2299"/>
    </row>
    <row r="46" spans="1:8" s="2270" customFormat="1" ht="13.2">
      <c r="F46" s="2299"/>
    </row>
    <row r="47" spans="1:8" s="2270" customFormat="1" ht="10.5" customHeight="1">
      <c r="A47" s="3579" t="s">
        <v>2659</v>
      </c>
      <c r="B47" s="3579"/>
      <c r="C47" s="3579"/>
      <c r="D47" s="3659" t="s">
        <v>2659</v>
      </c>
      <c r="E47" s="3659"/>
      <c r="F47" s="3659"/>
    </row>
    <row r="48" spans="1:8" s="2270" customFormat="1" ht="13.2">
      <c r="A48" s="3580" t="s">
        <v>2405</v>
      </c>
      <c r="B48" s="3580"/>
      <c r="C48" s="3580"/>
      <c r="D48" s="3582" t="s">
        <v>2421</v>
      </c>
      <c r="E48" s="3582"/>
      <c r="F48" s="3582"/>
    </row>
    <row r="49" spans="1:6" s="2270" customFormat="1" ht="13.2">
      <c r="A49" s="3579" t="s">
        <v>432</v>
      </c>
      <c r="B49" s="3579"/>
      <c r="C49" s="3579"/>
      <c r="D49" s="3585" t="s">
        <v>432</v>
      </c>
      <c r="E49" s="3585"/>
      <c r="F49" s="3585"/>
    </row>
    <row r="50" spans="1:6" s="2270" customFormat="1" ht="13.2">
      <c r="A50" s="3433"/>
      <c r="B50" s="3433"/>
      <c r="C50" s="3433"/>
      <c r="D50" s="3416"/>
      <c r="E50" s="3418"/>
      <c r="F50" s="3417"/>
    </row>
    <row r="51" spans="1:6" s="2270" customFormat="1" ht="13.2">
      <c r="A51" s="3433"/>
      <c r="B51" s="3433"/>
      <c r="C51" s="3433"/>
      <c r="D51" s="3416"/>
      <c r="E51" s="3418"/>
      <c r="F51" s="3417"/>
    </row>
    <row r="52" spans="1:6" s="2270" customFormat="1" ht="13.2">
      <c r="A52" s="3433"/>
      <c r="B52" s="3433"/>
      <c r="C52" s="3433"/>
      <c r="D52" s="3416"/>
      <c r="E52" s="3418"/>
      <c r="F52" s="3417"/>
    </row>
    <row r="53" spans="1:6" s="2270" customFormat="1" ht="13.2">
      <c r="A53" s="3580" t="s">
        <v>2669</v>
      </c>
      <c r="B53" s="3580"/>
      <c r="C53" s="3580"/>
      <c r="D53" s="3582" t="s">
        <v>2660</v>
      </c>
      <c r="E53" s="3582"/>
      <c r="F53" s="3582"/>
    </row>
    <row r="54" spans="1:6" s="2270" customFormat="1" ht="13.2">
      <c r="A54" s="3579" t="s">
        <v>2661</v>
      </c>
      <c r="B54" s="3579"/>
      <c r="C54" s="3579"/>
      <c r="D54" s="3652" t="s">
        <v>2661</v>
      </c>
      <c r="E54" s="3652"/>
      <c r="F54" s="3652"/>
    </row>
    <row r="55" spans="1:6" s="2270" customFormat="1" ht="13.5" customHeight="1">
      <c r="A55" s="3579" t="s">
        <v>2664</v>
      </c>
      <c r="B55" s="3579"/>
      <c r="C55" s="3579"/>
      <c r="D55" s="3584" t="s">
        <v>2668</v>
      </c>
      <c r="E55" s="3584"/>
      <c r="F55" s="3584"/>
    </row>
    <row r="56" spans="1:6" s="2270" customFormat="1" ht="13.5" customHeight="1">
      <c r="A56" s="3477" t="s">
        <v>2629</v>
      </c>
      <c r="B56" s="3477"/>
      <c r="C56" s="3477"/>
      <c r="D56" s="3651" t="s">
        <v>2629</v>
      </c>
      <c r="E56" s="3651"/>
      <c r="F56" s="3651"/>
    </row>
    <row r="57" spans="1:6" s="2270" customFormat="1" ht="14.25" customHeight="1">
      <c r="A57" s="2331"/>
      <c r="B57" s="2331"/>
    </row>
  </sheetData>
  <mergeCells count="24">
    <mergeCell ref="A1:F1"/>
    <mergeCell ref="A2:F2"/>
    <mergeCell ref="A3:F3"/>
    <mergeCell ref="A29:C30"/>
    <mergeCell ref="A18:C19"/>
    <mergeCell ref="D18:D19"/>
    <mergeCell ref="A26:C27"/>
    <mergeCell ref="F18:F19"/>
    <mergeCell ref="A6:B7"/>
    <mergeCell ref="D6:F6"/>
    <mergeCell ref="A37:F37"/>
    <mergeCell ref="D56:F56"/>
    <mergeCell ref="A53:C53"/>
    <mergeCell ref="D53:F53"/>
    <mergeCell ref="A54:C54"/>
    <mergeCell ref="D54:F54"/>
    <mergeCell ref="A55:C55"/>
    <mergeCell ref="D55:F55"/>
    <mergeCell ref="A47:C47"/>
    <mergeCell ref="D47:F47"/>
    <mergeCell ref="A48:C48"/>
    <mergeCell ref="D48:F48"/>
    <mergeCell ref="A49:C49"/>
    <mergeCell ref="D49:F49"/>
  </mergeCells>
  <phoneticPr fontId="0" type="noConversion"/>
  <printOptions horizontalCentered="1"/>
  <pageMargins left="0.8" right="0.8" top="1.1000000000000001" bottom="0.7" header="0.5" footer="0.3"/>
  <pageSetup paperSize="9" firstPageNumber="21" orientation="portrait" useFirstPageNumber="1" r:id="rId1"/>
  <headerFooter>
    <oddHeader>&amp;L&amp;"Tahoma,Bold"&amp;12MABS &amp;&amp; J Partners &amp;"Arial,Bold"&amp;11
&amp;"Arial,Regular"&amp;10Chartered Accountants
&amp;R&amp;"Arial,Bold"&amp;12Mahfel Huq &amp;&amp; Co.&amp;11
&amp;"Arial,Regular"&amp;10Chartered Accountants</oddHeader>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39997558519241921"/>
  </sheetPr>
  <dimension ref="A1:Q282"/>
  <sheetViews>
    <sheetView view="pageBreakPreview" topLeftCell="A280" zoomScale="110" zoomScaleNormal="100" zoomScaleSheetLayoutView="110" workbookViewId="0">
      <selection activeCell="N295" sqref="N295"/>
    </sheetView>
  </sheetViews>
  <sheetFormatPr defaultColWidth="9.109375" defaultRowHeight="13.8"/>
  <cols>
    <col min="1" max="1" width="6" style="3299" customWidth="1"/>
    <col min="2" max="2" width="7.109375" style="3298" customWidth="1"/>
    <col min="3" max="3" width="0.6640625" style="3298" customWidth="1"/>
    <col min="4" max="4" width="25.44140625" style="3298" customWidth="1"/>
    <col min="5" max="5" width="10.5546875" style="3298" customWidth="1"/>
    <col min="6" max="6" width="8.6640625" style="3298" customWidth="1"/>
    <col min="7" max="7" width="10.6640625" style="3298" customWidth="1"/>
    <col min="8" max="8" width="19.88671875" style="3298" customWidth="1"/>
    <col min="9" max="9" width="9" style="3295" customWidth="1"/>
    <col min="10" max="10" width="10.6640625" style="3295" customWidth="1"/>
    <col min="11" max="16" width="9.109375" style="3295"/>
    <col min="17" max="17" width="22.88671875" style="2675" customWidth="1"/>
    <col min="18" max="16384" width="9.109375" style="3295"/>
  </cols>
  <sheetData>
    <row r="1" spans="1:17" ht="15">
      <c r="A1" s="3731" t="s">
        <v>483</v>
      </c>
      <c r="B1" s="3731"/>
      <c r="C1" s="3731"/>
      <c r="D1" s="3731"/>
      <c r="E1" s="3731"/>
      <c r="F1" s="3731"/>
      <c r="G1" s="3731"/>
      <c r="H1" s="3731"/>
    </row>
    <row r="2" spans="1:17" ht="12.75" customHeight="1">
      <c r="A2" s="3732" t="s">
        <v>2648</v>
      </c>
      <c r="B2" s="3732"/>
      <c r="C2" s="3732"/>
      <c r="D2" s="3732"/>
      <c r="E2" s="3732"/>
      <c r="F2" s="3732"/>
      <c r="G2" s="3732"/>
      <c r="H2" s="3732"/>
    </row>
    <row r="3" spans="1:17">
      <c r="A3" s="3733"/>
      <c r="B3" s="3733"/>
      <c r="C3" s="3733"/>
      <c r="D3" s="3733"/>
      <c r="E3" s="3733"/>
      <c r="F3" s="3733"/>
      <c r="G3" s="3733"/>
      <c r="H3" s="3733"/>
    </row>
    <row r="4" spans="1:17">
      <c r="A4" s="3296">
        <v>1</v>
      </c>
      <c r="B4" s="3297" t="s">
        <v>1259</v>
      </c>
      <c r="C4" s="3297"/>
      <c r="D4" s="3297"/>
    </row>
    <row r="5" spans="1:17" ht="20.25" customHeight="1">
      <c r="B5" s="3734" t="s">
        <v>2652</v>
      </c>
      <c r="C5" s="3734"/>
      <c r="D5" s="3734"/>
      <c r="E5" s="3734"/>
      <c r="F5" s="3734"/>
      <c r="G5" s="3734"/>
      <c r="H5" s="3734"/>
    </row>
    <row r="6" spans="1:17">
      <c r="B6" s="3734"/>
      <c r="C6" s="3734"/>
      <c r="D6" s="3734"/>
      <c r="E6" s="3734"/>
      <c r="F6" s="3734"/>
      <c r="G6" s="3734"/>
      <c r="H6" s="3734"/>
      <c r="O6" s="3295" t="s">
        <v>1243</v>
      </c>
    </row>
    <row r="7" spans="1:17">
      <c r="B7" s="3734"/>
      <c r="C7" s="3734"/>
      <c r="D7" s="3734"/>
      <c r="E7" s="3734"/>
      <c r="F7" s="3734"/>
      <c r="G7" s="3734"/>
      <c r="H7" s="3734"/>
      <c r="O7" s="3295" t="s">
        <v>1244</v>
      </c>
      <c r="Q7" s="2675">
        <v>13548041</v>
      </c>
    </row>
    <row r="8" spans="1:17">
      <c r="B8" s="3734"/>
      <c r="C8" s="3734"/>
      <c r="D8" s="3734"/>
      <c r="E8" s="3734"/>
      <c r="F8" s="3734"/>
      <c r="G8" s="3734"/>
      <c r="H8" s="3734"/>
      <c r="Q8" s="2675">
        <v>13548041</v>
      </c>
    </row>
    <row r="9" spans="1:17" ht="15.75" customHeight="1">
      <c r="B9" s="3734"/>
      <c r="C9" s="3734"/>
      <c r="D9" s="3734"/>
      <c r="E9" s="3734"/>
      <c r="F9" s="3734"/>
      <c r="G9" s="3734"/>
      <c r="H9" s="3734"/>
      <c r="O9" s="3295" t="s">
        <v>1245</v>
      </c>
      <c r="Q9" s="2675">
        <v>19799433</v>
      </c>
    </row>
    <row r="10" spans="1:17" ht="15" customHeight="1">
      <c r="B10" s="3301"/>
      <c r="C10" s="3301"/>
      <c r="D10" s="3301"/>
      <c r="E10" s="3301"/>
      <c r="F10" s="3301"/>
      <c r="G10" s="3301"/>
      <c r="H10" s="3301"/>
    </row>
    <row r="11" spans="1:17">
      <c r="A11" s="3296">
        <v>1.1000000000000001</v>
      </c>
      <c r="B11" s="3297" t="s">
        <v>1260</v>
      </c>
      <c r="C11" s="3300"/>
      <c r="D11" s="3300"/>
      <c r="E11" s="3300"/>
      <c r="F11" s="3300"/>
      <c r="G11" s="3300"/>
      <c r="H11" s="3300"/>
    </row>
    <row r="12" spans="1:17">
      <c r="B12" s="3734" t="s">
        <v>1850</v>
      </c>
      <c r="C12" s="3734"/>
      <c r="D12" s="3734"/>
      <c r="E12" s="3734"/>
      <c r="F12" s="3734"/>
      <c r="G12" s="3734"/>
      <c r="H12" s="3734"/>
    </row>
    <row r="13" spans="1:17">
      <c r="B13" s="3734"/>
      <c r="C13" s="3734"/>
      <c r="D13" s="3734"/>
      <c r="E13" s="3734"/>
      <c r="F13" s="3734"/>
      <c r="G13" s="3734"/>
      <c r="H13" s="3734"/>
    </row>
    <row r="14" spans="1:17">
      <c r="B14" s="3734"/>
      <c r="C14" s="3734"/>
      <c r="D14" s="3734"/>
      <c r="E14" s="3734"/>
      <c r="F14" s="3734"/>
      <c r="G14" s="3734"/>
      <c r="H14" s="3734"/>
    </row>
    <row r="15" spans="1:17">
      <c r="B15" s="3734"/>
      <c r="C15" s="3734"/>
      <c r="D15" s="3734"/>
      <c r="E15" s="3734"/>
      <c r="F15" s="3734"/>
      <c r="G15" s="3734"/>
      <c r="H15" s="3734"/>
    </row>
    <row r="16" spans="1:17">
      <c r="B16" s="3734"/>
      <c r="C16" s="3734"/>
      <c r="D16" s="3734"/>
      <c r="E16" s="3734"/>
      <c r="F16" s="3734"/>
      <c r="G16" s="3734"/>
      <c r="H16" s="3734"/>
    </row>
    <row r="17" spans="1:9" ht="21" customHeight="1">
      <c r="B17" s="3734"/>
      <c r="C17" s="3734"/>
      <c r="D17" s="3734"/>
      <c r="E17" s="3734"/>
      <c r="F17" s="3734"/>
      <c r="G17" s="3734"/>
      <c r="H17" s="3734"/>
    </row>
    <row r="18" spans="1:9">
      <c r="B18" s="3301"/>
      <c r="C18" s="3301"/>
      <c r="D18" s="3301"/>
      <c r="E18" s="3301"/>
      <c r="F18" s="3301"/>
      <c r="G18" s="3301"/>
      <c r="H18" s="3301"/>
    </row>
    <row r="19" spans="1:9" ht="12.75" customHeight="1">
      <c r="A19" s="3302">
        <v>2</v>
      </c>
      <c r="B19" s="3297" t="s">
        <v>2677</v>
      </c>
      <c r="C19" s="3303"/>
      <c r="D19" s="3303"/>
      <c r="E19" s="3303"/>
      <c r="F19" s="3303"/>
      <c r="G19" s="3303"/>
      <c r="H19" s="3303"/>
      <c r="I19" s="3304"/>
    </row>
    <row r="20" spans="1:9" ht="16.5" customHeight="1">
      <c r="B20" s="3311" t="s">
        <v>334</v>
      </c>
      <c r="C20" s="3309"/>
      <c r="D20" s="3735" t="s">
        <v>1209</v>
      </c>
      <c r="E20" s="3735"/>
      <c r="F20" s="3735"/>
      <c r="G20" s="3735"/>
      <c r="H20" s="3735"/>
      <c r="I20" s="3307"/>
    </row>
    <row r="21" spans="1:9" ht="16.5" customHeight="1">
      <c r="B21" s="3311" t="s">
        <v>335</v>
      </c>
      <c r="C21" s="3386"/>
      <c r="D21" s="3729" t="s">
        <v>1261</v>
      </c>
      <c r="E21" s="3729"/>
      <c r="F21" s="3729"/>
      <c r="G21" s="3729"/>
      <c r="H21" s="3729"/>
      <c r="I21" s="3308"/>
    </row>
    <row r="22" spans="1:9" ht="16.5" customHeight="1">
      <c r="B22" s="3311" t="s">
        <v>336</v>
      </c>
      <c r="C22" s="3386"/>
      <c r="D22" s="3729" t="s">
        <v>1132</v>
      </c>
      <c r="E22" s="3729"/>
      <c r="F22" s="3729"/>
      <c r="G22" s="3729"/>
      <c r="H22" s="3729"/>
      <c r="I22" s="3308"/>
    </row>
    <row r="23" spans="1:9" ht="16.5" customHeight="1">
      <c r="B23" s="3311" t="s">
        <v>338</v>
      </c>
      <c r="C23" s="3386"/>
      <c r="D23" s="3729" t="s">
        <v>528</v>
      </c>
      <c r="E23" s="3729"/>
      <c r="F23" s="3729"/>
      <c r="G23" s="3729"/>
      <c r="H23" s="3729"/>
      <c r="I23" s="3308"/>
    </row>
    <row r="24" spans="1:9" ht="16.5" customHeight="1">
      <c r="B24" s="3311" t="s">
        <v>339</v>
      </c>
      <c r="C24" s="3386"/>
      <c r="D24" s="3729" t="s">
        <v>656</v>
      </c>
      <c r="E24" s="3729"/>
      <c r="F24" s="3729"/>
      <c r="G24" s="3729"/>
      <c r="H24" s="3729"/>
      <c r="I24" s="3308"/>
    </row>
    <row r="25" spans="1:9" ht="16.5" customHeight="1">
      <c r="B25" s="3311" t="s">
        <v>340</v>
      </c>
      <c r="C25" s="3386"/>
      <c r="D25" s="3729" t="s">
        <v>468</v>
      </c>
      <c r="E25" s="3729"/>
      <c r="F25" s="3729"/>
      <c r="G25" s="3729"/>
      <c r="H25" s="3729"/>
      <c r="I25" s="3308"/>
    </row>
    <row r="26" spans="1:9" ht="16.5" customHeight="1">
      <c r="B26" s="3311" t="s">
        <v>341</v>
      </c>
      <c r="C26" s="3386"/>
      <c r="D26" s="3729" t="s">
        <v>331</v>
      </c>
      <c r="E26" s="3729"/>
      <c r="F26" s="3729"/>
      <c r="G26" s="3729"/>
      <c r="H26" s="3729"/>
      <c r="I26" s="3308"/>
    </row>
    <row r="27" spans="1:9" ht="16.5" customHeight="1">
      <c r="B27" s="3311" t="s">
        <v>342</v>
      </c>
      <c r="C27" s="3386"/>
      <c r="D27" s="3729" t="s">
        <v>910</v>
      </c>
      <c r="E27" s="3729"/>
      <c r="F27" s="3729"/>
      <c r="G27" s="3729"/>
      <c r="H27" s="3729"/>
      <c r="I27" s="3308"/>
    </row>
    <row r="28" spans="1:9" ht="16.5" customHeight="1">
      <c r="B28" s="3311" t="s">
        <v>343</v>
      </c>
      <c r="C28" s="3386"/>
      <c r="D28" s="3729" t="s">
        <v>193</v>
      </c>
      <c r="E28" s="3729"/>
      <c r="F28" s="3729"/>
      <c r="G28" s="3729"/>
      <c r="H28" s="3729"/>
      <c r="I28" s="3308"/>
    </row>
    <row r="29" spans="1:9" ht="16.5" customHeight="1">
      <c r="B29" s="3311" t="s">
        <v>344</v>
      </c>
      <c r="C29" s="3309"/>
      <c r="D29" s="3730" t="s">
        <v>1262</v>
      </c>
      <c r="E29" s="3730"/>
      <c r="F29" s="3730"/>
      <c r="G29" s="3730"/>
      <c r="H29" s="3730"/>
      <c r="I29" s="3309"/>
    </row>
    <row r="30" spans="1:9" ht="16.5" customHeight="1">
      <c r="B30" s="3311" t="s">
        <v>345</v>
      </c>
      <c r="C30" s="3309"/>
      <c r="D30" s="3730" t="s">
        <v>218</v>
      </c>
      <c r="E30" s="3730"/>
      <c r="F30" s="3730"/>
      <c r="G30" s="3730"/>
      <c r="H30" s="3730"/>
      <c r="I30" s="3309"/>
    </row>
    <row r="31" spans="1:9">
      <c r="A31" s="3305"/>
      <c r="B31" s="3301"/>
      <c r="C31" s="3301"/>
      <c r="D31" s="3301"/>
      <c r="E31" s="3301"/>
      <c r="F31" s="3301"/>
      <c r="G31" s="3301"/>
      <c r="H31" s="3301"/>
      <c r="I31" s="3308"/>
    </row>
    <row r="32" spans="1:9">
      <c r="A32" s="3302" t="s">
        <v>346</v>
      </c>
      <c r="B32" s="3736" t="s">
        <v>1267</v>
      </c>
      <c r="C32" s="3736"/>
      <c r="D32" s="3736"/>
      <c r="E32" s="3736"/>
      <c r="F32" s="3736"/>
      <c r="G32" s="3736"/>
      <c r="H32" s="3736"/>
    </row>
    <row r="33" spans="1:9" ht="52.5" customHeight="1">
      <c r="B33" s="3734" t="s">
        <v>347</v>
      </c>
      <c r="C33" s="3734"/>
      <c r="D33" s="3734"/>
      <c r="E33" s="3734"/>
      <c r="F33" s="3734"/>
      <c r="G33" s="3734"/>
      <c r="H33" s="3734"/>
      <c r="I33" s="3308"/>
    </row>
    <row r="34" spans="1:9" ht="15" customHeight="1">
      <c r="B34" s="3387" t="s">
        <v>348</v>
      </c>
      <c r="C34" s="3730" t="s">
        <v>349</v>
      </c>
      <c r="D34" s="3730"/>
      <c r="E34" s="3730"/>
      <c r="F34" s="3730"/>
      <c r="G34" s="3730"/>
      <c r="H34" s="3730"/>
      <c r="I34" s="3309"/>
    </row>
    <row r="35" spans="1:9" ht="15" customHeight="1">
      <c r="B35" s="3387" t="s">
        <v>350</v>
      </c>
      <c r="C35" s="3730" t="s">
        <v>351</v>
      </c>
      <c r="D35" s="3730"/>
      <c r="E35" s="3730"/>
      <c r="F35" s="3730"/>
      <c r="G35" s="3730"/>
      <c r="H35" s="3730"/>
      <c r="I35" s="3309"/>
    </row>
    <row r="36" spans="1:9" ht="16.5" customHeight="1">
      <c r="B36" s="3387" t="s">
        <v>352</v>
      </c>
      <c r="C36" s="3730" t="s">
        <v>2469</v>
      </c>
      <c r="D36" s="3730"/>
      <c r="E36" s="3730"/>
      <c r="F36" s="3730"/>
      <c r="G36" s="3730"/>
      <c r="H36" s="3303"/>
      <c r="I36" s="3304"/>
    </row>
    <row r="37" spans="1:9" ht="17.399999999999999" customHeight="1">
      <c r="B37" s="3387" t="s">
        <v>354</v>
      </c>
      <c r="C37" s="3730" t="s">
        <v>1263</v>
      </c>
      <c r="D37" s="3730"/>
      <c r="E37" s="3730"/>
      <c r="F37" s="3303"/>
      <c r="G37" s="3303"/>
      <c r="H37" s="3303"/>
      <c r="I37" s="3304"/>
    </row>
    <row r="38" spans="1:9" ht="15" customHeight="1">
      <c r="B38" s="3387" t="s">
        <v>355</v>
      </c>
      <c r="C38" s="3730" t="s">
        <v>353</v>
      </c>
      <c r="D38" s="3730"/>
      <c r="E38" s="3730"/>
      <c r="F38" s="3730"/>
      <c r="G38" s="3730"/>
      <c r="H38" s="3730"/>
      <c r="I38" s="3310"/>
    </row>
    <row r="39" spans="1:9" ht="30" customHeight="1">
      <c r="B39" s="3311" t="s">
        <v>1264</v>
      </c>
      <c r="C39" s="3734" t="s">
        <v>2470</v>
      </c>
      <c r="D39" s="3734"/>
      <c r="E39" s="3734"/>
      <c r="F39" s="3734"/>
      <c r="G39" s="3734"/>
      <c r="H39" s="3734"/>
      <c r="I39" s="3308"/>
    </row>
    <row r="40" spans="1:9" ht="15" customHeight="1">
      <c r="B40" s="3311" t="s">
        <v>1561</v>
      </c>
      <c r="C40" s="3730" t="s">
        <v>356</v>
      </c>
      <c r="D40" s="3730"/>
      <c r="E40" s="3730"/>
      <c r="F40" s="3730"/>
      <c r="G40" s="3730"/>
      <c r="H40" s="3730"/>
      <c r="I40" s="3310"/>
    </row>
    <row r="41" spans="1:9" ht="15" customHeight="1">
      <c r="B41" s="3311"/>
      <c r="C41" s="3306"/>
      <c r="D41" s="3306"/>
      <c r="E41" s="3306"/>
      <c r="F41" s="3306"/>
      <c r="G41" s="3306"/>
      <c r="H41" s="3306"/>
      <c r="I41" s="3310"/>
    </row>
    <row r="42" spans="1:9" ht="15" customHeight="1">
      <c r="B42" s="3311"/>
      <c r="C42" s="3306"/>
      <c r="D42" s="3306"/>
      <c r="E42" s="3306"/>
      <c r="F42" s="3306"/>
      <c r="G42" s="3306"/>
      <c r="H42" s="3306"/>
      <c r="I42" s="3310"/>
    </row>
    <row r="43" spans="1:9" ht="15" customHeight="1">
      <c r="B43" s="3311"/>
      <c r="C43" s="3306"/>
      <c r="D43" s="3306"/>
      <c r="E43" s="3306"/>
      <c r="F43" s="3306"/>
      <c r="G43" s="3306"/>
      <c r="H43" s="3306"/>
      <c r="I43" s="3310"/>
    </row>
    <row r="44" spans="1:9" ht="15" customHeight="1">
      <c r="A44" s="3302" t="s">
        <v>357</v>
      </c>
      <c r="B44" s="3738" t="s">
        <v>632</v>
      </c>
      <c r="C44" s="3738"/>
      <c r="D44" s="3738"/>
      <c r="E44" s="3738"/>
      <c r="F44" s="3738"/>
      <c r="G44" s="3738"/>
      <c r="H44" s="3738"/>
      <c r="I44" s="3312"/>
    </row>
    <row r="45" spans="1:9" ht="92.25" customHeight="1">
      <c r="B45" s="3734" t="s">
        <v>2471</v>
      </c>
      <c r="C45" s="3734"/>
      <c r="D45" s="3734"/>
      <c r="E45" s="3734"/>
      <c r="F45" s="3734"/>
      <c r="G45" s="3734"/>
      <c r="H45" s="3734"/>
      <c r="I45" s="3308"/>
    </row>
    <row r="46" spans="1:9" ht="11.25" customHeight="1">
      <c r="B46" s="3301"/>
      <c r="C46" s="3301"/>
      <c r="D46" s="3301"/>
      <c r="E46" s="3301"/>
      <c r="F46" s="3301"/>
      <c r="G46" s="3301"/>
      <c r="H46" s="3301"/>
      <c r="I46" s="3308"/>
    </row>
    <row r="47" spans="1:9" ht="15" customHeight="1">
      <c r="A47" s="3302" t="s">
        <v>358</v>
      </c>
      <c r="B47" s="3738" t="s">
        <v>2678</v>
      </c>
      <c r="C47" s="3738"/>
      <c r="D47" s="3738"/>
      <c r="E47" s="3738"/>
      <c r="F47" s="3738"/>
      <c r="G47" s="3738"/>
      <c r="H47" s="3738"/>
      <c r="I47" s="3312"/>
    </row>
    <row r="48" spans="1:9" ht="54" customHeight="1">
      <c r="B48" s="3734" t="s">
        <v>2472</v>
      </c>
      <c r="C48" s="3734"/>
      <c r="D48" s="3734"/>
      <c r="E48" s="3734"/>
      <c r="F48" s="3734"/>
      <c r="G48" s="3734"/>
      <c r="H48" s="3734"/>
      <c r="I48" s="3308"/>
    </row>
    <row r="49" spans="1:8">
      <c r="B49" s="3301"/>
      <c r="C49" s="3301"/>
      <c r="D49" s="3301"/>
      <c r="E49" s="3301"/>
      <c r="F49" s="3301"/>
      <c r="G49" s="3301"/>
      <c r="H49" s="3301"/>
    </row>
    <row r="50" spans="1:8">
      <c r="A50" s="3296">
        <v>3</v>
      </c>
      <c r="B50" s="3297" t="s">
        <v>1265</v>
      </c>
      <c r="C50" s="3297"/>
      <c r="D50" s="3297"/>
      <c r="E50" s="3297"/>
    </row>
    <row r="51" spans="1:8" ht="7.5" customHeight="1">
      <c r="A51" s="3296"/>
      <c r="B51" s="3297"/>
      <c r="C51" s="3297"/>
      <c r="D51" s="3297"/>
      <c r="E51" s="3297"/>
    </row>
    <row r="52" spans="1:8">
      <c r="A52" s="3296">
        <v>3.1</v>
      </c>
      <c r="B52" s="3297" t="s">
        <v>1266</v>
      </c>
      <c r="C52" s="3297"/>
    </row>
    <row r="53" spans="1:8" ht="27.75" customHeight="1">
      <c r="A53" s="3296"/>
      <c r="B53" s="3734" t="s">
        <v>2473</v>
      </c>
      <c r="C53" s="3734"/>
      <c r="D53" s="3734"/>
      <c r="E53" s="3734"/>
      <c r="F53" s="3734"/>
      <c r="G53" s="3734"/>
      <c r="H53" s="3734"/>
    </row>
    <row r="54" spans="1:8" ht="32.25" customHeight="1">
      <c r="A54" s="3296"/>
      <c r="B54" s="3734"/>
      <c r="C54" s="3734"/>
      <c r="D54" s="3734"/>
      <c r="E54" s="3734"/>
      <c r="F54" s="3734"/>
      <c r="G54" s="3734"/>
      <c r="H54" s="3734"/>
    </row>
    <row r="55" spans="1:8" ht="30.75" customHeight="1">
      <c r="A55" s="3296"/>
      <c r="B55" s="3734"/>
      <c r="C55" s="3734"/>
      <c r="D55" s="3734"/>
      <c r="E55" s="3734"/>
      <c r="F55" s="3734"/>
      <c r="G55" s="3734"/>
      <c r="H55" s="3734"/>
    </row>
    <row r="56" spans="1:8" ht="9" customHeight="1">
      <c r="A56" s="3296"/>
      <c r="B56" s="3301"/>
      <c r="C56" s="3301"/>
      <c r="D56" s="3301"/>
      <c r="E56" s="3301"/>
      <c r="F56" s="3301"/>
      <c r="G56" s="3301"/>
      <c r="H56" s="3301"/>
    </row>
    <row r="57" spans="1:8" ht="15" customHeight="1">
      <c r="B57" s="3734" t="s">
        <v>2474</v>
      </c>
      <c r="C57" s="3734"/>
      <c r="D57" s="3734"/>
      <c r="E57" s="3734"/>
      <c r="F57" s="3734"/>
      <c r="G57" s="3734"/>
      <c r="H57" s="3734"/>
    </row>
    <row r="58" spans="1:8">
      <c r="B58" s="3734"/>
      <c r="C58" s="3734"/>
      <c r="D58" s="3734"/>
      <c r="E58" s="3734"/>
      <c r="F58" s="3734"/>
      <c r="G58" s="3734"/>
      <c r="H58" s="3734"/>
    </row>
    <row r="59" spans="1:8">
      <c r="B59" s="3734"/>
      <c r="C59" s="3734"/>
      <c r="D59" s="3734"/>
      <c r="E59" s="3734"/>
      <c r="F59" s="3734"/>
      <c r="G59" s="3734"/>
      <c r="H59" s="3734"/>
    </row>
    <row r="60" spans="1:8" ht="20.25" customHeight="1">
      <c r="B60" s="3734"/>
      <c r="C60" s="3734"/>
      <c r="D60" s="3734"/>
      <c r="E60" s="3734"/>
      <c r="F60" s="3734"/>
      <c r="G60" s="3734"/>
      <c r="H60" s="3734"/>
    </row>
    <row r="61" spans="1:8">
      <c r="B61" s="3301"/>
      <c r="C61" s="3301"/>
      <c r="D61" s="3301"/>
      <c r="E61" s="3301"/>
      <c r="F61" s="3301"/>
      <c r="G61" s="3301"/>
      <c r="H61" s="3301"/>
    </row>
    <row r="62" spans="1:8">
      <c r="A62" s="3296">
        <v>3.2</v>
      </c>
      <c r="B62" s="3737" t="s">
        <v>359</v>
      </c>
      <c r="C62" s="3737"/>
      <c r="D62" s="3737"/>
      <c r="E62" s="3301"/>
      <c r="F62" s="3301"/>
      <c r="G62" s="3301"/>
      <c r="H62" s="3301"/>
    </row>
    <row r="63" spans="1:8" ht="67.5" customHeight="1">
      <c r="B63" s="3734" t="s">
        <v>633</v>
      </c>
      <c r="C63" s="3734"/>
      <c r="D63" s="3734"/>
      <c r="E63" s="3734"/>
      <c r="F63" s="3734"/>
      <c r="G63" s="3734"/>
      <c r="H63" s="3734"/>
    </row>
    <row r="64" spans="1:8">
      <c r="B64" s="3301"/>
      <c r="C64" s="3301"/>
      <c r="D64" s="3301"/>
      <c r="E64" s="3301"/>
      <c r="F64" s="3301"/>
      <c r="G64" s="3301"/>
      <c r="H64" s="3301"/>
    </row>
    <row r="65" spans="1:17">
      <c r="A65" s="3296">
        <v>3.3</v>
      </c>
      <c r="B65" s="3737" t="s">
        <v>2475</v>
      </c>
      <c r="C65" s="3737"/>
      <c r="D65" s="3737"/>
      <c r="E65" s="3301"/>
      <c r="F65" s="3301"/>
      <c r="G65" s="3301"/>
      <c r="H65" s="3301"/>
    </row>
    <row r="66" spans="1:17" ht="117" customHeight="1">
      <c r="B66" s="3734" t="s">
        <v>2476</v>
      </c>
      <c r="C66" s="3734"/>
      <c r="D66" s="3734"/>
      <c r="E66" s="3734"/>
      <c r="F66" s="3734"/>
      <c r="G66" s="3734"/>
      <c r="H66" s="3734"/>
    </row>
    <row r="67" spans="1:17">
      <c r="B67" s="3301"/>
      <c r="C67" s="3301"/>
      <c r="D67" s="3301"/>
      <c r="E67" s="3301"/>
      <c r="F67" s="3301"/>
      <c r="G67" s="3301"/>
      <c r="H67" s="3301"/>
    </row>
    <row r="68" spans="1:17" ht="15" customHeight="1">
      <c r="A68" s="3296">
        <v>3.4</v>
      </c>
      <c r="B68" s="3313" t="s">
        <v>2477</v>
      </c>
      <c r="C68" s="3301"/>
      <c r="D68" s="3301"/>
      <c r="E68" s="3301"/>
      <c r="F68" s="3301"/>
      <c r="G68" s="3301"/>
      <c r="H68" s="3301"/>
    </row>
    <row r="69" spans="1:17" ht="25.5" customHeight="1">
      <c r="B69" s="3734" t="s">
        <v>2478</v>
      </c>
      <c r="C69" s="3734"/>
      <c r="D69" s="3734"/>
      <c r="E69" s="3734"/>
      <c r="F69" s="3734"/>
      <c r="G69" s="3734"/>
      <c r="H69" s="3734"/>
    </row>
    <row r="70" spans="1:17" ht="15" customHeight="1">
      <c r="B70" s="3301"/>
      <c r="C70" s="3301"/>
      <c r="D70" s="3301"/>
      <c r="E70" s="3301"/>
      <c r="F70" s="3301"/>
      <c r="G70" s="3301"/>
      <c r="H70" s="3301"/>
    </row>
    <row r="71" spans="1:17" ht="13.5" customHeight="1">
      <c r="B71" s="3301"/>
      <c r="C71" s="3301"/>
      <c r="D71" s="3301"/>
      <c r="E71" s="3301"/>
      <c r="F71" s="3301"/>
      <c r="G71" s="3301"/>
      <c r="H71" s="3301"/>
    </row>
    <row r="72" spans="1:17" ht="14.1" customHeight="1">
      <c r="A72" s="3296">
        <v>3.5</v>
      </c>
      <c r="B72" s="3737" t="s">
        <v>1179</v>
      </c>
      <c r="C72" s="3737"/>
      <c r="D72" s="3737"/>
      <c r="E72" s="3737"/>
      <c r="F72" s="3737"/>
      <c r="G72" s="3737"/>
      <c r="H72" s="3737"/>
    </row>
    <row r="73" spans="1:17" ht="78.75" customHeight="1">
      <c r="B73" s="3734" t="s">
        <v>2479</v>
      </c>
      <c r="C73" s="3734"/>
      <c r="D73" s="3734"/>
      <c r="E73" s="3734"/>
      <c r="F73" s="3734"/>
      <c r="G73" s="3734"/>
      <c r="H73" s="3734"/>
    </row>
    <row r="74" spans="1:17">
      <c r="B74" s="3301"/>
      <c r="C74" s="3301"/>
      <c r="D74" s="3301"/>
      <c r="E74" s="3301"/>
      <c r="F74" s="3301"/>
      <c r="G74" s="3301"/>
      <c r="H74" s="3301"/>
    </row>
    <row r="75" spans="1:17">
      <c r="A75" s="3296">
        <v>3.6</v>
      </c>
      <c r="B75" s="3313" t="s">
        <v>2480</v>
      </c>
      <c r="C75" s="3301"/>
      <c r="D75" s="3301"/>
      <c r="E75" s="3301"/>
      <c r="F75" s="3301"/>
      <c r="G75" s="3301"/>
      <c r="H75" s="3301"/>
    </row>
    <row r="76" spans="1:17" ht="39" customHeight="1">
      <c r="B76" s="3734" t="s">
        <v>2670</v>
      </c>
      <c r="C76" s="3734"/>
      <c r="D76" s="3734"/>
      <c r="E76" s="3734"/>
      <c r="F76" s="3734"/>
      <c r="G76" s="3734"/>
      <c r="H76" s="3734"/>
    </row>
    <row r="77" spans="1:17" ht="7.5" customHeight="1">
      <c r="B77" s="3739"/>
      <c r="C77" s="3739"/>
      <c r="D77" s="3739"/>
      <c r="E77" s="3739"/>
      <c r="F77" s="3301"/>
      <c r="G77" s="3301"/>
      <c r="H77" s="3301"/>
    </row>
    <row r="78" spans="1:17" ht="91.5" customHeight="1">
      <c r="B78" s="3734" t="s">
        <v>2481</v>
      </c>
      <c r="C78" s="3734"/>
      <c r="D78" s="3734"/>
      <c r="E78" s="3734"/>
      <c r="F78" s="3734"/>
      <c r="G78" s="3734"/>
      <c r="H78" s="3734"/>
    </row>
    <row r="79" spans="1:17">
      <c r="B79" s="3301"/>
      <c r="C79" s="3301"/>
      <c r="D79" s="3301"/>
      <c r="E79" s="3301"/>
      <c r="F79" s="3301"/>
      <c r="G79" s="3301"/>
      <c r="H79" s="3301"/>
    </row>
    <row r="80" spans="1:17" s="2676" customFormat="1" ht="15" customHeight="1">
      <c r="A80" s="3296">
        <v>3.7</v>
      </c>
      <c r="B80" s="3314" t="s">
        <v>871</v>
      </c>
      <c r="C80" s="3315"/>
      <c r="D80" s="3315"/>
      <c r="E80" s="3316"/>
      <c r="F80" s="3317"/>
      <c r="G80" s="3317"/>
      <c r="H80" s="3317"/>
      <c r="I80" s="3318"/>
      <c r="J80" s="3318"/>
      <c r="Q80" s="2677"/>
    </row>
    <row r="81" spans="1:17" s="2676" customFormat="1" ht="27.75" customHeight="1">
      <c r="A81" s="3319"/>
      <c r="B81" s="3734" t="s">
        <v>2482</v>
      </c>
      <c r="C81" s="3734"/>
      <c r="D81" s="3734"/>
      <c r="E81" s="3734"/>
      <c r="F81" s="3734"/>
      <c r="G81" s="3734"/>
      <c r="H81" s="3734"/>
      <c r="I81" s="2678"/>
      <c r="J81" s="2678"/>
      <c r="K81" s="2678"/>
      <c r="L81" s="2678"/>
      <c r="M81" s="2678"/>
      <c r="N81" s="2678"/>
      <c r="O81" s="2678"/>
      <c r="P81" s="2678"/>
      <c r="Q81" s="2679"/>
    </row>
    <row r="82" spans="1:17" s="2676" customFormat="1">
      <c r="A82" s="3319"/>
      <c r="B82" s="3320"/>
      <c r="C82" s="3321"/>
      <c r="D82" s="3321"/>
      <c r="E82" s="3321"/>
      <c r="F82" s="3321"/>
      <c r="G82" s="3321"/>
      <c r="H82" s="3321"/>
      <c r="I82" s="2680"/>
      <c r="J82" s="2678"/>
      <c r="K82" s="2678"/>
      <c r="L82" s="2678"/>
      <c r="M82" s="2678"/>
      <c r="N82" s="2678"/>
      <c r="O82" s="2678"/>
      <c r="P82" s="2678"/>
      <c r="Q82" s="2679"/>
    </row>
    <row r="83" spans="1:17">
      <c r="A83" s="3296">
        <v>3.8</v>
      </c>
      <c r="B83" s="3737" t="s">
        <v>674</v>
      </c>
      <c r="C83" s="3737"/>
      <c r="D83" s="3737"/>
      <c r="E83" s="3301"/>
      <c r="F83" s="3301"/>
      <c r="G83" s="3301"/>
      <c r="H83" s="3301"/>
    </row>
    <row r="84" spans="1:17" ht="39" customHeight="1">
      <c r="B84" s="3734" t="s">
        <v>2483</v>
      </c>
      <c r="C84" s="3734"/>
      <c r="D84" s="3734"/>
      <c r="E84" s="3734"/>
      <c r="F84" s="3734"/>
      <c r="G84" s="3734"/>
      <c r="H84" s="3734"/>
    </row>
    <row r="85" spans="1:17" ht="14.25" customHeight="1">
      <c r="B85" s="3301"/>
      <c r="C85" s="3301"/>
      <c r="D85" s="3301"/>
      <c r="E85" s="3301"/>
      <c r="F85" s="3301"/>
      <c r="G85" s="3301"/>
      <c r="H85" s="3301"/>
    </row>
    <row r="86" spans="1:17">
      <c r="A86" s="3296">
        <v>3.9</v>
      </c>
      <c r="B86" s="3297" t="s">
        <v>990</v>
      </c>
      <c r="C86" s="3297"/>
      <c r="D86" s="3297"/>
      <c r="E86" s="3297"/>
    </row>
    <row r="87" spans="1:17">
      <c r="A87" s="3296"/>
      <c r="B87" s="3296" t="s">
        <v>1456</v>
      </c>
      <c r="C87" s="3297" t="s">
        <v>1436</v>
      </c>
      <c r="E87" s="3297"/>
    </row>
    <row r="88" spans="1:17">
      <c r="B88" s="3734" t="s">
        <v>1548</v>
      </c>
      <c r="C88" s="3734"/>
      <c r="D88" s="3734"/>
      <c r="E88" s="3734"/>
      <c r="F88" s="3734"/>
      <c r="G88" s="3734"/>
      <c r="H88" s="3734"/>
    </row>
    <row r="89" spans="1:17" ht="24.75" customHeight="1">
      <c r="B89" s="3734"/>
      <c r="C89" s="3734"/>
      <c r="D89" s="3734"/>
      <c r="E89" s="3734"/>
      <c r="F89" s="3734"/>
      <c r="G89" s="3734"/>
      <c r="H89" s="3734"/>
    </row>
    <row r="90" spans="1:17">
      <c r="B90" s="3297"/>
      <c r="C90" s="3301"/>
      <c r="D90" s="3301"/>
      <c r="E90" s="3301"/>
      <c r="F90" s="3301"/>
      <c r="G90" s="3301"/>
      <c r="H90" s="3301"/>
    </row>
    <row r="91" spans="1:17">
      <c r="B91" s="3296" t="s">
        <v>1416</v>
      </c>
      <c r="C91" s="3736" t="s">
        <v>728</v>
      </c>
      <c r="D91" s="3736"/>
      <c r="E91" s="3736"/>
      <c r="F91" s="3736"/>
      <c r="G91" s="3736"/>
      <c r="H91" s="3736"/>
    </row>
    <row r="92" spans="1:17" ht="15" customHeight="1">
      <c r="B92" s="3734" t="s">
        <v>732</v>
      </c>
      <c r="C92" s="3734"/>
      <c r="D92" s="3734"/>
      <c r="E92" s="3734"/>
      <c r="F92" s="3734"/>
      <c r="G92" s="3734"/>
      <c r="H92" s="3734"/>
    </row>
    <row r="93" spans="1:17">
      <c r="B93" s="3734"/>
      <c r="C93" s="3734"/>
      <c r="D93" s="3734"/>
      <c r="E93" s="3734"/>
      <c r="F93" s="3734"/>
      <c r="G93" s="3734"/>
      <c r="H93" s="3734"/>
    </row>
    <row r="94" spans="1:17" ht="21" customHeight="1">
      <c r="B94" s="3734"/>
      <c r="C94" s="3734"/>
      <c r="D94" s="3734"/>
      <c r="E94" s="3734"/>
      <c r="F94" s="3734"/>
      <c r="G94" s="3734"/>
      <c r="H94" s="3734"/>
    </row>
    <row r="95" spans="1:17" ht="9.75" customHeight="1">
      <c r="B95" s="3296"/>
      <c r="C95" s="3301"/>
      <c r="D95" s="3301"/>
      <c r="E95" s="3301"/>
      <c r="F95" s="3301"/>
      <c r="G95" s="3301"/>
      <c r="H95" s="3301"/>
    </row>
    <row r="96" spans="1:17">
      <c r="B96" s="3296" t="s">
        <v>951</v>
      </c>
      <c r="C96" s="3736" t="s">
        <v>733</v>
      </c>
      <c r="D96" s="3736"/>
      <c r="E96" s="3736"/>
      <c r="F96" s="3736"/>
      <c r="G96" s="3736"/>
      <c r="H96" s="3736"/>
    </row>
    <row r="97" spans="1:8">
      <c r="B97" s="3734" t="s">
        <v>1560</v>
      </c>
      <c r="C97" s="3734"/>
      <c r="D97" s="3734"/>
      <c r="E97" s="3734"/>
      <c r="F97" s="3734"/>
      <c r="G97" s="3734"/>
      <c r="H97" s="3734"/>
    </row>
    <row r="98" spans="1:8" ht="16.5" customHeight="1">
      <c r="B98" s="3734"/>
      <c r="C98" s="3734"/>
      <c r="D98" s="3734"/>
      <c r="E98" s="3734"/>
      <c r="F98" s="3734"/>
      <c r="G98" s="3734"/>
      <c r="H98" s="3734"/>
    </row>
    <row r="99" spans="1:8" ht="10.5" customHeight="1">
      <c r="B99" s="3296"/>
      <c r="C99" s="3301"/>
      <c r="D99" s="3301"/>
      <c r="E99" s="3301"/>
      <c r="F99" s="3301"/>
      <c r="G99" s="3301"/>
      <c r="H99" s="3301"/>
    </row>
    <row r="100" spans="1:8">
      <c r="B100" s="3296" t="s">
        <v>1415</v>
      </c>
      <c r="C100" s="3736" t="s">
        <v>1059</v>
      </c>
      <c r="D100" s="3736"/>
      <c r="E100" s="3736"/>
      <c r="F100" s="3736"/>
      <c r="G100" s="3736"/>
      <c r="H100" s="3736"/>
    </row>
    <row r="101" spans="1:8">
      <c r="B101" s="3734" t="s">
        <v>1559</v>
      </c>
      <c r="C101" s="3734"/>
      <c r="D101" s="3734"/>
      <c r="E101" s="3734"/>
      <c r="F101" s="3734"/>
      <c r="G101" s="3734"/>
      <c r="H101" s="3734"/>
    </row>
    <row r="102" spans="1:8">
      <c r="B102" s="3734"/>
      <c r="C102" s="3734"/>
      <c r="D102" s="3734"/>
      <c r="E102" s="3734"/>
      <c r="F102" s="3734"/>
      <c r="G102" s="3734"/>
      <c r="H102" s="3734"/>
    </row>
    <row r="103" spans="1:8">
      <c r="B103" s="3301"/>
      <c r="C103" s="3301"/>
      <c r="D103" s="3301"/>
      <c r="E103" s="3301"/>
      <c r="F103" s="3301"/>
      <c r="G103" s="3301"/>
      <c r="H103" s="3301"/>
    </row>
    <row r="104" spans="1:8">
      <c r="A104" s="3323">
        <v>3.1</v>
      </c>
      <c r="B104" s="3737" t="s">
        <v>2484</v>
      </c>
      <c r="C104" s="3737"/>
      <c r="D104" s="3737"/>
      <c r="E104" s="3737"/>
      <c r="F104" s="3737"/>
      <c r="G104" s="3737"/>
      <c r="H104" s="3737"/>
    </row>
    <row r="105" spans="1:8" ht="45.75" customHeight="1">
      <c r="B105" s="3734" t="s">
        <v>310</v>
      </c>
      <c r="C105" s="3734"/>
      <c r="D105" s="3734"/>
      <c r="E105" s="3734"/>
      <c r="F105" s="3734"/>
      <c r="G105" s="3734"/>
      <c r="H105" s="3734"/>
    </row>
    <row r="106" spans="1:8" ht="15.75" customHeight="1">
      <c r="A106" s="3296">
        <v>3.11</v>
      </c>
      <c r="B106" s="3737" t="s">
        <v>2485</v>
      </c>
      <c r="C106" s="3737"/>
      <c r="D106" s="3737"/>
      <c r="E106" s="3737"/>
      <c r="F106" s="3737"/>
      <c r="G106" s="3737"/>
      <c r="H106" s="3737"/>
    </row>
    <row r="107" spans="1:8" ht="26.25" customHeight="1">
      <c r="B107" s="3734" t="s">
        <v>2535</v>
      </c>
      <c r="C107" s="3734"/>
      <c r="D107" s="3734"/>
      <c r="E107" s="3734"/>
      <c r="F107" s="3734"/>
      <c r="G107" s="3734"/>
      <c r="H107" s="3734"/>
    </row>
    <row r="108" spans="1:8" ht="9.75" customHeight="1">
      <c r="B108" s="3301"/>
      <c r="C108" s="3301"/>
      <c r="D108" s="3301"/>
      <c r="E108" s="3301"/>
      <c r="F108" s="3301"/>
      <c r="G108" s="3301"/>
      <c r="H108" s="3301"/>
    </row>
    <row r="109" spans="1:8">
      <c r="A109" s="3324">
        <v>3.12</v>
      </c>
      <c r="B109" s="3325" t="s">
        <v>991</v>
      </c>
      <c r="C109" s="3325"/>
      <c r="D109" s="3326"/>
      <c r="E109" s="3326"/>
      <c r="F109" s="3326"/>
      <c r="G109" s="3326"/>
      <c r="H109" s="3326"/>
    </row>
    <row r="110" spans="1:8">
      <c r="A110" s="3327"/>
      <c r="B110" s="3740" t="s">
        <v>1419</v>
      </c>
      <c r="C110" s="3740"/>
      <c r="D110" s="3740"/>
      <c r="E110" s="3740"/>
      <c r="F110" s="3740"/>
      <c r="G110" s="3326"/>
      <c r="H110" s="3326"/>
    </row>
    <row r="111" spans="1:8" ht="0.75" customHeight="1">
      <c r="A111" s="3327"/>
      <c r="B111" s="3328"/>
      <c r="C111" s="3328"/>
      <c r="D111" s="3328"/>
      <c r="E111" s="3328"/>
      <c r="F111" s="3328"/>
      <c r="G111" s="3326"/>
      <c r="H111" s="3326"/>
    </row>
    <row r="112" spans="1:8">
      <c r="A112" s="3327"/>
      <c r="B112" s="3329" t="s">
        <v>1030</v>
      </c>
      <c r="C112" s="3326"/>
      <c r="D112" s="3326"/>
      <c r="E112" s="3329" t="s">
        <v>1031</v>
      </c>
      <c r="F112" s="3325"/>
      <c r="G112" s="3326"/>
      <c r="H112" s="3326"/>
    </row>
    <row r="113" spans="1:8" ht="3" customHeight="1">
      <c r="A113" s="3327"/>
      <c r="B113" s="3329"/>
      <c r="C113" s="3326"/>
      <c r="D113" s="3326"/>
      <c r="E113" s="3329"/>
      <c r="F113" s="3325"/>
      <c r="G113" s="3326"/>
      <c r="H113" s="3326"/>
    </row>
    <row r="114" spans="1:8">
      <c r="A114" s="3327"/>
      <c r="B114" s="3326" t="s">
        <v>1441</v>
      </c>
      <c r="C114" s="3326"/>
      <c r="D114" s="3326"/>
      <c r="E114" s="3326" t="s">
        <v>658</v>
      </c>
      <c r="F114" s="3326"/>
      <c r="G114" s="3326"/>
      <c r="H114" s="3326"/>
    </row>
    <row r="115" spans="1:8">
      <c r="A115" s="3327"/>
      <c r="B115" s="3326" t="s">
        <v>1032</v>
      </c>
      <c r="C115" s="3326"/>
      <c r="D115" s="3326"/>
      <c r="E115" s="3326" t="s">
        <v>658</v>
      </c>
      <c r="F115" s="3326"/>
      <c r="G115" s="3326"/>
      <c r="H115" s="3326"/>
    </row>
    <row r="116" spans="1:8" ht="15" customHeight="1">
      <c r="A116" s="3327"/>
      <c r="B116" s="3326" t="s">
        <v>1033</v>
      </c>
      <c r="C116" s="3326"/>
      <c r="D116" s="3326"/>
      <c r="E116" s="3741" t="s">
        <v>2528</v>
      </c>
      <c r="F116" s="3741"/>
      <c r="G116" s="3741"/>
      <c r="H116" s="3741"/>
    </row>
    <row r="117" spans="1:8" ht="11.25" customHeight="1">
      <c r="A117" s="3327"/>
      <c r="B117" s="3326"/>
      <c r="C117" s="3326"/>
      <c r="D117" s="3326"/>
      <c r="E117" s="3741"/>
      <c r="F117" s="3741"/>
      <c r="G117" s="3741"/>
      <c r="H117" s="3741"/>
    </row>
    <row r="118" spans="1:8">
      <c r="A118" s="3327"/>
      <c r="B118" s="3326" t="s">
        <v>1034</v>
      </c>
      <c r="C118" s="3326"/>
      <c r="D118" s="3326"/>
      <c r="E118" s="3326"/>
      <c r="F118" s="3326"/>
      <c r="G118" s="3326"/>
      <c r="H118" s="3326"/>
    </row>
    <row r="119" spans="1:8">
      <c r="A119" s="3327"/>
      <c r="B119" s="3326" t="s">
        <v>1442</v>
      </c>
      <c r="C119" s="3326"/>
      <c r="D119" s="3326"/>
      <c r="E119" s="3326" t="s">
        <v>916</v>
      </c>
      <c r="F119" s="3326"/>
      <c r="G119" s="3326"/>
      <c r="H119" s="3326"/>
    </row>
    <row r="120" spans="1:8">
      <c r="A120" s="3327"/>
      <c r="B120" s="3326" t="s">
        <v>917</v>
      </c>
      <c r="C120" s="3326"/>
      <c r="D120" s="3326"/>
      <c r="E120" s="3740" t="s">
        <v>729</v>
      </c>
      <c r="F120" s="3740"/>
      <c r="G120" s="3740"/>
      <c r="H120" s="3326"/>
    </row>
    <row r="121" spans="1:8">
      <c r="A121" s="3327"/>
      <c r="B121" s="3326"/>
      <c r="C121" s="3326"/>
      <c r="D121" s="3326"/>
      <c r="E121" s="3741" t="s">
        <v>631</v>
      </c>
      <c r="F121" s="3741"/>
      <c r="G121" s="3741"/>
      <c r="H121" s="3741"/>
    </row>
    <row r="122" spans="1:8" ht="18.75" customHeight="1">
      <c r="A122" s="3327"/>
      <c r="B122" s="3326"/>
      <c r="C122" s="3326"/>
      <c r="D122" s="3326"/>
      <c r="E122" s="3741"/>
      <c r="F122" s="3741"/>
      <c r="G122" s="3741"/>
      <c r="H122" s="3741"/>
    </row>
    <row r="123" spans="1:8">
      <c r="A123" s="3296">
        <v>3.13</v>
      </c>
      <c r="B123" s="3297" t="s">
        <v>659</v>
      </c>
      <c r="C123" s="3297"/>
      <c r="D123" s="3297"/>
      <c r="E123" s="3297"/>
      <c r="F123" s="3297"/>
    </row>
    <row r="124" spans="1:8" ht="12" customHeight="1">
      <c r="B124" s="3741" t="s">
        <v>2165</v>
      </c>
      <c r="C124" s="3741"/>
      <c r="D124" s="3741"/>
      <c r="E124" s="3741"/>
      <c r="F124" s="3741"/>
      <c r="G124" s="3741"/>
      <c r="H124" s="3741"/>
    </row>
    <row r="125" spans="1:8" ht="27.75" customHeight="1">
      <c r="B125" s="3741"/>
      <c r="C125" s="3741"/>
      <c r="D125" s="3741"/>
      <c r="E125" s="3741"/>
      <c r="F125" s="3741"/>
      <c r="G125" s="3741"/>
      <c r="H125" s="3741"/>
    </row>
    <row r="127" spans="1:8" ht="18" customHeight="1">
      <c r="A127" s="3302">
        <v>3.14</v>
      </c>
      <c r="B127" s="3297" t="s">
        <v>660</v>
      </c>
    </row>
    <row r="128" spans="1:8" ht="39" customHeight="1">
      <c r="B128" s="3734" t="s">
        <v>2198</v>
      </c>
      <c r="C128" s="3734"/>
      <c r="D128" s="3734"/>
      <c r="E128" s="3734"/>
      <c r="F128" s="3734"/>
      <c r="G128" s="3734"/>
      <c r="H128" s="3734"/>
    </row>
    <row r="130" spans="1:8">
      <c r="A130" s="3302">
        <v>3.15</v>
      </c>
      <c r="B130" s="3297" t="s">
        <v>2486</v>
      </c>
      <c r="C130" s="3297"/>
      <c r="D130" s="3297"/>
      <c r="E130" s="3297"/>
    </row>
    <row r="131" spans="1:8">
      <c r="B131" s="3330" t="s">
        <v>50</v>
      </c>
      <c r="C131" s="3751" t="s">
        <v>1356</v>
      </c>
      <c r="D131" s="3751"/>
      <c r="E131" s="3751"/>
      <c r="F131" s="3751"/>
      <c r="G131" s="3751"/>
      <c r="H131" s="3751"/>
    </row>
    <row r="132" spans="1:8">
      <c r="B132" s="3734" t="s">
        <v>2487</v>
      </c>
      <c r="C132" s="3734"/>
      <c r="D132" s="3734"/>
      <c r="E132" s="3734"/>
      <c r="F132" s="3734"/>
      <c r="G132" s="3734"/>
      <c r="H132" s="3734"/>
    </row>
    <row r="133" spans="1:8">
      <c r="B133" s="3734"/>
      <c r="C133" s="3734"/>
      <c r="D133" s="3734"/>
      <c r="E133" s="3734"/>
      <c r="F133" s="3734"/>
      <c r="G133" s="3734"/>
      <c r="H133" s="3734"/>
    </row>
    <row r="134" spans="1:8">
      <c r="B134" s="3734"/>
      <c r="C134" s="3734"/>
      <c r="D134" s="3734"/>
      <c r="E134" s="3734"/>
      <c r="F134" s="3734"/>
      <c r="G134" s="3734"/>
      <c r="H134" s="3734"/>
    </row>
    <row r="135" spans="1:8">
      <c r="B135" s="3734"/>
      <c r="C135" s="3734"/>
      <c r="D135" s="3734"/>
      <c r="E135" s="3734"/>
      <c r="F135" s="3734"/>
      <c r="G135" s="3734"/>
      <c r="H135" s="3734"/>
    </row>
    <row r="136" spans="1:8" ht="58.5" customHeight="1">
      <c r="B136" s="3734"/>
      <c r="C136" s="3734"/>
      <c r="D136" s="3734"/>
      <c r="E136" s="3734"/>
      <c r="F136" s="3734"/>
      <c r="G136" s="3734"/>
      <c r="H136" s="3734"/>
    </row>
    <row r="137" spans="1:8">
      <c r="B137" s="3301"/>
      <c r="C137" s="3301"/>
      <c r="D137" s="3301"/>
      <c r="E137" s="3301"/>
      <c r="F137" s="3301"/>
      <c r="G137" s="3301"/>
      <c r="H137" s="3301"/>
    </row>
    <row r="138" spans="1:8">
      <c r="B138" s="3296" t="s">
        <v>51</v>
      </c>
      <c r="C138" s="3752" t="s">
        <v>1420</v>
      </c>
      <c r="D138" s="3752"/>
      <c r="E138" s="3752"/>
      <c r="F138" s="3752"/>
      <c r="G138" s="3752"/>
      <c r="H138" s="3752"/>
    </row>
    <row r="139" spans="1:8">
      <c r="B139" s="3734" t="s">
        <v>2488</v>
      </c>
      <c r="C139" s="3734"/>
      <c r="D139" s="3734"/>
      <c r="E139" s="3734"/>
      <c r="F139" s="3734"/>
      <c r="G139" s="3734"/>
      <c r="H139" s="3734"/>
    </row>
    <row r="140" spans="1:8">
      <c r="B140" s="3734"/>
      <c r="C140" s="3734"/>
      <c r="D140" s="3734"/>
      <c r="E140" s="3734"/>
      <c r="F140" s="3734"/>
      <c r="G140" s="3734"/>
      <c r="H140" s="3734"/>
    </row>
    <row r="141" spans="1:8" ht="12" customHeight="1">
      <c r="B141" s="3734"/>
      <c r="C141" s="3734"/>
      <c r="D141" s="3734"/>
      <c r="E141" s="3734"/>
      <c r="F141" s="3734"/>
      <c r="G141" s="3734"/>
      <c r="H141" s="3734"/>
    </row>
    <row r="142" spans="1:8" ht="10.5" customHeight="1" thickBot="1">
      <c r="B142" s="3301"/>
      <c r="C142" s="3301"/>
      <c r="D142" s="3301"/>
      <c r="E142" s="3301"/>
      <c r="F142" s="3301"/>
      <c r="G142" s="3301"/>
      <c r="H142" s="3301"/>
    </row>
    <row r="143" spans="1:8" ht="15" customHeight="1" thickBot="1">
      <c r="B143" s="3753" t="s">
        <v>2489</v>
      </c>
      <c r="C143" s="3754"/>
      <c r="D143" s="3754"/>
      <c r="E143" s="3755"/>
      <c r="F143" s="3753" t="s">
        <v>480</v>
      </c>
      <c r="G143" s="3755"/>
      <c r="H143" s="3331" t="s">
        <v>2490</v>
      </c>
    </row>
    <row r="144" spans="1:8" ht="15" customHeight="1">
      <c r="B144" s="3742" t="s">
        <v>2237</v>
      </c>
      <c r="C144" s="3743"/>
      <c r="D144" s="3743"/>
      <c r="E144" s="3744"/>
      <c r="F144" s="3745">
        <v>2.5000000000000001E-2</v>
      </c>
      <c r="G144" s="3746"/>
      <c r="H144" s="3332" t="s">
        <v>2491</v>
      </c>
    </row>
    <row r="145" spans="1:13" ht="15" customHeight="1">
      <c r="B145" s="3747" t="s">
        <v>2238</v>
      </c>
      <c r="C145" s="3729"/>
      <c r="D145" s="3729"/>
      <c r="E145" s="3748"/>
      <c r="F145" s="3749">
        <v>0.2</v>
      </c>
      <c r="G145" s="3750"/>
      <c r="H145" s="3333" t="s">
        <v>2491</v>
      </c>
    </row>
    <row r="146" spans="1:13" ht="15" customHeight="1">
      <c r="B146" s="3747" t="s">
        <v>271</v>
      </c>
      <c r="C146" s="3729"/>
      <c r="D146" s="3729"/>
      <c r="E146" s="3748"/>
      <c r="F146" s="3749">
        <v>0.2</v>
      </c>
      <c r="G146" s="3750"/>
      <c r="H146" s="3333" t="s">
        <v>2491</v>
      </c>
    </row>
    <row r="147" spans="1:13" ht="15" customHeight="1">
      <c r="B147" s="3747" t="s">
        <v>2239</v>
      </c>
      <c r="C147" s="3729"/>
      <c r="D147" s="3729"/>
      <c r="E147" s="3748"/>
      <c r="F147" s="3749">
        <v>0.1</v>
      </c>
      <c r="G147" s="3750"/>
      <c r="H147" s="3333" t="s">
        <v>2491</v>
      </c>
    </row>
    <row r="148" spans="1:13" ht="15" customHeight="1">
      <c r="B148" s="3747" t="s">
        <v>2240</v>
      </c>
      <c r="C148" s="3729"/>
      <c r="D148" s="3729"/>
      <c r="E148" s="3748"/>
      <c r="F148" s="3749">
        <v>0.2</v>
      </c>
      <c r="G148" s="3750"/>
      <c r="H148" s="3333" t="s">
        <v>2492</v>
      </c>
    </row>
    <row r="149" spans="1:13" ht="15" customHeight="1">
      <c r="B149" s="3747" t="s">
        <v>39</v>
      </c>
      <c r="C149" s="3729"/>
      <c r="D149" s="3729"/>
      <c r="E149" s="3748"/>
      <c r="F149" s="3749">
        <v>0.2</v>
      </c>
      <c r="G149" s="3750"/>
      <c r="H149" s="3333" t="s">
        <v>2492</v>
      </c>
    </row>
    <row r="150" spans="1:13" ht="15" customHeight="1">
      <c r="B150" s="3747" t="s">
        <v>2241</v>
      </c>
      <c r="C150" s="3729"/>
      <c r="D150" s="3729"/>
      <c r="E150" s="3748"/>
      <c r="F150" s="3749">
        <v>0.2</v>
      </c>
      <c r="G150" s="3750"/>
      <c r="H150" s="3333" t="s">
        <v>2492</v>
      </c>
      <c r="I150" s="3301"/>
    </row>
    <row r="151" spans="1:13" ht="15" customHeight="1" thickBot="1">
      <c r="B151" s="3756" t="s">
        <v>2365</v>
      </c>
      <c r="C151" s="3757"/>
      <c r="D151" s="3757"/>
      <c r="E151" s="3758"/>
      <c r="F151" s="3759"/>
      <c r="G151" s="3760"/>
      <c r="H151" s="3334" t="s">
        <v>2492</v>
      </c>
    </row>
    <row r="152" spans="1:13" ht="15" customHeight="1">
      <c r="B152" s="3296" t="s">
        <v>2493</v>
      </c>
      <c r="C152" s="3301"/>
      <c r="D152" s="3752" t="s">
        <v>2494</v>
      </c>
      <c r="E152" s="3752"/>
      <c r="F152" s="3752"/>
      <c r="G152" s="3752"/>
      <c r="H152" s="3752"/>
      <c r="I152" s="3297"/>
    </row>
    <row r="153" spans="1:13" ht="39" customHeight="1">
      <c r="B153" s="3734" t="s">
        <v>2495</v>
      </c>
      <c r="C153" s="3734"/>
      <c r="D153" s="3734"/>
      <c r="E153" s="3734"/>
      <c r="F153" s="3734"/>
      <c r="G153" s="3734"/>
      <c r="H153" s="3734"/>
    </row>
    <row r="154" spans="1:13" ht="15" customHeight="1">
      <c r="B154" s="3301"/>
      <c r="C154" s="3301"/>
      <c r="D154" s="3301"/>
      <c r="E154" s="3301"/>
      <c r="F154" s="3301"/>
      <c r="G154" s="3301"/>
      <c r="H154" s="3301"/>
    </row>
    <row r="155" spans="1:13">
      <c r="A155" s="3302">
        <v>3.16</v>
      </c>
      <c r="B155" s="3297" t="s">
        <v>399</v>
      </c>
      <c r="C155" s="3297"/>
      <c r="D155" s="3297"/>
      <c r="E155" s="3297"/>
      <c r="F155" s="3297"/>
      <c r="G155" s="3297"/>
      <c r="H155" s="3297"/>
    </row>
    <row r="156" spans="1:13" ht="9" customHeight="1">
      <c r="B156" s="3734" t="s">
        <v>2496</v>
      </c>
      <c r="C156" s="3734"/>
      <c r="D156" s="3734"/>
      <c r="E156" s="3734"/>
      <c r="F156" s="3734"/>
      <c r="G156" s="3734"/>
      <c r="H156" s="3734"/>
    </row>
    <row r="157" spans="1:13">
      <c r="B157" s="3734"/>
      <c r="C157" s="3734"/>
      <c r="D157" s="3734"/>
      <c r="E157" s="3734"/>
      <c r="F157" s="3734"/>
      <c r="G157" s="3734"/>
      <c r="H157" s="3734"/>
    </row>
    <row r="158" spans="1:13" ht="31.5" customHeight="1">
      <c r="B158" s="3734"/>
      <c r="C158" s="3734"/>
      <c r="D158" s="3734"/>
      <c r="E158" s="3734"/>
      <c r="F158" s="3734"/>
      <c r="G158" s="3734"/>
      <c r="H158" s="3734"/>
    </row>
    <row r="159" spans="1:13" ht="23.25" customHeight="1">
      <c r="B159" s="3734"/>
      <c r="C159" s="3734"/>
      <c r="D159" s="3734"/>
      <c r="E159" s="3734"/>
      <c r="F159" s="3734"/>
      <c r="G159" s="3734"/>
      <c r="H159" s="3734"/>
    </row>
    <row r="160" spans="1:13">
      <c r="B160" s="3301"/>
      <c r="C160" s="3301"/>
      <c r="D160" s="3301"/>
      <c r="E160" s="3301"/>
      <c r="F160" s="3301"/>
      <c r="G160" s="3301"/>
      <c r="H160" s="3301"/>
      <c r="J160" s="3761"/>
      <c r="K160" s="3761"/>
      <c r="L160" s="3761"/>
      <c r="M160" s="3761"/>
    </row>
    <row r="161" spans="1:13">
      <c r="A161" s="3302">
        <v>3.17</v>
      </c>
      <c r="B161" s="3297" t="s">
        <v>2564</v>
      </c>
      <c r="C161" s="3301"/>
      <c r="D161" s="3301"/>
      <c r="E161" s="3301"/>
      <c r="F161" s="3301"/>
      <c r="G161" s="3301"/>
      <c r="H161" s="3301"/>
      <c r="J161" s="3335"/>
      <c r="K161" s="3335"/>
      <c r="L161" s="3335"/>
      <c r="M161" s="3335"/>
    </row>
    <row r="162" spans="1:13" ht="78" customHeight="1">
      <c r="B162" s="3734" t="s">
        <v>2649</v>
      </c>
      <c r="C162" s="3734"/>
      <c r="D162" s="3734"/>
      <c r="E162" s="3734"/>
      <c r="F162" s="3734"/>
      <c r="G162" s="3734"/>
      <c r="H162" s="3734"/>
      <c r="J162" s="3335"/>
      <c r="K162" s="3335"/>
      <c r="L162" s="3335"/>
      <c r="M162" s="3335"/>
    </row>
    <row r="163" spans="1:13">
      <c r="B163" s="3301"/>
      <c r="C163" s="3301"/>
      <c r="D163" s="3301"/>
      <c r="E163" s="3301"/>
      <c r="F163" s="3301"/>
      <c r="G163" s="3301"/>
      <c r="H163" s="3301"/>
      <c r="J163" s="3335"/>
      <c r="K163" s="3335"/>
      <c r="L163" s="3335"/>
      <c r="M163" s="3335"/>
    </row>
    <row r="164" spans="1:13" ht="18" customHeight="1">
      <c r="A164" s="3302">
        <v>3.18</v>
      </c>
      <c r="B164" s="3737" t="s">
        <v>2497</v>
      </c>
      <c r="C164" s="3737"/>
      <c r="D164" s="3737"/>
      <c r="E164" s="3301"/>
      <c r="F164" s="3301"/>
      <c r="G164" s="3301"/>
      <c r="H164" s="3301"/>
      <c r="J164" s="3335"/>
      <c r="K164" s="3335"/>
      <c r="L164" s="3335"/>
      <c r="M164" s="3335"/>
    </row>
    <row r="165" spans="1:13" ht="78" customHeight="1">
      <c r="B165" s="3734" t="s">
        <v>2498</v>
      </c>
      <c r="C165" s="3734"/>
      <c r="D165" s="3734"/>
      <c r="E165" s="3734"/>
      <c r="F165" s="3734"/>
      <c r="G165" s="3734"/>
      <c r="H165" s="3734"/>
      <c r="J165" s="3335"/>
      <c r="K165" s="3335"/>
      <c r="L165" s="3335"/>
      <c r="M165" s="3335"/>
    </row>
    <row r="166" spans="1:13" ht="8.25" customHeight="1">
      <c r="B166" s="3301"/>
      <c r="C166" s="3301"/>
      <c r="D166" s="3301"/>
      <c r="E166" s="3301"/>
      <c r="F166" s="3301"/>
      <c r="G166" s="3301"/>
      <c r="H166" s="3301"/>
      <c r="J166" s="3335"/>
      <c r="K166" s="3335"/>
      <c r="L166" s="3335"/>
      <c r="M166" s="3335"/>
    </row>
    <row r="167" spans="1:13" ht="78" customHeight="1">
      <c r="B167" s="3734" t="s">
        <v>2499</v>
      </c>
      <c r="C167" s="3734"/>
      <c r="D167" s="3734"/>
      <c r="E167" s="3734"/>
      <c r="F167" s="3734"/>
      <c r="G167" s="3734"/>
      <c r="H167" s="3734"/>
      <c r="J167" s="3335"/>
      <c r="K167" s="3335"/>
      <c r="L167" s="3335"/>
      <c r="M167" s="3335"/>
    </row>
    <row r="168" spans="1:13" ht="10.5" customHeight="1">
      <c r="B168" s="3301"/>
      <c r="C168" s="3301"/>
      <c r="D168" s="3301"/>
      <c r="E168" s="3301"/>
      <c r="F168" s="3301"/>
      <c r="G168" s="3301"/>
      <c r="H168" s="3301"/>
      <c r="J168" s="3335"/>
      <c r="K168" s="3335"/>
      <c r="L168" s="3335"/>
      <c r="M168" s="3335"/>
    </row>
    <row r="169" spans="1:13" ht="91.5" customHeight="1">
      <c r="B169" s="3734" t="s">
        <v>2500</v>
      </c>
      <c r="C169" s="3734"/>
      <c r="D169" s="3734"/>
      <c r="E169" s="3734"/>
      <c r="F169" s="3734"/>
      <c r="G169" s="3734"/>
      <c r="H169" s="3734"/>
      <c r="J169" s="3335"/>
      <c r="K169" s="3335"/>
      <c r="L169" s="3335"/>
      <c r="M169" s="3335"/>
    </row>
    <row r="170" spans="1:13">
      <c r="B170" s="3301"/>
      <c r="C170" s="3301"/>
      <c r="D170" s="3301"/>
      <c r="E170" s="3301"/>
      <c r="F170" s="3301"/>
      <c r="G170" s="3301"/>
      <c r="H170" s="3301"/>
      <c r="J170" s="3335"/>
      <c r="K170" s="3335"/>
      <c r="L170" s="3335"/>
      <c r="M170" s="3335"/>
    </row>
    <row r="171" spans="1:13" ht="15" customHeight="1">
      <c r="A171" s="3302">
        <v>3.18</v>
      </c>
      <c r="B171" s="3737" t="s">
        <v>2501</v>
      </c>
      <c r="C171" s="3737"/>
      <c r="D171" s="3737"/>
      <c r="E171" s="3737"/>
      <c r="F171" s="3737"/>
      <c r="G171" s="3737"/>
      <c r="H171" s="3737"/>
      <c r="J171" s="3335"/>
      <c r="K171" s="3335"/>
      <c r="L171" s="3335"/>
      <c r="M171" s="3335"/>
    </row>
    <row r="172" spans="1:13" ht="52.5" customHeight="1">
      <c r="B172" s="3734" t="s">
        <v>2502</v>
      </c>
      <c r="C172" s="3734"/>
      <c r="D172" s="3734"/>
      <c r="E172" s="3734"/>
      <c r="F172" s="3734"/>
      <c r="G172" s="3734"/>
      <c r="H172" s="3734"/>
      <c r="J172" s="3335"/>
      <c r="K172" s="3335"/>
      <c r="L172" s="3335"/>
      <c r="M172" s="3335"/>
    </row>
    <row r="173" spans="1:13" ht="6" customHeight="1">
      <c r="B173" s="3301"/>
      <c r="C173" s="3301"/>
      <c r="D173" s="3301"/>
      <c r="E173" s="3301"/>
      <c r="F173" s="3301"/>
      <c r="G173" s="3301"/>
      <c r="H173" s="3301"/>
      <c r="J173" s="3335"/>
      <c r="K173" s="3335"/>
      <c r="L173" s="3335"/>
      <c r="M173" s="3335"/>
    </row>
    <row r="174" spans="1:13" ht="32.25" customHeight="1">
      <c r="B174" s="3734" t="s">
        <v>2503</v>
      </c>
      <c r="C174" s="3734"/>
      <c r="D174" s="3734"/>
      <c r="E174" s="3734"/>
      <c r="F174" s="3734"/>
      <c r="G174" s="3734"/>
      <c r="H174" s="3734"/>
      <c r="J174" s="3335"/>
      <c r="K174" s="3335"/>
      <c r="L174" s="3335"/>
      <c r="M174" s="3335"/>
    </row>
    <row r="175" spans="1:13" ht="6.75" customHeight="1">
      <c r="B175" s="3301"/>
      <c r="C175" s="3301"/>
      <c r="D175" s="3301"/>
      <c r="E175" s="3301"/>
      <c r="F175" s="3301"/>
      <c r="G175" s="3301"/>
      <c r="H175" s="3301"/>
      <c r="J175" s="3335"/>
      <c r="K175" s="3335"/>
      <c r="L175" s="3335"/>
      <c r="M175" s="3335"/>
    </row>
    <row r="176" spans="1:13" ht="64.5" customHeight="1">
      <c r="B176" s="3734" t="s">
        <v>2671</v>
      </c>
      <c r="C176" s="3734"/>
      <c r="D176" s="3734"/>
      <c r="E176" s="3734"/>
      <c r="F176" s="3734"/>
      <c r="G176" s="3734"/>
      <c r="H176" s="3734"/>
      <c r="J176" s="3335"/>
      <c r="K176" s="3335"/>
      <c r="L176" s="3335"/>
      <c r="M176" s="3335"/>
    </row>
    <row r="177" spans="1:13">
      <c r="B177" s="3301"/>
      <c r="C177" s="3301"/>
      <c r="D177" s="3301"/>
      <c r="E177" s="3301"/>
      <c r="F177" s="3301"/>
      <c r="G177" s="3301"/>
      <c r="H177" s="3301"/>
      <c r="J177" s="3335"/>
      <c r="K177" s="3335"/>
      <c r="L177" s="3335"/>
      <c r="M177" s="3335"/>
    </row>
    <row r="178" spans="1:13">
      <c r="A178" s="3302">
        <v>3.19</v>
      </c>
      <c r="B178" s="3297" t="s">
        <v>2679</v>
      </c>
      <c r="C178" s="3301"/>
      <c r="D178" s="3301"/>
      <c r="E178" s="3301"/>
      <c r="F178" s="3301"/>
      <c r="G178" s="3301"/>
      <c r="H178" s="3301"/>
      <c r="J178" s="3335"/>
      <c r="K178" s="3335"/>
      <c r="L178" s="3335"/>
      <c r="M178" s="3335"/>
    </row>
    <row r="179" spans="1:13" ht="39" customHeight="1">
      <c r="B179" s="3734" t="s">
        <v>2650</v>
      </c>
      <c r="C179" s="3734"/>
      <c r="D179" s="3734"/>
      <c r="E179" s="3734"/>
      <c r="F179" s="3734"/>
      <c r="G179" s="3734"/>
      <c r="H179" s="3734"/>
      <c r="J179" s="3335"/>
      <c r="K179" s="3335"/>
      <c r="L179" s="3335"/>
      <c r="M179" s="3335"/>
    </row>
    <row r="180" spans="1:13" ht="6.75" customHeight="1">
      <c r="B180" s="3301"/>
      <c r="C180" s="3301"/>
      <c r="D180" s="3301"/>
      <c r="E180" s="3301"/>
      <c r="F180" s="3301"/>
      <c r="G180" s="3301"/>
      <c r="H180" s="3301"/>
      <c r="J180" s="3335"/>
      <c r="K180" s="3335"/>
      <c r="L180" s="3335"/>
      <c r="M180" s="3335"/>
    </row>
    <row r="181" spans="1:13" ht="27" customHeight="1">
      <c r="B181" s="3734" t="s">
        <v>2651</v>
      </c>
      <c r="C181" s="3734"/>
      <c r="D181" s="3734"/>
      <c r="E181" s="3734"/>
      <c r="F181" s="3734"/>
      <c r="G181" s="3734"/>
      <c r="H181" s="3734"/>
      <c r="J181" s="3335"/>
      <c r="K181" s="3335"/>
      <c r="L181" s="3335"/>
      <c r="M181" s="3335"/>
    </row>
    <row r="182" spans="1:13">
      <c r="B182" s="3301"/>
      <c r="C182" s="3301"/>
      <c r="D182" s="3301"/>
      <c r="E182" s="3301"/>
      <c r="F182" s="3301"/>
      <c r="G182" s="3301"/>
      <c r="H182" s="3301"/>
      <c r="J182" s="3335"/>
      <c r="K182" s="3335"/>
      <c r="L182" s="3335"/>
      <c r="M182" s="3335"/>
    </row>
    <row r="183" spans="1:13">
      <c r="A183" s="3302">
        <v>3.2</v>
      </c>
      <c r="B183" s="3297" t="s">
        <v>2680</v>
      </c>
      <c r="J183" s="3335"/>
      <c r="K183" s="3335"/>
      <c r="L183" s="3335"/>
      <c r="M183" s="3335"/>
    </row>
    <row r="184" spans="1:13" ht="13.5" customHeight="1">
      <c r="B184" s="3734" t="s">
        <v>680</v>
      </c>
      <c r="C184" s="3734"/>
      <c r="D184" s="3734"/>
      <c r="E184" s="3734"/>
      <c r="F184" s="3734"/>
      <c r="G184" s="3734"/>
      <c r="H184" s="3734"/>
    </row>
    <row r="186" spans="1:13">
      <c r="A186" s="3336">
        <v>3.21</v>
      </c>
      <c r="B186" s="3297" t="s">
        <v>2681</v>
      </c>
      <c r="C186" s="3297"/>
    </row>
    <row r="187" spans="1:13" ht="26.25" customHeight="1">
      <c r="A187" s="3296"/>
      <c r="B187" s="3734" t="s">
        <v>2504</v>
      </c>
      <c r="C187" s="3734"/>
      <c r="D187" s="3734"/>
      <c r="E187" s="3734"/>
      <c r="F187" s="3734"/>
      <c r="G187" s="3734"/>
      <c r="H187" s="3734"/>
    </row>
    <row r="188" spans="1:13">
      <c r="A188" s="3296"/>
      <c r="B188" s="3297"/>
      <c r="C188" s="3297"/>
    </row>
    <row r="189" spans="1:13" ht="16.5" customHeight="1">
      <c r="A189" s="3296"/>
      <c r="B189" s="3297" t="s">
        <v>681</v>
      </c>
      <c r="C189" s="3297"/>
    </row>
    <row r="190" spans="1:13" ht="60.75" customHeight="1">
      <c r="B190" s="3734" t="s">
        <v>2505</v>
      </c>
      <c r="C190" s="3734"/>
      <c r="D190" s="3734"/>
      <c r="E190" s="3734"/>
      <c r="F190" s="3734"/>
      <c r="G190" s="3734"/>
      <c r="H190" s="3734"/>
    </row>
    <row r="191" spans="1:13" ht="40.5" customHeight="1">
      <c r="B191" s="3734" t="s">
        <v>2506</v>
      </c>
      <c r="C191" s="3734"/>
      <c r="D191" s="3734"/>
      <c r="E191" s="3734"/>
      <c r="F191" s="3734"/>
      <c r="G191" s="3734"/>
      <c r="H191" s="3734"/>
    </row>
    <row r="192" spans="1:13">
      <c r="B192" s="3300"/>
      <c r="C192" s="3300"/>
      <c r="D192" s="3300"/>
      <c r="E192" s="3300"/>
      <c r="F192" s="3300"/>
      <c r="G192" s="3300"/>
      <c r="H192" s="3300"/>
    </row>
    <row r="193" spans="1:8" ht="17.25" customHeight="1">
      <c r="B193" s="3297" t="s">
        <v>634</v>
      </c>
      <c r="C193" s="3297"/>
      <c r="D193" s="3297"/>
      <c r="E193" s="3300"/>
      <c r="F193" s="3300"/>
      <c r="G193" s="3300"/>
      <c r="H193" s="3300"/>
    </row>
    <row r="194" spans="1:8" ht="39" customHeight="1">
      <c r="B194" s="3734" t="s">
        <v>2507</v>
      </c>
      <c r="C194" s="3734"/>
      <c r="D194" s="3734"/>
      <c r="E194" s="3734"/>
      <c r="F194" s="3734"/>
      <c r="G194" s="3734"/>
      <c r="H194" s="3734"/>
    </row>
    <row r="195" spans="1:8" ht="37.5" customHeight="1">
      <c r="B195" s="3729" t="s">
        <v>2683</v>
      </c>
      <c r="C195" s="3729"/>
      <c r="D195" s="3729"/>
      <c r="E195" s="3729"/>
      <c r="F195" s="3729"/>
      <c r="G195" s="3729"/>
      <c r="H195" s="3729"/>
    </row>
    <row r="196" spans="1:8" ht="17.25" customHeight="1">
      <c r="B196" s="3729" t="s">
        <v>2682</v>
      </c>
      <c r="C196" s="3729"/>
      <c r="D196" s="3729"/>
      <c r="E196" s="3729"/>
      <c r="F196" s="3729"/>
      <c r="G196" s="3729"/>
      <c r="H196" s="3729"/>
    </row>
    <row r="197" spans="1:8" ht="65.25" customHeight="1">
      <c r="B197" s="3734" t="s">
        <v>2508</v>
      </c>
      <c r="C197" s="3734"/>
      <c r="D197" s="3734"/>
      <c r="E197" s="3734"/>
      <c r="F197" s="3734"/>
      <c r="G197" s="3734"/>
      <c r="H197" s="3734"/>
    </row>
    <row r="198" spans="1:8">
      <c r="B198" s="3301"/>
      <c r="C198" s="3301"/>
      <c r="D198" s="3301"/>
      <c r="E198" s="3301"/>
      <c r="F198" s="3301"/>
      <c r="G198" s="3301"/>
      <c r="H198" s="3301"/>
    </row>
    <row r="199" spans="1:8">
      <c r="A199" s="3302">
        <v>3.22</v>
      </c>
      <c r="B199" s="3297" t="s">
        <v>2539</v>
      </c>
      <c r="C199" s="3300"/>
      <c r="D199" s="3300"/>
      <c r="E199" s="3301"/>
      <c r="F199" s="3301"/>
      <c r="G199" s="3301"/>
      <c r="H199" s="3301"/>
    </row>
    <row r="200" spans="1:8" ht="40.5" customHeight="1">
      <c r="B200" s="3734" t="s">
        <v>2553</v>
      </c>
      <c r="C200" s="3734"/>
      <c r="D200" s="3734"/>
      <c r="E200" s="3734"/>
      <c r="F200" s="3734"/>
      <c r="G200" s="3734"/>
      <c r="H200" s="3734"/>
    </row>
    <row r="201" spans="1:8">
      <c r="B201" s="3301"/>
      <c r="C201" s="3301"/>
      <c r="D201" s="3301"/>
      <c r="E201" s="3301"/>
      <c r="F201" s="3301"/>
      <c r="G201" s="3301"/>
      <c r="H201" s="3301"/>
    </row>
    <row r="202" spans="1:8">
      <c r="A202" s="3302">
        <v>3.23</v>
      </c>
      <c r="B202" s="3297" t="s">
        <v>911</v>
      </c>
      <c r="C202" s="3300"/>
      <c r="D202" s="3300"/>
      <c r="E202" s="3300"/>
      <c r="F202" s="3300"/>
      <c r="G202" s="3300"/>
      <c r="H202" s="3300"/>
    </row>
    <row r="203" spans="1:8">
      <c r="B203" s="3736" t="s">
        <v>2653</v>
      </c>
      <c r="C203" s="3734"/>
      <c r="D203" s="3734"/>
      <c r="E203" s="3734"/>
      <c r="F203" s="3734"/>
      <c r="G203" s="3734"/>
      <c r="H203" s="3734"/>
    </row>
    <row r="204" spans="1:8" ht="8.25" customHeight="1">
      <c r="B204" s="3736"/>
      <c r="C204" s="3734"/>
      <c r="D204" s="3734"/>
      <c r="E204" s="3734"/>
      <c r="F204" s="3734"/>
      <c r="G204" s="3734"/>
      <c r="H204" s="3734"/>
    </row>
    <row r="205" spans="1:8" ht="19.5" customHeight="1">
      <c r="B205" s="3736"/>
      <c r="C205" s="3734"/>
      <c r="D205" s="3734"/>
      <c r="E205" s="3734"/>
      <c r="F205" s="3734"/>
      <c r="G205" s="3734"/>
      <c r="H205" s="3734"/>
    </row>
    <row r="206" spans="1:8" ht="2.25" customHeight="1">
      <c r="B206" s="3300"/>
      <c r="C206" s="3300"/>
      <c r="D206" s="3300"/>
      <c r="E206" s="3300"/>
      <c r="F206" s="3300"/>
      <c r="G206" s="3300"/>
      <c r="H206" s="3300"/>
    </row>
    <row r="207" spans="1:8">
      <c r="B207" s="3736" t="s">
        <v>2654</v>
      </c>
      <c r="C207" s="3763"/>
      <c r="D207" s="3763"/>
      <c r="E207" s="3763"/>
      <c r="F207" s="3763"/>
      <c r="G207" s="3763"/>
      <c r="H207" s="3763"/>
    </row>
    <row r="208" spans="1:8" ht="9.75" customHeight="1">
      <c r="B208" s="3763"/>
      <c r="C208" s="3763"/>
      <c r="D208" s="3763"/>
      <c r="E208" s="3763"/>
      <c r="F208" s="3763"/>
      <c r="G208" s="3763"/>
      <c r="H208" s="3763"/>
    </row>
    <row r="209" spans="1:8" ht="16.5" customHeight="1">
      <c r="B209" s="3763"/>
      <c r="C209" s="3763"/>
      <c r="D209" s="3763"/>
      <c r="E209" s="3763"/>
      <c r="F209" s="3763"/>
      <c r="G209" s="3763"/>
      <c r="H209" s="3763"/>
    </row>
    <row r="210" spans="1:8">
      <c r="B210" s="3337"/>
      <c r="C210" s="3337"/>
      <c r="D210" s="3337"/>
      <c r="E210" s="3337"/>
      <c r="F210" s="3337"/>
      <c r="G210" s="3337"/>
      <c r="H210" s="3337"/>
    </row>
    <row r="211" spans="1:8">
      <c r="A211" s="3338">
        <v>3.24</v>
      </c>
      <c r="B211" s="3339" t="s">
        <v>2509</v>
      </c>
      <c r="C211" s="3340"/>
      <c r="D211" s="3340"/>
      <c r="E211" s="3337"/>
      <c r="F211" s="3337"/>
      <c r="G211" s="3337"/>
      <c r="H211" s="3337"/>
    </row>
    <row r="212" spans="1:8" ht="66" customHeight="1">
      <c r="B212" s="3734" t="s">
        <v>2536</v>
      </c>
      <c r="C212" s="3764"/>
      <c r="D212" s="3764"/>
      <c r="E212" s="3764"/>
      <c r="F212" s="3764"/>
      <c r="G212" s="3764"/>
      <c r="H212" s="3764"/>
    </row>
    <row r="213" spans="1:8">
      <c r="B213" s="3337"/>
      <c r="C213" s="3337"/>
      <c r="D213" s="3337"/>
      <c r="E213" s="3337"/>
      <c r="F213" s="3337"/>
      <c r="G213" s="3337"/>
      <c r="H213" s="3337"/>
    </row>
    <row r="214" spans="1:8">
      <c r="A214" s="3302">
        <v>3.25</v>
      </c>
      <c r="B214" s="3737" t="s">
        <v>1168</v>
      </c>
      <c r="C214" s="3737"/>
      <c r="D214" s="3737"/>
      <c r="E214" s="3737"/>
      <c r="F214" s="3737"/>
      <c r="G214" s="3737"/>
      <c r="H214" s="3737"/>
    </row>
    <row r="215" spans="1:8" ht="78" customHeight="1">
      <c r="B215" s="3734" t="s">
        <v>683</v>
      </c>
      <c r="C215" s="3736"/>
      <c r="D215" s="3736"/>
      <c r="E215" s="3736"/>
      <c r="F215" s="3736"/>
      <c r="G215" s="3736"/>
      <c r="H215" s="3736"/>
    </row>
    <row r="216" spans="1:8">
      <c r="B216" s="3301"/>
      <c r="C216" s="3322"/>
      <c r="D216" s="3322"/>
      <c r="E216" s="3322"/>
      <c r="F216" s="3322"/>
      <c r="G216" s="3322"/>
      <c r="H216" s="3322"/>
    </row>
    <row r="217" spans="1:8" ht="13.5" customHeight="1">
      <c r="A217" s="3296">
        <v>3.26</v>
      </c>
      <c r="B217" s="3737" t="s">
        <v>2510</v>
      </c>
      <c r="C217" s="3737"/>
      <c r="D217" s="3737"/>
      <c r="E217" s="3322"/>
      <c r="F217" s="3322"/>
      <c r="G217" s="3322"/>
      <c r="H217" s="3322"/>
    </row>
    <row r="218" spans="1:8" ht="66" customHeight="1">
      <c r="B218" s="3734" t="s">
        <v>2511</v>
      </c>
      <c r="C218" s="3736"/>
      <c r="D218" s="3736"/>
      <c r="E218" s="3736"/>
      <c r="F218" s="3736"/>
      <c r="G218" s="3736"/>
      <c r="H218" s="3736"/>
    </row>
    <row r="219" spans="1:8">
      <c r="B219" s="3301"/>
      <c r="C219" s="3322"/>
      <c r="D219" s="3322"/>
      <c r="E219" s="3322"/>
      <c r="F219" s="3322"/>
      <c r="G219" s="3322"/>
      <c r="H219" s="3322"/>
    </row>
    <row r="220" spans="1:8">
      <c r="A220" s="3302">
        <v>3.27</v>
      </c>
      <c r="B220" s="3737" t="s">
        <v>684</v>
      </c>
      <c r="C220" s="3737"/>
      <c r="D220" s="3737"/>
      <c r="E220" s="3737"/>
      <c r="F220" s="3337"/>
      <c r="G220" s="3337"/>
      <c r="H220" s="3337"/>
    </row>
    <row r="221" spans="1:8" ht="40.5" customHeight="1">
      <c r="B221" s="3734" t="s">
        <v>1170</v>
      </c>
      <c r="C221" s="3734"/>
      <c r="D221" s="3734"/>
      <c r="E221" s="3734"/>
      <c r="F221" s="3734"/>
      <c r="G221" s="3734"/>
      <c r="H221" s="3734"/>
    </row>
    <row r="222" spans="1:8" ht="10.5" customHeight="1">
      <c r="B222" s="3301"/>
      <c r="C222" s="3301"/>
      <c r="D222" s="3301"/>
      <c r="E222" s="3301"/>
      <c r="F222" s="3301"/>
      <c r="G222" s="3301"/>
      <c r="H222" s="3301"/>
    </row>
    <row r="223" spans="1:8" ht="3" customHeight="1">
      <c r="B223" s="3300"/>
      <c r="C223" s="3300"/>
      <c r="D223" s="3300"/>
      <c r="E223" s="3300"/>
      <c r="F223" s="3300"/>
      <c r="G223" s="3300"/>
      <c r="H223" s="3300"/>
    </row>
    <row r="224" spans="1:8">
      <c r="A224" s="3302">
        <v>3.28</v>
      </c>
      <c r="B224" s="3752" t="s">
        <v>1178</v>
      </c>
      <c r="C224" s="3752"/>
      <c r="D224" s="3752"/>
      <c r="E224" s="3300"/>
      <c r="F224" s="3300"/>
      <c r="G224" s="3300"/>
      <c r="H224" s="3300"/>
    </row>
    <row r="225" spans="1:17" ht="39.75" customHeight="1">
      <c r="B225" s="3734" t="s">
        <v>2197</v>
      </c>
      <c r="C225" s="3734"/>
      <c r="D225" s="3734"/>
      <c r="E225" s="3734"/>
      <c r="F225" s="3734"/>
      <c r="G225" s="3734"/>
      <c r="H225" s="3734"/>
    </row>
    <row r="226" spans="1:17">
      <c r="B226" s="3300"/>
      <c r="C226" s="3300"/>
      <c r="D226" s="3300"/>
      <c r="E226" s="3300"/>
      <c r="F226" s="3300"/>
      <c r="G226" s="3300"/>
      <c r="H226" s="3300"/>
    </row>
    <row r="227" spans="1:17">
      <c r="A227" s="3323">
        <v>3.29</v>
      </c>
      <c r="B227" s="3297" t="s">
        <v>1446</v>
      </c>
    </row>
    <row r="228" spans="1:17" s="3479" customFormat="1" ht="16.5" customHeight="1">
      <c r="A228" s="3311"/>
      <c r="B228" s="3762" t="s">
        <v>912</v>
      </c>
      <c r="C228" s="3762"/>
      <c r="D228" s="3762"/>
      <c r="E228" s="3762"/>
      <c r="F228" s="3762"/>
      <c r="G228" s="3762"/>
      <c r="H228" s="3762"/>
      <c r="Q228" s="3480"/>
    </row>
    <row r="229" spans="1:17">
      <c r="B229" s="3734" t="s">
        <v>998</v>
      </c>
      <c r="C229" s="3734"/>
      <c r="D229" s="3734"/>
      <c r="E229" s="3734"/>
      <c r="F229" s="3734"/>
      <c r="G229" s="3734"/>
      <c r="H229" s="3734"/>
    </row>
    <row r="230" spans="1:17" ht="14.25" customHeight="1">
      <c r="B230" s="3734"/>
      <c r="C230" s="3734"/>
      <c r="D230" s="3734"/>
      <c r="E230" s="3734"/>
      <c r="F230" s="3734"/>
      <c r="G230" s="3734"/>
      <c r="H230" s="3734"/>
    </row>
    <row r="231" spans="1:17" hidden="1">
      <c r="B231" s="3301"/>
      <c r="C231" s="3301"/>
      <c r="D231" s="3301"/>
      <c r="E231" s="3301"/>
      <c r="F231" s="3301"/>
      <c r="G231" s="3301"/>
      <c r="H231" s="3301"/>
    </row>
    <row r="232" spans="1:17" hidden="1">
      <c r="B232" s="3301"/>
      <c r="C232" s="3301"/>
      <c r="D232" s="3301"/>
      <c r="E232" s="3301"/>
      <c r="F232" s="3301"/>
      <c r="G232" s="3301"/>
      <c r="H232" s="3301"/>
    </row>
    <row r="233" spans="1:17" hidden="1">
      <c r="B233" s="3301"/>
      <c r="C233" s="3301"/>
      <c r="D233" s="3301"/>
      <c r="E233" s="3301"/>
      <c r="F233" s="3301"/>
      <c r="G233" s="3301"/>
      <c r="H233" s="3301"/>
    </row>
    <row r="234" spans="1:17" ht="11.25" customHeight="1">
      <c r="B234" s="3301"/>
      <c r="C234" s="3301"/>
      <c r="D234" s="3301"/>
      <c r="E234" s="3301"/>
      <c r="F234" s="3301"/>
      <c r="G234" s="3769" t="s">
        <v>1501</v>
      </c>
      <c r="H234" s="3769"/>
    </row>
    <row r="235" spans="1:17" s="2676" customFormat="1" ht="30" customHeight="1">
      <c r="B235" s="3770" t="s">
        <v>2512</v>
      </c>
      <c r="C235" s="3770"/>
      <c r="D235" s="3770"/>
      <c r="E235" s="3770"/>
      <c r="F235" s="3770"/>
      <c r="G235" s="3770"/>
      <c r="H235" s="3770"/>
      <c r="L235" s="2682"/>
      <c r="Q235" s="2675"/>
    </row>
    <row r="236" spans="1:17" s="2676" customFormat="1" ht="13.5" customHeight="1">
      <c r="B236" s="3771" t="s">
        <v>2513</v>
      </c>
      <c r="C236" s="3771"/>
      <c r="D236" s="3771"/>
      <c r="E236" s="3771"/>
      <c r="F236" s="3771"/>
      <c r="G236" s="3771"/>
      <c r="H236" s="3771"/>
      <c r="L236" s="2682"/>
      <c r="Q236" s="2675"/>
    </row>
    <row r="237" spans="1:17" s="2676" customFormat="1" ht="8.25" customHeight="1">
      <c r="B237" s="3765" t="s">
        <v>2514</v>
      </c>
      <c r="C237" s="3772"/>
      <c r="D237" s="3772"/>
      <c r="E237" s="3772"/>
      <c r="F237" s="3773"/>
      <c r="G237" s="3765" t="s">
        <v>2515</v>
      </c>
      <c r="H237" s="3767" t="s">
        <v>2516</v>
      </c>
      <c r="L237" s="2682"/>
      <c r="Q237" s="2675"/>
    </row>
    <row r="238" spans="1:17" s="2676" customFormat="1" ht="7.5" customHeight="1">
      <c r="A238" s="3481"/>
      <c r="B238" s="3766"/>
      <c r="C238" s="3774"/>
      <c r="D238" s="3774"/>
      <c r="E238" s="3774"/>
      <c r="F238" s="3775"/>
      <c r="G238" s="3766"/>
      <c r="H238" s="3768"/>
      <c r="L238" s="2682"/>
      <c r="Q238" s="2675"/>
    </row>
    <row r="239" spans="1:17" s="2676" customFormat="1" ht="18.75" customHeight="1">
      <c r="B239" s="3341" t="s">
        <v>1179</v>
      </c>
      <c r="C239" s="3319"/>
      <c r="D239" s="3319"/>
      <c r="E239" s="3319"/>
      <c r="F239" s="3319"/>
      <c r="G239" s="3342">
        <v>1</v>
      </c>
      <c r="H239" s="3342" t="s">
        <v>1180</v>
      </c>
      <c r="L239" s="2682"/>
      <c r="Q239" s="2675"/>
    </row>
    <row r="240" spans="1:17" s="2676" customFormat="1" ht="16.5" customHeight="1">
      <c r="B240" s="3341" t="s">
        <v>1181</v>
      </c>
      <c r="C240" s="3319"/>
      <c r="D240" s="3319"/>
      <c r="E240" s="3319"/>
      <c r="F240" s="3319"/>
      <c r="G240" s="3342">
        <v>2</v>
      </c>
      <c r="H240" s="3342" t="s">
        <v>1182</v>
      </c>
      <c r="L240" s="2682"/>
      <c r="Q240" s="2675"/>
    </row>
    <row r="241" spans="2:17" s="2676" customFormat="1" ht="18" customHeight="1">
      <c r="B241" s="3341" t="s">
        <v>1539</v>
      </c>
      <c r="C241" s="3319"/>
      <c r="D241" s="3319"/>
      <c r="E241" s="3319"/>
      <c r="F241" s="3319"/>
      <c r="G241" s="3342">
        <v>7</v>
      </c>
      <c r="H241" s="3342" t="s">
        <v>1183</v>
      </c>
      <c r="L241" s="2682"/>
      <c r="Q241" s="2675"/>
    </row>
    <row r="242" spans="2:17" s="2676" customFormat="1" ht="18.75" customHeight="1">
      <c r="B242" s="3341" t="s">
        <v>1184</v>
      </c>
      <c r="C242" s="3319"/>
      <c r="D242" s="3319"/>
      <c r="E242" s="3319"/>
      <c r="F242" s="3319"/>
      <c r="G242" s="3342">
        <v>8</v>
      </c>
      <c r="H242" s="3342" t="s">
        <v>1183</v>
      </c>
      <c r="L242" s="2682"/>
      <c r="Q242" s="2675"/>
    </row>
    <row r="243" spans="2:17" s="2676" customFormat="1" ht="19.5" customHeight="1">
      <c r="B243" s="3341" t="s">
        <v>1185</v>
      </c>
      <c r="C243" s="3319"/>
      <c r="D243" s="3319"/>
      <c r="E243" s="3319"/>
      <c r="F243" s="3319"/>
      <c r="G243" s="3342">
        <v>10</v>
      </c>
      <c r="H243" s="3342" t="s">
        <v>1183</v>
      </c>
      <c r="L243" s="2682"/>
      <c r="Q243" s="2675"/>
    </row>
    <row r="244" spans="2:17" s="2676" customFormat="1" ht="18" customHeight="1">
      <c r="B244" s="3341" t="s">
        <v>1186</v>
      </c>
      <c r="C244" s="3319"/>
      <c r="D244" s="3319"/>
      <c r="E244" s="3319"/>
      <c r="F244" s="3319"/>
      <c r="G244" s="3342">
        <v>12</v>
      </c>
      <c r="H244" s="3342" t="s">
        <v>1183</v>
      </c>
      <c r="L244" s="2682"/>
      <c r="Q244" s="2675"/>
    </row>
    <row r="245" spans="2:17" s="2676" customFormat="1" ht="16.5" customHeight="1">
      <c r="B245" s="3341" t="s">
        <v>2537</v>
      </c>
      <c r="C245" s="3319"/>
      <c r="D245" s="3319"/>
      <c r="E245" s="3319"/>
      <c r="F245" s="3319"/>
      <c r="G245" s="3342">
        <v>16</v>
      </c>
      <c r="H245" s="3342" t="s">
        <v>1183</v>
      </c>
      <c r="L245" s="2682"/>
      <c r="Q245" s="2675"/>
    </row>
    <row r="246" spans="2:17" s="2676" customFormat="1" ht="18.75" customHeight="1">
      <c r="B246" s="3341" t="s">
        <v>1188</v>
      </c>
      <c r="C246" s="3319"/>
      <c r="D246" s="3319"/>
      <c r="E246" s="3319"/>
      <c r="F246" s="3319"/>
      <c r="G246" s="3342">
        <v>19</v>
      </c>
      <c r="H246" s="3342" t="s">
        <v>1183</v>
      </c>
      <c r="L246" s="2682"/>
      <c r="Q246" s="2675"/>
    </row>
    <row r="247" spans="2:17" s="2676" customFormat="1" ht="18.75" customHeight="1">
      <c r="B247" s="3341" t="s">
        <v>1189</v>
      </c>
      <c r="C247" s="3319"/>
      <c r="D247" s="3319"/>
      <c r="E247" s="3319"/>
      <c r="F247" s="3319"/>
      <c r="G247" s="3342">
        <v>20</v>
      </c>
      <c r="H247" s="3342" t="s">
        <v>1183</v>
      </c>
      <c r="L247" s="2682"/>
      <c r="Q247" s="2675"/>
    </row>
    <row r="248" spans="2:17" s="2676" customFormat="1" ht="18" customHeight="1">
      <c r="B248" s="3341" t="s">
        <v>1190</v>
      </c>
      <c r="C248" s="3319"/>
      <c r="D248" s="3319"/>
      <c r="E248" s="3319"/>
      <c r="F248" s="3319"/>
      <c r="G248" s="3342">
        <v>21</v>
      </c>
      <c r="H248" s="3342" t="s">
        <v>1183</v>
      </c>
      <c r="L248" s="2682"/>
      <c r="Q248" s="2675"/>
    </row>
    <row r="249" spans="2:17" s="2676" customFormat="1" ht="19.5" customHeight="1">
      <c r="B249" s="3341" t="s">
        <v>1191</v>
      </c>
      <c r="C249" s="3319"/>
      <c r="D249" s="3319"/>
      <c r="E249" s="3319"/>
      <c r="F249" s="3319"/>
      <c r="G249" s="3342">
        <v>23</v>
      </c>
      <c r="H249" s="3342" t="s">
        <v>1182</v>
      </c>
      <c r="L249" s="2682"/>
      <c r="Q249" s="2675"/>
    </row>
    <row r="250" spans="2:17" s="2676" customFormat="1" ht="17.25" customHeight="1">
      <c r="B250" s="3341" t="s">
        <v>1192</v>
      </c>
      <c r="C250" s="3319"/>
      <c r="D250" s="3319"/>
      <c r="E250" s="3319"/>
      <c r="F250" s="3319"/>
      <c r="G250" s="3342">
        <v>24</v>
      </c>
      <c r="H250" s="3342" t="s">
        <v>1183</v>
      </c>
      <c r="L250" s="2682"/>
      <c r="Q250" s="2675"/>
    </row>
    <row r="251" spans="2:17" s="2676" customFormat="1" ht="17.25" customHeight="1">
      <c r="B251" s="3341" t="s">
        <v>2517</v>
      </c>
      <c r="C251" s="3319"/>
      <c r="D251" s="3319"/>
      <c r="E251" s="3319"/>
      <c r="F251" s="3319"/>
      <c r="G251" s="3342">
        <v>26</v>
      </c>
      <c r="H251" s="3342" t="s">
        <v>1182</v>
      </c>
      <c r="L251" s="2682"/>
      <c r="Q251" s="2675"/>
    </row>
    <row r="252" spans="2:17" s="2676" customFormat="1" ht="18" customHeight="1">
      <c r="B252" s="3341" t="s">
        <v>1193</v>
      </c>
      <c r="C252" s="3319"/>
      <c r="D252" s="3319"/>
      <c r="E252" s="3319"/>
      <c r="F252" s="3319"/>
      <c r="G252" s="3342">
        <v>27</v>
      </c>
      <c r="H252" s="3342" t="s">
        <v>1183</v>
      </c>
      <c r="L252" s="2682"/>
      <c r="Q252" s="2675"/>
    </row>
    <row r="253" spans="2:17" s="2676" customFormat="1" ht="16.5" customHeight="1">
      <c r="B253" s="3341" t="s">
        <v>1194</v>
      </c>
      <c r="C253" s="3319"/>
      <c r="D253" s="3319"/>
      <c r="E253" s="3319"/>
      <c r="F253" s="3319"/>
      <c r="G253" s="3342">
        <v>28</v>
      </c>
      <c r="H253" s="3342" t="s">
        <v>1182</v>
      </c>
      <c r="L253" s="2682"/>
      <c r="Q253" s="2675"/>
    </row>
    <row r="254" spans="2:17" s="2676" customFormat="1" ht="16.5" customHeight="1">
      <c r="B254" s="3341" t="s">
        <v>2518</v>
      </c>
      <c r="C254" s="3319"/>
      <c r="D254" s="3319"/>
      <c r="E254" s="3319"/>
      <c r="F254" s="3319"/>
      <c r="G254" s="3342">
        <v>29</v>
      </c>
      <c r="H254" s="3342" t="s">
        <v>1182</v>
      </c>
      <c r="L254" s="2682"/>
      <c r="Q254" s="2675"/>
    </row>
    <row r="255" spans="2:17" s="2676" customFormat="1" ht="15" customHeight="1">
      <c r="B255" s="3341" t="s">
        <v>1195</v>
      </c>
      <c r="C255" s="3319"/>
      <c r="D255" s="3319"/>
      <c r="E255" s="3319"/>
      <c r="F255" s="3319"/>
      <c r="G255" s="3342">
        <v>32</v>
      </c>
      <c r="H255" s="3342" t="s">
        <v>1183</v>
      </c>
      <c r="L255" s="2682"/>
      <c r="Q255" s="2675"/>
    </row>
    <row r="256" spans="2:17" s="2676" customFormat="1" ht="16.5" customHeight="1">
      <c r="B256" s="3341" t="s">
        <v>1196</v>
      </c>
      <c r="C256" s="3319"/>
      <c r="D256" s="3319"/>
      <c r="E256" s="3319"/>
      <c r="F256" s="3319"/>
      <c r="G256" s="3342">
        <v>33</v>
      </c>
      <c r="H256" s="3342" t="s">
        <v>1183</v>
      </c>
      <c r="L256" s="2682"/>
      <c r="Q256" s="2675"/>
    </row>
    <row r="257" spans="1:17" s="2676" customFormat="1" ht="16.5" customHeight="1">
      <c r="B257" s="3341" t="s">
        <v>1197</v>
      </c>
      <c r="C257" s="3319"/>
      <c r="D257" s="3319"/>
      <c r="E257" s="3319"/>
      <c r="F257" s="3319"/>
      <c r="G257" s="3342">
        <v>34</v>
      </c>
      <c r="H257" s="3342" t="s">
        <v>1182</v>
      </c>
      <c r="L257" s="2682"/>
      <c r="Q257" s="2675"/>
    </row>
    <row r="258" spans="1:17" s="2676" customFormat="1" ht="15.75" customHeight="1">
      <c r="B258" s="3341" t="s">
        <v>1198</v>
      </c>
      <c r="C258" s="3319"/>
      <c r="D258" s="3319"/>
      <c r="E258" s="3319"/>
      <c r="F258" s="3319"/>
      <c r="G258" s="3342">
        <v>36</v>
      </c>
      <c r="H258" s="3342" t="s">
        <v>1182</v>
      </c>
      <c r="L258" s="2682"/>
      <c r="Q258" s="2675"/>
    </row>
    <row r="259" spans="1:17" s="2676" customFormat="1" ht="15.75" customHeight="1">
      <c r="B259" s="3341" t="s">
        <v>1199</v>
      </c>
      <c r="C259" s="3319"/>
      <c r="D259" s="3319"/>
      <c r="E259" s="3319"/>
      <c r="F259" s="3319"/>
      <c r="G259" s="3342">
        <v>37</v>
      </c>
      <c r="H259" s="3342" t="s">
        <v>1183</v>
      </c>
      <c r="L259" s="2682"/>
      <c r="Q259" s="2675"/>
    </row>
    <row r="260" spans="1:17" s="2676" customFormat="1" ht="15" customHeight="1">
      <c r="B260" s="3341" t="s">
        <v>872</v>
      </c>
      <c r="C260" s="3319"/>
      <c r="D260" s="3319"/>
      <c r="E260" s="3319"/>
      <c r="F260" s="3319"/>
      <c r="G260" s="3342">
        <v>38</v>
      </c>
      <c r="H260" s="3342" t="s">
        <v>1183</v>
      </c>
      <c r="L260" s="2682"/>
      <c r="Q260" s="2675"/>
    </row>
    <row r="261" spans="1:17" s="2676" customFormat="1" ht="15.75" customHeight="1">
      <c r="B261" s="3341" t="s">
        <v>873</v>
      </c>
      <c r="C261" s="3319"/>
      <c r="D261" s="3319"/>
      <c r="E261" s="3319"/>
      <c r="F261" s="3319"/>
      <c r="G261" s="3342">
        <v>39</v>
      </c>
      <c r="H261" s="3342" t="s">
        <v>1180</v>
      </c>
      <c r="L261" s="2682"/>
      <c r="Q261" s="2675"/>
    </row>
    <row r="262" spans="1:17" s="2676" customFormat="1" ht="16.5" customHeight="1">
      <c r="B262" s="3341" t="s">
        <v>874</v>
      </c>
      <c r="C262" s="3319"/>
      <c r="D262" s="3319"/>
      <c r="E262" s="3319"/>
      <c r="F262" s="3319"/>
      <c r="G262" s="3342">
        <v>40</v>
      </c>
      <c r="H262" s="3342" t="s">
        <v>1180</v>
      </c>
      <c r="L262" s="2682"/>
      <c r="Q262" s="2675"/>
    </row>
    <row r="263" spans="1:17" s="2676" customFormat="1" ht="15.75" customHeight="1">
      <c r="B263" s="3343" t="s">
        <v>875</v>
      </c>
      <c r="C263" s="3344"/>
      <c r="D263" s="3344"/>
      <c r="E263" s="3344"/>
      <c r="F263" s="3344"/>
      <c r="G263" s="3345">
        <v>41</v>
      </c>
      <c r="H263" s="3345" t="s">
        <v>1182</v>
      </c>
      <c r="L263" s="2682"/>
      <c r="Q263" s="2675"/>
    </row>
    <row r="264" spans="1:17" s="2676" customFormat="1" ht="15.75" customHeight="1">
      <c r="A264" s="3319"/>
      <c r="B264" s="3319"/>
      <c r="C264" s="3319"/>
      <c r="D264" s="3319"/>
      <c r="E264" s="3319"/>
      <c r="F264" s="3319"/>
      <c r="G264" s="3388"/>
      <c r="H264" s="3388"/>
      <c r="L264" s="2682"/>
      <c r="Q264" s="2675"/>
    </row>
    <row r="265" spans="1:17" s="2676" customFormat="1" ht="10.5" customHeight="1">
      <c r="B265" s="3765" t="s">
        <v>2519</v>
      </c>
      <c r="C265" s="3772"/>
      <c r="D265" s="3772"/>
      <c r="E265" s="3772"/>
      <c r="F265" s="3773"/>
      <c r="G265" s="3765" t="s">
        <v>2520</v>
      </c>
      <c r="H265" s="3767" t="s">
        <v>2516</v>
      </c>
      <c r="L265" s="2682"/>
      <c r="Q265" s="2675"/>
    </row>
    <row r="266" spans="1:17" s="2676" customFormat="1" ht="6.75" customHeight="1">
      <c r="A266" s="3481"/>
      <c r="B266" s="3766"/>
      <c r="C266" s="3774"/>
      <c r="D266" s="3774"/>
      <c r="E266" s="3774"/>
      <c r="F266" s="3775"/>
      <c r="G266" s="3766"/>
      <c r="H266" s="3768"/>
      <c r="L266" s="2682"/>
      <c r="Q266" s="2675"/>
    </row>
    <row r="267" spans="1:17" s="2676" customFormat="1" ht="15.75" customHeight="1">
      <c r="B267" s="3341" t="s">
        <v>2521</v>
      </c>
      <c r="C267" s="3346"/>
      <c r="D267" s="3346"/>
      <c r="E267" s="3346"/>
      <c r="F267" s="3346"/>
      <c r="G267" s="3347">
        <v>1</v>
      </c>
      <c r="H267" s="3342" t="s">
        <v>1183</v>
      </c>
      <c r="L267" s="2682"/>
      <c r="Q267" s="2675"/>
    </row>
    <row r="268" spans="1:17" s="2676" customFormat="1" ht="15.75" customHeight="1">
      <c r="B268" s="3341" t="s">
        <v>876</v>
      </c>
      <c r="C268" s="3319"/>
      <c r="D268" s="3319"/>
      <c r="E268" s="3319"/>
      <c r="F268" s="3319"/>
      <c r="G268" s="3342">
        <v>2</v>
      </c>
      <c r="H268" s="3342" t="s">
        <v>1182</v>
      </c>
      <c r="L268" s="2682"/>
      <c r="Q268" s="2675"/>
    </row>
    <row r="269" spans="1:17" s="2676" customFormat="1" ht="15" customHeight="1">
      <c r="B269" s="3341" t="s">
        <v>877</v>
      </c>
      <c r="C269" s="3319"/>
      <c r="D269" s="3319"/>
      <c r="E269" s="3319"/>
      <c r="F269" s="3319"/>
      <c r="G269" s="3342">
        <v>3</v>
      </c>
      <c r="H269" s="3342" t="s">
        <v>1183</v>
      </c>
      <c r="L269" s="2682"/>
      <c r="Q269" s="2675"/>
    </row>
    <row r="270" spans="1:17" s="2676" customFormat="1" ht="16.5" customHeight="1">
      <c r="B270" s="3341" t="s">
        <v>878</v>
      </c>
      <c r="C270" s="3319"/>
      <c r="D270" s="3319"/>
      <c r="E270" s="3319"/>
      <c r="F270" s="3319"/>
      <c r="G270" s="3342">
        <v>4</v>
      </c>
      <c r="H270" s="3342" t="s">
        <v>1183</v>
      </c>
      <c r="L270" s="2682"/>
      <c r="Q270" s="2675"/>
    </row>
    <row r="271" spans="1:17" s="2676" customFormat="1" ht="15" customHeight="1">
      <c r="B271" s="3341" t="s">
        <v>2522</v>
      </c>
      <c r="C271" s="3319"/>
      <c r="D271" s="3319"/>
      <c r="E271" s="3319"/>
      <c r="F271" s="3319"/>
      <c r="G271" s="3342">
        <v>5</v>
      </c>
      <c r="H271" s="3342" t="s">
        <v>1182</v>
      </c>
      <c r="L271" s="2682"/>
      <c r="Q271" s="2675"/>
    </row>
    <row r="272" spans="1:17" s="2676" customFormat="1" ht="16.5" customHeight="1">
      <c r="B272" s="3341" t="s">
        <v>879</v>
      </c>
      <c r="C272" s="3319"/>
      <c r="D272" s="3319"/>
      <c r="E272" s="3319"/>
      <c r="F272" s="3319"/>
      <c r="G272" s="3342">
        <v>6</v>
      </c>
      <c r="H272" s="3342" t="s">
        <v>1182</v>
      </c>
      <c r="L272" s="2682"/>
      <c r="Q272" s="2675"/>
    </row>
    <row r="273" spans="2:17" s="2676" customFormat="1" ht="16.5" customHeight="1">
      <c r="B273" s="3341" t="s">
        <v>880</v>
      </c>
      <c r="C273" s="3319"/>
      <c r="D273" s="3319"/>
      <c r="E273" s="3319"/>
      <c r="F273" s="3319"/>
      <c r="G273" s="3342">
        <v>7</v>
      </c>
      <c r="H273" s="3342" t="s">
        <v>1183</v>
      </c>
      <c r="L273" s="2682"/>
      <c r="Q273" s="2675"/>
    </row>
    <row r="274" spans="2:17" s="2676" customFormat="1" ht="16.5" customHeight="1">
      <c r="B274" s="3341" t="s">
        <v>881</v>
      </c>
      <c r="C274" s="3319"/>
      <c r="D274" s="3319"/>
      <c r="E274" s="3319"/>
      <c r="F274" s="3319"/>
      <c r="G274" s="3342">
        <v>8</v>
      </c>
      <c r="H274" s="3342" t="s">
        <v>1183</v>
      </c>
      <c r="L274" s="2682"/>
      <c r="Q274" s="2675"/>
    </row>
    <row r="275" spans="2:17" s="2676" customFormat="1" ht="16.5" customHeight="1">
      <c r="B275" s="3341" t="s">
        <v>2523</v>
      </c>
      <c r="C275" s="3319"/>
      <c r="D275" s="3319"/>
      <c r="E275" s="3319"/>
      <c r="F275" s="3319"/>
      <c r="G275" s="3342">
        <v>9</v>
      </c>
      <c r="H275" s="3342" t="s">
        <v>1183</v>
      </c>
      <c r="L275" s="2682"/>
      <c r="Q275" s="2675"/>
    </row>
    <row r="276" spans="2:17" s="2676" customFormat="1" ht="16.5" customHeight="1">
      <c r="B276" s="3341" t="s">
        <v>2529</v>
      </c>
      <c r="C276" s="3319"/>
      <c r="D276" s="3319"/>
      <c r="E276" s="3319"/>
      <c r="F276" s="3319"/>
      <c r="G276" s="3342">
        <v>10</v>
      </c>
      <c r="H276" s="3342" t="s">
        <v>1183</v>
      </c>
      <c r="L276" s="2682"/>
      <c r="Q276" s="2675"/>
    </row>
    <row r="277" spans="2:17" s="2676" customFormat="1" ht="16.5" customHeight="1">
      <c r="B277" s="3341" t="s">
        <v>2524</v>
      </c>
      <c r="C277" s="3319"/>
      <c r="D277" s="3319"/>
      <c r="E277" s="3319"/>
      <c r="F277" s="3319"/>
      <c r="G277" s="3342">
        <v>11</v>
      </c>
      <c r="H277" s="3342" t="s">
        <v>1182</v>
      </c>
      <c r="L277" s="2682"/>
      <c r="Q277" s="2675"/>
    </row>
    <row r="278" spans="2:17" s="2676" customFormat="1" ht="16.5" customHeight="1">
      <c r="B278" s="3341" t="s">
        <v>2525</v>
      </c>
      <c r="C278" s="3319"/>
      <c r="D278" s="3319"/>
      <c r="E278" s="3319"/>
      <c r="F278" s="3319"/>
      <c r="G278" s="3342">
        <v>12</v>
      </c>
      <c r="H278" s="3342" t="s">
        <v>1182</v>
      </c>
      <c r="L278" s="2682"/>
      <c r="Q278" s="2675"/>
    </row>
    <row r="279" spans="2:17" s="2676" customFormat="1" ht="16.5" customHeight="1">
      <c r="B279" s="3341" t="s">
        <v>2526</v>
      </c>
      <c r="C279" s="3319"/>
      <c r="D279" s="3319"/>
      <c r="E279" s="3319"/>
      <c r="F279" s="3319"/>
      <c r="G279" s="3342">
        <v>13</v>
      </c>
      <c r="H279" s="3342" t="s">
        <v>1183</v>
      </c>
      <c r="L279" s="2682"/>
      <c r="Q279" s="2675"/>
    </row>
    <row r="280" spans="2:17" s="2676" customFormat="1" ht="15.75" customHeight="1">
      <c r="B280" s="3341" t="s">
        <v>2530</v>
      </c>
      <c r="C280" s="3319"/>
      <c r="D280" s="3319"/>
      <c r="E280" s="3319"/>
      <c r="F280" s="3319"/>
      <c r="G280" s="3342">
        <v>14</v>
      </c>
      <c r="H280" s="3342" t="s">
        <v>1182</v>
      </c>
      <c r="L280" s="2682"/>
      <c r="Q280" s="2675"/>
    </row>
    <row r="281" spans="2:17" s="2676" customFormat="1" ht="15.75" customHeight="1">
      <c r="B281" s="3341" t="s">
        <v>2527</v>
      </c>
      <c r="C281" s="3319"/>
      <c r="D281" s="3319"/>
      <c r="E281" s="3319"/>
      <c r="F281" s="3319"/>
      <c r="G281" s="3342">
        <v>15</v>
      </c>
      <c r="H281" s="3342" t="s">
        <v>1183</v>
      </c>
      <c r="L281" s="2682"/>
      <c r="Q281" s="2675"/>
    </row>
    <row r="282" spans="2:17" s="2676" customFormat="1" ht="12.75" customHeight="1">
      <c r="B282" s="3343" t="s">
        <v>1187</v>
      </c>
      <c r="C282" s="3344"/>
      <c r="D282" s="3344"/>
      <c r="E282" s="3344"/>
      <c r="F282" s="3344"/>
      <c r="G282" s="3345">
        <v>16</v>
      </c>
      <c r="H282" s="3345" t="s">
        <v>1183</v>
      </c>
      <c r="L282" s="2682"/>
      <c r="Q282" s="2675"/>
    </row>
  </sheetData>
  <mergeCells count="129">
    <mergeCell ref="G265:G266"/>
    <mergeCell ref="H265:H266"/>
    <mergeCell ref="G234:H234"/>
    <mergeCell ref="G237:G238"/>
    <mergeCell ref="H237:H238"/>
    <mergeCell ref="B235:H235"/>
    <mergeCell ref="B236:H236"/>
    <mergeCell ref="B237:F238"/>
    <mergeCell ref="B265:F266"/>
    <mergeCell ref="B220:E220"/>
    <mergeCell ref="B221:H221"/>
    <mergeCell ref="B224:D224"/>
    <mergeCell ref="B225:H225"/>
    <mergeCell ref="B228:H228"/>
    <mergeCell ref="B229:H230"/>
    <mergeCell ref="B207:H209"/>
    <mergeCell ref="B212:H212"/>
    <mergeCell ref="B214:H214"/>
    <mergeCell ref="B215:H215"/>
    <mergeCell ref="B217:D217"/>
    <mergeCell ref="B218:H218"/>
    <mergeCell ref="B194:H194"/>
    <mergeCell ref="B195:H195"/>
    <mergeCell ref="B196:H196"/>
    <mergeCell ref="B197:H197"/>
    <mergeCell ref="B200:H200"/>
    <mergeCell ref="B203:H205"/>
    <mergeCell ref="B181:H181"/>
    <mergeCell ref="B184:H184"/>
    <mergeCell ref="B187:H187"/>
    <mergeCell ref="B190:H190"/>
    <mergeCell ref="B191:H191"/>
    <mergeCell ref="B169:H169"/>
    <mergeCell ref="B171:H171"/>
    <mergeCell ref="B172:H172"/>
    <mergeCell ref="B174:H174"/>
    <mergeCell ref="B176:H176"/>
    <mergeCell ref="B179:H179"/>
    <mergeCell ref="B156:H159"/>
    <mergeCell ref="J160:M160"/>
    <mergeCell ref="B162:H162"/>
    <mergeCell ref="B164:D164"/>
    <mergeCell ref="B165:H165"/>
    <mergeCell ref="B167:H167"/>
    <mergeCell ref="B150:E150"/>
    <mergeCell ref="F150:G150"/>
    <mergeCell ref="B151:E151"/>
    <mergeCell ref="F151:G151"/>
    <mergeCell ref="D152:H152"/>
    <mergeCell ref="B153:H153"/>
    <mergeCell ref="B147:E147"/>
    <mergeCell ref="F147:G147"/>
    <mergeCell ref="B148:E148"/>
    <mergeCell ref="F148:G148"/>
    <mergeCell ref="B149:E149"/>
    <mergeCell ref="F149:G149"/>
    <mergeCell ref="B144:E144"/>
    <mergeCell ref="F144:G144"/>
    <mergeCell ref="B145:E145"/>
    <mergeCell ref="F145:G145"/>
    <mergeCell ref="B146:E146"/>
    <mergeCell ref="F146:G146"/>
    <mergeCell ref="B128:H128"/>
    <mergeCell ref="C131:H131"/>
    <mergeCell ref="B132:H136"/>
    <mergeCell ref="C138:H138"/>
    <mergeCell ref="B139:H141"/>
    <mergeCell ref="B143:E143"/>
    <mergeCell ref="F143:G143"/>
    <mergeCell ref="B107:H107"/>
    <mergeCell ref="B110:F110"/>
    <mergeCell ref="E116:H117"/>
    <mergeCell ref="E120:G120"/>
    <mergeCell ref="E121:H122"/>
    <mergeCell ref="B124:H125"/>
    <mergeCell ref="B97:H98"/>
    <mergeCell ref="C100:H100"/>
    <mergeCell ref="B101:H102"/>
    <mergeCell ref="B104:H104"/>
    <mergeCell ref="B105:H105"/>
    <mergeCell ref="B106:H106"/>
    <mergeCell ref="B83:D83"/>
    <mergeCell ref="B84:H84"/>
    <mergeCell ref="B88:H89"/>
    <mergeCell ref="C91:H91"/>
    <mergeCell ref="B92:H94"/>
    <mergeCell ref="C96:H96"/>
    <mergeCell ref="B72:H72"/>
    <mergeCell ref="B73:H73"/>
    <mergeCell ref="B76:H76"/>
    <mergeCell ref="B77:E77"/>
    <mergeCell ref="B78:H78"/>
    <mergeCell ref="B81:H81"/>
    <mergeCell ref="B62:D62"/>
    <mergeCell ref="B63:H63"/>
    <mergeCell ref="B65:D65"/>
    <mergeCell ref="B66:H66"/>
    <mergeCell ref="B69:H69"/>
    <mergeCell ref="C40:H40"/>
    <mergeCell ref="B44:H44"/>
    <mergeCell ref="B45:H45"/>
    <mergeCell ref="B47:H47"/>
    <mergeCell ref="B48:H48"/>
    <mergeCell ref="B53:H55"/>
    <mergeCell ref="C34:H34"/>
    <mergeCell ref="C35:H35"/>
    <mergeCell ref="C38:H38"/>
    <mergeCell ref="C39:H39"/>
    <mergeCell ref="B32:H32"/>
    <mergeCell ref="B33:H33"/>
    <mergeCell ref="B57:H60"/>
    <mergeCell ref="C36:G36"/>
    <mergeCell ref="C37:E37"/>
    <mergeCell ref="D27:H27"/>
    <mergeCell ref="D28:H28"/>
    <mergeCell ref="D29:H29"/>
    <mergeCell ref="D30:H30"/>
    <mergeCell ref="A1:H1"/>
    <mergeCell ref="A2:H2"/>
    <mergeCell ref="A3:H3"/>
    <mergeCell ref="B5:H9"/>
    <mergeCell ref="B12:H17"/>
    <mergeCell ref="D20:H20"/>
    <mergeCell ref="D21:H21"/>
    <mergeCell ref="D22:H22"/>
    <mergeCell ref="D23:H23"/>
    <mergeCell ref="D24:H24"/>
    <mergeCell ref="D25:H25"/>
    <mergeCell ref="D26:H26"/>
  </mergeCells>
  <printOptions horizontalCentered="1"/>
  <pageMargins left="0.7" right="0.7" top="1.1000000000000001" bottom="0.8" header="0.5" footer="0"/>
  <pageSetup paperSize="9" firstPageNumber="22" orientation="portrait" useFirstPageNumber="1" r:id="rId1"/>
  <headerFooter>
    <oddHeader>&amp;L&amp;"Tahoma,Bold"&amp;12MABS &amp;&amp; J Partners&amp;"Arial,Bold"&amp;11
&amp;"Arial,Regular"&amp;10Chartered Accountants&amp;R&amp;"Arial,Bold"&amp;12Mahfel Huq &amp;&amp; Co.&amp;11
&amp;"Arial,Regular"&amp;10Chartered Accountants</oddHeader>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7">
    <tabColor theme="4" tint="-0.249977111117893"/>
  </sheetPr>
  <dimension ref="A1:X460"/>
  <sheetViews>
    <sheetView view="pageBreakPreview" topLeftCell="G205" zoomScaleNormal="100" zoomScaleSheetLayoutView="100" workbookViewId="0">
      <selection activeCell="I205" sqref="I1:T1048576"/>
    </sheetView>
  </sheetViews>
  <sheetFormatPr defaultColWidth="9.109375" defaultRowHeight="13.2"/>
  <cols>
    <col min="1" max="1" width="8.5546875" style="2683" customWidth="1"/>
    <col min="2" max="2" width="35.6640625" style="2270" customWidth="1"/>
    <col min="3" max="3" width="13" style="2270" customWidth="1"/>
    <col min="4" max="4" width="16.6640625" style="2277" customWidth="1"/>
    <col min="5" max="5" width="0.5546875" style="2270" customWidth="1"/>
    <col min="6" max="6" width="16.6640625" style="2277" customWidth="1"/>
    <col min="7" max="7" width="0.109375" style="2263" customWidth="1"/>
    <col min="8" max="8" width="1.44140625" style="2263" customWidth="1"/>
    <col min="9" max="9" width="22.88671875" style="2263" customWidth="1"/>
    <col min="10" max="10" width="17" style="2263" customWidth="1"/>
    <col min="11" max="11" width="13.5546875" style="2684" customWidth="1"/>
    <col min="12" max="12" width="13.6640625" style="2684" customWidth="1"/>
    <col min="13" max="13" width="11.6640625" style="2684" customWidth="1"/>
    <col min="14" max="14" width="19.88671875" style="2263" customWidth="1"/>
    <col min="15" max="15" width="17.5546875" style="2263" customWidth="1"/>
    <col min="16" max="16" width="3.109375" style="2263" customWidth="1"/>
    <col min="17" max="17" width="20.88671875" style="2263" customWidth="1"/>
    <col min="18" max="18" width="17.6640625" style="2263" customWidth="1"/>
    <col min="19" max="19" width="12.6640625" style="2263" bestFit="1" customWidth="1"/>
    <col min="20" max="20" width="14.109375" style="2263" customWidth="1"/>
    <col min="21" max="22" width="9.109375" style="2263"/>
    <col min="23" max="23" width="9.109375" style="2263" customWidth="1"/>
    <col min="24" max="24" width="13.6640625" style="2263" bestFit="1" customWidth="1"/>
    <col min="25" max="26" width="9.109375" style="2263" customWidth="1"/>
    <col min="27" max="16384" width="9.109375" style="2263"/>
  </cols>
  <sheetData>
    <row r="1" spans="1:23" ht="13.8">
      <c r="D1" s="3776" t="s">
        <v>2624</v>
      </c>
      <c r="E1" s="3777"/>
      <c r="F1" s="3778"/>
    </row>
    <row r="2" spans="1:23" ht="13.8">
      <c r="D2" s="3389">
        <v>44561</v>
      </c>
      <c r="F2" s="3389">
        <v>44196</v>
      </c>
      <c r="Q2" s="2241"/>
      <c r="W2" s="2234"/>
    </row>
    <row r="3" spans="1:23" ht="13.8" hidden="1">
      <c r="A3" s="2683">
        <v>4</v>
      </c>
      <c r="B3" s="2267" t="s">
        <v>1851</v>
      </c>
      <c r="C3" s="2267"/>
      <c r="E3" s="2277"/>
      <c r="G3" s="636"/>
      <c r="H3" s="636"/>
      <c r="I3" s="2234"/>
      <c r="J3" s="636"/>
      <c r="K3" s="890"/>
      <c r="L3" s="890"/>
      <c r="M3" s="890"/>
      <c r="Q3" s="2241"/>
      <c r="W3" s="2234"/>
    </row>
    <row r="4" spans="1:23" ht="13.8" hidden="1">
      <c r="B4" s="2270" t="s">
        <v>2193</v>
      </c>
      <c r="D4" s="3354">
        <v>402713174.109999</v>
      </c>
      <c r="E4" s="2277"/>
      <c r="F4" s="3354">
        <v>410900114.6099999</v>
      </c>
      <c r="G4" s="636">
        <v>710868289.5</v>
      </c>
      <c r="H4" s="636"/>
      <c r="I4" s="2234"/>
      <c r="J4" s="636"/>
      <c r="K4" s="890"/>
      <c r="L4" s="890"/>
      <c r="M4" s="890"/>
      <c r="Q4" s="2241"/>
      <c r="W4" s="2234"/>
    </row>
    <row r="5" spans="1:23" ht="13.8" hidden="1">
      <c r="B5" s="2270" t="s">
        <v>2185</v>
      </c>
      <c r="D5" s="3354">
        <v>0</v>
      </c>
      <c r="E5" s="2277"/>
      <c r="F5" s="3354">
        <v>-8186940.5</v>
      </c>
      <c r="G5" s="636">
        <v>0</v>
      </c>
      <c r="H5" s="636"/>
      <c r="I5" s="2234"/>
      <c r="J5" s="636"/>
      <c r="K5" s="890"/>
      <c r="L5" s="890"/>
      <c r="M5" s="890"/>
      <c r="Q5" s="2241"/>
      <c r="W5" s="2234"/>
    </row>
    <row r="6" spans="1:23" ht="13.8" hidden="1">
      <c r="B6" s="2270" t="s">
        <v>2203</v>
      </c>
      <c r="D6" s="3355">
        <v>402713174.109999</v>
      </c>
      <c r="E6" s="2342"/>
      <c r="F6" s="3355">
        <v>402713174.1099999</v>
      </c>
      <c r="G6" s="637">
        <v>710868289.5</v>
      </c>
      <c r="H6" s="634"/>
      <c r="I6" s="2235"/>
      <c r="J6" s="634"/>
      <c r="K6" s="891"/>
      <c r="L6" s="891"/>
      <c r="M6" s="891"/>
      <c r="Q6" s="2241"/>
      <c r="W6" s="2234"/>
    </row>
    <row r="7" spans="1:23" ht="13.8" hidden="1">
      <c r="B7" s="2270" t="s">
        <v>1872</v>
      </c>
      <c r="D7" s="3356">
        <v>2300543865.0166597</v>
      </c>
      <c r="E7" s="2289"/>
      <c r="F7" s="3356">
        <v>2499207006.1519995</v>
      </c>
      <c r="G7" s="634"/>
      <c r="H7" s="634"/>
      <c r="I7" s="2235"/>
      <c r="J7" s="634"/>
      <c r="K7" s="891"/>
      <c r="L7" s="891"/>
      <c r="M7" s="891"/>
      <c r="Q7" s="2241"/>
      <c r="W7" s="2234"/>
    </row>
    <row r="8" spans="1:23" ht="13.8" hidden="1">
      <c r="D8" s="3357">
        <v>2703257039.1266589</v>
      </c>
      <c r="E8" s="2685"/>
      <c r="F8" s="3357">
        <v>2901920180.2619991</v>
      </c>
      <c r="G8" s="634"/>
      <c r="H8" s="634"/>
      <c r="I8" s="2235"/>
      <c r="J8" s="634"/>
      <c r="K8" s="891"/>
      <c r="L8" s="891"/>
      <c r="M8" s="891"/>
      <c r="Q8" s="2241"/>
      <c r="W8" s="2234"/>
    </row>
    <row r="9" spans="1:23" ht="15.75" hidden="1" customHeight="1">
      <c r="B9" s="2270" t="s">
        <v>1873</v>
      </c>
      <c r="D9" s="2829">
        <v>0</v>
      </c>
      <c r="E9" s="2289"/>
      <c r="F9" s="2829">
        <v>724866792.47349989</v>
      </c>
      <c r="G9" s="634"/>
      <c r="H9" s="634"/>
      <c r="I9" s="2235"/>
      <c r="J9" s="634"/>
      <c r="K9" s="891"/>
      <c r="L9" s="891"/>
      <c r="M9" s="891"/>
      <c r="Q9" s="2241"/>
      <c r="W9" s="2234"/>
    </row>
    <row r="10" spans="1:23" ht="13.5" hidden="1" customHeight="1">
      <c r="B10" s="2270" t="s">
        <v>1874</v>
      </c>
      <c r="D10" s="2830">
        <v>1670543865.0166597</v>
      </c>
      <c r="E10" s="2289"/>
      <c r="F10" s="2830">
        <v>1174340213.6784999</v>
      </c>
      <c r="G10" s="634"/>
      <c r="H10" s="634"/>
      <c r="I10" s="2235"/>
      <c r="J10" s="634"/>
      <c r="K10" s="891"/>
      <c r="L10" s="891"/>
      <c r="M10" s="891"/>
      <c r="Q10" s="2241"/>
      <c r="W10" s="2234"/>
    </row>
    <row r="11" spans="1:23" ht="13.5" hidden="1" customHeight="1">
      <c r="B11" s="2270" t="s">
        <v>1908</v>
      </c>
      <c r="D11" s="3358">
        <v>600000000</v>
      </c>
      <c r="E11" s="2289"/>
      <c r="F11" s="3358">
        <v>600000000</v>
      </c>
      <c r="G11" s="634"/>
      <c r="H11" s="634"/>
      <c r="I11" s="2235"/>
      <c r="J11" s="634"/>
      <c r="K11" s="891"/>
      <c r="L11" s="891"/>
      <c r="M11" s="891"/>
      <c r="Q11" s="2241"/>
      <c r="W11" s="2234"/>
    </row>
    <row r="12" spans="1:23" ht="13.5" hidden="1" customHeight="1">
      <c r="B12" s="2267" t="s">
        <v>2194</v>
      </c>
      <c r="D12" s="3359">
        <v>432713174.10999918</v>
      </c>
      <c r="E12" s="2685"/>
      <c r="F12" s="3359">
        <v>402713174.109999</v>
      </c>
      <c r="G12" s="634"/>
      <c r="H12" s="634"/>
      <c r="I12" s="2235"/>
      <c r="J12" s="634"/>
      <c r="K12" s="891"/>
      <c r="L12" s="891"/>
      <c r="M12" s="891"/>
      <c r="Q12" s="2241"/>
      <c r="W12" s="2234"/>
    </row>
    <row r="13" spans="1:23" ht="13.8" hidden="1">
      <c r="D13" s="3354"/>
      <c r="E13" s="2277"/>
      <c r="F13" s="3354"/>
      <c r="G13" s="635">
        <v>250000000</v>
      </c>
      <c r="H13" s="635"/>
      <c r="I13" s="2236"/>
      <c r="J13" s="635"/>
      <c r="K13" s="892"/>
      <c r="L13" s="892"/>
      <c r="M13" s="892"/>
      <c r="Q13" s="2241"/>
      <c r="W13" s="2234"/>
    </row>
    <row r="14" spans="1:23" ht="13.8" hidden="1">
      <c r="D14" s="3354"/>
      <c r="E14" s="2277"/>
      <c r="F14" s="3354"/>
      <c r="G14" s="635"/>
      <c r="H14" s="635"/>
      <c r="I14" s="2236"/>
      <c r="J14" s="635"/>
      <c r="K14" s="892"/>
      <c r="L14" s="892"/>
      <c r="M14" s="892"/>
      <c r="Q14" s="2241"/>
      <c r="W14" s="2234"/>
    </row>
    <row r="15" spans="1:23" ht="13.8" hidden="1">
      <c r="A15" s="2683">
        <v>4.01</v>
      </c>
      <c r="B15" s="2267" t="s">
        <v>1875</v>
      </c>
      <c r="D15" s="3360"/>
      <c r="E15" s="2687"/>
      <c r="F15" s="3360"/>
      <c r="G15" s="634"/>
      <c r="H15" s="634"/>
      <c r="I15" s="2235"/>
      <c r="J15" s="634"/>
      <c r="K15" s="891"/>
      <c r="L15" s="891"/>
      <c r="M15" s="891"/>
      <c r="N15" s="2281"/>
      <c r="Q15" s="2241"/>
      <c r="W15" s="2234"/>
    </row>
    <row r="16" spans="1:23" ht="13.8" hidden="1">
      <c r="B16" s="2270" t="s">
        <v>2202</v>
      </c>
      <c r="D16" s="3360">
        <v>600000000</v>
      </c>
      <c r="E16" s="2687"/>
      <c r="F16" s="3360">
        <v>550000000</v>
      </c>
      <c r="G16" s="2688"/>
      <c r="H16" s="634"/>
      <c r="I16" s="2235"/>
      <c r="J16" s="634"/>
      <c r="K16" s="891"/>
      <c r="L16" s="891"/>
      <c r="M16" s="891"/>
      <c r="N16" s="2281"/>
      <c r="Q16" s="2241"/>
      <c r="W16" s="2234"/>
    </row>
    <row r="17" spans="1:23" ht="21" hidden="1" customHeight="1">
      <c r="B17" s="2689" t="s">
        <v>1876</v>
      </c>
      <c r="D17" s="2734">
        <v>600000000</v>
      </c>
      <c r="E17" s="2687"/>
      <c r="F17" s="2734">
        <v>600000000</v>
      </c>
      <c r="G17" s="2688"/>
      <c r="H17" s="634"/>
      <c r="I17" s="2235"/>
      <c r="J17" s="634"/>
      <c r="K17" s="891"/>
      <c r="L17" s="891"/>
      <c r="M17" s="891"/>
      <c r="N17" s="2281"/>
      <c r="Q17" s="2241"/>
      <c r="W17" s="2234"/>
    </row>
    <row r="18" spans="1:23" ht="13.8" hidden="1">
      <c r="D18" s="3355">
        <v>1200000000</v>
      </c>
      <c r="E18" s="2687"/>
      <c r="F18" s="3355">
        <v>1150000000</v>
      </c>
      <c r="G18" s="2688"/>
      <c r="H18" s="634"/>
      <c r="I18" s="2235"/>
      <c r="J18" s="634"/>
      <c r="K18" s="891"/>
      <c r="L18" s="891"/>
      <c r="M18" s="891"/>
      <c r="N18" s="2281"/>
      <c r="Q18" s="2241"/>
      <c r="W18" s="2234"/>
    </row>
    <row r="19" spans="1:23" ht="13.8" hidden="1">
      <c r="B19" s="2270" t="s">
        <v>2201</v>
      </c>
      <c r="D19" s="2734">
        <v>600000000</v>
      </c>
      <c r="E19" s="2687"/>
      <c r="F19" s="2734">
        <v>550000000</v>
      </c>
      <c r="G19" s="2688"/>
      <c r="H19" s="634"/>
      <c r="I19" s="2235"/>
      <c r="J19" s="634"/>
      <c r="K19" s="891"/>
      <c r="L19" s="891"/>
      <c r="M19" s="891"/>
      <c r="N19" s="2281"/>
      <c r="Q19" s="2241"/>
      <c r="W19" s="2234"/>
    </row>
    <row r="20" spans="1:23" ht="14.4" hidden="1" thickBot="1">
      <c r="B20" s="2267" t="s">
        <v>1602</v>
      </c>
      <c r="D20" s="3361">
        <v>600000000</v>
      </c>
      <c r="E20" s="2687"/>
      <c r="F20" s="3361">
        <v>600000000</v>
      </c>
      <c r="G20" s="2688"/>
      <c r="H20" s="634"/>
      <c r="I20" s="2235"/>
      <c r="J20" s="634"/>
      <c r="K20" s="891"/>
      <c r="L20" s="891"/>
      <c r="M20" s="891"/>
      <c r="N20" s="2281"/>
      <c r="Q20" s="2241"/>
      <c r="W20" s="2234"/>
    </row>
    <row r="21" spans="1:23" ht="13.8" hidden="1">
      <c r="B21" s="2267"/>
      <c r="D21" s="3360"/>
      <c r="E21" s="2687"/>
      <c r="F21" s="3360"/>
      <c r="G21" s="2688"/>
      <c r="H21" s="634"/>
      <c r="I21" s="2235"/>
      <c r="J21" s="634"/>
      <c r="K21" s="891"/>
      <c r="L21" s="891"/>
      <c r="M21" s="891"/>
      <c r="N21" s="2281"/>
      <c r="Q21" s="2241"/>
      <c r="W21" s="2234"/>
    </row>
    <row r="22" spans="1:23">
      <c r="A22" s="2683">
        <v>4</v>
      </c>
      <c r="B22" s="2681" t="s">
        <v>1852</v>
      </c>
      <c r="C22" s="2267"/>
      <c r="D22" s="2286"/>
      <c r="E22" s="2535"/>
      <c r="F22" s="2286"/>
      <c r="G22" s="2690"/>
      <c r="H22" s="2235"/>
      <c r="I22" s="2235"/>
      <c r="J22" s="2235"/>
      <c r="K22" s="2894"/>
      <c r="L22" s="2894"/>
      <c r="M22" s="2894"/>
      <c r="N22" s="2691"/>
    </row>
    <row r="23" spans="1:23">
      <c r="B23" s="2270" t="s">
        <v>1600</v>
      </c>
      <c r="D23" s="2286">
        <v>8170656842.1010008</v>
      </c>
      <c r="E23" s="2286"/>
      <c r="F23" s="2286">
        <v>7445790049.6275005</v>
      </c>
      <c r="G23" s="2692"/>
      <c r="H23" s="2236"/>
      <c r="I23" s="2236"/>
      <c r="J23" s="2236"/>
      <c r="K23" s="2895"/>
      <c r="L23" s="2895"/>
      <c r="M23" s="2895"/>
      <c r="N23" s="2691"/>
    </row>
    <row r="24" spans="1:23" ht="12" customHeight="1">
      <c r="B24" s="2270" t="s">
        <v>934</v>
      </c>
      <c r="D24" s="2297">
        <v>0</v>
      </c>
      <c r="E24" s="2286"/>
      <c r="F24" s="2297">
        <v>724866792.47349989</v>
      </c>
      <c r="G24" s="2692"/>
      <c r="H24" s="2236"/>
      <c r="I24" s="2236"/>
      <c r="J24" s="2236"/>
      <c r="K24" s="2895"/>
      <c r="L24" s="2895"/>
      <c r="M24" s="2895"/>
      <c r="N24" s="2691"/>
    </row>
    <row r="25" spans="1:23">
      <c r="D25" s="2289">
        <v>8170656842.1010008</v>
      </c>
      <c r="E25" s="2535"/>
      <c r="F25" s="2289">
        <v>8170656842.1010008</v>
      </c>
      <c r="G25" s="2690"/>
      <c r="H25" s="2235"/>
      <c r="I25" s="2235"/>
      <c r="J25" s="2235"/>
      <c r="K25" s="2894"/>
      <c r="L25" s="2894"/>
      <c r="M25" s="2894"/>
      <c r="N25" s="2691"/>
    </row>
    <row r="26" spans="1:23" ht="12.75" customHeight="1">
      <c r="B26" s="2270" t="s">
        <v>1601</v>
      </c>
      <c r="D26" s="2286">
        <v>0</v>
      </c>
      <c r="E26" s="2535"/>
      <c r="F26" s="2286">
        <v>0</v>
      </c>
      <c r="G26" s="2690"/>
      <c r="H26" s="2235"/>
      <c r="I26" s="2235"/>
      <c r="J26" s="2235"/>
      <c r="K26" s="2894"/>
      <c r="L26" s="2894"/>
      <c r="M26" s="2894"/>
      <c r="N26" s="2691"/>
    </row>
    <row r="27" spans="1:23">
      <c r="B27" s="2267" t="s">
        <v>1602</v>
      </c>
      <c r="C27" s="2267"/>
      <c r="D27" s="2589">
        <v>8170656842.1010008</v>
      </c>
      <c r="E27" s="2535"/>
      <c r="F27" s="2288">
        <v>8170656842.1010008</v>
      </c>
      <c r="G27" s="2690"/>
      <c r="H27" s="2235"/>
      <c r="I27" s="2235"/>
      <c r="J27" s="2235"/>
      <c r="K27" s="2894"/>
      <c r="L27" s="2894"/>
      <c r="M27" s="2894"/>
      <c r="N27" s="2691"/>
    </row>
    <row r="28" spans="1:23">
      <c r="B28" s="2267"/>
      <c r="C28" s="2267"/>
      <c r="D28" s="2286"/>
      <c r="E28" s="2535"/>
      <c r="F28" s="2289"/>
      <c r="G28" s="2690"/>
      <c r="H28" s="2235"/>
      <c r="I28" s="2235"/>
      <c r="J28" s="2235"/>
      <c r="K28" s="2894"/>
      <c r="L28" s="2894"/>
      <c r="M28" s="2894"/>
      <c r="N28" s="2691"/>
    </row>
    <row r="29" spans="1:23">
      <c r="A29" s="2683">
        <v>5</v>
      </c>
      <c r="B29" s="2681" t="s">
        <v>1853</v>
      </c>
      <c r="C29" s="2267"/>
      <c r="D29" s="2286"/>
      <c r="E29" s="2535"/>
      <c r="F29" s="2286"/>
      <c r="G29" s="2690"/>
      <c r="H29" s="2235"/>
      <c r="I29" s="2235"/>
      <c r="J29" s="2235"/>
      <c r="K29" s="2894"/>
      <c r="L29" s="2894"/>
      <c r="M29" s="2894"/>
      <c r="N29" s="2691"/>
    </row>
    <row r="30" spans="1:23">
      <c r="B30" s="2270" t="s">
        <v>1600</v>
      </c>
      <c r="D30" s="2286">
        <v>6594346640.6614456</v>
      </c>
      <c r="E30" s="2548"/>
      <c r="F30" s="2286">
        <v>5420006427.2929459</v>
      </c>
      <c r="G30" s="2693"/>
      <c r="H30" s="2236"/>
      <c r="I30" s="2236"/>
      <c r="J30" s="2236"/>
      <c r="K30" s="2895"/>
      <c r="L30" s="2895"/>
      <c r="M30" s="2895"/>
      <c r="N30" s="2691"/>
    </row>
    <row r="31" spans="1:23">
      <c r="B31" s="2270" t="s">
        <v>934</v>
      </c>
      <c r="D31" s="2535">
        <v>1670543865.0166597</v>
      </c>
      <c r="E31" s="2286"/>
      <c r="F31" s="2535">
        <v>1174340213.6784999</v>
      </c>
      <c r="G31" s="2692"/>
      <c r="H31" s="2236"/>
      <c r="I31" s="2236"/>
      <c r="J31" s="2236"/>
      <c r="K31" s="2895"/>
      <c r="L31" s="2895"/>
      <c r="M31" s="2895"/>
      <c r="N31" s="2691"/>
    </row>
    <row r="32" spans="1:23">
      <c r="D32" s="2589">
        <v>8264890505.3681049</v>
      </c>
      <c r="E32" s="2535"/>
      <c r="F32" s="2589">
        <v>6594346640.6614456</v>
      </c>
      <c r="G32" s="2690"/>
      <c r="H32" s="2235"/>
      <c r="I32" s="2235"/>
      <c r="J32" s="2235"/>
      <c r="K32" s="2894"/>
      <c r="L32" s="2894"/>
      <c r="M32" s="2894"/>
      <c r="N32" s="2691"/>
    </row>
    <row r="33" spans="1:15">
      <c r="B33" s="2270" t="s">
        <v>1601</v>
      </c>
      <c r="D33" s="2535">
        <v>0</v>
      </c>
      <c r="E33" s="2535"/>
      <c r="F33" s="2535">
        <v>0</v>
      </c>
      <c r="G33" s="2690"/>
      <c r="H33" s="2235"/>
      <c r="I33" s="2235"/>
      <c r="J33" s="2235"/>
      <c r="K33" s="2894"/>
      <c r="L33" s="2894"/>
      <c r="M33" s="2894"/>
      <c r="N33" s="2691"/>
    </row>
    <row r="34" spans="1:15">
      <c r="B34" s="2267" t="s">
        <v>1602</v>
      </c>
      <c r="D34" s="2694">
        <v>8264890505.3681049</v>
      </c>
      <c r="E34" s="2535"/>
      <c r="F34" s="2694">
        <v>6594346640.6614456</v>
      </c>
      <c r="G34" s="2690"/>
      <c r="H34" s="2235"/>
      <c r="I34" s="2235"/>
      <c r="J34" s="2235"/>
      <c r="K34" s="2894"/>
      <c r="L34" s="2894"/>
      <c r="M34" s="2894"/>
      <c r="N34" s="2691"/>
    </row>
    <row r="35" spans="1:15">
      <c r="B35" s="2267"/>
      <c r="C35" s="2267"/>
      <c r="D35" s="2286"/>
      <c r="E35" s="2535"/>
      <c r="F35" s="2286"/>
      <c r="G35" s="2690"/>
      <c r="H35" s="2235"/>
      <c r="I35" s="2235"/>
      <c r="J35" s="2235"/>
      <c r="K35" s="2894"/>
      <c r="L35" s="2894"/>
      <c r="M35" s="2894"/>
      <c r="N35" s="2691"/>
    </row>
    <row r="36" spans="1:15">
      <c r="A36" s="2683">
        <v>6</v>
      </c>
      <c r="B36" s="2681" t="s">
        <v>2463</v>
      </c>
      <c r="C36" s="2267"/>
      <c r="D36" s="2286"/>
      <c r="E36" s="2535"/>
      <c r="F36" s="2286"/>
      <c r="G36" s="2690"/>
      <c r="H36" s="2235"/>
      <c r="I36" s="2235"/>
      <c r="J36" s="2235"/>
      <c r="K36" s="2894"/>
      <c r="L36" s="2894"/>
      <c r="M36" s="2894"/>
      <c r="N36" s="2691"/>
    </row>
    <row r="37" spans="1:15">
      <c r="B37" s="2270" t="s">
        <v>1139</v>
      </c>
      <c r="C37" s="2267"/>
      <c r="D37" s="2280">
        <v>40852379.25</v>
      </c>
      <c r="E37" s="2535"/>
      <c r="F37" s="2280">
        <v>40852379.25</v>
      </c>
      <c r="G37" s="2690"/>
      <c r="H37" s="2235"/>
      <c r="I37" s="2235"/>
      <c r="J37" s="2235"/>
      <c r="K37" s="2894"/>
      <c r="L37" s="2894"/>
      <c r="M37" s="2894"/>
      <c r="N37" s="2691"/>
    </row>
    <row r="38" spans="1:15">
      <c r="B38" s="2270" t="s">
        <v>1133</v>
      </c>
      <c r="C38" s="2267"/>
      <c r="D38" s="2282">
        <v>4902096</v>
      </c>
      <c r="E38" s="2535"/>
      <c r="F38" s="2285">
        <v>3161602</v>
      </c>
      <c r="G38" s="2690"/>
      <c r="H38" s="2235"/>
      <c r="I38" s="2235"/>
      <c r="J38" s="2235"/>
      <c r="K38" s="2894"/>
      <c r="L38" s="2894"/>
      <c r="M38" s="2894"/>
      <c r="N38" s="2691"/>
    </row>
    <row r="39" spans="1:15" ht="13.8" thickBot="1">
      <c r="C39" s="2267"/>
      <c r="D39" s="2314">
        <v>45754475.25</v>
      </c>
      <c r="E39" s="2535"/>
      <c r="F39" s="2314">
        <v>44013981.25</v>
      </c>
      <c r="G39" s="2690"/>
      <c r="H39" s="2235"/>
      <c r="I39" s="2235"/>
      <c r="J39" s="2235"/>
      <c r="K39" s="2894"/>
      <c r="L39" s="2894"/>
      <c r="M39" s="2894"/>
      <c r="N39" s="2691"/>
    </row>
    <row r="40" spans="1:15" ht="13.8" thickTop="1">
      <c r="C40" s="2267"/>
      <c r="D40" s="2289"/>
      <c r="E40" s="2535"/>
      <c r="F40" s="2289"/>
      <c r="G40" s="2690"/>
      <c r="H40" s="2235"/>
      <c r="I40" s="2235"/>
      <c r="J40" s="2235"/>
      <c r="K40" s="2894"/>
      <c r="L40" s="2894"/>
      <c r="M40" s="2894"/>
      <c r="N40" s="2691"/>
    </row>
    <row r="41" spans="1:15">
      <c r="A41" s="2683">
        <v>7</v>
      </c>
      <c r="B41" s="2267" t="s">
        <v>2462</v>
      </c>
      <c r="C41" s="2267"/>
      <c r="D41" s="2286"/>
      <c r="E41" s="2535"/>
      <c r="F41" s="2286"/>
      <c r="G41" s="2690"/>
      <c r="H41" s="2235"/>
      <c r="I41" s="2235"/>
      <c r="J41" s="2235"/>
      <c r="K41" s="2894"/>
      <c r="L41" s="2894"/>
      <c r="M41" s="2894"/>
      <c r="N41" s="2691"/>
      <c r="O41" s="2695"/>
    </row>
    <row r="42" spans="1:15">
      <c r="B42" s="2315" t="s">
        <v>1603</v>
      </c>
      <c r="C42" s="2267"/>
      <c r="D42" s="2280">
        <v>1102380905.8480003</v>
      </c>
      <c r="E42" s="2535"/>
      <c r="F42" s="2280">
        <v>1049478965</v>
      </c>
      <c r="G42" s="2690"/>
      <c r="H42" s="2236"/>
      <c r="I42" s="2236"/>
      <c r="J42" s="2236"/>
      <c r="K42" s="2895"/>
      <c r="L42" s="2895"/>
      <c r="M42" s="2895"/>
      <c r="N42" s="2691"/>
      <c r="O42" s="2696"/>
    </row>
    <row r="43" spans="1:15">
      <c r="B43" s="2270" t="s">
        <v>1871</v>
      </c>
      <c r="C43" s="2267"/>
      <c r="D43" s="2282">
        <v>0</v>
      </c>
      <c r="E43" s="2535"/>
      <c r="F43" s="2285">
        <v>8186940.5</v>
      </c>
      <c r="G43" s="2690"/>
      <c r="H43" s="2236"/>
      <c r="I43" s="2236"/>
      <c r="J43" s="2896"/>
      <c r="K43" s="2895"/>
      <c r="L43" s="2895"/>
      <c r="M43" s="2895"/>
      <c r="N43" s="2691"/>
      <c r="O43" s="2696"/>
    </row>
    <row r="44" spans="1:15">
      <c r="B44" s="2315"/>
      <c r="C44" s="2267"/>
      <c r="D44" s="2340">
        <v>1102380905.8480003</v>
      </c>
      <c r="E44" s="2535"/>
      <c r="F44" s="2340">
        <v>1041292024.5</v>
      </c>
      <c r="G44" s="2690"/>
      <c r="H44" s="2236"/>
      <c r="I44" s="2236"/>
      <c r="J44" s="2236"/>
      <c r="K44" s="2895"/>
      <c r="L44" s="2895"/>
      <c r="M44" s="2895"/>
      <c r="N44" s="2691"/>
      <c r="O44" s="2696"/>
    </row>
    <row r="45" spans="1:15">
      <c r="B45" s="2315" t="s">
        <v>1604</v>
      </c>
      <c r="C45" s="2267"/>
      <c r="D45" s="2286">
        <v>2386864224.0166597</v>
      </c>
      <c r="E45" s="2548"/>
      <c r="F45" s="2286">
        <v>2560608295</v>
      </c>
      <c r="G45" s="2693"/>
      <c r="H45" s="2236"/>
      <c r="I45" s="2236"/>
      <c r="J45" s="2236"/>
      <c r="K45" s="2895"/>
      <c r="L45" s="2895"/>
      <c r="M45" s="2895"/>
      <c r="N45" s="2691"/>
      <c r="O45" s="2696"/>
    </row>
    <row r="46" spans="1:15" ht="0.75" customHeight="1">
      <c r="B46" s="2270" t="s">
        <v>1139</v>
      </c>
      <c r="C46" s="2267"/>
      <c r="D46" s="2286">
        <v>2300543865.0166597</v>
      </c>
      <c r="E46" s="2548"/>
      <c r="F46" s="2286">
        <v>3601900319.5</v>
      </c>
      <c r="G46" s="2693"/>
      <c r="H46" s="2236"/>
      <c r="I46" s="2236"/>
      <c r="J46" s="2236"/>
      <c r="K46" s="2895"/>
      <c r="L46" s="2895"/>
      <c r="M46" s="2895"/>
      <c r="N46" s="2691"/>
      <c r="O46" s="2697"/>
    </row>
    <row r="47" spans="1:15">
      <c r="B47" s="2270" t="s">
        <v>1134</v>
      </c>
      <c r="C47" s="2267"/>
      <c r="D47" s="2286">
        <v>36008182</v>
      </c>
      <c r="E47" s="2548"/>
      <c r="F47" s="2286">
        <v>43996351</v>
      </c>
      <c r="G47" s="2693"/>
      <c r="H47" s="2236"/>
      <c r="I47" s="2236"/>
      <c r="J47" s="2236"/>
      <c r="K47" s="2895"/>
      <c r="L47" s="2895"/>
      <c r="M47" s="2895"/>
      <c r="N47" s="2691"/>
      <c r="O47" s="2696"/>
    </row>
    <row r="48" spans="1:15">
      <c r="B48" s="2270" t="s">
        <v>1133</v>
      </c>
      <c r="C48" s="2267"/>
      <c r="D48" s="2286">
        <v>50312177</v>
      </c>
      <c r="E48" s="2548"/>
      <c r="F48" s="2286">
        <v>17404939</v>
      </c>
      <c r="G48" s="2693"/>
      <c r="H48" s="2236"/>
      <c r="I48" s="2236"/>
      <c r="J48" s="2236"/>
      <c r="K48" s="2895"/>
      <c r="L48" s="2895"/>
      <c r="M48" s="2895"/>
      <c r="N48" s="2691"/>
      <c r="O48" s="2698"/>
    </row>
    <row r="49" spans="1:15">
      <c r="B49" s="2315"/>
      <c r="C49" s="2267"/>
      <c r="D49" s="2289">
        <v>3489245129.8646603</v>
      </c>
      <c r="E49" s="2535"/>
      <c r="F49" s="2289">
        <v>3601900320</v>
      </c>
      <c r="G49" s="2690"/>
      <c r="H49" s="2235"/>
      <c r="I49" s="2235"/>
      <c r="J49" s="2235"/>
      <c r="K49" s="2894"/>
      <c r="L49" s="2894"/>
      <c r="M49" s="2894"/>
      <c r="N49" s="2691"/>
      <c r="O49" s="2696"/>
    </row>
    <row r="50" spans="1:15">
      <c r="B50" s="2270" t="s">
        <v>1914</v>
      </c>
      <c r="C50" s="2267"/>
      <c r="D50" s="2286">
        <v>-3161602</v>
      </c>
      <c r="E50" s="2548"/>
      <c r="F50" s="2286">
        <v>312408</v>
      </c>
      <c r="G50" s="2693"/>
      <c r="H50" s="2236"/>
      <c r="I50" s="2699"/>
      <c r="J50" s="2236"/>
      <c r="K50" s="2895"/>
      <c r="L50" s="2895"/>
      <c r="M50" s="2895"/>
      <c r="N50" s="2691"/>
      <c r="O50" s="2700"/>
    </row>
    <row r="51" spans="1:15">
      <c r="B51" s="2270" t="s">
        <v>1917</v>
      </c>
      <c r="C51" s="2267"/>
      <c r="D51" s="2286">
        <v>0</v>
      </c>
      <c r="E51" s="2548"/>
      <c r="F51" s="2286">
        <v>0</v>
      </c>
      <c r="G51" s="2693"/>
      <c r="H51" s="2236"/>
      <c r="I51" s="2236"/>
      <c r="J51" s="2236"/>
      <c r="K51" s="2895"/>
      <c r="L51" s="2895"/>
      <c r="M51" s="2895"/>
      <c r="N51" s="2691"/>
    </row>
    <row r="52" spans="1:15">
      <c r="C52" s="2267"/>
      <c r="D52" s="2289">
        <v>3486083527.8646603</v>
      </c>
      <c r="E52" s="2318">
        <v>0</v>
      </c>
      <c r="F52" s="2289">
        <v>3602212728</v>
      </c>
      <c r="G52" s="2483">
        <v>0</v>
      </c>
      <c r="H52" s="2236"/>
      <c r="I52" s="2236"/>
      <c r="J52" s="2236"/>
      <c r="K52" s="2895"/>
      <c r="L52" s="2895"/>
      <c r="M52" s="2895"/>
      <c r="N52" s="2691"/>
    </row>
    <row r="53" spans="1:15" s="2921" customFormat="1" ht="13.5" customHeight="1">
      <c r="A53" s="3482"/>
      <c r="B53" s="2466" t="s">
        <v>1605</v>
      </c>
      <c r="C53" s="2338"/>
      <c r="D53" s="2296">
        <v>0</v>
      </c>
      <c r="E53" s="3483"/>
      <c r="F53" s="2296">
        <v>-724866792.47349989</v>
      </c>
      <c r="G53" s="3484"/>
      <c r="H53" s="2924"/>
      <c r="I53" s="2924"/>
      <c r="J53" s="2924"/>
      <c r="K53" s="3485"/>
      <c r="L53" s="3485"/>
      <c r="M53" s="3485"/>
      <c r="N53" s="3486"/>
    </row>
    <row r="54" spans="1:15" ht="8.25" hidden="1" customHeight="1">
      <c r="B54" s="2315"/>
      <c r="C54" s="2267"/>
      <c r="D54" s="2286"/>
      <c r="E54" s="2548"/>
      <c r="F54" s="2286"/>
      <c r="G54" s="2693"/>
      <c r="H54" s="2236"/>
      <c r="I54" s="2236"/>
      <c r="J54" s="2236"/>
      <c r="K54" s="2895"/>
      <c r="L54" s="2895"/>
      <c r="M54" s="2895"/>
      <c r="N54" s="2691"/>
    </row>
    <row r="55" spans="1:15">
      <c r="B55" s="2315" t="s">
        <v>1606</v>
      </c>
      <c r="C55" s="2267"/>
      <c r="D55" s="2286">
        <v>-1670543865.0166597</v>
      </c>
      <c r="E55" s="2548"/>
      <c r="F55" s="2286">
        <v>-1174340213.6784999</v>
      </c>
      <c r="G55" s="2693"/>
      <c r="H55" s="2236"/>
      <c r="I55" s="2236"/>
      <c r="J55" s="2236"/>
      <c r="K55" s="2895"/>
      <c r="L55" s="2895"/>
      <c r="M55" s="2895"/>
      <c r="N55" s="2691"/>
    </row>
    <row r="56" spans="1:15">
      <c r="B56" s="2315" t="s">
        <v>1912</v>
      </c>
      <c r="C56" s="2267"/>
      <c r="D56" s="2286">
        <v>-630000000</v>
      </c>
      <c r="E56" s="2548"/>
      <c r="F56" s="2286">
        <v>-600000000</v>
      </c>
      <c r="G56" s="2693"/>
      <c r="H56" s="2236"/>
      <c r="I56" s="2236"/>
      <c r="J56" s="2236"/>
      <c r="K56" s="2895"/>
      <c r="L56" s="2895"/>
      <c r="M56" s="2895"/>
      <c r="N56" s="2691"/>
    </row>
    <row r="57" spans="1:15" ht="13.8" thickBot="1">
      <c r="B57" s="2267" t="s">
        <v>1602</v>
      </c>
      <c r="C57" s="2267"/>
      <c r="D57" s="2314">
        <v>1185539662.8480005</v>
      </c>
      <c r="E57" s="2535"/>
      <c r="F57" s="2314">
        <v>1102380905.8480003</v>
      </c>
      <c r="G57" s="2690"/>
      <c r="H57" s="2235"/>
      <c r="I57" s="2235"/>
      <c r="J57" s="2235"/>
      <c r="K57" s="2894"/>
      <c r="L57" s="2894"/>
      <c r="M57" s="2894"/>
      <c r="N57" s="2691"/>
      <c r="O57" s="2281"/>
    </row>
    <row r="58" spans="1:15" ht="13.8" thickTop="1">
      <c r="B58" s="2267"/>
      <c r="C58" s="2267"/>
      <c r="D58" s="2289"/>
      <c r="E58" s="2535"/>
      <c r="F58" s="2289"/>
      <c r="G58" s="2690"/>
      <c r="H58" s="2235"/>
      <c r="I58" s="2235"/>
      <c r="J58" s="2235"/>
      <c r="K58" s="2894"/>
      <c r="L58" s="2894"/>
      <c r="M58" s="2894"/>
      <c r="N58" s="2691"/>
      <c r="O58" s="2281"/>
    </row>
    <row r="59" spans="1:15">
      <c r="A59" s="2683">
        <v>8</v>
      </c>
      <c r="B59" s="2549" t="s">
        <v>1854</v>
      </c>
      <c r="E59" s="2286"/>
      <c r="G59" s="2692"/>
      <c r="J59" s="2281"/>
    </row>
    <row r="60" spans="1:15">
      <c r="B60" s="2290" t="s">
        <v>83</v>
      </c>
      <c r="D60" s="2280">
        <v>9423819.4000000004</v>
      </c>
      <c r="E60" s="2286"/>
      <c r="F60" s="2280">
        <v>11499729.4</v>
      </c>
      <c r="G60" s="2692"/>
      <c r="N60" s="2281"/>
    </row>
    <row r="61" spans="1:15">
      <c r="B61" s="2290" t="s">
        <v>1422</v>
      </c>
      <c r="D61" s="2282">
        <v>1237910956.1600001</v>
      </c>
      <c r="E61" s="2286"/>
      <c r="F61" s="2282">
        <v>751081256.37</v>
      </c>
      <c r="G61" s="2692"/>
    </row>
    <row r="62" spans="1:15">
      <c r="B62" s="2290" t="s">
        <v>1302</v>
      </c>
      <c r="D62" s="2282">
        <v>384188</v>
      </c>
      <c r="E62" s="2286"/>
      <c r="F62" s="2282">
        <v>384188</v>
      </c>
      <c r="G62" s="2692"/>
    </row>
    <row r="63" spans="1:15">
      <c r="B63" s="2290" t="s">
        <v>1423</v>
      </c>
      <c r="D63" s="2282">
        <v>764607.06</v>
      </c>
      <c r="E63" s="2286"/>
      <c r="F63" s="2282">
        <v>751666.06</v>
      </c>
      <c r="G63" s="2692"/>
      <c r="N63" s="2281"/>
    </row>
    <row r="64" spans="1:15">
      <c r="B64" s="2290" t="s">
        <v>1424</v>
      </c>
      <c r="D64" s="2282">
        <v>7419854</v>
      </c>
      <c r="E64" s="2286"/>
      <c r="F64" s="2282">
        <v>7342676</v>
      </c>
      <c r="G64" s="2692"/>
      <c r="N64" s="2281"/>
    </row>
    <row r="65" spans="1:17">
      <c r="B65" s="2290" t="s">
        <v>2172</v>
      </c>
      <c r="D65" s="2282">
        <v>3738</v>
      </c>
      <c r="E65" s="2286"/>
      <c r="F65" s="2282">
        <v>0</v>
      </c>
      <c r="G65" s="2692"/>
      <c r="N65" s="2281"/>
    </row>
    <row r="66" spans="1:17">
      <c r="B66" s="2290" t="s">
        <v>1425</v>
      </c>
      <c r="D66" s="2282">
        <v>121618.59</v>
      </c>
      <c r="E66" s="2286"/>
      <c r="F66" s="2282">
        <v>121332.59</v>
      </c>
      <c r="G66" s="2692"/>
    </row>
    <row r="67" spans="1:17" ht="13.8" thickBot="1">
      <c r="D67" s="2314">
        <v>1256028781.21</v>
      </c>
      <c r="E67" s="2289"/>
      <c r="F67" s="2314">
        <v>771180848.41999996</v>
      </c>
      <c r="G67" s="2701"/>
    </row>
    <row r="68" spans="1:17" ht="12" customHeight="1" thickTop="1">
      <c r="D68" s="2289"/>
      <c r="E68" s="2289"/>
      <c r="F68" s="2289"/>
      <c r="G68" s="2701"/>
    </row>
    <row r="69" spans="1:17" s="2921" customFormat="1" ht="27" customHeight="1">
      <c r="A69" s="2702">
        <v>9</v>
      </c>
      <c r="B69" s="3700" t="s">
        <v>1540</v>
      </c>
      <c r="C69" s="3700"/>
      <c r="D69" s="3700"/>
      <c r="E69" s="3700"/>
      <c r="F69" s="3700"/>
      <c r="G69" s="3487"/>
      <c r="K69" s="3488"/>
      <c r="L69" s="3488"/>
      <c r="M69" s="3488"/>
    </row>
    <row r="70" spans="1:17">
      <c r="B70" s="2290" t="s">
        <v>483</v>
      </c>
      <c r="D70" s="2280">
        <v>7366571514.1199999</v>
      </c>
      <c r="E70" s="2286"/>
      <c r="F70" s="2280">
        <v>4974595458.2200003</v>
      </c>
      <c r="G70" s="2692"/>
      <c r="O70" s="2303"/>
      <c r="P70" s="2303"/>
      <c r="Q70" s="2703"/>
    </row>
    <row r="71" spans="1:17">
      <c r="B71" s="2290" t="s">
        <v>1134</v>
      </c>
      <c r="D71" s="2285">
        <v>448700483</v>
      </c>
      <c r="E71" s="2286"/>
      <c r="F71" s="2285">
        <v>448700483</v>
      </c>
      <c r="G71" s="2692"/>
      <c r="I71" s="2704"/>
    </row>
    <row r="72" spans="1:17" ht="13.8" thickBot="1">
      <c r="B72" s="2290"/>
      <c r="D72" s="2705">
        <v>7815271997.1199999</v>
      </c>
      <c r="E72" s="2289"/>
      <c r="F72" s="2705">
        <v>5423295941.2200003</v>
      </c>
      <c r="G72" s="2701"/>
      <c r="I72" s="2706"/>
    </row>
    <row r="73" spans="1:17" ht="13.8" thickTop="1">
      <c r="B73" s="2290"/>
      <c r="D73" s="2535"/>
      <c r="E73" s="2289"/>
      <c r="F73" s="2535"/>
      <c r="G73" s="2701"/>
      <c r="I73" s="2281"/>
    </row>
    <row r="74" spans="1:17">
      <c r="B74" s="2290"/>
      <c r="D74" s="2535"/>
      <c r="E74" s="2289"/>
      <c r="F74" s="2535"/>
      <c r="G74" s="2701"/>
      <c r="I74" s="2281"/>
    </row>
    <row r="75" spans="1:17">
      <c r="B75" s="2290"/>
      <c r="D75" s="2535"/>
      <c r="E75" s="2289"/>
      <c r="F75" s="2535"/>
      <c r="G75" s="2701"/>
      <c r="I75" s="2281"/>
    </row>
    <row r="76" spans="1:17">
      <c r="B76" s="2290"/>
      <c r="D76" s="2535"/>
      <c r="E76" s="2289"/>
      <c r="F76" s="2535"/>
      <c r="G76" s="2701"/>
      <c r="I76" s="2281"/>
    </row>
    <row r="77" spans="1:17">
      <c r="B77" s="2290"/>
      <c r="D77" s="2535"/>
      <c r="E77" s="2289"/>
      <c r="F77" s="2535"/>
      <c r="G77" s="2701"/>
      <c r="I77" s="2281"/>
    </row>
    <row r="78" spans="1:17">
      <c r="B78" s="2290"/>
      <c r="D78" s="2535"/>
      <c r="E78" s="2289"/>
      <c r="F78" s="2535"/>
      <c r="G78" s="2701"/>
      <c r="I78" s="2281"/>
    </row>
    <row r="79" spans="1:17">
      <c r="B79" s="2290"/>
      <c r="D79" s="2535"/>
      <c r="E79" s="2289"/>
      <c r="F79" s="2535"/>
      <c r="G79" s="2701"/>
      <c r="I79" s="2281"/>
    </row>
    <row r="80" spans="1:17">
      <c r="A80" s="2683">
        <v>9.01</v>
      </c>
      <c r="B80" s="2267" t="s">
        <v>1269</v>
      </c>
      <c r="C80" s="2267"/>
      <c r="E80" s="2286"/>
      <c r="G80" s="2692"/>
    </row>
    <row r="81" spans="1:18">
      <c r="B81" s="2270" t="s">
        <v>551</v>
      </c>
      <c r="D81" s="2280">
        <v>5521444037.75</v>
      </c>
      <c r="E81" s="2286"/>
      <c r="F81" s="2280">
        <v>3429312885</v>
      </c>
      <c r="G81" s="2692"/>
      <c r="N81" s="2281"/>
    </row>
    <row r="82" spans="1:18">
      <c r="B82" s="2270" t="s">
        <v>311</v>
      </c>
      <c r="D82" s="2282">
        <v>583328538.79999995</v>
      </c>
      <c r="E82" s="2286"/>
      <c r="F82" s="2282">
        <v>559156261</v>
      </c>
      <c r="G82" s="2692"/>
      <c r="N82" s="2281"/>
    </row>
    <row r="83" spans="1:18">
      <c r="B83" s="2270" t="s">
        <v>1418</v>
      </c>
      <c r="D83" s="2282">
        <v>253379274.4199999</v>
      </c>
      <c r="E83" s="2286"/>
      <c r="F83" s="2282">
        <v>335352683</v>
      </c>
      <c r="G83" s="2692"/>
      <c r="N83" s="2281"/>
    </row>
    <row r="84" spans="1:18">
      <c r="B84" s="2270" t="s">
        <v>532</v>
      </c>
      <c r="D84" s="2282">
        <v>49577243.899999999</v>
      </c>
      <c r="E84" s="2286"/>
      <c r="F84" s="2282">
        <v>39530920</v>
      </c>
      <c r="G84" s="2692"/>
      <c r="N84" s="2281"/>
    </row>
    <row r="85" spans="1:18">
      <c r="B85" s="2270" t="s">
        <v>1117</v>
      </c>
      <c r="D85" s="2285">
        <v>958842419.24999976</v>
      </c>
      <c r="E85" s="2286"/>
      <c r="F85" s="2285">
        <v>611242709.22000003</v>
      </c>
      <c r="G85" s="2692"/>
      <c r="N85" s="2281"/>
    </row>
    <row r="86" spans="1:18" ht="13.8" thickBot="1">
      <c r="B86" s="2267"/>
      <c r="D86" s="2298">
        <v>7366571514.1199999</v>
      </c>
      <c r="E86" s="2289"/>
      <c r="F86" s="2298">
        <v>4974595458.2200003</v>
      </c>
      <c r="G86" s="2701"/>
      <c r="N86" s="2707"/>
    </row>
    <row r="87" spans="1:18" ht="13.8" thickTop="1">
      <c r="B87" s="2267"/>
      <c r="D87" s="2289"/>
      <c r="E87" s="2289"/>
      <c r="F87" s="2289"/>
      <c r="G87" s="2701"/>
      <c r="N87" s="2691"/>
    </row>
    <row r="88" spans="1:18">
      <c r="A88" s="2683">
        <v>10</v>
      </c>
      <c r="B88" s="2681" t="s">
        <v>1855</v>
      </c>
      <c r="D88" s="2289"/>
      <c r="E88" s="2289"/>
      <c r="F88" s="2289"/>
      <c r="G88" s="2701"/>
      <c r="N88" s="2691"/>
    </row>
    <row r="89" spans="1:18">
      <c r="B89" s="2270" t="s">
        <v>2426</v>
      </c>
      <c r="C89" s="2313"/>
      <c r="D89" s="2288">
        <v>8595178573.4909744</v>
      </c>
      <c r="E89" s="2289"/>
      <c r="F89" s="2288">
        <v>6724238116.6861992</v>
      </c>
      <c r="G89" s="2701"/>
      <c r="N89" s="2708"/>
      <c r="Q89" s="2897"/>
      <c r="R89" s="2301"/>
    </row>
    <row r="90" spans="1:18">
      <c r="B90" s="2270" t="s">
        <v>1134</v>
      </c>
      <c r="C90" s="2313"/>
      <c r="D90" s="2342">
        <v>96873015</v>
      </c>
      <c r="E90" s="2448"/>
      <c r="F90" s="2342">
        <v>72867580.010000005</v>
      </c>
      <c r="G90" s="2709"/>
      <c r="N90" s="2710"/>
      <c r="Q90" s="2898"/>
      <c r="R90" s="2301"/>
    </row>
    <row r="91" spans="1:18">
      <c r="B91" s="2270" t="s">
        <v>1660</v>
      </c>
      <c r="C91" s="2313"/>
      <c r="D91" s="2282">
        <v>48300</v>
      </c>
      <c r="E91" s="2332"/>
      <c r="F91" s="2280">
        <v>48300</v>
      </c>
      <c r="G91" s="2711"/>
      <c r="N91" s="2712"/>
      <c r="Q91" s="2341"/>
    </row>
    <row r="92" spans="1:18">
      <c r="B92" s="2270" t="s">
        <v>1529</v>
      </c>
      <c r="C92" s="2313"/>
      <c r="D92" s="2282">
        <v>1457</v>
      </c>
      <c r="E92" s="2332"/>
      <c r="F92" s="2282">
        <v>1476</v>
      </c>
      <c r="G92" s="2711"/>
      <c r="N92" s="2712"/>
      <c r="Q92" s="2341"/>
    </row>
    <row r="93" spans="1:18">
      <c r="B93" s="2270" t="s">
        <v>1135</v>
      </c>
      <c r="C93" s="2313"/>
      <c r="D93" s="2285">
        <v>96823258</v>
      </c>
      <c r="E93" s="2332"/>
      <c r="F93" s="2285">
        <v>72817804</v>
      </c>
      <c r="G93" s="2711"/>
      <c r="N93" s="2713"/>
    </row>
    <row r="94" spans="1:18">
      <c r="B94" s="2270" t="s">
        <v>1133</v>
      </c>
      <c r="C94" s="2313"/>
      <c r="D94" s="2311">
        <v>116379475</v>
      </c>
      <c r="E94" s="2448"/>
      <c r="F94" s="2311">
        <v>106899872</v>
      </c>
      <c r="G94" s="2709"/>
      <c r="N94" s="2712"/>
      <c r="Q94" s="2303"/>
    </row>
    <row r="95" spans="1:18">
      <c r="B95" s="2270" t="s">
        <v>1557</v>
      </c>
      <c r="C95" s="2313"/>
      <c r="D95" s="2280">
        <v>12861985</v>
      </c>
      <c r="E95" s="2339"/>
      <c r="F95" s="2280">
        <v>11800588</v>
      </c>
      <c r="G95" s="2714"/>
      <c r="N95" s="2691"/>
      <c r="Q95" s="2897"/>
    </row>
    <row r="96" spans="1:18" s="2715" customFormat="1">
      <c r="A96" s="2683"/>
      <c r="B96" s="2270" t="s">
        <v>2420</v>
      </c>
      <c r="C96" s="2313"/>
      <c r="D96" s="2282">
        <v>453699</v>
      </c>
      <c r="E96" s="2339"/>
      <c r="F96" s="2282">
        <v>0</v>
      </c>
      <c r="G96" s="2714"/>
      <c r="N96" s="2716"/>
      <c r="Q96" s="2899"/>
    </row>
    <row r="97" spans="1:17">
      <c r="B97" s="2270" t="s">
        <v>1136</v>
      </c>
      <c r="C97" s="2313"/>
      <c r="D97" s="2282">
        <v>262297</v>
      </c>
      <c r="E97" s="2339"/>
      <c r="F97" s="2282">
        <v>507951</v>
      </c>
      <c r="G97" s="2714"/>
      <c r="N97" s="2691"/>
      <c r="Q97" s="2898"/>
    </row>
    <row r="98" spans="1:17">
      <c r="B98" s="2270" t="s">
        <v>1137</v>
      </c>
      <c r="C98" s="2313"/>
      <c r="D98" s="2282">
        <v>29008908</v>
      </c>
      <c r="E98" s="2339"/>
      <c r="F98" s="2282">
        <v>20798747</v>
      </c>
      <c r="G98" s="2714"/>
      <c r="J98" s="2717"/>
      <c r="N98" s="2691"/>
      <c r="Q98" s="2898"/>
    </row>
    <row r="99" spans="1:17">
      <c r="B99" s="2270" t="s">
        <v>1842</v>
      </c>
      <c r="C99" s="2313"/>
      <c r="D99" s="2285">
        <v>73792586</v>
      </c>
      <c r="E99" s="2339"/>
      <c r="F99" s="2285">
        <v>73792586</v>
      </c>
      <c r="G99" s="2714"/>
      <c r="I99" s="2718"/>
      <c r="N99" s="2691"/>
      <c r="Q99" s="2900"/>
    </row>
    <row r="100" spans="1:17" ht="13.8" thickBot="1">
      <c r="C100" s="2313"/>
      <c r="D100" s="2314">
        <v>8808431063.4909744</v>
      </c>
      <c r="E100" s="2719"/>
      <c r="F100" s="2314">
        <v>6904005568.6961994</v>
      </c>
      <c r="G100" s="2720"/>
      <c r="J100" s="2486"/>
      <c r="N100" s="2691"/>
      <c r="Q100" s="2303"/>
    </row>
    <row r="101" spans="1:17" ht="0.75" customHeight="1" thickTop="1">
      <c r="C101" s="2313"/>
      <c r="D101" s="2289"/>
      <c r="E101" s="2289"/>
      <c r="F101" s="2289"/>
      <c r="G101" s="2701"/>
      <c r="N101" s="2691"/>
    </row>
    <row r="102" spans="1:17">
      <c r="C102" s="2313"/>
      <c r="D102" s="2289"/>
      <c r="E102" s="2289"/>
      <c r="F102" s="2289"/>
      <c r="G102" s="2701"/>
      <c r="N102" s="2691"/>
    </row>
    <row r="103" spans="1:17">
      <c r="A103" s="2683">
        <v>10.01</v>
      </c>
      <c r="B103" s="2681" t="s">
        <v>1856</v>
      </c>
      <c r="D103" s="2289"/>
      <c r="E103" s="2286"/>
      <c r="F103" s="2289"/>
      <c r="G103" s="2692"/>
      <c r="N103" s="2234"/>
    </row>
    <row r="104" spans="1:17" ht="11.25" customHeight="1">
      <c r="B104" s="2463" t="s">
        <v>900</v>
      </c>
      <c r="C104" s="2299"/>
      <c r="D104" s="3362">
        <v>450500</v>
      </c>
      <c r="E104" s="2554"/>
      <c r="F104" s="3362">
        <v>450500</v>
      </c>
      <c r="G104" s="2721"/>
    </row>
    <row r="105" spans="1:17" ht="12.75" customHeight="1">
      <c r="B105" s="2463" t="s">
        <v>2415</v>
      </c>
      <c r="C105" s="2299"/>
      <c r="D105" s="3363">
        <v>150000</v>
      </c>
      <c r="E105" s="2554"/>
      <c r="F105" s="3363">
        <v>150000</v>
      </c>
      <c r="G105" s="2721"/>
    </row>
    <row r="106" spans="1:17">
      <c r="B106" s="2463" t="s">
        <v>2382</v>
      </c>
      <c r="C106" s="2299"/>
      <c r="D106" s="3363">
        <v>7568065</v>
      </c>
      <c r="E106" s="2554"/>
      <c r="F106" s="3363">
        <v>0</v>
      </c>
      <c r="G106" s="2721"/>
    </row>
    <row r="107" spans="1:17" ht="11.25" customHeight="1">
      <c r="B107" s="2463" t="s">
        <v>983</v>
      </c>
      <c r="C107" s="2299"/>
      <c r="D107" s="3363">
        <v>70053</v>
      </c>
      <c r="E107" s="2554"/>
      <c r="F107" s="3363">
        <v>0</v>
      </c>
      <c r="G107" s="2721"/>
    </row>
    <row r="108" spans="1:17" ht="11.25" customHeight="1">
      <c r="B108" s="2463" t="s">
        <v>2391</v>
      </c>
      <c r="C108" s="2299"/>
      <c r="D108" s="3363">
        <v>237905.66</v>
      </c>
      <c r="E108" s="2554"/>
      <c r="F108" s="3363">
        <v>0</v>
      </c>
      <c r="G108" s="2721"/>
    </row>
    <row r="109" spans="1:17" ht="11.25" customHeight="1">
      <c r="B109" s="2463" t="s">
        <v>104</v>
      </c>
      <c r="C109" s="2299"/>
      <c r="D109" s="3363">
        <v>18808</v>
      </c>
      <c r="E109" s="2554"/>
      <c r="F109" s="3363">
        <v>0</v>
      </c>
      <c r="G109" s="2721"/>
    </row>
    <row r="110" spans="1:17">
      <c r="B110" s="2463" t="s">
        <v>2377</v>
      </c>
      <c r="C110" s="2299"/>
      <c r="D110" s="3363">
        <v>500005</v>
      </c>
      <c r="E110" s="2554"/>
      <c r="F110" s="3363">
        <v>0</v>
      </c>
      <c r="G110" s="2721"/>
    </row>
    <row r="111" spans="1:17" ht="11.25" customHeight="1">
      <c r="B111" s="2463" t="s">
        <v>216</v>
      </c>
      <c r="C111" s="2299"/>
      <c r="D111" s="3363">
        <v>18504.560000000001</v>
      </c>
      <c r="E111" s="2554"/>
      <c r="F111" s="3363">
        <v>0</v>
      </c>
      <c r="G111" s="2721"/>
    </row>
    <row r="112" spans="1:17" ht="11.25" customHeight="1">
      <c r="B112" s="2463" t="s">
        <v>675</v>
      </c>
      <c r="C112" s="2299"/>
      <c r="D112" s="3363">
        <v>3828.692</v>
      </c>
      <c r="E112" s="2554"/>
      <c r="F112" s="3363">
        <v>0</v>
      </c>
      <c r="G112" s="2721"/>
    </row>
    <row r="113" spans="2:17">
      <c r="B113" s="2463" t="s">
        <v>142</v>
      </c>
      <c r="C113" s="2299"/>
      <c r="D113" s="3363">
        <v>87891</v>
      </c>
      <c r="E113" s="2554"/>
      <c r="F113" s="3363">
        <v>0</v>
      </c>
      <c r="G113" s="2721"/>
    </row>
    <row r="114" spans="2:17" ht="13.5" customHeight="1">
      <c r="B114" s="2463" t="s">
        <v>1166</v>
      </c>
      <c r="C114" s="2299"/>
      <c r="D114" s="3363">
        <v>5565</v>
      </c>
      <c r="E114" s="2554"/>
      <c r="F114" s="3363">
        <v>0</v>
      </c>
      <c r="G114" s="2721"/>
    </row>
    <row r="115" spans="2:17" ht="11.25" customHeight="1">
      <c r="B115" s="2463" t="s">
        <v>2379</v>
      </c>
      <c r="C115" s="2299"/>
      <c r="D115" s="3363">
        <v>27391936.93</v>
      </c>
      <c r="E115" s="2554"/>
      <c r="F115" s="3363">
        <v>0</v>
      </c>
      <c r="G115" s="2721"/>
    </row>
    <row r="116" spans="2:17" ht="12" customHeight="1">
      <c r="B116" s="2463" t="s">
        <v>304</v>
      </c>
      <c r="C116" s="2299"/>
      <c r="D116" s="3363">
        <v>1241652.33</v>
      </c>
      <c r="E116" s="2554"/>
      <c r="F116" s="3363">
        <v>1241652.33</v>
      </c>
      <c r="G116" s="2721"/>
    </row>
    <row r="117" spans="2:17" ht="12" customHeight="1">
      <c r="B117" s="2463" t="s">
        <v>712</v>
      </c>
      <c r="C117" s="2299"/>
      <c r="D117" s="3363">
        <v>308329869.48000002</v>
      </c>
      <c r="E117" s="2554"/>
      <c r="F117" s="3363">
        <v>331284922.375</v>
      </c>
      <c r="G117" s="2721"/>
    </row>
    <row r="118" spans="2:17" ht="11.25" customHeight="1">
      <c r="B118" s="2463" t="s">
        <v>902</v>
      </c>
      <c r="C118" s="2299"/>
      <c r="D118" s="3363">
        <v>222672521.38999999</v>
      </c>
      <c r="E118" s="2554"/>
      <c r="F118" s="3363">
        <v>216867685.38999999</v>
      </c>
      <c r="G118" s="2721"/>
    </row>
    <row r="119" spans="2:17">
      <c r="B119" s="2463" t="s">
        <v>2428</v>
      </c>
      <c r="C119" s="2299"/>
      <c r="D119" s="3363">
        <v>7895990171.9989738</v>
      </c>
      <c r="E119" s="2722"/>
      <c r="F119" s="3504">
        <v>6009386894.9812002</v>
      </c>
      <c r="G119" s="2723"/>
    </row>
    <row r="120" spans="2:17">
      <c r="B120" s="2463" t="s">
        <v>588</v>
      </c>
      <c r="C120" s="2299"/>
      <c r="D120" s="3363">
        <v>62476065.560000002</v>
      </c>
      <c r="E120" s="2554"/>
      <c r="F120" s="3363">
        <v>129773028.03</v>
      </c>
      <c r="G120" s="2721"/>
      <c r="O120" s="2724"/>
      <c r="P120" s="2724"/>
      <c r="Q120" s="2724"/>
    </row>
    <row r="121" spans="2:17">
      <c r="B121" s="2463" t="s">
        <v>932</v>
      </c>
      <c r="C121" s="2299"/>
      <c r="D121" s="3363">
        <v>14966838</v>
      </c>
      <c r="E121" s="2554"/>
      <c r="F121" s="3363">
        <v>14966838</v>
      </c>
      <c r="G121" s="2721"/>
      <c r="N121" s="2667"/>
      <c r="O121" s="2281"/>
    </row>
    <row r="122" spans="2:17">
      <c r="B122" s="2463" t="s">
        <v>1173</v>
      </c>
      <c r="C122" s="2299"/>
      <c r="D122" s="3363">
        <v>370566</v>
      </c>
      <c r="E122" s="2554"/>
      <c r="F122" s="3363">
        <v>335912.11</v>
      </c>
      <c r="G122" s="2721"/>
      <c r="O122" s="2281"/>
      <c r="Q122" s="2667"/>
    </row>
    <row r="123" spans="2:17">
      <c r="B123" s="2463" t="s">
        <v>1680</v>
      </c>
      <c r="C123" s="2299"/>
      <c r="D123" s="3363">
        <v>15349019.07</v>
      </c>
      <c r="E123" s="2554"/>
      <c r="F123" s="3363">
        <v>15352219.07</v>
      </c>
      <c r="G123" s="2721"/>
      <c r="O123" s="2281"/>
    </row>
    <row r="124" spans="2:17">
      <c r="B124" s="2463" t="s">
        <v>1431</v>
      </c>
      <c r="C124" s="2299"/>
      <c r="D124" s="3363">
        <v>0</v>
      </c>
      <c r="E124" s="2554"/>
      <c r="F124" s="3363">
        <v>4428464.4000000004</v>
      </c>
      <c r="G124" s="2721"/>
      <c r="N124" s="2281"/>
      <c r="O124" s="2712"/>
    </row>
    <row r="125" spans="2:17">
      <c r="B125" s="2463" t="s">
        <v>1123</v>
      </c>
      <c r="C125" s="2299"/>
      <c r="D125" s="3363">
        <v>69491.070000000007</v>
      </c>
      <c r="E125" s="2554"/>
      <c r="F125" s="3363">
        <v>0</v>
      </c>
      <c r="G125" s="2721"/>
      <c r="N125" s="2281"/>
      <c r="O125" s="2712"/>
    </row>
    <row r="126" spans="2:17">
      <c r="B126" s="2463" t="s">
        <v>106</v>
      </c>
      <c r="C126" s="2299"/>
      <c r="D126" s="3363">
        <v>1098336</v>
      </c>
      <c r="E126" s="2554"/>
      <c r="F126" s="3363">
        <v>0</v>
      </c>
      <c r="G126" s="2721"/>
      <c r="N126" s="2281"/>
      <c r="O126" s="2712"/>
    </row>
    <row r="127" spans="2:17">
      <c r="B127" s="2463" t="s">
        <v>303</v>
      </c>
      <c r="C127" s="2299"/>
      <c r="D127" s="3363">
        <v>14035</v>
      </c>
      <c r="E127" s="2554"/>
      <c r="F127" s="3363">
        <v>0</v>
      </c>
      <c r="G127" s="2721"/>
      <c r="N127" s="2281"/>
      <c r="O127" s="2712"/>
    </row>
    <row r="128" spans="2:17">
      <c r="B128" s="2463" t="s">
        <v>2411</v>
      </c>
      <c r="C128" s="2299"/>
      <c r="D128" s="3363">
        <v>31140972</v>
      </c>
      <c r="E128" s="2554"/>
      <c r="F128" s="3363"/>
      <c r="G128" s="2721"/>
      <c r="N128" s="2281"/>
      <c r="O128" s="2712"/>
    </row>
    <row r="129" spans="1:19">
      <c r="B129" s="2463" t="s">
        <v>2364</v>
      </c>
      <c r="C129" s="2299"/>
      <c r="D129" s="3363">
        <v>4955972.75</v>
      </c>
      <c r="E129" s="2554"/>
      <c r="F129" s="3363"/>
      <c r="G129" s="2721"/>
      <c r="N129" s="2281"/>
      <c r="O129" s="2712"/>
    </row>
    <row r="130" spans="1:19" ht="13.8" thickBot="1">
      <c r="B130" s="2267"/>
      <c r="C130" s="2299"/>
      <c r="D130" s="3364">
        <v>8595178573.4909744</v>
      </c>
      <c r="E130" s="2722"/>
      <c r="F130" s="3364">
        <v>6724238116.6861992</v>
      </c>
      <c r="G130" s="2725"/>
      <c r="I130" s="2281"/>
      <c r="N130" s="2726"/>
      <c r="Q130" s="2281"/>
    </row>
    <row r="131" spans="1:19" ht="13.8" thickTop="1">
      <c r="B131" s="2267"/>
      <c r="C131" s="2299"/>
      <c r="D131" s="3365"/>
      <c r="E131" s="2722"/>
      <c r="F131" s="3365"/>
      <c r="G131" s="2723"/>
      <c r="N131" s="2726"/>
      <c r="Q131" s="2281"/>
    </row>
    <row r="132" spans="1:19">
      <c r="A132" s="2683" t="s">
        <v>2427</v>
      </c>
      <c r="B132" s="2524" t="s">
        <v>2429</v>
      </c>
      <c r="C132" s="2267"/>
      <c r="E132" s="2286"/>
      <c r="G132" s="2692"/>
      <c r="I132" s="2491"/>
      <c r="O132" s="2667"/>
      <c r="Q132" s="2281"/>
      <c r="S132" s="2281"/>
    </row>
    <row r="133" spans="1:19" ht="13.8" thickBot="1">
      <c r="B133" s="2270" t="s">
        <v>2193</v>
      </c>
      <c r="D133" s="2311">
        <v>6609386894.9812002</v>
      </c>
      <c r="E133" s="2313"/>
      <c r="F133" s="2311">
        <v>5666755380.5721998</v>
      </c>
      <c r="G133" s="2727"/>
      <c r="Q133" s="2281"/>
    </row>
    <row r="134" spans="1:19">
      <c r="B134" s="2270" t="s">
        <v>935</v>
      </c>
      <c r="D134" s="2277">
        <v>1286603277.0177734</v>
      </c>
      <c r="E134" s="2286"/>
      <c r="F134" s="2277">
        <v>942631514.40900016</v>
      </c>
      <c r="G134" s="2692"/>
      <c r="K134" s="2728"/>
      <c r="L134" s="2729"/>
      <c r="M134" s="2729"/>
      <c r="N134" s="2486"/>
      <c r="O134" s="2281"/>
    </row>
    <row r="135" spans="1:19" ht="13.8" thickBot="1">
      <c r="C135" s="2313"/>
      <c r="D135" s="2288">
        <v>7895990171.9989738</v>
      </c>
      <c r="E135" s="2311"/>
      <c r="F135" s="2288">
        <v>6609386894.9812002</v>
      </c>
      <c r="G135" s="2484"/>
      <c r="K135" s="2730"/>
      <c r="L135" s="2729"/>
      <c r="M135" s="2729"/>
      <c r="N135" s="2731"/>
    </row>
    <row r="136" spans="1:19" ht="13.8" thickBot="1">
      <c r="B136" s="2315" t="s">
        <v>2199</v>
      </c>
      <c r="C136" s="2313"/>
      <c r="D136" s="2286">
        <v>0</v>
      </c>
      <c r="E136" s="2286"/>
      <c r="F136" s="2286">
        <v>0</v>
      </c>
      <c r="G136" s="2692"/>
      <c r="J136" s="2486"/>
      <c r="K136" s="2732"/>
      <c r="L136" s="2729"/>
      <c r="M136" s="2729"/>
      <c r="N136" s="2491"/>
      <c r="O136" s="2281"/>
      <c r="R136" s="2278"/>
    </row>
    <row r="137" spans="1:19" ht="13.8" thickBot="1">
      <c r="B137" s="2270" t="s">
        <v>2194</v>
      </c>
      <c r="C137" s="2313"/>
      <c r="D137" s="2314">
        <v>7895990171.9989738</v>
      </c>
      <c r="E137" s="2289"/>
      <c r="F137" s="2314">
        <v>6609386894.9812002</v>
      </c>
      <c r="G137" s="2701"/>
      <c r="J137" s="2303"/>
      <c r="N137" s="2901"/>
      <c r="O137" s="2491"/>
    </row>
    <row r="138" spans="1:19" ht="13.8" thickTop="1">
      <c r="C138" s="2313"/>
      <c r="D138" s="2289"/>
      <c r="E138" s="2289"/>
      <c r="F138" s="2289"/>
      <c r="G138" s="2701"/>
      <c r="J138" s="2303"/>
      <c r="N138" s="2348"/>
      <c r="O138" s="2491"/>
    </row>
    <row r="139" spans="1:19" ht="12" customHeight="1">
      <c r="A139" s="2683">
        <v>11</v>
      </c>
      <c r="B139" s="2681" t="s">
        <v>1571</v>
      </c>
      <c r="C139" s="2313"/>
      <c r="E139" s="2289"/>
      <c r="N139" s="2733"/>
      <c r="O139" s="2281"/>
    </row>
    <row r="140" spans="1:19">
      <c r="B140" s="2270" t="s">
        <v>115</v>
      </c>
      <c r="D140" s="2734">
        <v>29082409.829999998</v>
      </c>
      <c r="E140" s="2286"/>
      <c r="F140" s="2734">
        <v>29574385.829999998</v>
      </c>
      <c r="J140" s="2491"/>
      <c r="N140" s="2733"/>
      <c r="O140" s="2735"/>
      <c r="Q140" s="2736"/>
      <c r="R140" s="2736"/>
    </row>
    <row r="141" spans="1:19">
      <c r="B141" s="2270" t="s">
        <v>885</v>
      </c>
      <c r="D141" s="2277">
        <v>3629292</v>
      </c>
      <c r="E141" s="2286"/>
      <c r="F141" s="2277">
        <v>2231470</v>
      </c>
      <c r="N141" s="2733"/>
      <c r="O141" s="2733"/>
      <c r="Q141" s="2486"/>
      <c r="R141" s="2486"/>
    </row>
    <row r="142" spans="1:19">
      <c r="B142" s="2270" t="s">
        <v>637</v>
      </c>
      <c r="D142" s="2737">
        <v>5260489</v>
      </c>
      <c r="E142" s="2286"/>
      <c r="F142" s="2737">
        <v>5471581.4800000042</v>
      </c>
      <c r="L142" s="2738"/>
      <c r="N142" s="2733"/>
      <c r="O142" s="2733"/>
    </row>
    <row r="143" spans="1:19">
      <c r="D143" s="2289">
        <v>37277437.310000002</v>
      </c>
      <c r="E143" s="2289"/>
      <c r="F143" s="2289">
        <v>37277437.310000002</v>
      </c>
      <c r="N143" s="2733"/>
      <c r="O143" s="2281"/>
    </row>
    <row r="144" spans="1:19">
      <c r="B144" s="2270" t="s">
        <v>886</v>
      </c>
      <c r="D144" s="2277">
        <v>-4898385</v>
      </c>
      <c r="E144" s="2286"/>
      <c r="F144" s="2277">
        <v>-2032102</v>
      </c>
      <c r="L144" s="2739"/>
      <c r="N144" s="2486"/>
      <c r="O144" s="2281"/>
    </row>
    <row r="145" spans="1:17">
      <c r="B145" s="2270" t="s">
        <v>638</v>
      </c>
      <c r="D145" s="2297">
        <v>-5471581</v>
      </c>
      <c r="E145" s="2286"/>
      <c r="F145" s="2297">
        <v>-6162925</v>
      </c>
      <c r="N145" s="2281"/>
      <c r="O145" s="2281"/>
    </row>
    <row r="146" spans="1:17" ht="13.8" thickBot="1">
      <c r="B146" s="2267"/>
      <c r="D146" s="2314">
        <v>30198889.829999998</v>
      </c>
      <c r="E146" s="2289"/>
      <c r="F146" s="2314">
        <v>29082409.829999998</v>
      </c>
      <c r="N146" s="2281"/>
    </row>
    <row r="147" spans="1:17" ht="13.8" thickTop="1">
      <c r="B147" s="2270" t="s">
        <v>904</v>
      </c>
      <c r="E147" s="2286"/>
    </row>
    <row r="148" spans="1:17">
      <c r="E148" s="2286"/>
    </row>
    <row r="149" spans="1:17">
      <c r="A149" s="2683">
        <v>12</v>
      </c>
      <c r="B149" s="2681" t="s">
        <v>2436</v>
      </c>
      <c r="D149" s="2289"/>
      <c r="E149" s="2289"/>
      <c r="F149" s="2289"/>
      <c r="N149" s="2667"/>
    </row>
    <row r="150" spans="1:17">
      <c r="B150" s="2270" t="s">
        <v>415</v>
      </c>
      <c r="D150" s="2286">
        <v>25792845.170000002</v>
      </c>
      <c r="E150" s="2286"/>
      <c r="F150" s="2286">
        <v>25792845.170000002</v>
      </c>
      <c r="J150" s="2740"/>
      <c r="N150" s="2667"/>
      <c r="Q150" s="2491"/>
    </row>
    <row r="151" spans="1:17">
      <c r="B151" s="2270" t="s">
        <v>1275</v>
      </c>
      <c r="D151" s="2289">
        <v>1434167503.1799998</v>
      </c>
      <c r="E151" s="2286"/>
      <c r="F151" s="2289">
        <v>1136162056.1799998</v>
      </c>
      <c r="I151" s="2486"/>
      <c r="J151" s="2741"/>
      <c r="N151" s="2667"/>
      <c r="Q151" s="2491"/>
    </row>
    <row r="152" spans="1:17">
      <c r="B152" s="2270" t="s">
        <v>115</v>
      </c>
      <c r="D152" s="2280">
        <v>1136162056.1799998</v>
      </c>
      <c r="F152" s="2280">
        <v>879167689.17999995</v>
      </c>
      <c r="I152" s="2667"/>
      <c r="J152" s="2742"/>
      <c r="N152" s="2487"/>
      <c r="Q152" s="2902"/>
    </row>
    <row r="153" spans="1:17">
      <c r="B153" s="2463" t="s">
        <v>2432</v>
      </c>
      <c r="D153" s="2282">
        <v>356858620</v>
      </c>
      <c r="F153" s="2282">
        <v>305673165</v>
      </c>
      <c r="I153" s="2667"/>
      <c r="J153" s="2740"/>
      <c r="K153" s="2729"/>
      <c r="L153" s="2729"/>
      <c r="M153" s="2729"/>
      <c r="N153" s="2743"/>
      <c r="Q153" s="2477"/>
    </row>
    <row r="154" spans="1:17">
      <c r="B154" s="2463" t="s">
        <v>2433</v>
      </c>
      <c r="D154" s="2285">
        <v>-58853173</v>
      </c>
      <c r="E154" s="2510"/>
      <c r="F154" s="2285">
        <v>-48678797.999999881</v>
      </c>
      <c r="J154" s="2740"/>
      <c r="N154" s="2744"/>
      <c r="Q154" s="2903"/>
    </row>
    <row r="155" spans="1:17" ht="14.25" customHeight="1" thickBot="1">
      <c r="B155" s="2267"/>
      <c r="D155" s="2314">
        <v>1459960348.3499999</v>
      </c>
      <c r="E155" s="2289"/>
      <c r="F155" s="2314">
        <v>1161954901.3500001</v>
      </c>
      <c r="J155" s="2740"/>
      <c r="N155" s="2491"/>
    </row>
    <row r="156" spans="1:17" ht="13.8" thickTop="1">
      <c r="B156" s="2293"/>
      <c r="C156" s="2293"/>
      <c r="D156" s="2792"/>
      <c r="E156" s="2293"/>
      <c r="F156" s="2792"/>
      <c r="J156" s="2740"/>
    </row>
    <row r="157" spans="1:17" ht="26.25" customHeight="1">
      <c r="B157" s="3785" t="s">
        <v>1138</v>
      </c>
      <c r="C157" s="3785"/>
      <c r="D157" s="3785"/>
      <c r="E157" s="3785"/>
      <c r="F157" s="3785"/>
      <c r="J157" s="2745"/>
      <c r="K157" s="2712"/>
      <c r="L157" s="2712"/>
      <c r="M157" s="2712"/>
      <c r="N157" s="2281"/>
    </row>
    <row r="158" spans="1:17" ht="41.25" customHeight="1">
      <c r="B158" s="3786" t="s">
        <v>2204</v>
      </c>
      <c r="C158" s="3786"/>
      <c r="D158" s="3786"/>
      <c r="E158" s="3786"/>
      <c r="F158" s="3786"/>
      <c r="J158" s="2741"/>
      <c r="K158" s="2712"/>
      <c r="L158" s="2712"/>
      <c r="M158" s="2712"/>
      <c r="N158" s="2281"/>
    </row>
    <row r="159" spans="1:17" ht="9" customHeight="1">
      <c r="B159" s="2293"/>
      <c r="C159" s="2293"/>
      <c r="D159" s="3366"/>
      <c r="E159" s="2293"/>
      <c r="F159" s="3366"/>
      <c r="J159" s="2746"/>
      <c r="K159" s="2667"/>
      <c r="L159" s="2667"/>
      <c r="M159" s="2667"/>
      <c r="N159" s="2281"/>
    </row>
    <row r="160" spans="1:17">
      <c r="A160" s="2683">
        <v>13</v>
      </c>
      <c r="B160" s="2681" t="s">
        <v>1857</v>
      </c>
      <c r="E160" s="2286"/>
      <c r="J160" s="2747"/>
      <c r="K160" s="2281"/>
      <c r="L160" s="2281"/>
      <c r="M160" s="2281"/>
      <c r="N160" s="2281"/>
    </row>
    <row r="161" spans="1:18">
      <c r="B161" s="2463" t="s">
        <v>1277</v>
      </c>
      <c r="C161" s="2463"/>
      <c r="D161" s="2280">
        <v>20000</v>
      </c>
      <c r="E161" s="2286"/>
      <c r="F161" s="2280">
        <v>20000</v>
      </c>
      <c r="J161" s="2740"/>
      <c r="K161" s="2281"/>
      <c r="L161" s="2281"/>
      <c r="M161" s="2281"/>
      <c r="N161" s="2281"/>
    </row>
    <row r="162" spans="1:18">
      <c r="B162" s="2463" t="s">
        <v>1278</v>
      </c>
      <c r="C162" s="2463"/>
      <c r="D162" s="2285">
        <v>755027252</v>
      </c>
      <c r="E162" s="2286"/>
      <c r="F162" s="2285">
        <v>1700000</v>
      </c>
      <c r="J162" s="2740"/>
      <c r="K162" s="2667"/>
      <c r="L162" s="2667"/>
      <c r="M162" s="2667"/>
      <c r="N162" s="2667"/>
      <c r="O162" s="2748"/>
    </row>
    <row r="163" spans="1:18" ht="13.8" thickBot="1">
      <c r="B163" s="2267"/>
      <c r="D163" s="2314">
        <v>755047252</v>
      </c>
      <c r="E163" s="2289"/>
      <c r="F163" s="2314">
        <v>1720000</v>
      </c>
      <c r="J163" s="2740"/>
      <c r="O163" s="2748"/>
    </row>
    <row r="164" spans="1:18" ht="13.8" thickTop="1">
      <c r="B164" s="2267"/>
      <c r="D164" s="2289"/>
      <c r="E164" s="2289"/>
      <c r="F164" s="2289"/>
      <c r="J164" s="2740"/>
      <c r="O164" s="2748"/>
    </row>
    <row r="165" spans="1:18">
      <c r="A165" s="2683">
        <v>14</v>
      </c>
      <c r="B165" s="2681" t="s">
        <v>2435</v>
      </c>
      <c r="D165" s="2289"/>
      <c r="E165" s="2289"/>
      <c r="F165" s="2289"/>
      <c r="I165" s="2281"/>
      <c r="J165" s="2740"/>
      <c r="O165" s="2748"/>
    </row>
    <row r="166" spans="1:18">
      <c r="B166" s="2270" t="s">
        <v>2434</v>
      </c>
      <c r="D166" s="2286">
        <v>34961250897.350006</v>
      </c>
      <c r="E166" s="2286">
        <v>0</v>
      </c>
      <c r="F166" s="2286">
        <v>3701660022.0900002</v>
      </c>
      <c r="I166" s="2684"/>
      <c r="J166" s="2740"/>
      <c r="O166" s="2748"/>
    </row>
    <row r="167" spans="1:18" ht="13.8" thickBot="1">
      <c r="B167" s="2270" t="s">
        <v>1140</v>
      </c>
      <c r="D167" s="2286">
        <v>0</v>
      </c>
      <c r="E167" s="2289"/>
      <c r="F167" s="2286">
        <v>0</v>
      </c>
      <c r="I167" s="2684"/>
      <c r="J167" s="2740"/>
      <c r="O167" s="2748"/>
    </row>
    <row r="168" spans="1:18" ht="13.8" thickBot="1">
      <c r="B168" s="2749" t="s">
        <v>1133</v>
      </c>
      <c r="C168" s="2689"/>
      <c r="D168" s="2286">
        <v>664031536</v>
      </c>
      <c r="E168" s="2286"/>
      <c r="F168" s="2286">
        <v>610055463</v>
      </c>
      <c r="I168" s="2750"/>
      <c r="J168" s="2751"/>
      <c r="K168" s="2752"/>
      <c r="L168" s="2750"/>
      <c r="O168" s="2748"/>
    </row>
    <row r="169" spans="1:18" ht="13.8" thickBot="1">
      <c r="C169" s="2293"/>
      <c r="D169" s="2314">
        <v>35625282433.350006</v>
      </c>
      <c r="E169" s="2753">
        <v>0</v>
      </c>
      <c r="F169" s="2314">
        <v>4311715485.0900002</v>
      </c>
      <c r="J169" s="2740"/>
      <c r="O169" s="2748"/>
    </row>
    <row r="170" spans="1:18" ht="13.8" thickTop="1">
      <c r="B170" s="2267"/>
      <c r="D170" s="2289"/>
      <c r="E170" s="2289"/>
      <c r="F170" s="2289"/>
      <c r="J170" s="2740"/>
      <c r="O170" s="2748"/>
    </row>
    <row r="171" spans="1:18" ht="13.8" thickBot="1">
      <c r="A171" s="2683">
        <v>14.01</v>
      </c>
      <c r="B171" s="2681" t="s">
        <v>365</v>
      </c>
      <c r="E171" s="2286"/>
      <c r="I171" s="2491"/>
      <c r="J171" s="2740"/>
      <c r="N171" s="2491"/>
      <c r="O171" s="2748"/>
    </row>
    <row r="172" spans="1:18" ht="27" thickBot="1">
      <c r="B172" s="2754" t="s">
        <v>1280</v>
      </c>
      <c r="D172" s="2296">
        <v>3545496861.0900002</v>
      </c>
      <c r="E172" s="2295"/>
      <c r="F172" s="2296">
        <v>3617635022.0900002</v>
      </c>
      <c r="I172" s="2755"/>
      <c r="N172" s="2756"/>
      <c r="O172" s="2281"/>
      <c r="Q172" s="2491"/>
    </row>
    <row r="173" spans="1:18">
      <c r="B173" s="2757" t="s">
        <v>2554</v>
      </c>
      <c r="D173" s="2945">
        <v>1844414193.24</v>
      </c>
      <c r="E173" s="2759"/>
      <c r="F173" s="2945">
        <v>1894764751.0900002</v>
      </c>
      <c r="I173" s="2755"/>
      <c r="J173" s="2281"/>
      <c r="L173" s="2739"/>
      <c r="N173" s="2760"/>
      <c r="Q173" s="2491"/>
    </row>
    <row r="174" spans="1:18">
      <c r="B174" s="2270" t="s">
        <v>2611</v>
      </c>
      <c r="D174" s="2285">
        <v>1701082667.8500001</v>
      </c>
      <c r="E174" s="2452"/>
      <c r="F174" s="2285">
        <v>1722870271</v>
      </c>
      <c r="I174" s="2761"/>
      <c r="L174" s="2739"/>
      <c r="O174" s="2281"/>
      <c r="R174" s="2486"/>
    </row>
    <row r="175" spans="1:18">
      <c r="B175" s="2267" t="s">
        <v>887</v>
      </c>
      <c r="J175" s="2491"/>
      <c r="L175" s="2739"/>
      <c r="N175" s="2281"/>
      <c r="O175" s="2281"/>
    </row>
    <row r="176" spans="1:18">
      <c r="B176" s="2270" t="s">
        <v>888</v>
      </c>
      <c r="C176" s="2267"/>
      <c r="D176" s="2280">
        <v>84025000</v>
      </c>
      <c r="E176" s="2286"/>
      <c r="F176" s="2280">
        <v>84025000</v>
      </c>
      <c r="I176" s="2491"/>
      <c r="L176" s="2739"/>
      <c r="N176" s="2762"/>
      <c r="O176" s="2281"/>
    </row>
    <row r="177" spans="1:18" ht="13.8" thickBot="1">
      <c r="B177" s="2267" t="s">
        <v>889</v>
      </c>
      <c r="D177" s="2314">
        <v>3629521861.0900002</v>
      </c>
      <c r="E177" s="2289"/>
      <c r="F177" s="2314">
        <v>3701660022.0900002</v>
      </c>
      <c r="J177" s="2281"/>
      <c r="L177" s="2763"/>
      <c r="N177" s="2281"/>
      <c r="O177" s="2281"/>
    </row>
    <row r="178" spans="1:18" ht="13.8" thickTop="1">
      <c r="B178" s="2267"/>
      <c r="D178" s="2289"/>
      <c r="E178" s="2289"/>
      <c r="F178" s="2289"/>
      <c r="J178" s="2281"/>
      <c r="L178" s="2893"/>
      <c r="N178" s="2281"/>
      <c r="O178" s="2281"/>
    </row>
    <row r="179" spans="1:18" ht="16.5" customHeight="1">
      <c r="A179" s="2683">
        <v>14.02</v>
      </c>
      <c r="B179" s="2267" t="s">
        <v>2613</v>
      </c>
      <c r="D179" s="2286">
        <v>33176143229.500004</v>
      </c>
      <c r="E179" s="2286"/>
      <c r="F179" s="2286">
        <v>25650935765.099998</v>
      </c>
      <c r="G179" s="2238"/>
      <c r="H179" s="2238"/>
      <c r="I179" s="2237"/>
      <c r="J179" s="2238"/>
      <c r="L179" s="2739"/>
      <c r="O179" s="2341"/>
      <c r="Q179" s="2281"/>
      <c r="R179" s="2486"/>
    </row>
    <row r="180" spans="1:18" ht="16.5" customHeight="1">
      <c r="B180" s="2270" t="s">
        <v>2612</v>
      </c>
      <c r="D180" s="2286">
        <v>1785107667.8500001</v>
      </c>
      <c r="E180" s="2286"/>
      <c r="F180" s="2286">
        <v>1806895271</v>
      </c>
      <c r="G180" s="2238"/>
      <c r="H180" s="2238"/>
      <c r="I180" s="2237"/>
      <c r="J180" s="2904"/>
      <c r="L180" s="2739"/>
      <c r="O180" s="2341"/>
      <c r="Q180" s="2281"/>
      <c r="R180" s="2486"/>
    </row>
    <row r="181" spans="1:18" ht="25.5" customHeight="1" thickBot="1">
      <c r="B181" s="2764" t="s">
        <v>2614</v>
      </c>
      <c r="D181" s="2765">
        <v>34961250897.350006</v>
      </c>
      <c r="E181" s="2289"/>
      <c r="F181" s="2765">
        <v>27457831036.099998</v>
      </c>
      <c r="G181" s="2238"/>
      <c r="H181" s="2238"/>
      <c r="I181" s="2237"/>
      <c r="J181" s="2238"/>
      <c r="L181" s="2739"/>
      <c r="O181" s="2341"/>
      <c r="Q181" s="2281"/>
      <c r="R181" s="2486"/>
    </row>
    <row r="182" spans="1:18" ht="9" customHeight="1" thickTop="1">
      <c r="E182" s="2286"/>
      <c r="K182" s="2905"/>
      <c r="L182" s="2906"/>
      <c r="M182" s="2905"/>
      <c r="N182" s="2281"/>
    </row>
    <row r="183" spans="1:18" ht="52.5" customHeight="1">
      <c r="B183" s="3595" t="s">
        <v>1281</v>
      </c>
      <c r="C183" s="3595"/>
      <c r="D183" s="3595"/>
      <c r="E183" s="3595"/>
      <c r="F183" s="3595"/>
      <c r="G183" s="2238"/>
      <c r="H183" s="2238"/>
      <c r="I183" s="2238"/>
      <c r="J183" s="2238"/>
      <c r="R183" s="2486"/>
    </row>
    <row r="184" spans="1:18" ht="5.25" customHeight="1">
      <c r="B184" s="2293"/>
      <c r="C184" s="2293"/>
      <c r="D184" s="2792"/>
      <c r="E184" s="2293"/>
      <c r="F184" s="2792"/>
      <c r="G184" s="2238"/>
      <c r="H184" s="2238"/>
      <c r="I184" s="2238"/>
      <c r="J184" s="2238"/>
      <c r="K184" s="2905"/>
      <c r="L184" s="2905"/>
      <c r="M184" s="2905"/>
      <c r="N184" s="2281"/>
    </row>
    <row r="185" spans="1:18" ht="48.75" customHeight="1">
      <c r="B185" s="3595" t="s">
        <v>1541</v>
      </c>
      <c r="C185" s="3595"/>
      <c r="D185" s="3595"/>
      <c r="E185" s="3595"/>
      <c r="F185" s="3595"/>
      <c r="J185" s="2281"/>
      <c r="K185" s="2905"/>
      <c r="L185" s="2907"/>
      <c r="M185" s="2905"/>
      <c r="Q185" s="2486"/>
    </row>
    <row r="186" spans="1:18">
      <c r="B186" s="2275"/>
      <c r="C186" s="2275"/>
      <c r="D186" s="3367"/>
      <c r="E186" s="2275"/>
      <c r="F186" s="3367"/>
      <c r="N186" s="2667"/>
    </row>
    <row r="187" spans="1:18" ht="15" customHeight="1" thickBot="1">
      <c r="A187" s="2766">
        <v>15</v>
      </c>
      <c r="B187" s="2767" t="s">
        <v>1171</v>
      </c>
      <c r="C187" s="2560"/>
      <c r="D187" s="2768">
        <v>1060000000</v>
      </c>
      <c r="E187" s="2560"/>
      <c r="F187" s="2768">
        <v>1060000000</v>
      </c>
    </row>
    <row r="188" spans="1:18" ht="91.5" customHeight="1" thickTop="1">
      <c r="B188" s="3595" t="s">
        <v>1141</v>
      </c>
      <c r="C188" s="3595"/>
      <c r="D188" s="3595"/>
      <c r="E188" s="3595"/>
      <c r="F188" s="3595"/>
    </row>
    <row r="189" spans="1:18" ht="15" customHeight="1">
      <c r="B189" s="2769" t="s">
        <v>1142</v>
      </c>
      <c r="C189" s="2769" t="s">
        <v>859</v>
      </c>
      <c r="D189" s="2555"/>
      <c r="E189" s="2770"/>
      <c r="F189" s="3374"/>
    </row>
    <row r="190" spans="1:18">
      <c r="B190" s="2769" t="s">
        <v>1143</v>
      </c>
      <c r="C190" s="2769" t="s">
        <v>860</v>
      </c>
      <c r="D190" s="2555"/>
      <c r="E190" s="2770"/>
      <c r="F190" s="3375"/>
    </row>
    <row r="191" spans="1:18" s="2921" customFormat="1" ht="33.75" customHeight="1">
      <c r="A191" s="3482"/>
      <c r="B191" s="2773" t="s">
        <v>1144</v>
      </c>
      <c r="C191" s="3781" t="s">
        <v>861</v>
      </c>
      <c r="D191" s="3782"/>
      <c r="E191" s="3489"/>
      <c r="F191" s="3490"/>
      <c r="K191" s="3488"/>
      <c r="L191" s="3488"/>
      <c r="M191" s="3488"/>
    </row>
    <row r="192" spans="1:18">
      <c r="B192" s="2771" t="s">
        <v>1145</v>
      </c>
      <c r="C192" s="2771" t="s">
        <v>862</v>
      </c>
      <c r="D192" s="2297"/>
      <c r="E192" s="2772"/>
      <c r="F192" s="3376"/>
    </row>
    <row r="193" spans="1:24">
      <c r="B193" s="2771" t="s">
        <v>1146</v>
      </c>
      <c r="C193" s="2771" t="s">
        <v>863</v>
      </c>
      <c r="D193" s="2297"/>
      <c r="E193" s="2772"/>
      <c r="F193" s="3377"/>
    </row>
    <row r="194" spans="1:24">
      <c r="B194" s="2771" t="s">
        <v>1147</v>
      </c>
      <c r="C194" s="2771" t="s">
        <v>864</v>
      </c>
      <c r="D194" s="2297"/>
      <c r="E194" s="2772"/>
      <c r="F194" s="3376"/>
      <c r="G194" s="2775"/>
    </row>
    <row r="195" spans="1:24" ht="14.25" customHeight="1">
      <c r="B195" s="2771" t="s">
        <v>1148</v>
      </c>
      <c r="C195" s="2776" t="s">
        <v>865</v>
      </c>
      <c r="D195" s="2286"/>
      <c r="F195" s="3378"/>
      <c r="G195" s="2777"/>
      <c r="H195" s="2777"/>
      <c r="I195" s="2777"/>
      <c r="J195" s="2777"/>
    </row>
    <row r="196" spans="1:24" ht="12.75" customHeight="1">
      <c r="B196" s="2778" t="s">
        <v>1149</v>
      </c>
      <c r="C196" s="3787" t="s">
        <v>866</v>
      </c>
      <c r="D196" s="3788"/>
      <c r="E196" s="3788"/>
      <c r="F196" s="3789"/>
      <c r="G196" s="2777"/>
      <c r="H196" s="2777"/>
      <c r="I196" s="2777"/>
      <c r="J196" s="2777"/>
      <c r="K196" s="2779"/>
      <c r="L196" s="2779"/>
      <c r="M196" s="2779"/>
    </row>
    <row r="197" spans="1:24" ht="13.5" customHeight="1">
      <c r="B197" s="3779" t="s">
        <v>1150</v>
      </c>
      <c r="C197" s="3790"/>
      <c r="D197" s="3595"/>
      <c r="E197" s="3595"/>
      <c r="F197" s="3791"/>
      <c r="G197" s="2777"/>
      <c r="H197" s="2777"/>
      <c r="I197" s="2777"/>
      <c r="J197" s="2777"/>
      <c r="K197" s="2779"/>
      <c r="L197" s="2779"/>
      <c r="M197" s="2779"/>
    </row>
    <row r="198" spans="1:24" ht="13.5" customHeight="1">
      <c r="B198" s="3780"/>
      <c r="C198" s="3792"/>
      <c r="D198" s="3793"/>
      <c r="E198" s="3793"/>
      <c r="F198" s="3794"/>
      <c r="G198" s="2777"/>
      <c r="H198" s="2777"/>
      <c r="I198" s="2777"/>
      <c r="J198" s="2777"/>
      <c r="K198" s="2779"/>
      <c r="L198" s="2779"/>
      <c r="M198" s="2779"/>
    </row>
    <row r="199" spans="1:24" ht="52.95" customHeight="1">
      <c r="B199" s="2780" t="s">
        <v>2437</v>
      </c>
      <c r="C199" s="3795" t="s">
        <v>867</v>
      </c>
      <c r="D199" s="3796"/>
      <c r="E199" s="3796"/>
      <c r="F199" s="3797"/>
      <c r="G199" s="2777"/>
      <c r="H199" s="2777"/>
      <c r="I199" s="2777"/>
      <c r="J199" s="2777"/>
      <c r="K199" s="2779"/>
      <c r="L199" s="2779"/>
      <c r="M199" s="2779"/>
    </row>
    <row r="200" spans="1:24">
      <c r="B200" s="2781" t="s">
        <v>1151</v>
      </c>
      <c r="C200" s="2782" t="s">
        <v>1542</v>
      </c>
      <c r="D200" s="3368"/>
      <c r="E200" s="2783"/>
      <c r="F200" s="3379"/>
      <c r="G200" s="2777"/>
      <c r="H200" s="2777"/>
      <c r="I200" s="2777"/>
      <c r="J200" s="2777"/>
      <c r="K200" s="2779"/>
      <c r="L200" s="2779"/>
      <c r="M200" s="2779"/>
    </row>
    <row r="201" spans="1:24">
      <c r="B201" s="2782" t="s">
        <v>1152</v>
      </c>
      <c r="C201" s="2782" t="s">
        <v>868</v>
      </c>
      <c r="D201" s="3368"/>
      <c r="E201" s="2783"/>
      <c r="F201" s="3379"/>
      <c r="G201" s="2777"/>
      <c r="H201" s="2777"/>
      <c r="I201" s="2777"/>
      <c r="J201" s="2777"/>
      <c r="K201" s="2779"/>
      <c r="L201" s="2779"/>
      <c r="M201" s="2779"/>
    </row>
    <row r="202" spans="1:24" ht="15" customHeight="1">
      <c r="B202" s="2782" t="s">
        <v>1153</v>
      </c>
      <c r="C202" s="2784" t="s">
        <v>869</v>
      </c>
      <c r="D202" s="3369"/>
      <c r="E202" s="2785"/>
      <c r="F202" s="3380"/>
      <c r="G202" s="2777"/>
      <c r="H202" s="2777"/>
      <c r="I202" s="2777"/>
      <c r="J202" s="2777"/>
      <c r="K202" s="2779"/>
      <c r="L202" s="2779"/>
      <c r="M202" s="2779"/>
    </row>
    <row r="203" spans="1:24">
      <c r="B203" s="2782" t="s">
        <v>1154</v>
      </c>
      <c r="C203" s="2784" t="s">
        <v>869</v>
      </c>
      <c r="D203" s="3369"/>
      <c r="E203" s="2785"/>
      <c r="F203" s="3381"/>
      <c r="K203" s="2779"/>
      <c r="L203" s="2779"/>
      <c r="M203" s="2779"/>
      <c r="W203" s="2234"/>
    </row>
    <row r="204" spans="1:24" ht="27" customHeight="1">
      <c r="B204" s="2786" t="s">
        <v>1155</v>
      </c>
      <c r="C204" s="3783" t="s">
        <v>870</v>
      </c>
      <c r="D204" s="3784"/>
      <c r="E204" s="2787"/>
      <c r="F204" s="3381"/>
      <c r="N204" s="2691"/>
      <c r="W204" s="2488" t="e">
        <v>#REF!</v>
      </c>
      <c r="X204" s="2788">
        <v>194537834</v>
      </c>
    </row>
    <row r="205" spans="1:24" ht="13.5" customHeight="1">
      <c r="B205" s="2466"/>
      <c r="C205" s="2290"/>
      <c r="D205" s="3370"/>
      <c r="E205" s="2290"/>
      <c r="F205" s="3382"/>
      <c r="N205" s="2691"/>
      <c r="W205" s="2488"/>
      <c r="X205" s="2235"/>
    </row>
    <row r="206" spans="1:24">
      <c r="A206" s="2683">
        <v>16</v>
      </c>
      <c r="B206" s="2267" t="s">
        <v>2446</v>
      </c>
      <c r="E206" s="2289"/>
      <c r="N206" s="2341"/>
    </row>
    <row r="207" spans="1:24">
      <c r="B207" s="2270" t="s">
        <v>2445</v>
      </c>
      <c r="C207" s="2293"/>
      <c r="D207" s="2286">
        <v>16238700000</v>
      </c>
      <c r="E207" s="2293"/>
      <c r="F207" s="2286">
        <v>13453200000</v>
      </c>
    </row>
    <row r="208" spans="1:24">
      <c r="B208" s="2270" t="s">
        <v>1134</v>
      </c>
      <c r="C208" s="2466"/>
      <c r="D208" s="2286">
        <v>1129000000</v>
      </c>
      <c r="E208" s="2790">
        <v>0</v>
      </c>
      <c r="F208" s="2286">
        <v>1092000000</v>
      </c>
      <c r="J208" s="2281"/>
      <c r="O208" s="2281"/>
    </row>
    <row r="209" spans="1:24">
      <c r="B209" s="2270" t="s">
        <v>1133</v>
      </c>
      <c r="C209" s="2466"/>
      <c r="D209" s="2297">
        <v>100000000</v>
      </c>
      <c r="E209" s="2791"/>
      <c r="F209" s="2297">
        <v>100000000</v>
      </c>
      <c r="N209" s="2281"/>
      <c r="O209" s="2281"/>
    </row>
    <row r="210" spans="1:24" ht="13.8" thickBot="1">
      <c r="C210" s="2293"/>
      <c r="D210" s="2298">
        <v>17467700000</v>
      </c>
      <c r="E210" s="2792"/>
      <c r="F210" s="2298">
        <v>14645200000</v>
      </c>
      <c r="J210" s="2281"/>
      <c r="O210" s="2281"/>
      <c r="Q210" s="2793"/>
    </row>
    <row r="211" spans="1:24" ht="13.8" thickTop="1">
      <c r="C211" s="2293"/>
      <c r="D211" s="2289"/>
      <c r="E211" s="2792"/>
      <c r="F211" s="2289"/>
      <c r="J211" s="2281"/>
      <c r="O211" s="2281"/>
      <c r="Q211" s="2303"/>
    </row>
    <row r="212" spans="1:24">
      <c r="A212" s="2683">
        <v>16.010000000000002</v>
      </c>
      <c r="B212" s="2681" t="s">
        <v>2444</v>
      </c>
      <c r="C212" s="2293"/>
      <c r="E212" s="2753"/>
      <c r="J212" s="2281"/>
      <c r="K212" s="2729"/>
      <c r="L212" s="2729"/>
      <c r="M212" s="2729"/>
      <c r="N212" s="2341"/>
      <c r="O212" s="2897"/>
      <c r="Q212" s="2303"/>
    </row>
    <row r="213" spans="1:24">
      <c r="B213" s="2270" t="s">
        <v>1600</v>
      </c>
      <c r="C213" s="2293"/>
      <c r="D213" s="2589">
        <v>13453200000</v>
      </c>
      <c r="E213" s="2794"/>
      <c r="F213" s="2589">
        <v>12393881000</v>
      </c>
      <c r="N213" s="2341"/>
      <c r="O213" s="2898"/>
      <c r="Q213" s="2303"/>
    </row>
    <row r="214" spans="1:24">
      <c r="B214" s="2270" t="s">
        <v>1865</v>
      </c>
      <c r="C214" s="2293"/>
      <c r="D214" s="2277">
        <v>5835000000</v>
      </c>
      <c r="E214" s="2794"/>
      <c r="F214" s="2277">
        <v>3865000000</v>
      </c>
      <c r="N214" s="2341"/>
      <c r="O214" s="2898"/>
      <c r="Q214" s="2303"/>
    </row>
    <row r="215" spans="1:24">
      <c r="B215" s="2322"/>
      <c r="C215" s="2293"/>
      <c r="D215" s="2288">
        <v>19288200000</v>
      </c>
      <c r="E215" s="2795"/>
      <c r="F215" s="2288">
        <v>16258881000</v>
      </c>
      <c r="J215" s="2491"/>
      <c r="N215" s="2341"/>
      <c r="O215" s="2898"/>
      <c r="Q215" s="2303"/>
    </row>
    <row r="216" spans="1:24">
      <c r="B216" s="2270" t="s">
        <v>1866</v>
      </c>
      <c r="C216" s="2293"/>
      <c r="D216" s="2277">
        <v>3049500000</v>
      </c>
      <c r="E216" s="2794"/>
      <c r="F216" s="2277">
        <v>2805681000</v>
      </c>
      <c r="J216" s="2491"/>
      <c r="N216" s="2341"/>
      <c r="O216" s="2898"/>
      <c r="Q216" s="2303"/>
    </row>
    <row r="217" spans="1:24" ht="13.8" thickBot="1">
      <c r="B217" s="2267" t="s">
        <v>1602</v>
      </c>
      <c r="C217" s="2293"/>
      <c r="D217" s="2314">
        <v>16238700000</v>
      </c>
      <c r="E217" s="2792"/>
      <c r="F217" s="2314">
        <v>13453200000</v>
      </c>
      <c r="I217" s="2281"/>
      <c r="J217" s="2491"/>
      <c r="N217" s="2341"/>
      <c r="O217" s="2898"/>
      <c r="Q217" s="2303"/>
    </row>
    <row r="218" spans="1:24" ht="13.8" thickTop="1">
      <c r="B218" s="2267"/>
      <c r="C218" s="2293"/>
      <c r="D218" s="2289"/>
      <c r="E218" s="2794"/>
      <c r="F218" s="2929"/>
      <c r="I218" s="2281"/>
      <c r="J218" s="2491"/>
      <c r="N218" s="2341"/>
      <c r="O218" s="2896"/>
      <c r="Q218" s="2303"/>
    </row>
    <row r="219" spans="1:24">
      <c r="A219" s="2683">
        <v>17</v>
      </c>
      <c r="B219" s="2267" t="s">
        <v>2630</v>
      </c>
      <c r="E219" s="2286"/>
      <c r="F219" s="3383"/>
      <c r="N219" s="2281"/>
      <c r="W219" s="2488"/>
      <c r="X219" s="2789"/>
    </row>
    <row r="220" spans="1:24">
      <c r="B220" s="2463" t="s">
        <v>1607</v>
      </c>
      <c r="C220" s="2267"/>
      <c r="D220" s="2277">
        <v>723258094.11199641</v>
      </c>
      <c r="E220" s="2286"/>
      <c r="F220" s="2287">
        <v>936313687.28999996</v>
      </c>
      <c r="G220" s="2239">
        <v>870547305</v>
      </c>
      <c r="H220" s="2239"/>
      <c r="I220" s="2239"/>
      <c r="J220" s="2239"/>
      <c r="N220" s="2281"/>
      <c r="W220" s="2488"/>
      <c r="X220" s="2789"/>
    </row>
    <row r="221" spans="1:24">
      <c r="B221" s="2270" t="s">
        <v>620</v>
      </c>
      <c r="C221" s="2267"/>
      <c r="D221" s="2297">
        <v>21096543.123334378</v>
      </c>
      <c r="E221" s="2286"/>
      <c r="F221" s="2297">
        <v>30397969.99999997</v>
      </c>
      <c r="G221" s="2240">
        <v>-207958891</v>
      </c>
      <c r="H221" s="2240"/>
      <c r="I221" s="2240"/>
      <c r="J221" s="2240"/>
      <c r="K221" s="2908"/>
      <c r="L221" s="2908"/>
      <c r="M221" s="2908"/>
      <c r="N221" s="2281"/>
      <c r="W221" s="2488"/>
      <c r="X221" s="2789"/>
    </row>
    <row r="222" spans="1:24">
      <c r="B222" s="2681" t="s">
        <v>1608</v>
      </c>
      <c r="C222" s="2267"/>
      <c r="D222" s="2465">
        <v>744354637.23533082</v>
      </c>
      <c r="E222" s="2286"/>
      <c r="F222" s="2465">
        <v>723258094.11199641</v>
      </c>
      <c r="G222" s="2240">
        <v>-14468999</v>
      </c>
      <c r="H222" s="2240"/>
      <c r="I222" s="2240"/>
      <c r="J222" s="2240"/>
      <c r="K222" s="2909"/>
      <c r="L222" s="2909"/>
      <c r="M222" s="2909"/>
      <c r="N222" s="2281"/>
      <c r="W222" s="2488"/>
      <c r="X222" s="2789"/>
    </row>
    <row r="223" spans="1:24" ht="13.8" thickBot="1">
      <c r="B223" s="2270" t="s">
        <v>2467</v>
      </c>
      <c r="C223" s="2267"/>
      <c r="D223" s="2465">
        <v>-256074093.83241475</v>
      </c>
      <c r="E223" s="2796"/>
      <c r="F223" s="2465">
        <v>-244001910.47895384</v>
      </c>
      <c r="G223" s="2910">
        <v>662588414</v>
      </c>
      <c r="H223" s="2241"/>
      <c r="I223" s="2241"/>
      <c r="J223" s="2241"/>
      <c r="K223" s="2909"/>
      <c r="L223" s="2909"/>
      <c r="M223" s="2909"/>
      <c r="N223" s="2281"/>
      <c r="W223" s="2488"/>
      <c r="X223" s="2789"/>
    </row>
    <row r="224" spans="1:24" ht="15" customHeight="1" thickTop="1" thickBot="1">
      <c r="B224" s="2267" t="s">
        <v>1609</v>
      </c>
      <c r="C224" s="2267"/>
      <c r="D224" s="2314">
        <v>488280543.40291607</v>
      </c>
      <c r="E224" s="2286"/>
      <c r="F224" s="2314">
        <v>479256183.63304257</v>
      </c>
      <c r="I224" s="2281"/>
      <c r="N224" s="2281"/>
      <c r="W224" s="2488"/>
      <c r="X224" s="2789"/>
    </row>
    <row r="225" spans="1:24" ht="13.8" thickTop="1">
      <c r="B225" s="2797" t="s">
        <v>1610</v>
      </c>
      <c r="E225" s="2286"/>
      <c r="N225" s="2281"/>
      <c r="W225" s="2488"/>
      <c r="X225" s="2789"/>
    </row>
    <row r="226" spans="1:24">
      <c r="A226" s="2683">
        <v>18</v>
      </c>
      <c r="B226" s="2681" t="s">
        <v>2438</v>
      </c>
      <c r="E226" s="2286"/>
    </row>
    <row r="227" spans="1:24">
      <c r="B227" s="2270" t="s">
        <v>551</v>
      </c>
      <c r="D227" s="2280">
        <v>1910681.32</v>
      </c>
      <c r="E227" s="2286"/>
      <c r="F227" s="2280">
        <v>7726247.2400000002</v>
      </c>
    </row>
    <row r="228" spans="1:24">
      <c r="B228" s="2270" t="s">
        <v>311</v>
      </c>
      <c r="D228" s="2282">
        <v>14585756.82</v>
      </c>
      <c r="E228" s="2286"/>
      <c r="F228" s="2282">
        <v>13487420.82</v>
      </c>
    </row>
    <row r="229" spans="1:24">
      <c r="B229" s="2270" t="s">
        <v>126</v>
      </c>
      <c r="D229" s="2282">
        <v>5248993.07</v>
      </c>
      <c r="E229" s="2286"/>
      <c r="F229" s="2282">
        <v>58152485.869999997</v>
      </c>
    </row>
    <row r="230" spans="1:24">
      <c r="B230" s="2270" t="s">
        <v>532</v>
      </c>
      <c r="D230" s="2282">
        <v>0</v>
      </c>
      <c r="E230" s="2286"/>
      <c r="F230" s="2282">
        <v>0</v>
      </c>
    </row>
    <row r="231" spans="1:24">
      <c r="B231" s="2270" t="s">
        <v>1117</v>
      </c>
      <c r="D231" s="2282">
        <v>77730187.049999997</v>
      </c>
      <c r="E231" s="2286"/>
      <c r="F231" s="2282">
        <v>77730187.049999997</v>
      </c>
    </row>
    <row r="232" spans="1:24">
      <c r="B232" s="2270" t="s">
        <v>127</v>
      </c>
      <c r="D232" s="2282">
        <v>142904955.15000001</v>
      </c>
      <c r="E232" s="2286"/>
      <c r="F232" s="2282">
        <v>122941929.65000001</v>
      </c>
    </row>
    <row r="233" spans="1:24">
      <c r="B233" s="2270" t="s">
        <v>1001</v>
      </c>
      <c r="D233" s="2285">
        <v>381799085.89999998</v>
      </c>
      <c r="E233" s="2286"/>
      <c r="F233" s="2285">
        <v>333041584.94999999</v>
      </c>
    </row>
    <row r="234" spans="1:24" ht="13.8" thickBot="1">
      <c r="B234" s="2267"/>
      <c r="D234" s="2298">
        <v>624179659.30999994</v>
      </c>
      <c r="E234" s="2289"/>
      <c r="F234" s="2298">
        <v>613079855.57999992</v>
      </c>
    </row>
    <row r="235" spans="1:24" ht="13.8" thickTop="1">
      <c r="B235" s="2267"/>
      <c r="D235" s="2289"/>
      <c r="E235" s="2289"/>
      <c r="F235" s="2289"/>
    </row>
    <row r="236" spans="1:24">
      <c r="A236" s="2683">
        <v>19</v>
      </c>
      <c r="B236" s="2267" t="s">
        <v>2439</v>
      </c>
      <c r="D236" s="2289"/>
      <c r="E236" s="2289"/>
      <c r="F236" s="2289"/>
    </row>
    <row r="237" spans="1:24" ht="13.5" customHeight="1">
      <c r="B237" s="2270" t="s">
        <v>858</v>
      </c>
      <c r="D237" s="2280">
        <v>789197154.74000001</v>
      </c>
      <c r="E237" s="2286">
        <v>0</v>
      </c>
      <c r="F237" s="2280">
        <v>762461092.95000005</v>
      </c>
      <c r="O237" s="2911"/>
    </row>
    <row r="238" spans="1:24">
      <c r="B238" s="2270" t="s">
        <v>1134</v>
      </c>
      <c r="D238" s="2282">
        <v>34232356</v>
      </c>
      <c r="E238" s="2286">
        <v>0</v>
      </c>
      <c r="F238" s="2282">
        <v>43339163</v>
      </c>
      <c r="O238" s="2896"/>
    </row>
    <row r="239" spans="1:24">
      <c r="B239" s="2270" t="s">
        <v>1133</v>
      </c>
      <c r="D239" s="2285">
        <v>2284726</v>
      </c>
      <c r="E239" s="2286"/>
      <c r="F239" s="2285">
        <v>13388191</v>
      </c>
      <c r="J239" s="2695"/>
    </row>
    <row r="240" spans="1:24" ht="13.8" thickBot="1">
      <c r="D240" s="2314">
        <v>825714236.74000001</v>
      </c>
      <c r="E240" s="2289">
        <v>0</v>
      </c>
      <c r="F240" s="2314">
        <v>819188446.95000005</v>
      </c>
      <c r="I240" s="2281"/>
      <c r="J240" s="2696"/>
      <c r="O240" s="2281"/>
    </row>
    <row r="241" spans="1:18" ht="13.8" thickTop="1">
      <c r="D241" s="2289"/>
      <c r="E241" s="2289"/>
      <c r="F241" s="2289"/>
      <c r="I241" s="2281"/>
      <c r="O241" s="2281"/>
    </row>
    <row r="242" spans="1:18">
      <c r="A242" s="2683">
        <v>19.010000000000002</v>
      </c>
      <c r="B242" s="2267" t="s">
        <v>2440</v>
      </c>
      <c r="E242" s="2286"/>
    </row>
    <row r="243" spans="1:18">
      <c r="B243" s="2270" t="s">
        <v>1406</v>
      </c>
      <c r="D243" s="2286">
        <v>114998347.08</v>
      </c>
      <c r="E243" s="2286"/>
      <c r="F243" s="2286">
        <v>123279366.43000001</v>
      </c>
      <c r="I243" s="2281"/>
      <c r="N243" s="2281"/>
    </row>
    <row r="244" spans="1:18" ht="13.8" thickBot="1">
      <c r="B244" s="2270" t="s">
        <v>1407</v>
      </c>
      <c r="E244" s="2286"/>
      <c r="N244" s="2281"/>
    </row>
    <row r="245" spans="1:18" ht="13.8" thickBot="1">
      <c r="B245" s="2270" t="s">
        <v>1408</v>
      </c>
      <c r="D245" s="2280">
        <v>0</v>
      </c>
      <c r="E245" s="2286"/>
      <c r="F245" s="2280">
        <v>0</v>
      </c>
      <c r="J245" s="2281"/>
      <c r="N245" s="2798"/>
    </row>
    <row r="246" spans="1:18">
      <c r="B246" s="2270" t="s">
        <v>1409</v>
      </c>
      <c r="D246" s="2282">
        <v>0</v>
      </c>
      <c r="E246" s="2286"/>
      <c r="F246" s="2282">
        <v>0</v>
      </c>
      <c r="N246" s="2281"/>
    </row>
    <row r="247" spans="1:18">
      <c r="B247" s="2270" t="s">
        <v>2559</v>
      </c>
      <c r="D247" s="2282">
        <v>5357083</v>
      </c>
      <c r="E247" s="2286"/>
      <c r="F247" s="2282">
        <v>0</v>
      </c>
      <c r="N247" s="2281"/>
    </row>
    <row r="248" spans="1:18">
      <c r="B248" s="2270" t="s">
        <v>2558</v>
      </c>
      <c r="D248" s="2285">
        <v>668841724.65999997</v>
      </c>
      <c r="E248" s="2286"/>
      <c r="F248" s="2285">
        <v>639181726.51999998</v>
      </c>
      <c r="I248" s="2281"/>
      <c r="N248" s="2281"/>
    </row>
    <row r="249" spans="1:18" ht="13.8" thickBot="1">
      <c r="B249" s="2267"/>
      <c r="D249" s="2314">
        <v>789197154.74000001</v>
      </c>
      <c r="E249" s="2289"/>
      <c r="F249" s="2314">
        <v>762461092.95000005</v>
      </c>
      <c r="H249" s="2281">
        <v>-26736061.789999962</v>
      </c>
      <c r="I249" s="2281"/>
      <c r="K249" s="2799"/>
      <c r="L249" s="2800"/>
      <c r="M249" s="2800"/>
      <c r="N249" s="2281"/>
      <c r="Q249" s="2801"/>
    </row>
    <row r="250" spans="1:18" ht="14.4" thickTop="1" thickBot="1">
      <c r="B250" s="2267"/>
      <c r="D250" s="2289"/>
      <c r="E250" s="2289"/>
      <c r="F250" s="2289"/>
      <c r="K250" s="2802"/>
      <c r="L250" s="2803"/>
      <c r="M250" s="2804"/>
      <c r="N250" s="2281"/>
      <c r="R250" s="2281"/>
    </row>
    <row r="251" spans="1:18" ht="13.8" thickBot="1">
      <c r="A251" s="2683">
        <v>20</v>
      </c>
      <c r="B251" s="2267" t="s">
        <v>1156</v>
      </c>
      <c r="E251" s="2289"/>
      <c r="H251" s="2805">
        <v>-0.1571044921875</v>
      </c>
      <c r="I251" s="2804"/>
      <c r="K251" s="2806"/>
      <c r="L251" s="2807"/>
      <c r="N251" s="2281"/>
      <c r="Q251" s="2667"/>
    </row>
    <row r="252" spans="1:18">
      <c r="B252" s="2270" t="s">
        <v>2447</v>
      </c>
      <c r="C252" s="2267"/>
      <c r="D252" s="2280">
        <v>407965974.51200002</v>
      </c>
      <c r="E252" s="2286">
        <v>0</v>
      </c>
      <c r="F252" s="2280">
        <v>410403776.35000002</v>
      </c>
      <c r="I252" s="2281"/>
      <c r="K252" s="2808"/>
      <c r="L252" s="2809"/>
      <c r="M252" s="2810"/>
      <c r="N252" s="2281"/>
      <c r="O252" s="2281"/>
    </row>
    <row r="253" spans="1:18">
      <c r="B253" s="2510" t="s">
        <v>1134</v>
      </c>
      <c r="C253" s="2267"/>
      <c r="D253" s="2285">
        <v>96392</v>
      </c>
      <c r="E253" s="2286">
        <v>0</v>
      </c>
      <c r="F253" s="2285">
        <v>86730</v>
      </c>
      <c r="H253" s="2303"/>
      <c r="I253" s="2341"/>
      <c r="J253" s="2811"/>
      <c r="K253" s="2812"/>
      <c r="L253" s="2813"/>
      <c r="M253" s="2814"/>
      <c r="N253" s="2319"/>
      <c r="Q253" s="2912"/>
      <c r="R253" s="2330"/>
    </row>
    <row r="254" spans="1:18">
      <c r="B254" s="2270" t="s">
        <v>1133</v>
      </c>
      <c r="C254" s="2267"/>
      <c r="D254" s="2289">
        <v>458063</v>
      </c>
      <c r="E254" s="2289">
        <v>0</v>
      </c>
      <c r="F254" s="2289">
        <v>161876</v>
      </c>
      <c r="J254" s="2491"/>
      <c r="K254" s="2815"/>
      <c r="L254" s="2816"/>
      <c r="M254" s="2816"/>
      <c r="N254" s="2817"/>
      <c r="O254" s="2281"/>
      <c r="Q254" s="2913"/>
      <c r="R254" s="2330"/>
    </row>
    <row r="255" spans="1:18">
      <c r="B255" s="2270" t="s">
        <v>1693</v>
      </c>
      <c r="D255" s="2280">
        <v>31604</v>
      </c>
      <c r="E255" s="2286"/>
      <c r="F255" s="2280">
        <v>37699</v>
      </c>
      <c r="J255" s="2491"/>
      <c r="K255" s="2818"/>
      <c r="L255" s="2819"/>
      <c r="M255" s="2819"/>
      <c r="N255" s="2281"/>
      <c r="Q255" s="2913"/>
      <c r="R255" s="2330"/>
    </row>
    <row r="256" spans="1:18" ht="13.8" thickBot="1">
      <c r="B256" s="2270" t="s">
        <v>1157</v>
      </c>
      <c r="D256" s="2282">
        <v>345000</v>
      </c>
      <c r="E256" s="2286"/>
      <c r="F256" s="2282">
        <v>27600</v>
      </c>
      <c r="I256" s="2665"/>
      <c r="J256" s="2491"/>
      <c r="K256" s="2820"/>
      <c r="L256" s="2821"/>
      <c r="M256" s="2821"/>
      <c r="N256" s="2817"/>
      <c r="O256" s="2281"/>
      <c r="Q256" s="2900"/>
      <c r="R256" s="2330"/>
    </row>
    <row r="257" spans="1:18">
      <c r="B257" s="2270" t="s">
        <v>1530</v>
      </c>
      <c r="D257" s="2282">
        <v>79959</v>
      </c>
      <c r="E257" s="2286"/>
      <c r="F257" s="2282">
        <v>95077</v>
      </c>
      <c r="J257" s="2281"/>
      <c r="N257" s="2691"/>
    </row>
    <row r="258" spans="1:18">
      <c r="B258" s="2270" t="s">
        <v>1158</v>
      </c>
      <c r="D258" s="2285">
        <v>1500</v>
      </c>
      <c r="E258" s="2286"/>
      <c r="F258" s="2285">
        <v>1500</v>
      </c>
      <c r="J258" s="2822"/>
      <c r="K258" s="2823"/>
      <c r="L258" s="2824"/>
      <c r="M258" s="2824"/>
      <c r="N258" s="2825"/>
      <c r="O258" s="2281"/>
      <c r="Q258" s="2281"/>
    </row>
    <row r="259" spans="1:18">
      <c r="B259" s="2270" t="s">
        <v>1499</v>
      </c>
      <c r="D259" s="2288">
        <v>408520429.51200002</v>
      </c>
      <c r="E259" s="2270">
        <v>0</v>
      </c>
      <c r="F259" s="2288">
        <v>410652382.35000002</v>
      </c>
      <c r="K259" s="2826"/>
      <c r="L259" s="2729"/>
      <c r="M259" s="2729"/>
      <c r="N259" s="2281"/>
    </row>
    <row r="260" spans="1:18">
      <c r="B260" s="2270" t="s">
        <v>1159</v>
      </c>
      <c r="D260" s="2277">
        <v>-336488337.5</v>
      </c>
      <c r="E260" s="2270" t="e">
        <v>#REF!</v>
      </c>
      <c r="F260" s="2277">
        <v>-336488137.5</v>
      </c>
      <c r="K260" s="2827"/>
      <c r="L260" s="2828"/>
      <c r="M260" s="2828"/>
      <c r="N260" s="2281"/>
    </row>
    <row r="261" spans="1:18" ht="15.75" customHeight="1" thickBot="1">
      <c r="B261" s="2270" t="s">
        <v>1694</v>
      </c>
      <c r="D261" s="2314">
        <v>72032092.012000024</v>
      </c>
      <c r="E261" s="2270">
        <v>0</v>
      </c>
      <c r="F261" s="2314">
        <v>74164244.850000024</v>
      </c>
      <c r="J261" s="2281"/>
      <c r="N261" s="2281"/>
    </row>
    <row r="262" spans="1:18" ht="13.8" thickTop="1">
      <c r="B262" s="2267"/>
      <c r="D262" s="2289"/>
      <c r="E262" s="2289"/>
      <c r="F262" s="2289"/>
      <c r="K262" s="2810"/>
      <c r="L262" s="2810"/>
      <c r="M262" s="2810"/>
      <c r="N262" s="2281"/>
    </row>
    <row r="263" spans="1:18">
      <c r="A263" s="2683">
        <v>20.010000000000002</v>
      </c>
      <c r="B263" s="3669" t="s">
        <v>1841</v>
      </c>
      <c r="C263" s="3669"/>
      <c r="D263" s="2289"/>
      <c r="E263" s="2289"/>
      <c r="F263" s="2289"/>
      <c r="K263" s="2810"/>
      <c r="L263" s="2810"/>
      <c r="M263" s="2810"/>
      <c r="N263" s="2281"/>
      <c r="Q263" s="2281"/>
    </row>
    <row r="264" spans="1:18">
      <c r="B264" s="2293" t="s">
        <v>2448</v>
      </c>
      <c r="D264" s="2829">
        <v>336488337.5</v>
      </c>
      <c r="E264" s="2286"/>
      <c r="F264" s="2829">
        <v>336488137.5</v>
      </c>
      <c r="J264" s="2281"/>
      <c r="K264" s="2810"/>
      <c r="L264" s="2810"/>
      <c r="M264" s="2810"/>
      <c r="N264" s="2281"/>
    </row>
    <row r="265" spans="1:18">
      <c r="B265" s="2293" t="s">
        <v>2449</v>
      </c>
      <c r="D265" s="2830">
        <v>70693350.202000007</v>
      </c>
      <c r="E265" s="2286"/>
      <c r="F265" s="2830">
        <v>73131352.040000007</v>
      </c>
      <c r="K265" s="2809"/>
      <c r="L265" s="2821"/>
      <c r="M265" s="2821"/>
      <c r="N265" s="2281"/>
      <c r="Q265" s="2281"/>
    </row>
    <row r="266" spans="1:18">
      <c r="B266" s="2270" t="s">
        <v>2450</v>
      </c>
      <c r="D266" s="2830">
        <v>784286.81</v>
      </c>
      <c r="E266" s="2286"/>
      <c r="F266" s="2830">
        <v>784286.81</v>
      </c>
      <c r="K266" s="2810"/>
      <c r="L266" s="2810"/>
      <c r="M266" s="2810"/>
      <c r="N266" s="2281"/>
    </row>
    <row r="267" spans="1:18" ht="13.8" thickBot="1">
      <c r="B267" s="2267"/>
      <c r="D267" s="2314">
        <v>407965974.51200002</v>
      </c>
      <c r="E267" s="2289"/>
      <c r="F267" s="2314">
        <v>410403776.35000002</v>
      </c>
      <c r="K267" s="2831"/>
      <c r="L267" s="2810"/>
      <c r="M267" s="2810"/>
      <c r="N267" s="2281"/>
    </row>
    <row r="268" spans="1:18" ht="13.8" thickTop="1">
      <c r="B268" s="2267"/>
      <c r="D268" s="2289"/>
      <c r="E268" s="2289"/>
      <c r="F268" s="2289"/>
      <c r="K268" s="2831"/>
      <c r="L268" s="2810"/>
      <c r="M268" s="2810"/>
      <c r="N268" s="2281"/>
    </row>
    <row r="269" spans="1:18">
      <c r="A269" s="2832" t="s">
        <v>2451</v>
      </c>
      <c r="B269" s="3669" t="s">
        <v>2441</v>
      </c>
      <c r="C269" s="3669"/>
      <c r="D269" s="2286"/>
      <c r="E269" s="2286"/>
      <c r="F269" s="2286"/>
      <c r="K269" s="2833"/>
      <c r="L269" s="2800"/>
      <c r="M269" s="2800"/>
      <c r="N269" s="2281"/>
    </row>
    <row r="270" spans="1:18">
      <c r="B270" s="2927" t="s">
        <v>2442</v>
      </c>
      <c r="C270" s="2561"/>
      <c r="D270" s="2289"/>
      <c r="E270" s="2289"/>
      <c r="F270" s="2289"/>
      <c r="I270" s="2241"/>
      <c r="K270" s="2834"/>
      <c r="N270" s="2281"/>
    </row>
    <row r="271" spans="1:18" ht="13.95" customHeight="1">
      <c r="B271" s="2510" t="s">
        <v>1543</v>
      </c>
      <c r="D271" s="3371">
        <v>617864.5</v>
      </c>
      <c r="E271" s="2286"/>
      <c r="F271" s="3371">
        <v>617664.5</v>
      </c>
      <c r="K271" s="2738"/>
      <c r="L271" s="2729"/>
      <c r="M271" s="2729"/>
      <c r="Q271" s="2341"/>
      <c r="R271" s="2281"/>
    </row>
    <row r="272" spans="1:18" ht="13.95" customHeight="1">
      <c r="B272" s="2270" t="s">
        <v>1544</v>
      </c>
      <c r="D272" s="2282">
        <v>335870473</v>
      </c>
      <c r="E272" s="2452"/>
      <c r="F272" s="2282">
        <v>335870473</v>
      </c>
      <c r="J272" s="2281"/>
      <c r="O272" s="2667"/>
      <c r="R272" s="2281"/>
    </row>
    <row r="273" spans="1:17" ht="16.2" customHeight="1" thickBot="1">
      <c r="D273" s="2314">
        <v>336488337.5</v>
      </c>
      <c r="E273" s="2926">
        <v>0</v>
      </c>
      <c r="F273" s="2314">
        <v>336488137.5</v>
      </c>
      <c r="N273" s="2341"/>
    </row>
    <row r="274" spans="1:17" ht="16.2" customHeight="1" thickTop="1">
      <c r="D274" s="2289"/>
      <c r="E274" s="2926"/>
      <c r="F274" s="2289"/>
      <c r="N274" s="2341"/>
    </row>
    <row r="275" spans="1:17" ht="16.2" customHeight="1">
      <c r="D275" s="2289"/>
      <c r="E275" s="2926"/>
      <c r="F275" s="2289"/>
      <c r="N275" s="2341"/>
    </row>
    <row r="276" spans="1:17" ht="16.2" customHeight="1">
      <c r="D276" s="2289"/>
      <c r="E276" s="2926"/>
      <c r="F276" s="2289"/>
      <c r="N276" s="2341"/>
    </row>
    <row r="277" spans="1:17" ht="16.2" customHeight="1">
      <c r="D277" s="2289"/>
      <c r="E277" s="2926"/>
      <c r="F277" s="2289"/>
      <c r="N277" s="2341"/>
    </row>
    <row r="278" spans="1:17" ht="16.2" customHeight="1">
      <c r="D278" s="2289"/>
      <c r="E278" s="2926"/>
      <c r="F278" s="2289"/>
      <c r="N278" s="2341"/>
    </row>
    <row r="279" spans="1:17" ht="16.2" customHeight="1">
      <c r="D279" s="2289"/>
      <c r="E279" s="2926"/>
      <c r="F279" s="2289"/>
      <c r="N279" s="2341"/>
    </row>
    <row r="280" spans="1:17">
      <c r="A280" s="2683" t="s">
        <v>2452</v>
      </c>
      <c r="B280" s="2267" t="s">
        <v>2443</v>
      </c>
      <c r="D280" s="2286"/>
      <c r="E280" s="2452"/>
      <c r="F280" s="2286"/>
      <c r="J280" s="2491"/>
      <c r="N280" s="2341"/>
      <c r="Q280" s="2281"/>
    </row>
    <row r="281" spans="1:17">
      <c r="B281" s="2332" t="s">
        <v>747</v>
      </c>
      <c r="D281" s="2280">
        <v>14180759.890000001</v>
      </c>
      <c r="E281" s="2452"/>
      <c r="F281" s="2280">
        <v>9643926.8900000006</v>
      </c>
      <c r="N281" s="2341"/>
    </row>
    <row r="282" spans="1:17">
      <c r="B282" s="2332" t="s">
        <v>1829</v>
      </c>
      <c r="D282" s="2282">
        <v>19903914.469999999</v>
      </c>
      <c r="E282" s="2452"/>
      <c r="F282" s="2282">
        <v>22021243.289999999</v>
      </c>
      <c r="Q282" s="2281"/>
    </row>
    <row r="283" spans="1:17">
      <c r="B283" s="2332" t="s">
        <v>748</v>
      </c>
      <c r="D283" s="2282">
        <v>663726</v>
      </c>
      <c r="E283" s="2452"/>
      <c r="F283" s="2282">
        <v>895726</v>
      </c>
      <c r="N283" s="2341"/>
      <c r="O283" s="2835"/>
    </row>
    <row r="284" spans="1:17">
      <c r="B284" s="2332" t="s">
        <v>752</v>
      </c>
      <c r="D284" s="2282">
        <v>1413365.11</v>
      </c>
      <c r="E284" s="2452"/>
      <c r="F284" s="2282">
        <v>1518219.11</v>
      </c>
      <c r="N284" s="2341"/>
      <c r="O284" s="2491"/>
    </row>
    <row r="285" spans="1:17">
      <c r="B285" s="2332" t="s">
        <v>1312</v>
      </c>
      <c r="D285" s="2282">
        <v>911836.74</v>
      </c>
      <c r="E285" s="2452"/>
      <c r="F285" s="2282">
        <v>900641.74</v>
      </c>
      <c r="N285" s="2341"/>
      <c r="O285" s="2491"/>
    </row>
    <row r="286" spans="1:17">
      <c r="B286" s="2332" t="s">
        <v>592</v>
      </c>
      <c r="D286" s="2282">
        <v>1647601</v>
      </c>
      <c r="E286" s="2452"/>
      <c r="F286" s="2282">
        <v>573044</v>
      </c>
      <c r="N286" s="2341"/>
      <c r="O286" s="2491"/>
    </row>
    <row r="287" spans="1:17">
      <c r="B287" s="2332" t="s">
        <v>750</v>
      </c>
      <c r="D287" s="2282">
        <v>501036.42</v>
      </c>
      <c r="E287" s="2452"/>
      <c r="F287" s="2282">
        <v>7963677.5800000001</v>
      </c>
      <c r="N287" s="2341"/>
      <c r="O287" s="2491"/>
    </row>
    <row r="288" spans="1:17">
      <c r="B288" s="2332" t="s">
        <v>153</v>
      </c>
      <c r="D288" s="2282">
        <v>3231584.34</v>
      </c>
      <c r="E288" s="2452"/>
      <c r="F288" s="2282">
        <v>3385086.34</v>
      </c>
      <c r="N288" s="2341"/>
      <c r="O288" s="2491"/>
    </row>
    <row r="289" spans="1:17">
      <c r="B289" s="2332" t="s">
        <v>1041</v>
      </c>
      <c r="D289" s="2282">
        <v>2474601.8020000001</v>
      </c>
      <c r="E289" s="2452"/>
      <c r="F289" s="2282">
        <v>1730941.41</v>
      </c>
      <c r="N289" s="2341"/>
      <c r="O289" s="2491"/>
    </row>
    <row r="290" spans="1:17">
      <c r="B290" s="2332" t="s">
        <v>1681</v>
      </c>
      <c r="D290" s="2282">
        <v>7254980.6299999999</v>
      </c>
      <c r="E290" s="2452"/>
      <c r="F290" s="2282">
        <v>10267160.74</v>
      </c>
      <c r="N290" s="2341"/>
      <c r="O290" s="2491"/>
      <c r="Q290" s="2914"/>
    </row>
    <row r="291" spans="1:17" ht="39" customHeight="1">
      <c r="B291" s="2836" t="s">
        <v>1127</v>
      </c>
      <c r="D291" s="2284">
        <v>3565584.16</v>
      </c>
      <c r="E291" s="2915"/>
      <c r="F291" s="2284">
        <v>3565584.16</v>
      </c>
      <c r="N291" s="2341"/>
      <c r="O291" s="2491"/>
      <c r="Q291" s="2914"/>
    </row>
    <row r="292" spans="1:17" ht="14.25" customHeight="1">
      <c r="B292" s="2836" t="s">
        <v>76</v>
      </c>
      <c r="D292" s="2282">
        <v>1662565.75</v>
      </c>
      <c r="E292" s="2452"/>
      <c r="F292" s="2282">
        <v>0</v>
      </c>
      <c r="N292" s="2341"/>
      <c r="O292" s="2491"/>
      <c r="Q292" s="2914"/>
    </row>
    <row r="293" spans="1:17" ht="15" customHeight="1">
      <c r="B293" s="2836" t="s">
        <v>147</v>
      </c>
      <c r="D293" s="2282">
        <v>971493.11</v>
      </c>
      <c r="E293" s="2452"/>
      <c r="F293" s="2282">
        <v>0</v>
      </c>
      <c r="N293" s="2341"/>
      <c r="O293" s="2491"/>
      <c r="Q293" s="2914"/>
    </row>
    <row r="294" spans="1:17" ht="15" customHeight="1">
      <c r="B294" s="2332" t="s">
        <v>1165</v>
      </c>
      <c r="D294" s="2282">
        <v>1644200</v>
      </c>
      <c r="E294" s="2452"/>
      <c r="F294" s="2282">
        <v>0</v>
      </c>
      <c r="N294" s="2341"/>
      <c r="O294" s="2491"/>
      <c r="Q294" s="2914"/>
    </row>
    <row r="295" spans="1:17">
      <c r="B295" s="2332" t="s">
        <v>1311</v>
      </c>
      <c r="D295" s="2282">
        <v>10666100.779999999</v>
      </c>
      <c r="E295" s="2452"/>
      <c r="F295" s="2282">
        <v>10666100.779999999</v>
      </c>
      <c r="N295" s="2341"/>
      <c r="O295" s="2491"/>
      <c r="Q295" s="2914"/>
    </row>
    <row r="296" spans="1:17" ht="13.8" thickBot="1">
      <c r="D296" s="2314">
        <v>70693350.202000007</v>
      </c>
      <c r="E296" s="2452"/>
      <c r="F296" s="2314">
        <v>73131352.040000007</v>
      </c>
      <c r="J296" s="2491"/>
      <c r="N296" s="2341"/>
      <c r="O296" s="2491"/>
      <c r="Q296" s="2914"/>
    </row>
    <row r="297" spans="1:17" ht="13.8" thickTop="1">
      <c r="D297" s="2289"/>
      <c r="E297" s="2452"/>
      <c r="F297" s="2289"/>
      <c r="J297" s="2491"/>
      <c r="N297" s="2341"/>
      <c r="O297" s="2491"/>
      <c r="Q297" s="2914"/>
    </row>
    <row r="298" spans="1:17">
      <c r="A298" s="2683" t="s">
        <v>2453</v>
      </c>
      <c r="B298" s="2267" t="s">
        <v>1692</v>
      </c>
      <c r="D298" s="2286"/>
      <c r="E298" s="2452"/>
      <c r="F298" s="2286"/>
      <c r="N298" s="2341"/>
      <c r="O298" s="2491"/>
      <c r="Q298" s="2914"/>
    </row>
    <row r="299" spans="1:17">
      <c r="B299" s="2332" t="s">
        <v>1518</v>
      </c>
      <c r="D299" s="2280">
        <v>5406.81</v>
      </c>
      <c r="E299" s="2452"/>
      <c r="F299" s="2280">
        <v>5406.81</v>
      </c>
      <c r="N299" s="2341"/>
      <c r="O299" s="2491"/>
      <c r="Q299" s="2914"/>
    </row>
    <row r="300" spans="1:17">
      <c r="B300" s="2332" t="s">
        <v>202</v>
      </c>
      <c r="D300" s="2282">
        <v>136130</v>
      </c>
      <c r="E300" s="2452"/>
      <c r="F300" s="2282">
        <v>136130</v>
      </c>
      <c r="N300" s="2341"/>
      <c r="O300" s="2491"/>
      <c r="Q300" s="2914"/>
    </row>
    <row r="301" spans="1:17">
      <c r="B301" s="2332" t="s">
        <v>943</v>
      </c>
      <c r="D301" s="2282">
        <v>6000</v>
      </c>
      <c r="E301" s="2452"/>
      <c r="F301" s="2282">
        <v>6000</v>
      </c>
      <c r="N301" s="2341"/>
      <c r="O301" s="2491"/>
      <c r="Q301" s="2914"/>
    </row>
    <row r="302" spans="1:17">
      <c r="B302" s="2332" t="s">
        <v>1519</v>
      </c>
      <c r="D302" s="2282">
        <v>1000</v>
      </c>
      <c r="E302" s="2452"/>
      <c r="F302" s="2282">
        <v>1000</v>
      </c>
      <c r="N302" s="2341"/>
      <c r="O302" s="2491"/>
      <c r="Q302" s="2491"/>
    </row>
    <row r="303" spans="1:17">
      <c r="B303" s="2332" t="s">
        <v>201</v>
      </c>
      <c r="D303" s="2282">
        <v>24150</v>
      </c>
      <c r="E303" s="2452"/>
      <c r="F303" s="2282">
        <v>24150</v>
      </c>
      <c r="N303" s="2341"/>
      <c r="O303" s="2491"/>
      <c r="Q303" s="2491"/>
    </row>
    <row r="304" spans="1:17">
      <c r="B304" s="2332" t="s">
        <v>200</v>
      </c>
      <c r="D304" s="2282">
        <v>605000</v>
      </c>
      <c r="E304" s="2452"/>
      <c r="F304" s="2282">
        <v>605000</v>
      </c>
      <c r="N304" s="2341"/>
      <c r="O304" s="2491"/>
    </row>
    <row r="305" spans="1:17">
      <c r="B305" s="2332" t="s">
        <v>909</v>
      </c>
      <c r="D305" s="2282">
        <v>5000</v>
      </c>
      <c r="E305" s="2452"/>
      <c r="F305" s="2282">
        <v>5000</v>
      </c>
      <c r="N305" s="2341"/>
      <c r="O305" s="2491"/>
    </row>
    <row r="306" spans="1:17">
      <c r="B306" s="2332" t="s">
        <v>203</v>
      </c>
      <c r="D306" s="2282">
        <v>1600</v>
      </c>
      <c r="E306" s="2452"/>
      <c r="F306" s="2282">
        <v>1600</v>
      </c>
      <c r="N306" s="2341"/>
      <c r="O306" s="2491"/>
    </row>
    <row r="307" spans="1:17" ht="13.8" thickBot="1">
      <c r="B307" s="2332"/>
      <c r="D307" s="2314">
        <v>784286.81</v>
      </c>
      <c r="E307" s="2926"/>
      <c r="F307" s="2314">
        <v>784286.81</v>
      </c>
      <c r="N307" s="2341"/>
    </row>
    <row r="308" spans="1:17" ht="13.8" thickTop="1">
      <c r="C308" s="2293"/>
      <c r="D308" s="2289"/>
      <c r="E308" s="2792"/>
      <c r="F308" s="2289"/>
      <c r="J308" s="2281"/>
      <c r="O308" s="2281"/>
      <c r="Q308" s="2793"/>
    </row>
    <row r="309" spans="1:17">
      <c r="A309" s="2837">
        <v>21</v>
      </c>
      <c r="B309" s="2267" t="s">
        <v>1160</v>
      </c>
      <c r="C309" s="2293"/>
      <c r="D309" s="2289"/>
      <c r="E309" s="2792"/>
      <c r="F309" s="2289"/>
      <c r="J309" s="2281"/>
      <c r="O309" s="2281"/>
      <c r="Q309" s="2793"/>
    </row>
    <row r="310" spans="1:17" ht="13.8" thickBot="1">
      <c r="B310" s="2270" t="s">
        <v>1703</v>
      </c>
      <c r="C310" s="2293"/>
      <c r="D310" s="2280">
        <v>4364739352.3920002</v>
      </c>
      <c r="E310" s="2792"/>
      <c r="F310" s="2280">
        <v>4761217772.2920008</v>
      </c>
      <c r="J310" s="2838"/>
      <c r="N310" s="2839"/>
      <c r="O310" s="2281"/>
      <c r="Q310" s="2793"/>
    </row>
    <row r="311" spans="1:17" ht="13.8" thickTop="1">
      <c r="B311" s="2270" t="s">
        <v>1134</v>
      </c>
      <c r="C311" s="2293"/>
      <c r="D311" s="2282">
        <v>15730074</v>
      </c>
      <c r="E311" s="2792"/>
      <c r="F311" s="2282">
        <v>12575555</v>
      </c>
      <c r="J311" s="2281"/>
      <c r="N311" s="2281"/>
      <c r="O311" s="2281"/>
      <c r="Q311" s="2793"/>
    </row>
    <row r="312" spans="1:17">
      <c r="B312" s="2270" t="s">
        <v>1133</v>
      </c>
      <c r="C312" s="2293"/>
      <c r="D312" s="2285">
        <v>73407427</v>
      </c>
      <c r="E312" s="2792"/>
      <c r="F312" s="2285">
        <v>63220102</v>
      </c>
      <c r="O312" s="2281"/>
      <c r="Q312" s="2793"/>
    </row>
    <row r="313" spans="1:17" ht="13.8" thickBot="1">
      <c r="C313" s="2293"/>
      <c r="D313" s="2314">
        <v>4453876853.3920002</v>
      </c>
      <c r="E313" s="2753">
        <v>0</v>
      </c>
      <c r="F313" s="2314">
        <v>4837013429.2920008</v>
      </c>
      <c r="J313" s="2281"/>
      <c r="K313" s="2840"/>
      <c r="L313" s="2729"/>
      <c r="M313" s="2729"/>
      <c r="O313" s="2281"/>
      <c r="Q313" s="2841"/>
    </row>
    <row r="314" spans="1:17" ht="13.8" thickTop="1">
      <c r="C314" s="2293"/>
      <c r="D314" s="2289"/>
      <c r="E314" s="2753"/>
      <c r="F314" s="2289"/>
      <c r="J314" s="2281"/>
      <c r="K314" s="2729"/>
      <c r="L314" s="2729"/>
      <c r="M314" s="2729"/>
      <c r="O314" s="2281"/>
      <c r="Q314" s="2303"/>
    </row>
    <row r="315" spans="1:17">
      <c r="A315" s="2683">
        <v>21.01</v>
      </c>
      <c r="B315" s="2267" t="s">
        <v>871</v>
      </c>
      <c r="D315" s="2289"/>
      <c r="E315" s="2289"/>
      <c r="F315" s="2289"/>
      <c r="I315" s="2491"/>
      <c r="J315" s="2491"/>
      <c r="N315" s="2341"/>
      <c r="O315" s="2898"/>
    </row>
    <row r="316" spans="1:17">
      <c r="B316" s="2270" t="s">
        <v>802</v>
      </c>
      <c r="D316" s="2589">
        <v>352649.27</v>
      </c>
      <c r="E316" s="2289"/>
      <c r="F316" s="2589">
        <v>310095.27</v>
      </c>
      <c r="J316" s="2491"/>
      <c r="O316" s="2842"/>
    </row>
    <row r="317" spans="1:17">
      <c r="B317" s="2267" t="s">
        <v>716</v>
      </c>
      <c r="D317" s="2289"/>
      <c r="E317" s="2286"/>
      <c r="F317" s="2289"/>
      <c r="I317" s="2491"/>
      <c r="J317" s="2667"/>
      <c r="O317" s="2842"/>
      <c r="Q317" s="2281"/>
    </row>
    <row r="318" spans="1:17">
      <c r="B318" s="2270" t="s">
        <v>113</v>
      </c>
      <c r="D318" s="2280">
        <v>3910765408.8799996</v>
      </c>
      <c r="E318" s="2286"/>
      <c r="F318" s="2280">
        <v>3987980638.7600007</v>
      </c>
      <c r="O318" s="2843"/>
    </row>
    <row r="319" spans="1:17">
      <c r="B319" s="2270" t="s">
        <v>114</v>
      </c>
      <c r="D319" s="2285">
        <v>453621294.24199992</v>
      </c>
      <c r="E319" s="2286"/>
      <c r="F319" s="2285">
        <v>772927038.26199996</v>
      </c>
      <c r="O319" s="2281"/>
      <c r="Q319" s="2667"/>
    </row>
    <row r="320" spans="1:17">
      <c r="D320" s="2289">
        <v>4364386703.1219997</v>
      </c>
      <c r="E320" s="2286"/>
      <c r="F320" s="2289">
        <v>4760907677.0220003</v>
      </c>
    </row>
    <row r="321" spans="1:17" ht="13.8" thickBot="1">
      <c r="B321" s="2267"/>
      <c r="D321" s="2314">
        <v>4364739352.3920002</v>
      </c>
      <c r="F321" s="2314">
        <v>4761217772.2920008</v>
      </c>
      <c r="I321" s="2281"/>
      <c r="J321" s="2281"/>
      <c r="M321" s="2844"/>
    </row>
    <row r="322" spans="1:17" ht="13.8" thickTop="1">
      <c r="B322" s="2267"/>
      <c r="D322" s="2289"/>
      <c r="F322" s="2289"/>
      <c r="I322" s="2281"/>
      <c r="J322" s="2281"/>
      <c r="M322" s="2844"/>
    </row>
    <row r="323" spans="1:17">
      <c r="A323" s="2683">
        <v>22</v>
      </c>
      <c r="B323" s="2267" t="s">
        <v>2454</v>
      </c>
      <c r="E323" s="2286"/>
      <c r="J323" s="2847"/>
      <c r="K323" s="2846"/>
      <c r="M323" s="2738"/>
      <c r="N323" s="2691"/>
      <c r="O323" s="2486"/>
      <c r="Q323" s="2281"/>
    </row>
    <row r="324" spans="1:17">
      <c r="B324" s="2270" t="s">
        <v>1704</v>
      </c>
      <c r="D324" s="2280">
        <v>7525116027.2580013</v>
      </c>
      <c r="E324" s="2286"/>
      <c r="F324" s="2280">
        <v>5915246623.618001</v>
      </c>
      <c r="J324" s="2747"/>
      <c r="M324" s="2738"/>
      <c r="N324" s="2281"/>
      <c r="O324" s="2667"/>
    </row>
    <row r="325" spans="1:17">
      <c r="B325" s="2270" t="s">
        <v>1134</v>
      </c>
      <c r="D325" s="2282">
        <v>63969087</v>
      </c>
      <c r="E325" s="2286">
        <v>0</v>
      </c>
      <c r="F325" s="2282">
        <v>35009251</v>
      </c>
      <c r="J325" s="2740"/>
      <c r="K325" s="2729"/>
      <c r="L325" s="2729"/>
      <c r="M325" s="2729"/>
    </row>
    <row r="326" spans="1:17">
      <c r="B326" s="2270" t="s">
        <v>1133</v>
      </c>
      <c r="D326" s="2285">
        <v>23570317</v>
      </c>
      <c r="E326" s="2286"/>
      <c r="F326" s="2285">
        <v>17485202</v>
      </c>
      <c r="I326" s="2341"/>
      <c r="J326" s="2486"/>
      <c r="N326" s="2848"/>
      <c r="O326" s="2319"/>
      <c r="P326" s="2849"/>
    </row>
    <row r="327" spans="1:17" ht="13.8" thickBot="1">
      <c r="D327" s="2298">
        <v>7612655431.2580013</v>
      </c>
      <c r="E327" s="2286"/>
      <c r="F327" s="2298">
        <v>5967741076.618001</v>
      </c>
      <c r="I327" s="2281"/>
      <c r="K327" s="2850"/>
      <c r="N327" s="2851"/>
      <c r="P327" s="2303"/>
      <c r="Q327" s="2303"/>
    </row>
    <row r="328" spans="1:17" ht="13.8" thickTop="1">
      <c r="D328" s="2289"/>
      <c r="E328" s="2286"/>
      <c r="F328" s="2289"/>
      <c r="I328" s="2281"/>
      <c r="K328" s="2852"/>
      <c r="N328" s="2851"/>
      <c r="P328" s="2303"/>
      <c r="Q328" s="2303"/>
    </row>
    <row r="329" spans="1:17">
      <c r="D329" s="2289"/>
      <c r="E329" s="2286"/>
      <c r="F329" s="2289"/>
      <c r="I329" s="2281"/>
      <c r="K329" s="2852"/>
      <c r="N329" s="2851"/>
      <c r="P329" s="2303"/>
      <c r="Q329" s="2303"/>
    </row>
    <row r="330" spans="1:17">
      <c r="D330" s="2289"/>
      <c r="E330" s="2286"/>
      <c r="F330" s="2289"/>
      <c r="I330" s="2281"/>
      <c r="K330" s="2852"/>
      <c r="N330" s="2851"/>
      <c r="P330" s="2303"/>
      <c r="Q330" s="2303"/>
    </row>
    <row r="331" spans="1:17">
      <c r="D331" s="2289"/>
      <c r="E331" s="2286"/>
      <c r="F331" s="2289"/>
      <c r="I331" s="2281"/>
      <c r="K331" s="2852"/>
      <c r="N331" s="2851"/>
      <c r="P331" s="2303"/>
      <c r="Q331" s="2303"/>
    </row>
    <row r="332" spans="1:17">
      <c r="D332" s="2289"/>
      <c r="E332" s="2286"/>
      <c r="F332" s="2289"/>
      <c r="I332" s="2281"/>
      <c r="K332" s="2852"/>
      <c r="N332" s="2851"/>
      <c r="P332" s="2303"/>
      <c r="Q332" s="2303"/>
    </row>
    <row r="333" spans="1:17">
      <c r="D333" s="2289"/>
      <c r="E333" s="2286"/>
      <c r="F333" s="2289"/>
      <c r="I333" s="2281"/>
      <c r="K333" s="2852"/>
      <c r="N333" s="2851"/>
      <c r="P333" s="2303"/>
      <c r="Q333" s="2303"/>
    </row>
    <row r="334" spans="1:17">
      <c r="A334" s="2683">
        <v>22.01</v>
      </c>
      <c r="B334" s="2524" t="s">
        <v>2455</v>
      </c>
      <c r="C334" s="2561"/>
      <c r="E334" s="2293"/>
      <c r="I334" s="2853"/>
      <c r="J334" s="2667"/>
      <c r="N334" s="2854"/>
    </row>
    <row r="335" spans="1:17">
      <c r="B335" s="2270" t="s">
        <v>2193</v>
      </c>
      <c r="D335" s="2277">
        <v>6515246623.618001</v>
      </c>
      <c r="E335" s="2286"/>
      <c r="F335" s="2277">
        <v>5642980525.3600006</v>
      </c>
      <c r="K335" s="2810"/>
      <c r="L335" s="2810"/>
      <c r="M335" s="2810"/>
      <c r="N335" s="2486"/>
      <c r="O335" s="2849"/>
    </row>
    <row r="336" spans="1:17" ht="13.8" thickBot="1">
      <c r="B336" s="2270" t="s">
        <v>936</v>
      </c>
      <c r="D336" s="2277">
        <v>257955446.63999999</v>
      </c>
      <c r="E336" s="2286"/>
      <c r="F336" s="2277">
        <v>272266098.25800002</v>
      </c>
      <c r="I336" s="2855"/>
      <c r="J336" s="2281"/>
      <c r="K336" s="2810"/>
      <c r="L336" s="2810"/>
      <c r="M336" s="2810"/>
      <c r="O336" s="2856"/>
    </row>
    <row r="337" spans="1:20" ht="13.8" thickBot="1">
      <c r="D337" s="2342">
        <v>6773202070.2580013</v>
      </c>
      <c r="E337" s="2286"/>
      <c r="F337" s="2342">
        <v>5915246623.618001</v>
      </c>
      <c r="I337" s="2667"/>
      <c r="K337" s="2857"/>
      <c r="L337" s="2828"/>
      <c r="M337" s="2828"/>
      <c r="N337" s="2858"/>
      <c r="O337" s="2859"/>
      <c r="T337" s="2281"/>
    </row>
    <row r="338" spans="1:20">
      <c r="B338" s="2270" t="s">
        <v>2200</v>
      </c>
      <c r="D338" s="2277">
        <v>751913957</v>
      </c>
      <c r="E338" s="2289"/>
      <c r="F338" s="2277">
        <v>600000000</v>
      </c>
      <c r="K338" s="2729"/>
      <c r="L338" s="2729"/>
      <c r="M338" s="2729"/>
      <c r="O338" s="2281"/>
    </row>
    <row r="339" spans="1:20">
      <c r="D339" s="2342">
        <v>7525116027.2580013</v>
      </c>
      <c r="E339" s="2286"/>
      <c r="F339" s="2342">
        <v>6515246623.618001</v>
      </c>
      <c r="J339" s="2667"/>
      <c r="N339" s="2277"/>
    </row>
    <row r="340" spans="1:20" ht="13.8" thickBot="1">
      <c r="B340" s="2315" t="s">
        <v>2199</v>
      </c>
      <c r="D340" s="2277">
        <v>0</v>
      </c>
      <c r="E340" s="2289"/>
      <c r="F340" s="2277">
        <v>0</v>
      </c>
      <c r="J340" s="2667"/>
      <c r="T340" s="2860"/>
    </row>
    <row r="341" spans="1:20" ht="13.8" thickBot="1">
      <c r="B341" s="2270" t="s">
        <v>2194</v>
      </c>
      <c r="D341" s="2314">
        <v>7525116027.2580013</v>
      </c>
      <c r="E341" s="2286"/>
      <c r="F341" s="2314">
        <v>6515246623.618001</v>
      </c>
      <c r="J341" s="2861"/>
      <c r="N341" s="2341"/>
      <c r="O341" s="2281"/>
      <c r="T341" s="2862"/>
    </row>
    <row r="342" spans="1:20" ht="13.8" thickTop="1">
      <c r="D342" s="2289"/>
      <c r="E342" s="2289"/>
      <c r="F342" s="2289"/>
      <c r="N342" s="2281"/>
      <c r="O342" s="2281"/>
      <c r="T342" s="2486"/>
    </row>
    <row r="343" spans="1:20">
      <c r="A343" s="2683">
        <v>23</v>
      </c>
      <c r="B343" s="2267" t="s">
        <v>2620</v>
      </c>
      <c r="D343" s="2289"/>
      <c r="E343" s="2289"/>
      <c r="F343" s="2289"/>
      <c r="N343" s="2486"/>
      <c r="O343" s="2691"/>
      <c r="T343" s="2486"/>
    </row>
    <row r="344" spans="1:20">
      <c r="B344" s="2270" t="s">
        <v>2456</v>
      </c>
      <c r="D344" s="2289">
        <v>418763067.09222907</v>
      </c>
      <c r="E344" s="2289"/>
      <c r="F344" s="2289">
        <v>182816715.06376645</v>
      </c>
      <c r="N344" s="2491"/>
      <c r="O344" s="2863"/>
      <c r="Q344" s="2341"/>
      <c r="T344" s="2486"/>
    </row>
    <row r="345" spans="1:20">
      <c r="B345" s="2270" t="s">
        <v>1134</v>
      </c>
      <c r="D345" s="2286">
        <v>436041</v>
      </c>
      <c r="E345" s="2286">
        <v>0</v>
      </c>
      <c r="F345" s="2286">
        <v>439434</v>
      </c>
      <c r="N345" s="2491"/>
      <c r="O345" s="2864"/>
      <c r="T345" s="2486"/>
    </row>
    <row r="346" spans="1:20">
      <c r="B346" s="2270" t="s">
        <v>1133</v>
      </c>
      <c r="D346" s="2286">
        <v>824985</v>
      </c>
      <c r="E346" s="2286">
        <v>0</v>
      </c>
      <c r="F346" s="2286">
        <v>474439</v>
      </c>
      <c r="O346" s="2691"/>
      <c r="T346" s="2486"/>
    </row>
    <row r="347" spans="1:20" ht="13.8" thickBot="1">
      <c r="D347" s="2314">
        <v>420024093.09222907</v>
      </c>
      <c r="E347" s="2286">
        <v>0</v>
      </c>
      <c r="F347" s="2314">
        <v>183730588.06376645</v>
      </c>
      <c r="J347" s="2667"/>
      <c r="N347" s="2735"/>
      <c r="O347" s="2691"/>
      <c r="T347" s="2486"/>
    </row>
    <row r="348" spans="1:20" ht="13.8" thickTop="1">
      <c r="D348" s="2289"/>
      <c r="E348" s="2286"/>
      <c r="F348" s="2289"/>
      <c r="J348" s="2667"/>
      <c r="N348" s="2930"/>
      <c r="O348" s="2691"/>
      <c r="T348" s="2486"/>
    </row>
    <row r="349" spans="1:20">
      <c r="A349" s="2683">
        <v>23.01</v>
      </c>
      <c r="B349" s="2916" t="s">
        <v>2537</v>
      </c>
      <c r="E349" s="2289"/>
      <c r="J349" s="2667"/>
      <c r="N349" s="2733"/>
      <c r="O349" s="2691"/>
      <c r="T349" s="2486"/>
    </row>
    <row r="350" spans="1:20">
      <c r="B350" s="2270" t="s">
        <v>115</v>
      </c>
      <c r="D350" s="2280">
        <v>739252402.69300342</v>
      </c>
      <c r="E350" s="2286"/>
      <c r="F350" s="2280">
        <v>485654961.71999991</v>
      </c>
      <c r="N350" s="2486"/>
      <c r="O350" s="2691"/>
      <c r="T350" s="2486"/>
    </row>
    <row r="351" spans="1:20">
      <c r="B351" s="2270" t="s">
        <v>620</v>
      </c>
      <c r="D351" s="2285">
        <v>115879576.02666566</v>
      </c>
      <c r="E351" s="2286"/>
      <c r="F351" s="2285">
        <v>12761159.164999995</v>
      </c>
      <c r="O351" s="2691"/>
      <c r="T351" s="2486"/>
    </row>
    <row r="352" spans="1:20">
      <c r="B352" s="2270" t="s">
        <v>2618</v>
      </c>
      <c r="D352" s="2297">
        <v>-10123274.640000001</v>
      </c>
      <c r="E352" s="2286"/>
      <c r="F352" s="2297">
        <v>-2617281.3199999998</v>
      </c>
      <c r="O352" s="2691"/>
      <c r="T352" s="2486"/>
    </row>
    <row r="353" spans="1:24">
      <c r="D353" s="2342">
        <v>845008704.07966912</v>
      </c>
      <c r="E353" s="2286"/>
      <c r="F353" s="2342">
        <v>739252402.69300342</v>
      </c>
      <c r="O353" s="2691"/>
      <c r="Q353" s="2241"/>
      <c r="W353" s="2234" t="e">
        <v>#REF!</v>
      </c>
      <c r="X353" s="2234">
        <v>129026889</v>
      </c>
    </row>
    <row r="354" spans="1:24">
      <c r="B354" s="2270" t="s">
        <v>424</v>
      </c>
      <c r="D354" s="2277">
        <v>426245636.98744005</v>
      </c>
      <c r="E354" s="2289"/>
      <c r="F354" s="2277">
        <v>364758902.88287675</v>
      </c>
      <c r="O354" s="2691"/>
      <c r="W354" s="2234" t="e">
        <v>#REF!</v>
      </c>
      <c r="X354" s="2234">
        <v>168500065</v>
      </c>
    </row>
    <row r="355" spans="1:24" ht="13.8" thickBot="1">
      <c r="B355" s="2270" t="s">
        <v>2621</v>
      </c>
      <c r="D355" s="2314">
        <v>418763067.09222907</v>
      </c>
      <c r="E355" s="2289"/>
      <c r="F355" s="2314">
        <v>374493499.81012666</v>
      </c>
      <c r="I355" s="2667"/>
      <c r="J355" s="2486"/>
      <c r="O355" s="2712"/>
      <c r="W355" s="2788" t="e">
        <v>#REF!</v>
      </c>
      <c r="X355" s="2788">
        <v>297526954</v>
      </c>
    </row>
    <row r="356" spans="1:24" ht="13.8" thickTop="1">
      <c r="E356" s="2289"/>
      <c r="I356" s="2667"/>
      <c r="O356" s="2712"/>
      <c r="W356" s="2234" t="e">
        <v>#REF!</v>
      </c>
      <c r="X356" s="2234">
        <v>0</v>
      </c>
    </row>
    <row r="357" spans="1:24">
      <c r="A357" s="2683">
        <v>24</v>
      </c>
      <c r="B357" s="2267" t="s">
        <v>840</v>
      </c>
      <c r="D357" s="2289"/>
      <c r="E357" s="2289"/>
      <c r="F357" s="2289"/>
      <c r="J357" s="2486"/>
      <c r="N357" s="2855"/>
      <c r="O357" s="2691"/>
      <c r="W357" s="2235"/>
      <c r="X357" s="2235"/>
    </row>
    <row r="358" spans="1:24">
      <c r="B358" s="2865" t="s">
        <v>2457</v>
      </c>
      <c r="D358" s="3491">
        <v>1189263727.97</v>
      </c>
      <c r="E358" s="2286"/>
      <c r="F358" s="3491">
        <v>1037840366.1860001</v>
      </c>
      <c r="N358" s="2866"/>
      <c r="W358" s="2234" t="e">
        <v>#REF!</v>
      </c>
      <c r="X358" s="2263">
        <v>194537834</v>
      </c>
    </row>
    <row r="359" spans="1:24" ht="13.8" thickBot="1">
      <c r="B359" s="2466" t="s">
        <v>1134</v>
      </c>
      <c r="D359" s="3492">
        <v>68021255</v>
      </c>
      <c r="E359" s="2372">
        <v>0</v>
      </c>
      <c r="F359" s="3492">
        <v>81700072</v>
      </c>
      <c r="N359" s="2867"/>
      <c r="W359" s="2234"/>
    </row>
    <row r="360" spans="1:24">
      <c r="B360" s="2270" t="s">
        <v>1133</v>
      </c>
      <c r="D360" s="3493">
        <v>10033934</v>
      </c>
      <c r="E360" s="2286"/>
      <c r="F360" s="3493">
        <v>9765235</v>
      </c>
      <c r="N360" s="2691"/>
      <c r="W360" s="2234"/>
    </row>
    <row r="361" spans="1:24" ht="13.8" thickBot="1">
      <c r="B361" s="2320"/>
      <c r="D361" s="2314">
        <v>1267318916.97</v>
      </c>
      <c r="E361" s="2289"/>
      <c r="F361" s="2314">
        <v>1129305673.1860001</v>
      </c>
      <c r="I361" s="2667"/>
      <c r="N361" s="2691"/>
      <c r="P361" s="2868"/>
      <c r="Q361" s="2869"/>
      <c r="W361" s="2234"/>
    </row>
    <row r="362" spans="1:24" ht="13.8" thickTop="1">
      <c r="B362" s="2320"/>
      <c r="D362" s="2289"/>
      <c r="E362" s="2289"/>
      <c r="F362" s="2289"/>
      <c r="I362" s="2667"/>
      <c r="N362" s="2691"/>
      <c r="P362" s="2303"/>
      <c r="Q362" s="2870"/>
      <c r="W362" s="2234"/>
    </row>
    <row r="363" spans="1:24">
      <c r="A363" s="2683">
        <v>24.01</v>
      </c>
      <c r="B363" s="2267" t="s">
        <v>621</v>
      </c>
      <c r="D363" s="2289"/>
      <c r="E363" s="2289"/>
      <c r="F363" s="2289"/>
      <c r="N363" s="2691"/>
      <c r="P363" s="2303"/>
      <c r="Q363" s="2870"/>
      <c r="W363" s="2234"/>
    </row>
    <row r="364" spans="1:24">
      <c r="A364" s="2871"/>
      <c r="B364" s="2270" t="s">
        <v>622</v>
      </c>
      <c r="D364" s="2280">
        <v>980905616.52999997</v>
      </c>
      <c r="E364" s="2289"/>
      <c r="F364" s="2280">
        <v>976493491.87</v>
      </c>
      <c r="N364" s="2691"/>
      <c r="P364" s="2872"/>
      <c r="Q364" s="2873"/>
      <c r="W364" s="2234"/>
    </row>
    <row r="365" spans="1:24">
      <c r="B365" s="2270" t="s">
        <v>941</v>
      </c>
      <c r="C365" s="2286"/>
      <c r="D365" s="2282">
        <v>0</v>
      </c>
      <c r="E365" s="2332"/>
      <c r="F365" s="2282">
        <v>0</v>
      </c>
      <c r="N365" s="2691"/>
      <c r="W365" s="2234"/>
    </row>
    <row r="366" spans="1:24">
      <c r="B366" s="2270" t="s">
        <v>1702</v>
      </c>
      <c r="C366" s="2286"/>
      <c r="D366" s="2282">
        <v>199841434.21000004</v>
      </c>
      <c r="E366" s="2332"/>
      <c r="F366" s="2284">
        <v>53326912.316000104</v>
      </c>
      <c r="N366" s="2691"/>
    </row>
    <row r="367" spans="1:24">
      <c r="B367" s="2270" t="s">
        <v>624</v>
      </c>
      <c r="C367" s="2286"/>
      <c r="D367" s="2282">
        <v>549693</v>
      </c>
      <c r="E367" s="2332"/>
      <c r="F367" s="2284">
        <v>1115805</v>
      </c>
      <c r="O367" s="2845"/>
    </row>
    <row r="368" spans="1:24">
      <c r="B368" s="2270" t="s">
        <v>625</v>
      </c>
      <c r="D368" s="2282">
        <v>4299188</v>
      </c>
      <c r="E368" s="2286"/>
      <c r="F368" s="2284">
        <v>6904157</v>
      </c>
      <c r="O368" s="2874"/>
    </row>
    <row r="369" spans="1:16">
      <c r="B369" s="2270" t="s">
        <v>281</v>
      </c>
      <c r="D369" s="2285">
        <v>14493321.23</v>
      </c>
      <c r="E369" s="2286"/>
      <c r="F369" s="3384">
        <v>0</v>
      </c>
      <c r="O369" s="2874"/>
    </row>
    <row r="370" spans="1:16">
      <c r="C370" s="2875"/>
      <c r="D370" s="2289">
        <v>1200089252.97</v>
      </c>
      <c r="E370" s="2286"/>
      <c r="F370" s="2289">
        <v>1037840366.1860001</v>
      </c>
      <c r="N370" s="2691"/>
      <c r="O370" s="2876"/>
    </row>
    <row r="371" spans="1:16">
      <c r="B371" s="2877" t="s">
        <v>1502</v>
      </c>
      <c r="C371" s="2875"/>
      <c r="D371" s="2286">
        <v>10825525</v>
      </c>
      <c r="E371" s="2286"/>
      <c r="F371" s="2286">
        <v>0</v>
      </c>
      <c r="N371" s="2691"/>
      <c r="O371" s="2303"/>
    </row>
    <row r="372" spans="1:16" ht="13.8" thickBot="1">
      <c r="C372" s="2875"/>
      <c r="D372" s="2314">
        <v>1189263727.97</v>
      </c>
      <c r="E372" s="2286"/>
      <c r="F372" s="2314">
        <v>1037840366.1860001</v>
      </c>
      <c r="I372" s="2281"/>
      <c r="N372" s="2691"/>
      <c r="O372" s="2303"/>
    </row>
    <row r="373" spans="1:16" ht="13.8" thickTop="1">
      <c r="C373" s="2875"/>
      <c r="D373" s="2289"/>
      <c r="E373" s="2286"/>
      <c r="F373" s="2289"/>
      <c r="I373" s="2281"/>
      <c r="N373" s="2691"/>
      <c r="O373" s="2303"/>
    </row>
    <row r="374" spans="1:16">
      <c r="A374" s="2683">
        <v>25</v>
      </c>
      <c r="B374" s="2524" t="s">
        <v>841</v>
      </c>
      <c r="D374" s="2289"/>
      <c r="E374" s="2286"/>
      <c r="F374" s="2289"/>
    </row>
    <row r="375" spans="1:16">
      <c r="B375" s="2466" t="s">
        <v>483</v>
      </c>
      <c r="D375" s="2280">
        <v>751189844.48000002</v>
      </c>
      <c r="E375" s="2289"/>
      <c r="F375" s="2280">
        <v>720785884.13</v>
      </c>
    </row>
    <row r="376" spans="1:16">
      <c r="B376" s="2466" t="s">
        <v>1134</v>
      </c>
      <c r="D376" s="2282">
        <v>0</v>
      </c>
      <c r="E376" s="2286">
        <v>0</v>
      </c>
      <c r="F376" s="2282">
        <v>0</v>
      </c>
      <c r="I376" s="2878"/>
      <c r="O376" s="2281"/>
    </row>
    <row r="377" spans="1:16">
      <c r="B377" s="2270" t="s">
        <v>1133</v>
      </c>
      <c r="D377" s="2285">
        <v>21046934</v>
      </c>
      <c r="E377" s="2286"/>
      <c r="F377" s="2285">
        <v>18413782</v>
      </c>
      <c r="O377" s="2281"/>
    </row>
    <row r="378" spans="1:16" ht="13.8" thickBot="1">
      <c r="B378" s="2320"/>
      <c r="D378" s="2314">
        <v>772236778.48000002</v>
      </c>
      <c r="E378" s="2286"/>
      <c r="F378" s="2314">
        <v>739199666.13</v>
      </c>
      <c r="I378" s="2281"/>
      <c r="P378" s="2870"/>
    </row>
    <row r="379" spans="1:16" ht="13.8" thickTop="1">
      <c r="B379" s="2320"/>
      <c r="D379" s="2289"/>
      <c r="E379" s="2286"/>
      <c r="F379" s="2289"/>
      <c r="I379" s="2281"/>
      <c r="P379" s="2303"/>
    </row>
    <row r="380" spans="1:16">
      <c r="A380" s="2683">
        <v>26</v>
      </c>
      <c r="B380" s="2320" t="s">
        <v>1061</v>
      </c>
      <c r="D380" s="2289"/>
      <c r="E380" s="2286"/>
      <c r="F380" s="2289"/>
      <c r="I380" s="2281"/>
      <c r="P380" s="2303"/>
    </row>
    <row r="381" spans="1:16">
      <c r="B381" s="2315" t="s">
        <v>2645</v>
      </c>
      <c r="D381" s="2280">
        <v>131054697.34</v>
      </c>
      <c r="E381" s="2286"/>
      <c r="F381" s="2280">
        <v>77838427.290000007</v>
      </c>
      <c r="I381" s="2281"/>
      <c r="P381" s="2303"/>
    </row>
    <row r="382" spans="1:16">
      <c r="B382" s="2315" t="s">
        <v>2646</v>
      </c>
      <c r="D382" s="2285">
        <v>12072183.353460791</v>
      </c>
      <c r="E382" s="2286"/>
      <c r="F382" s="2285">
        <v>0</v>
      </c>
      <c r="I382" s="2281"/>
      <c r="P382" s="2303"/>
    </row>
    <row r="383" spans="1:16" ht="13.8" thickBot="1">
      <c r="B383" s="2320"/>
      <c r="D383" s="2314">
        <v>118982513.98653921</v>
      </c>
      <c r="E383" s="2286"/>
      <c r="F383" s="2314">
        <v>77838427.290000007</v>
      </c>
      <c r="I383" s="2281"/>
      <c r="P383" s="2303"/>
    </row>
    <row r="384" spans="1:16" ht="13.8" thickTop="1">
      <c r="B384" s="2320"/>
      <c r="D384" s="2289"/>
      <c r="E384" s="2286"/>
      <c r="F384" s="2289"/>
      <c r="I384" s="2281"/>
      <c r="P384" s="2303"/>
    </row>
    <row r="385" spans="1:17">
      <c r="B385" s="2320"/>
      <c r="D385" s="2289"/>
      <c r="E385" s="2286"/>
      <c r="F385" s="2289"/>
      <c r="I385" s="2281"/>
      <c r="P385" s="2303"/>
    </row>
    <row r="386" spans="1:17">
      <c r="B386" s="2320"/>
      <c r="D386" s="2289"/>
      <c r="E386" s="2286"/>
      <c r="F386" s="2289"/>
      <c r="I386" s="2281"/>
      <c r="P386" s="2303"/>
    </row>
    <row r="387" spans="1:17">
      <c r="B387" s="2320"/>
      <c r="D387" s="2289"/>
      <c r="E387" s="2286"/>
      <c r="F387" s="2289"/>
      <c r="I387" s="2281"/>
      <c r="P387" s="2303"/>
    </row>
    <row r="388" spans="1:17">
      <c r="B388" s="2320"/>
      <c r="D388" s="2289"/>
      <c r="E388" s="2286"/>
      <c r="F388" s="2289"/>
      <c r="I388" s="2281"/>
      <c r="P388" s="2303"/>
    </row>
    <row r="389" spans="1:17">
      <c r="B389" s="2320"/>
      <c r="D389" s="2289"/>
      <c r="E389" s="2286"/>
      <c r="F389" s="2289"/>
      <c r="I389" s="2281"/>
      <c r="P389" s="2303"/>
    </row>
    <row r="390" spans="1:17" ht="15.75" customHeight="1">
      <c r="A390" s="2683">
        <v>27</v>
      </c>
      <c r="B390" s="2524" t="s">
        <v>842</v>
      </c>
      <c r="D390" s="2289"/>
      <c r="E390" s="2286"/>
      <c r="F390" s="2289"/>
      <c r="P390" s="2917"/>
      <c r="Q390" s="2918"/>
    </row>
    <row r="391" spans="1:17">
      <c r="B391" s="2466" t="s">
        <v>2458</v>
      </c>
      <c r="D391" s="2286">
        <v>40410280.859999999</v>
      </c>
      <c r="E391" s="2289"/>
      <c r="F391" s="2286">
        <v>36171522.679999992</v>
      </c>
    </row>
    <row r="392" spans="1:17">
      <c r="B392" s="2466" t="s">
        <v>1134</v>
      </c>
      <c r="D392" s="2305">
        <v>1459955</v>
      </c>
      <c r="E392" s="2286">
        <v>0</v>
      </c>
      <c r="F392" s="2289">
        <v>1484274</v>
      </c>
    </row>
    <row r="393" spans="1:17">
      <c r="B393" s="2466" t="s">
        <v>1528</v>
      </c>
      <c r="D393" s="2280">
        <v>1459955</v>
      </c>
      <c r="E393" s="2286">
        <v>0</v>
      </c>
      <c r="F393" s="2280">
        <v>1484274</v>
      </c>
    </row>
    <row r="394" spans="1:17" ht="13.5" customHeight="1">
      <c r="B394" s="2510" t="s">
        <v>1570</v>
      </c>
      <c r="D394" s="2285">
        <v>0</v>
      </c>
      <c r="E394" s="2286"/>
      <c r="F394" s="2285">
        <v>0</v>
      </c>
      <c r="I394" s="2281"/>
      <c r="O394" s="2874"/>
    </row>
    <row r="395" spans="1:17">
      <c r="B395" s="2510" t="s">
        <v>1133</v>
      </c>
      <c r="D395" s="2289">
        <v>39623435</v>
      </c>
      <c r="F395" s="2289">
        <v>5763659</v>
      </c>
      <c r="I395" s="2684"/>
      <c r="O395" s="2879"/>
    </row>
    <row r="396" spans="1:17">
      <c r="B396" s="2270" t="s">
        <v>1531</v>
      </c>
      <c r="D396" s="2280">
        <v>39623435</v>
      </c>
      <c r="E396" s="2286">
        <v>0</v>
      </c>
      <c r="F396" s="2280">
        <v>15763659</v>
      </c>
      <c r="I396" s="2684"/>
      <c r="O396" s="2919"/>
      <c r="P396" s="2868"/>
      <c r="Q396" s="2869"/>
    </row>
    <row r="397" spans="1:17" ht="24" customHeight="1">
      <c r="B397" s="2880" t="s">
        <v>1532</v>
      </c>
      <c r="D397" s="2881"/>
      <c r="E397" s="2286"/>
      <c r="F397" s="2881">
        <v>-10000000</v>
      </c>
      <c r="G397" s="2920"/>
      <c r="H397" s="2920"/>
      <c r="I397" s="2684"/>
      <c r="J397" s="2920"/>
      <c r="N397" s="2281"/>
      <c r="P397" s="2872"/>
      <c r="Q397" s="2873"/>
    </row>
    <row r="398" spans="1:17" ht="13.8" thickBot="1">
      <c r="B398" s="2880"/>
      <c r="C398" s="2880"/>
      <c r="D398" s="3372">
        <v>81493670.859999999</v>
      </c>
      <c r="E398" s="2882"/>
      <c r="F398" s="3372">
        <v>43419455.679999992</v>
      </c>
      <c r="G398" s="2921"/>
      <c r="H398" s="2921"/>
      <c r="I398" s="2684"/>
      <c r="J398" s="2921"/>
      <c r="K398" s="2922"/>
      <c r="L398" s="2922"/>
      <c r="M398" s="2922"/>
    </row>
    <row r="399" spans="1:17" ht="13.8" thickTop="1">
      <c r="B399" s="2880"/>
      <c r="C399" s="2880"/>
      <c r="D399" s="3390"/>
      <c r="E399" s="2882"/>
      <c r="F399" s="3390"/>
      <c r="G399" s="2921"/>
      <c r="H399" s="2921"/>
      <c r="I399" s="2684"/>
      <c r="J399" s="2921"/>
      <c r="K399" s="2922"/>
      <c r="L399" s="2922"/>
      <c r="M399" s="2922"/>
    </row>
    <row r="400" spans="1:17">
      <c r="A400" s="2683">
        <v>27.01</v>
      </c>
      <c r="B400" s="2267" t="s">
        <v>2459</v>
      </c>
      <c r="E400" s="2286"/>
      <c r="I400" s="2828"/>
      <c r="N400" s="2281"/>
      <c r="O400" s="2281"/>
      <c r="P400" s="2923"/>
      <c r="Q400" s="2713"/>
    </row>
    <row r="401" spans="1:17">
      <c r="B401" s="2270" t="s">
        <v>425</v>
      </c>
      <c r="D401" s="2280">
        <v>275437</v>
      </c>
      <c r="E401" s="2286"/>
      <c r="F401" s="2280">
        <v>192000</v>
      </c>
      <c r="N401" s="2924"/>
      <c r="O401" s="2281"/>
      <c r="P401" s="2923"/>
      <c r="Q401" s="2713"/>
    </row>
    <row r="402" spans="1:17">
      <c r="B402" s="2270" t="s">
        <v>427</v>
      </c>
      <c r="D402" s="2282">
        <v>18985948.170000002</v>
      </c>
      <c r="E402" s="2286"/>
      <c r="F402" s="2282">
        <v>25011276.369999997</v>
      </c>
      <c r="N402" s="2924"/>
      <c r="O402" s="2884"/>
      <c r="Q402" s="2885"/>
    </row>
    <row r="403" spans="1:17">
      <c r="B403" s="2270" t="s">
        <v>1534</v>
      </c>
      <c r="D403" s="2282">
        <v>42491.69</v>
      </c>
      <c r="E403" s="2286"/>
      <c r="F403" s="2282">
        <v>24425.119999999999</v>
      </c>
      <c r="O403" s="2886"/>
    </row>
    <row r="404" spans="1:17">
      <c r="B404" s="2270" t="s">
        <v>2407</v>
      </c>
      <c r="D404" s="2282">
        <v>13321161</v>
      </c>
      <c r="E404" s="2286"/>
      <c r="F404" s="2282">
        <v>10333467</v>
      </c>
      <c r="O404" s="2319"/>
      <c r="Q404" s="2281"/>
    </row>
    <row r="405" spans="1:17">
      <c r="B405" s="2925" t="s">
        <v>2188</v>
      </c>
      <c r="C405" s="2925"/>
      <c r="D405" s="3373">
        <v>0</v>
      </c>
      <c r="E405" s="2286"/>
      <c r="F405" s="3373">
        <v>405155.69</v>
      </c>
      <c r="O405" s="2341"/>
      <c r="Q405" s="2281"/>
    </row>
    <row r="406" spans="1:17">
      <c r="B406" s="2270" t="s">
        <v>122</v>
      </c>
      <c r="D406" s="2282">
        <v>0</v>
      </c>
      <c r="E406" s="2286"/>
      <c r="F406" s="2282">
        <v>205198.5</v>
      </c>
      <c r="I406" s="2281"/>
      <c r="J406" s="2281"/>
      <c r="O406" s="2281"/>
    </row>
    <row r="407" spans="1:17">
      <c r="B407" s="2270" t="s">
        <v>2412</v>
      </c>
      <c r="D407" s="2285">
        <v>7785243</v>
      </c>
      <c r="E407" s="2286"/>
      <c r="F407" s="2285">
        <v>0</v>
      </c>
      <c r="I407" s="2281"/>
      <c r="J407" s="2281"/>
      <c r="O407" s="2281"/>
    </row>
    <row r="408" spans="1:17" ht="13.8" thickBot="1">
      <c r="B408" s="2267"/>
      <c r="D408" s="2298">
        <v>40410280.859999999</v>
      </c>
      <c r="E408" s="2286"/>
      <c r="F408" s="2314">
        <v>36171522.679999992</v>
      </c>
      <c r="I408" s="2667"/>
      <c r="O408" s="2281"/>
    </row>
    <row r="409" spans="1:17" ht="13.8" thickTop="1">
      <c r="B409" s="2267"/>
      <c r="D409" s="2289"/>
      <c r="E409" s="2286"/>
      <c r="F409" s="2289"/>
      <c r="I409" s="2667"/>
      <c r="O409" s="2281"/>
    </row>
    <row r="410" spans="1:17">
      <c r="A410" s="2683">
        <v>28</v>
      </c>
      <c r="B410" s="2267" t="s">
        <v>2460</v>
      </c>
      <c r="E410" s="2286"/>
    </row>
    <row r="411" spans="1:17">
      <c r="B411" s="2270" t="s">
        <v>429</v>
      </c>
      <c r="D411" s="2280">
        <v>587923105.04000008</v>
      </c>
      <c r="E411" s="2286"/>
      <c r="F411" s="2280">
        <v>567521253.56000006</v>
      </c>
      <c r="O411" s="2281"/>
    </row>
    <row r="412" spans="1:17">
      <c r="B412" s="2270" t="s">
        <v>430</v>
      </c>
      <c r="D412" s="2282">
        <v>174146724.84</v>
      </c>
      <c r="E412" s="2286"/>
      <c r="F412" s="2282">
        <v>191479096.57000002</v>
      </c>
    </row>
    <row r="413" spans="1:17">
      <c r="B413" s="2270" t="s">
        <v>759</v>
      </c>
      <c r="D413" s="2282">
        <v>16347856.609999999</v>
      </c>
      <c r="E413" s="2286"/>
      <c r="F413" s="2282">
        <v>12140603.58</v>
      </c>
    </row>
    <row r="414" spans="1:17">
      <c r="B414" s="2270" t="s">
        <v>760</v>
      </c>
      <c r="D414" s="2285">
        <v>563992562.60000002</v>
      </c>
      <c r="E414" s="2286"/>
      <c r="F414" s="2285">
        <v>419201049.50999999</v>
      </c>
      <c r="N414" s="2234"/>
    </row>
    <row r="415" spans="1:17">
      <c r="D415" s="2342">
        <v>1342410249.0900002</v>
      </c>
      <c r="E415" s="2286"/>
      <c r="F415" s="2342">
        <v>1190342003.2200003</v>
      </c>
      <c r="N415" s="2234"/>
    </row>
    <row r="416" spans="1:17">
      <c r="B416" s="2270" t="s">
        <v>636</v>
      </c>
      <c r="D416" s="2277">
        <v>336217252.47000003</v>
      </c>
      <c r="E416" s="2289"/>
      <c r="F416" s="2277">
        <v>243953165.12</v>
      </c>
      <c r="N416" s="2234"/>
    </row>
    <row r="417" spans="1:17" ht="13.8" thickBot="1">
      <c r="B417" s="2454"/>
      <c r="D417" s="2314">
        <v>1006192996.6200001</v>
      </c>
      <c r="E417" s="2286"/>
      <c r="F417" s="2314">
        <v>946388838.10000026</v>
      </c>
      <c r="K417" s="2738"/>
      <c r="L417" s="2729"/>
      <c r="M417" s="2729"/>
      <c r="N417" s="2236"/>
    </row>
    <row r="418" spans="1:17" ht="13.8" thickTop="1">
      <c r="B418" s="2454"/>
      <c r="D418" s="2289"/>
      <c r="E418" s="2286"/>
      <c r="F418" s="2289"/>
      <c r="K418" s="2729"/>
      <c r="L418" s="2729"/>
      <c r="M418" s="2729"/>
      <c r="N418" s="2236"/>
    </row>
    <row r="419" spans="1:17">
      <c r="A419" s="2683">
        <v>29</v>
      </c>
      <c r="B419" s="2681" t="s">
        <v>2461</v>
      </c>
      <c r="C419" s="2313"/>
      <c r="D419" s="2289"/>
      <c r="E419" s="2289"/>
      <c r="N419" s="2281"/>
      <c r="O419" s="2491"/>
    </row>
    <row r="420" spans="1:17">
      <c r="B420" s="2320" t="s">
        <v>681</v>
      </c>
      <c r="C420" s="2313"/>
      <c r="E420" s="2289"/>
      <c r="K420" s="2828"/>
      <c r="L420" s="2828"/>
      <c r="M420" s="2828"/>
      <c r="N420" s="2281"/>
      <c r="O420" s="2491"/>
      <c r="Q420" s="2883"/>
    </row>
    <row r="421" spans="1:17">
      <c r="B421" s="2270" t="s">
        <v>2416</v>
      </c>
      <c r="C421" s="2313"/>
      <c r="D421" s="2280">
        <v>1286603277.0177734</v>
      </c>
      <c r="E421" s="2286">
        <v>0</v>
      </c>
      <c r="F421" s="2280">
        <v>942631514.40900016</v>
      </c>
      <c r="N421" s="2281"/>
      <c r="O421" s="2491"/>
      <c r="Q421" s="2883"/>
    </row>
    <row r="422" spans="1:17">
      <c r="B422" s="2270" t="s">
        <v>2417</v>
      </c>
      <c r="C422" s="2313"/>
      <c r="D422" s="2282">
        <v>24005454</v>
      </c>
      <c r="E422" s="2286" t="e">
        <v>#REF!</v>
      </c>
      <c r="F422" s="2282">
        <v>29330900</v>
      </c>
      <c r="J422" s="2281"/>
      <c r="K422" s="2729"/>
      <c r="L422" s="2729"/>
      <c r="M422" s="2729"/>
      <c r="N422" s="2712"/>
      <c r="O422" s="2491"/>
      <c r="Q422" s="2887"/>
    </row>
    <row r="423" spans="1:17">
      <c r="B423" s="2270" t="s">
        <v>2418</v>
      </c>
      <c r="C423" s="2313"/>
      <c r="D423" s="2285">
        <v>8210161</v>
      </c>
      <c r="E423" s="2289">
        <v>0</v>
      </c>
      <c r="F423" s="2285">
        <v>5189380</v>
      </c>
      <c r="N423" s="2888"/>
      <c r="O423" s="2491"/>
    </row>
    <row r="424" spans="1:17" ht="13.8" thickBot="1">
      <c r="B424" s="2263"/>
      <c r="C424" s="2313"/>
      <c r="D424" s="2314">
        <v>1318818892.0177734</v>
      </c>
      <c r="E424" s="2286" t="e">
        <v>#REF!</v>
      </c>
      <c r="F424" s="2314">
        <v>977151794.40900016</v>
      </c>
      <c r="N424" s="2889"/>
      <c r="O424" s="2491"/>
      <c r="Q424" s="2491"/>
    </row>
    <row r="425" spans="1:17" ht="13.8" thickTop="1">
      <c r="B425" s="2320" t="s">
        <v>2419</v>
      </c>
      <c r="C425" s="2313"/>
      <c r="D425" s="2286"/>
      <c r="E425" s="2286"/>
      <c r="F425" s="2286"/>
      <c r="N425" s="2890"/>
      <c r="O425" s="2491"/>
    </row>
    <row r="426" spans="1:17">
      <c r="B426" s="2270" t="s">
        <v>2416</v>
      </c>
      <c r="C426" s="2313"/>
      <c r="D426" s="2286">
        <v>4955972.75</v>
      </c>
      <c r="E426" s="2286"/>
      <c r="F426" s="2286">
        <v>0</v>
      </c>
      <c r="N426" s="2890"/>
      <c r="O426" s="2491"/>
    </row>
    <row r="427" spans="1:17">
      <c r="B427" s="2270" t="s">
        <v>2418</v>
      </c>
      <c r="C427" s="2313"/>
      <c r="D427" s="2297">
        <v>15118</v>
      </c>
      <c r="E427" s="2286" t="e">
        <v>#REF!</v>
      </c>
      <c r="F427" s="2297">
        <v>7193</v>
      </c>
      <c r="J427" s="2883"/>
      <c r="N427" s="2733"/>
      <c r="O427" s="2491"/>
    </row>
    <row r="428" spans="1:17" ht="14.25" customHeight="1">
      <c r="C428" s="2313"/>
      <c r="D428" s="2289">
        <v>4971090.75</v>
      </c>
      <c r="E428" s="2286"/>
      <c r="F428" s="2289">
        <v>7193</v>
      </c>
      <c r="J428" s="2303"/>
      <c r="N428" s="2891"/>
      <c r="O428" s="2491"/>
    </row>
    <row r="429" spans="1:17" ht="13.8" thickBot="1">
      <c r="C429" s="2313"/>
      <c r="D429" s="2314">
        <v>1323789982.7677734</v>
      </c>
      <c r="E429" s="2289" t="e">
        <v>#REF!</v>
      </c>
      <c r="F429" s="2314">
        <v>977158987.40900016</v>
      </c>
      <c r="N429" s="2735"/>
      <c r="O429" s="2281"/>
    </row>
    <row r="430" spans="1:17" ht="13.8" thickTop="1">
      <c r="C430" s="2313"/>
      <c r="D430" s="2289"/>
      <c r="E430" s="2289"/>
      <c r="F430" s="2289"/>
      <c r="N430" s="2930"/>
      <c r="O430" s="2281"/>
    </row>
    <row r="431" spans="1:17">
      <c r="A431" s="2683">
        <v>30</v>
      </c>
      <c r="B431" s="2267" t="s">
        <v>844</v>
      </c>
      <c r="N431" s="2236"/>
    </row>
    <row r="432" spans="1:17" ht="13.8" thickBot="1">
      <c r="B432" s="2270" t="s">
        <v>1139</v>
      </c>
      <c r="D432" s="2277">
        <v>2300543865.0166597</v>
      </c>
      <c r="F432" s="2277">
        <v>2499207006.1519995</v>
      </c>
      <c r="N432" s="2489"/>
    </row>
    <row r="433" spans="1:17" ht="13.8" thickTop="1">
      <c r="B433" s="2270" t="s">
        <v>1134</v>
      </c>
      <c r="D433" s="2286">
        <v>36008182</v>
      </c>
      <c r="E433" s="2286" t="e">
        <v>#REF!</v>
      </c>
      <c r="F433" s="2286">
        <v>43996351</v>
      </c>
      <c r="N433" s="2892"/>
    </row>
    <row r="434" spans="1:17">
      <c r="B434" s="2270" t="s">
        <v>1133</v>
      </c>
      <c r="D434" s="2297">
        <v>50312177</v>
      </c>
      <c r="E434" s="2286" t="e">
        <v>#REF!</v>
      </c>
      <c r="F434" s="2297">
        <v>17404939</v>
      </c>
    </row>
    <row r="435" spans="1:17" ht="13.8" thickBot="1">
      <c r="D435" s="2298">
        <v>2386864224.0166597</v>
      </c>
      <c r="E435" s="2277" t="e">
        <v>#REF!</v>
      </c>
      <c r="F435" s="2298">
        <v>2560608296.1519995</v>
      </c>
      <c r="I435" s="2281"/>
      <c r="P435" s="2868"/>
      <c r="Q435" s="2869"/>
    </row>
    <row r="436" spans="1:17" ht="13.8" thickTop="1">
      <c r="D436" s="2289"/>
      <c r="E436" s="2277"/>
      <c r="F436" s="2289"/>
      <c r="I436" s="2281"/>
      <c r="P436" s="2303"/>
      <c r="Q436" s="2303"/>
    </row>
    <row r="437" spans="1:17">
      <c r="A437" s="2683">
        <v>31</v>
      </c>
      <c r="B437" s="2267" t="s">
        <v>2539</v>
      </c>
    </row>
    <row r="438" spans="1:17">
      <c r="B438" s="2270" t="s">
        <v>2540</v>
      </c>
      <c r="D438" s="2286">
        <v>2386864223.7066603</v>
      </c>
      <c r="E438" s="2286"/>
      <c r="F438" s="2286">
        <v>2560608295</v>
      </c>
    </row>
    <row r="439" spans="1:17">
      <c r="B439" s="2270" t="s">
        <v>2541</v>
      </c>
      <c r="D439" s="2286">
        <v>2300543865.0166597</v>
      </c>
      <c r="E439" s="2286"/>
      <c r="F439" s="2286">
        <v>2499207006.1519995</v>
      </c>
    </row>
    <row r="440" spans="1:17">
      <c r="B440" s="2270" t="s">
        <v>2542</v>
      </c>
      <c r="D440" s="2286">
        <v>50000000</v>
      </c>
      <c r="F440" s="2277">
        <v>50000000</v>
      </c>
    </row>
    <row r="441" spans="1:17">
      <c r="B441" s="2267" t="s">
        <v>2673</v>
      </c>
      <c r="D441" s="2311">
        <v>47.737284474133205</v>
      </c>
      <c r="E441" s="2267"/>
      <c r="F441" s="2311">
        <v>51.212165900000002</v>
      </c>
    </row>
    <row r="442" spans="1:17">
      <c r="B442" s="2267" t="s">
        <v>2674</v>
      </c>
      <c r="D442" s="2311">
        <v>46.010877300333192</v>
      </c>
      <c r="E442" s="2267"/>
      <c r="F442" s="2311">
        <v>49.984140123039992</v>
      </c>
    </row>
    <row r="445" spans="1:17">
      <c r="A445" s="2683">
        <v>32</v>
      </c>
      <c r="B445" s="2267" t="s">
        <v>2538</v>
      </c>
    </row>
    <row r="446" spans="1:17">
      <c r="B446" s="2270" t="s">
        <v>2543</v>
      </c>
      <c r="D446" s="2286">
        <v>54112540860.610764</v>
      </c>
      <c r="F446" s="2286">
        <v>21078527465.334099</v>
      </c>
    </row>
    <row r="447" spans="1:17">
      <c r="B447" s="2270" t="s">
        <v>2544</v>
      </c>
      <c r="D447" s="2286">
        <v>54107638764.610764</v>
      </c>
      <c r="F447" s="2286">
        <v>21075365863.334099</v>
      </c>
    </row>
    <row r="448" spans="1:17">
      <c r="B448" s="2270" t="s">
        <v>2542</v>
      </c>
      <c r="D448" s="2277">
        <v>50000000</v>
      </c>
      <c r="F448" s="2277">
        <v>50000000</v>
      </c>
    </row>
    <row r="449" spans="1:6">
      <c r="B449" s="2267" t="s">
        <v>2545</v>
      </c>
      <c r="D449" s="2311">
        <v>1082.2508172122152</v>
      </c>
      <c r="E449" s="2448"/>
      <c r="F449" s="2311">
        <v>421.57054930668198</v>
      </c>
    </row>
    <row r="450" spans="1:6">
      <c r="B450" s="2267" t="s">
        <v>2546</v>
      </c>
      <c r="D450" s="2311">
        <v>1082.1527752922152</v>
      </c>
      <c r="E450" s="2448"/>
      <c r="F450" s="2311">
        <v>421.50731726668198</v>
      </c>
    </row>
    <row r="452" spans="1:6">
      <c r="A452" s="2683">
        <v>33</v>
      </c>
      <c r="B452" s="2267" t="s">
        <v>2547</v>
      </c>
    </row>
    <row r="453" spans="1:6">
      <c r="B453" s="2270" t="s">
        <v>2548</v>
      </c>
      <c r="D453" s="2286">
        <v>2292019940.0300035</v>
      </c>
      <c r="F453" s="2286">
        <v>3284021197</v>
      </c>
    </row>
    <row r="454" spans="1:6">
      <c r="B454" s="2270" t="s">
        <v>2549</v>
      </c>
      <c r="D454" s="2286">
        <v>2318277155.340003</v>
      </c>
      <c r="F454" s="2286">
        <v>3287899532.1149988</v>
      </c>
    </row>
    <row r="455" spans="1:6">
      <c r="B455" s="2270" t="s">
        <v>2542</v>
      </c>
      <c r="D455" s="2277">
        <v>50000000</v>
      </c>
      <c r="F455" s="2277">
        <v>50000000</v>
      </c>
    </row>
    <row r="456" spans="1:6">
      <c r="B456" s="2267" t="s">
        <v>2550</v>
      </c>
      <c r="D456" s="2311">
        <v>45.84039880060007</v>
      </c>
      <c r="E456" s="2448"/>
      <c r="F456" s="2311">
        <v>65.680423939999997</v>
      </c>
    </row>
    <row r="457" spans="1:6">
      <c r="B457" s="2267" t="s">
        <v>2551</v>
      </c>
      <c r="D457" s="2311">
        <v>46.365543106800061</v>
      </c>
      <c r="E457" s="2448"/>
      <c r="F457" s="2311">
        <v>65.757990642299973</v>
      </c>
    </row>
    <row r="458" spans="1:6">
      <c r="E458" s="2313"/>
    </row>
    <row r="459" spans="1:6">
      <c r="A459" s="2683">
        <v>34</v>
      </c>
      <c r="B459" s="2267" t="s">
        <v>2655</v>
      </c>
    </row>
    <row r="460" spans="1:6" ht="27" customHeight="1">
      <c r="B460" s="3574" t="s">
        <v>2672</v>
      </c>
      <c r="C460" s="3574"/>
      <c r="D460" s="3574"/>
      <c r="E460" s="3574"/>
      <c r="F460" s="3574"/>
    </row>
  </sheetData>
  <sortState xmlns:xlrd2="http://schemas.microsoft.com/office/spreadsheetml/2017/richdata2" ref="O284:O307">
    <sortCondition ref="O284"/>
  </sortState>
  <mergeCells count="15">
    <mergeCell ref="B460:F460"/>
    <mergeCell ref="D1:F1"/>
    <mergeCell ref="B269:C269"/>
    <mergeCell ref="B197:B198"/>
    <mergeCell ref="B263:C263"/>
    <mergeCell ref="C191:D191"/>
    <mergeCell ref="C204:D204"/>
    <mergeCell ref="B157:F157"/>
    <mergeCell ref="B158:F158"/>
    <mergeCell ref="B183:F183"/>
    <mergeCell ref="B185:F185"/>
    <mergeCell ref="B188:F188"/>
    <mergeCell ref="C196:F198"/>
    <mergeCell ref="C199:F199"/>
    <mergeCell ref="B69:F69"/>
  </mergeCells>
  <phoneticPr fontId="0" type="noConversion"/>
  <printOptions horizontalCentered="1"/>
  <pageMargins left="0.8" right="0.8" top="1.1000000000000001" bottom="0.8" header="0.5" footer="0.3"/>
  <pageSetup paperSize="9" scale="95" firstPageNumber="30" orientation="portrait" useFirstPageNumber="1" r:id="rId1"/>
  <headerFooter scaleWithDoc="0">
    <oddHeader>&amp;L&amp;"Tahoma,Bold"&amp;12MABS &amp;&amp; J Partners&amp;"Times New Roman,Bold"&amp;11
&amp;"Times New Roman,Regular"Chartered Accountants
&amp;R&amp;"Arial,Bold"&amp;12Mahfel Huq &amp;&amp; Co.&amp;"Times New Roman,Regular"&amp;11
Chartered Accountants</oddHeader>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A3:J55"/>
  <sheetViews>
    <sheetView view="pageBreakPreview" topLeftCell="F31" zoomScaleNormal="100" zoomScaleSheetLayoutView="100" workbookViewId="0">
      <selection activeCell="L42" sqref="L42"/>
    </sheetView>
  </sheetViews>
  <sheetFormatPr defaultColWidth="9.109375" defaultRowHeight="15"/>
  <cols>
    <col min="1" max="1" width="51.33203125" style="2606" bestFit="1" customWidth="1"/>
    <col min="2" max="2" width="18.88671875" style="2606" bestFit="1" customWidth="1"/>
    <col min="3" max="6" width="16.6640625" style="2606" customWidth="1"/>
    <col min="7" max="7" width="21.33203125" style="3005" bestFit="1" customWidth="1"/>
    <col min="8" max="8" width="13.88671875" style="3005" bestFit="1" customWidth="1"/>
    <col min="9" max="9" width="17" style="3005" bestFit="1" customWidth="1"/>
    <col min="10" max="10" width="3.109375" style="3005" customWidth="1"/>
    <col min="11" max="11" width="12.44140625" style="3005" customWidth="1"/>
    <col min="12" max="16384" width="9.109375" style="3005"/>
  </cols>
  <sheetData>
    <row r="3" spans="1:10">
      <c r="A3" s="3805" t="s">
        <v>2656</v>
      </c>
      <c r="B3" s="3805"/>
      <c r="C3" s="3805"/>
      <c r="D3" s="2931"/>
      <c r="E3" s="2932"/>
      <c r="F3" s="2931"/>
      <c r="G3" s="3003"/>
      <c r="H3" s="3004"/>
      <c r="I3" s="3004"/>
      <c r="J3" s="3004"/>
    </row>
    <row r="4" spans="1:10" ht="7.5" customHeight="1">
      <c r="A4" s="2355"/>
      <c r="B4" s="2355"/>
      <c r="C4" s="2355"/>
      <c r="D4" s="2931"/>
      <c r="E4" s="2931"/>
      <c r="F4" s="2931"/>
      <c r="G4" s="3003"/>
      <c r="H4" s="3004"/>
      <c r="I4" s="3004"/>
      <c r="J4" s="3004"/>
    </row>
    <row r="5" spans="1:10" ht="49.2" customHeight="1">
      <c r="A5" s="3006" t="s">
        <v>746</v>
      </c>
      <c r="B5" s="2933">
        <v>2021</v>
      </c>
      <c r="C5" s="2933">
        <v>2020</v>
      </c>
      <c r="D5" s="2933">
        <v>2019</v>
      </c>
      <c r="E5" s="2949" t="s">
        <v>2205</v>
      </c>
      <c r="F5" s="2949" t="s">
        <v>2206</v>
      </c>
      <c r="G5" s="2510"/>
      <c r="H5" s="3007"/>
      <c r="I5" s="3007"/>
      <c r="J5" s="3007"/>
    </row>
    <row r="6" spans="1:10">
      <c r="A6" s="3008" t="s">
        <v>1052</v>
      </c>
      <c r="B6" s="2758">
        <v>624179659.30999994</v>
      </c>
      <c r="C6" s="2758">
        <v>613079855.58000004</v>
      </c>
      <c r="D6" s="2935">
        <v>1077159375.25</v>
      </c>
      <c r="E6" s="2935">
        <v>-11099803.7299999</v>
      </c>
      <c r="F6" s="2935">
        <v>464079519.66999996</v>
      </c>
      <c r="G6" s="2510"/>
      <c r="H6" s="3009"/>
      <c r="I6" s="3009"/>
      <c r="J6" s="3009"/>
    </row>
    <row r="7" spans="1:10" ht="26.4">
      <c r="A7" s="3010" t="s">
        <v>1053</v>
      </c>
      <c r="B7" s="2936">
        <v>10141649987.42</v>
      </c>
      <c r="C7" s="2936">
        <v>8732038256.5900002</v>
      </c>
      <c r="D7" s="2937">
        <v>7831594930.1899996</v>
      </c>
      <c r="E7" s="2937">
        <v>-1409611730.8299999</v>
      </c>
      <c r="F7" s="2937">
        <v>-900443326.40000057</v>
      </c>
      <c r="G7" s="2510"/>
      <c r="H7" s="3009"/>
      <c r="I7" s="3009"/>
      <c r="J7" s="3009"/>
    </row>
    <row r="8" spans="1:10">
      <c r="A8" s="3011" t="s">
        <v>239</v>
      </c>
      <c r="B8" s="2936">
        <v>407965974.51200002</v>
      </c>
      <c r="C8" s="2936">
        <v>410403776.35000002</v>
      </c>
      <c r="D8" s="2937">
        <v>470036155.19</v>
      </c>
      <c r="E8" s="2937">
        <v>2437801.8379999995</v>
      </c>
      <c r="F8" s="2937">
        <v>59632378.839999974</v>
      </c>
      <c r="G8" s="2510"/>
      <c r="H8" s="3009"/>
      <c r="I8" s="3009"/>
      <c r="J8" s="3009"/>
    </row>
    <row r="9" spans="1:10" ht="15.75" customHeight="1">
      <c r="A9" s="3012" t="s">
        <v>753</v>
      </c>
      <c r="B9" s="2936"/>
      <c r="C9" s="2936"/>
      <c r="D9" s="2937"/>
      <c r="E9" s="2937"/>
      <c r="F9" s="2937"/>
      <c r="G9" s="2510"/>
      <c r="H9" s="3009"/>
      <c r="I9" s="3009"/>
      <c r="J9" s="3009"/>
    </row>
    <row r="10" spans="1:10">
      <c r="A10" s="3011" t="s">
        <v>754</v>
      </c>
      <c r="B10" s="2936">
        <v>7243151.9000000004</v>
      </c>
      <c r="C10" s="2936">
        <v>6540028.4000000004</v>
      </c>
      <c r="D10" s="2937">
        <v>8004361.2000000002</v>
      </c>
      <c r="E10" s="2937">
        <v>-703123.5</v>
      </c>
      <c r="F10" s="2937">
        <v>1464332.7999999998</v>
      </c>
      <c r="G10" s="2510"/>
      <c r="H10" s="3009"/>
      <c r="I10" s="3009"/>
      <c r="J10" s="3009"/>
    </row>
    <row r="11" spans="1:10">
      <c r="A11" s="3011" t="s">
        <v>755</v>
      </c>
      <c r="B11" s="2936">
        <v>1912872</v>
      </c>
      <c r="C11" s="2936">
        <v>1303053.17</v>
      </c>
      <c r="D11" s="2937">
        <v>1303053.17</v>
      </c>
      <c r="E11" s="2937">
        <v>-609818.83000000007</v>
      </c>
      <c r="F11" s="2937">
        <v>0</v>
      </c>
      <c r="G11" s="2510"/>
      <c r="H11" s="3009"/>
      <c r="I11" s="3009"/>
      <c r="J11" s="3009"/>
    </row>
    <row r="12" spans="1:10">
      <c r="A12" s="2786" t="s">
        <v>756</v>
      </c>
      <c r="B12" s="2938">
        <v>917657.01</v>
      </c>
      <c r="C12" s="2938">
        <v>1235771.51</v>
      </c>
      <c r="D12" s="2939">
        <v>1120059.3</v>
      </c>
      <c r="E12" s="2939">
        <v>318114.5</v>
      </c>
      <c r="F12" s="2939">
        <v>-115712.20999999996</v>
      </c>
      <c r="G12" s="2510"/>
      <c r="H12" s="3009"/>
      <c r="I12" s="3009"/>
      <c r="J12" s="3009"/>
    </row>
    <row r="13" spans="1:10" ht="14.25" customHeight="1" thickBot="1">
      <c r="A13" s="2273"/>
      <c r="B13" s="2940">
        <v>11183869302.151999</v>
      </c>
      <c r="C13" s="2941">
        <v>9389217934.2999992</v>
      </c>
      <c r="D13" s="2941">
        <v>11189482970.769999</v>
      </c>
      <c r="E13" s="2941">
        <v>-1419268560.5519998</v>
      </c>
      <c r="F13" s="3013">
        <v>-375382807.50000066</v>
      </c>
      <c r="G13" s="2510"/>
      <c r="H13" s="3014"/>
      <c r="I13" s="3014"/>
      <c r="J13" s="3014"/>
    </row>
    <row r="14" spans="1:10" ht="15.6" thickTop="1">
      <c r="A14" s="2273"/>
      <c r="B14" s="2942"/>
      <c r="C14" s="2943"/>
      <c r="D14" s="2943"/>
      <c r="E14" s="2943"/>
      <c r="F14" s="2943"/>
      <c r="G14" s="3015"/>
      <c r="H14" s="3014"/>
      <c r="I14" s="3014"/>
      <c r="J14" s="3014"/>
    </row>
    <row r="15" spans="1:10">
      <c r="A15" s="2338" t="s">
        <v>2657</v>
      </c>
      <c r="B15" s="2944"/>
      <c r="C15" s="2338"/>
      <c r="D15" s="2338"/>
      <c r="E15" s="2338"/>
      <c r="F15" s="2338"/>
      <c r="G15" s="3016"/>
      <c r="H15" s="3017"/>
      <c r="I15" s="3017"/>
      <c r="J15" s="3017"/>
    </row>
    <row r="16" spans="1:10">
      <c r="A16" s="2355"/>
      <c r="B16" s="2944"/>
      <c r="C16" s="2338"/>
      <c r="D16" s="2338"/>
      <c r="E16" s="2338"/>
      <c r="F16" s="2338"/>
      <c r="G16" s="3018"/>
      <c r="H16" s="3019"/>
      <c r="I16" s="3019"/>
      <c r="J16" s="3019"/>
    </row>
    <row r="17" spans="1:10" ht="29.25" customHeight="1">
      <c r="A17" s="3020" t="s">
        <v>746</v>
      </c>
      <c r="B17" s="2933">
        <v>2021</v>
      </c>
      <c r="C17" s="2933">
        <v>2020</v>
      </c>
      <c r="D17" s="2933">
        <v>2019</v>
      </c>
      <c r="E17" s="2934" t="s">
        <v>2207</v>
      </c>
      <c r="F17" s="2934" t="s">
        <v>2175</v>
      </c>
      <c r="G17" s="3021"/>
      <c r="H17" s="3007"/>
      <c r="I17" s="3007"/>
      <c r="J17" s="3007"/>
    </row>
    <row r="18" spans="1:10" ht="12" customHeight="1">
      <c r="A18" s="3436" t="s">
        <v>757</v>
      </c>
      <c r="B18" s="2945">
        <v>1256209759.21</v>
      </c>
      <c r="C18" s="2945">
        <v>771180848.41999996</v>
      </c>
      <c r="D18" s="2945">
        <v>774012542.50999999</v>
      </c>
      <c r="E18" s="2928">
        <v>485028910.79000008</v>
      </c>
      <c r="F18" s="2945">
        <v>-2831694.0900000334</v>
      </c>
      <c r="G18" s="3022"/>
      <c r="H18" s="3009"/>
      <c r="I18" s="3009"/>
      <c r="J18" s="3009"/>
    </row>
    <row r="19" spans="1:10" ht="12" customHeight="1">
      <c r="A19" s="3437" t="s">
        <v>78</v>
      </c>
      <c r="B19" s="2460">
        <v>7366571514.1199999</v>
      </c>
      <c r="C19" s="2460">
        <v>4974595458.2200003</v>
      </c>
      <c r="D19" s="2460">
        <v>3613787707.2200003</v>
      </c>
      <c r="E19" s="2928">
        <v>2391976055.8999996</v>
      </c>
      <c r="F19" s="2460">
        <v>1360807751.5</v>
      </c>
      <c r="G19" s="3023"/>
      <c r="H19" s="3009"/>
      <c r="I19" s="3009"/>
      <c r="J19" s="3009"/>
    </row>
    <row r="20" spans="1:10" ht="12" customHeight="1">
      <c r="A20" s="3438" t="s">
        <v>1124</v>
      </c>
      <c r="B20" s="2460">
        <v>4512870076.0200005</v>
      </c>
      <c r="C20" s="2460">
        <v>4085267559.4200001</v>
      </c>
      <c r="D20" s="2460">
        <v>3224665477.8600001</v>
      </c>
      <c r="E20" s="2928">
        <v>427602516.60000038</v>
      </c>
      <c r="F20" s="2460">
        <v>860602081.55999994</v>
      </c>
      <c r="G20" s="3023"/>
      <c r="H20" s="3009"/>
      <c r="I20" s="3009"/>
      <c r="J20" s="3009"/>
    </row>
    <row r="21" spans="1:10" ht="12" customHeight="1">
      <c r="A21" s="3437" t="s">
        <v>1125</v>
      </c>
      <c r="B21" s="2460">
        <v>7303619323.7232008</v>
      </c>
      <c r="C21" s="3505">
        <v>7324238116.6861992</v>
      </c>
      <c r="D21" s="2460">
        <v>1825616632</v>
      </c>
      <c r="E21" s="2928">
        <v>-20618792.96299839</v>
      </c>
      <c r="F21" s="2460">
        <v>5498621485.1861992</v>
      </c>
      <c r="G21" s="3024"/>
      <c r="H21" s="3009"/>
      <c r="I21" s="3009"/>
      <c r="J21" s="3009"/>
    </row>
    <row r="22" spans="1:10" ht="12" customHeight="1">
      <c r="A22" s="3437" t="s">
        <v>2465</v>
      </c>
      <c r="B22" s="2460">
        <v>3320881161.3425002</v>
      </c>
      <c r="C22" s="2460">
        <v>3720803695.6999998</v>
      </c>
      <c r="D22" s="2460">
        <v>3624876820.6100001</v>
      </c>
      <c r="E22" s="2928">
        <v>-399922534.3574996</v>
      </c>
      <c r="F22" s="2460">
        <v>95926875.589999676</v>
      </c>
      <c r="G22" s="3024"/>
      <c r="H22" s="3009"/>
      <c r="I22" s="3009"/>
      <c r="J22" s="3009"/>
    </row>
    <row r="23" spans="1:10" ht="12" customHeight="1">
      <c r="A23" s="3439" t="s">
        <v>211</v>
      </c>
      <c r="B23" s="2946">
        <v>30198889.829999998</v>
      </c>
      <c r="C23" s="2946">
        <v>29082410</v>
      </c>
      <c r="D23" s="2946">
        <v>29574386</v>
      </c>
      <c r="E23" s="2928">
        <v>1116479.8299999982</v>
      </c>
      <c r="F23" s="2460">
        <v>-491976</v>
      </c>
      <c r="G23" s="3024"/>
      <c r="H23" s="3009"/>
      <c r="I23" s="3009"/>
      <c r="J23" s="3009"/>
    </row>
    <row r="24" spans="1:10" ht="16.5" customHeight="1" thickBot="1">
      <c r="A24" s="2273"/>
      <c r="B24" s="2940">
        <v>23790350724.245701</v>
      </c>
      <c r="C24" s="2940">
        <v>20905168088.446201</v>
      </c>
      <c r="D24" s="2940">
        <v>13092533566.200001</v>
      </c>
      <c r="E24" s="2940">
        <v>2885182635.7995019</v>
      </c>
      <c r="F24" s="2940">
        <v>7812634523.7461987</v>
      </c>
      <c r="G24" s="3024"/>
      <c r="H24" s="3014"/>
      <c r="I24" s="3014"/>
      <c r="J24" s="3014"/>
    </row>
    <row r="25" spans="1:10" ht="16.5" customHeight="1" thickTop="1">
      <c r="A25" s="2273"/>
      <c r="B25" s="2942"/>
      <c r="C25" s="2942"/>
      <c r="D25" s="2942"/>
      <c r="E25" s="2942"/>
      <c r="F25" s="2942"/>
      <c r="G25" s="3024"/>
      <c r="H25" s="3014"/>
      <c r="I25" s="3014"/>
      <c r="J25" s="3014"/>
    </row>
    <row r="26" spans="1:10" ht="16.5" customHeight="1">
      <c r="A26" s="2273"/>
      <c r="B26" s="2942"/>
      <c r="C26" s="2942"/>
      <c r="D26" s="2942"/>
      <c r="E26" s="2942"/>
      <c r="F26" s="2942"/>
      <c r="G26" s="3024"/>
      <c r="H26" s="3014"/>
      <c r="I26" s="3014"/>
      <c r="J26" s="3014"/>
    </row>
    <row r="27" spans="1:10" ht="16.5" customHeight="1">
      <c r="A27" s="2273"/>
      <c r="B27" s="2942"/>
      <c r="C27" s="2942"/>
      <c r="D27" s="2942"/>
      <c r="E27" s="2942"/>
      <c r="F27" s="2942"/>
      <c r="G27" s="3024"/>
      <c r="H27" s="3014"/>
      <c r="I27" s="3014"/>
      <c r="J27" s="3014"/>
    </row>
    <row r="28" spans="1:10" ht="16.5" customHeight="1">
      <c r="A28" s="2273"/>
      <c r="B28" s="2942"/>
      <c r="C28" s="2942"/>
      <c r="D28" s="2942"/>
      <c r="E28" s="2942"/>
      <c r="F28" s="2942"/>
      <c r="G28" s="3024"/>
      <c r="H28" s="3014"/>
      <c r="I28" s="3014"/>
      <c r="J28" s="3014"/>
    </row>
    <row r="29" spans="1:10" ht="16.5" customHeight="1">
      <c r="A29" s="2273"/>
      <c r="B29" s="2942"/>
      <c r="C29" s="2942"/>
      <c r="D29" s="2942"/>
      <c r="E29" s="2942"/>
      <c r="F29" s="2942"/>
      <c r="G29" s="3024"/>
      <c r="H29" s="3014"/>
      <c r="I29" s="3014"/>
      <c r="J29" s="3014"/>
    </row>
    <row r="30" spans="1:10">
      <c r="A30" s="2338" t="s">
        <v>2658</v>
      </c>
      <c r="B30" s="2338"/>
      <c r="C30" s="2338"/>
      <c r="D30" s="2338"/>
      <c r="E30" s="2338"/>
      <c r="F30" s="2338"/>
      <c r="G30" s="3025"/>
    </row>
    <row r="31" spans="1:10">
      <c r="A31" s="2320"/>
      <c r="B31" s="2320"/>
      <c r="C31" s="2320"/>
      <c r="D31" s="2320"/>
      <c r="E31" s="2320"/>
      <c r="F31" s="3026"/>
      <c r="G31" s="2320"/>
    </row>
    <row r="32" spans="1:10">
      <c r="A32" s="3806" t="s">
        <v>1924</v>
      </c>
      <c r="B32" s="3806"/>
      <c r="C32" s="3806"/>
      <c r="D32" s="3806"/>
      <c r="E32" s="3806"/>
      <c r="F32" s="3648"/>
      <c r="G32" s="3648"/>
    </row>
    <row r="33" spans="1:9" ht="26.4">
      <c r="A33" s="2949" t="s">
        <v>1925</v>
      </c>
      <c r="B33" s="3807" t="s">
        <v>1926</v>
      </c>
      <c r="C33" s="3808"/>
      <c r="D33" s="3807" t="s">
        <v>1927</v>
      </c>
      <c r="E33" s="3808"/>
      <c r="F33" s="3027" t="s">
        <v>1928</v>
      </c>
      <c r="G33" s="3028"/>
    </row>
    <row r="34" spans="1:9" ht="26.4">
      <c r="A34" s="2953" t="s">
        <v>1929</v>
      </c>
      <c r="B34" s="3803" t="s">
        <v>1930</v>
      </c>
      <c r="C34" s="3804"/>
      <c r="D34" s="3803" t="s">
        <v>1931</v>
      </c>
      <c r="E34" s="3804"/>
      <c r="F34" s="3029" t="s">
        <v>1932</v>
      </c>
      <c r="G34" s="2336"/>
    </row>
    <row r="35" spans="1:9" ht="26.4">
      <c r="A35" s="3030" t="s">
        <v>1933</v>
      </c>
      <c r="B35" s="3803" t="s">
        <v>1934</v>
      </c>
      <c r="C35" s="3804"/>
      <c r="D35" s="3803" t="s">
        <v>1935</v>
      </c>
      <c r="E35" s="3804"/>
      <c r="F35" s="3029" t="s">
        <v>1936</v>
      </c>
      <c r="G35" s="3028"/>
    </row>
    <row r="36" spans="1:9">
      <c r="A36" s="2320"/>
      <c r="B36" s="2320"/>
      <c r="C36" s="2320"/>
      <c r="D36" s="2320"/>
      <c r="E36" s="2320"/>
      <c r="F36" s="3026"/>
      <c r="G36" s="2320"/>
    </row>
    <row r="37" spans="1:9">
      <c r="A37" s="2267" t="s">
        <v>2464</v>
      </c>
      <c r="B37" s="2947"/>
      <c r="C37" s="2947"/>
      <c r="D37" s="2947"/>
      <c r="E37" s="2947"/>
      <c r="F37" s="2947"/>
      <c r="G37" s="2947"/>
    </row>
    <row r="38" spans="1:9" ht="7.5" customHeight="1">
      <c r="A38" s="2267"/>
      <c r="B38" s="2267"/>
      <c r="C38" s="2267"/>
      <c r="D38" s="2267"/>
      <c r="E38" s="2267"/>
      <c r="F38" s="2311"/>
      <c r="G38" s="2267"/>
    </row>
    <row r="39" spans="1:9" ht="26.4">
      <c r="A39" s="2949" t="s">
        <v>1925</v>
      </c>
      <c r="B39" s="3807" t="s">
        <v>1937</v>
      </c>
      <c r="C39" s="3808"/>
      <c r="D39" s="2948" t="s">
        <v>2208</v>
      </c>
      <c r="E39" s="2949" t="s">
        <v>1938</v>
      </c>
      <c r="F39" s="3027" t="s">
        <v>2209</v>
      </c>
      <c r="G39" s="3028"/>
    </row>
    <row r="40" spans="1:9" ht="26.4">
      <c r="A40" s="3798" t="s">
        <v>1939</v>
      </c>
      <c r="B40" s="3798" t="s">
        <v>1940</v>
      </c>
      <c r="C40" s="2950" t="s">
        <v>1941</v>
      </c>
      <c r="D40" s="2951">
        <v>300000000</v>
      </c>
      <c r="E40" s="2951">
        <v>0</v>
      </c>
      <c r="F40" s="2951">
        <v>300000000</v>
      </c>
      <c r="G40" s="3031"/>
    </row>
    <row r="41" spans="1:9">
      <c r="A41" s="3799"/>
      <c r="B41" s="3799"/>
      <c r="C41" s="2950"/>
      <c r="D41" s="2951"/>
      <c r="E41" s="2951"/>
      <c r="F41" s="2951"/>
      <c r="G41" s="3031"/>
    </row>
    <row r="42" spans="1:9">
      <c r="A42" s="3799"/>
      <c r="B42" s="3799"/>
      <c r="C42" s="2950"/>
      <c r="D42" s="2951"/>
      <c r="E42" s="2951"/>
      <c r="F42" s="2951"/>
      <c r="G42" s="3031"/>
    </row>
    <row r="43" spans="1:9" ht="26.4">
      <c r="A43" s="3799"/>
      <c r="B43" s="3799"/>
      <c r="C43" s="2950" t="s">
        <v>2647</v>
      </c>
      <c r="D43" s="3294">
        <v>35714327</v>
      </c>
      <c r="E43" s="2951">
        <v>0</v>
      </c>
      <c r="F43" s="2951">
        <v>35714327</v>
      </c>
      <c r="G43" s="3031"/>
      <c r="I43" s="3032"/>
    </row>
    <row r="44" spans="1:9">
      <c r="A44" s="3800"/>
      <c r="B44" s="3800"/>
      <c r="C44" s="2443" t="s">
        <v>534</v>
      </c>
      <c r="D44" s="2952">
        <v>335714327</v>
      </c>
      <c r="E44" s="2952">
        <v>0</v>
      </c>
      <c r="F44" s="2952">
        <v>335714327</v>
      </c>
      <c r="G44" s="3031"/>
    </row>
    <row r="45" spans="1:9">
      <c r="A45" s="2953" t="s">
        <v>1942</v>
      </c>
      <c r="B45" s="2953" t="s">
        <v>1943</v>
      </c>
      <c r="C45" s="3801">
        <v>115000000</v>
      </c>
      <c r="D45" s="3802"/>
      <c r="E45" s="2954">
        <v>0</v>
      </c>
      <c r="F45" s="2952">
        <v>115000000</v>
      </c>
      <c r="G45" s="3031"/>
    </row>
    <row r="46" spans="1:9">
      <c r="A46" s="2270"/>
      <c r="B46" s="2270"/>
      <c r="C46" s="2270"/>
      <c r="D46" s="2270"/>
      <c r="E46" s="2270"/>
      <c r="F46" s="2277"/>
      <c r="G46" s="2510"/>
    </row>
    <row r="48" spans="1:9" ht="54" customHeight="1"/>
    <row r="55" ht="30.75" customHeight="1"/>
  </sheetData>
  <mergeCells count="12">
    <mergeCell ref="A3:C3"/>
    <mergeCell ref="A32:G32"/>
    <mergeCell ref="B33:C33"/>
    <mergeCell ref="D33:E33"/>
    <mergeCell ref="B39:C39"/>
    <mergeCell ref="A40:A44"/>
    <mergeCell ref="B40:B44"/>
    <mergeCell ref="C45:D45"/>
    <mergeCell ref="B34:C34"/>
    <mergeCell ref="D34:E34"/>
    <mergeCell ref="B35:C35"/>
    <mergeCell ref="D35:E35"/>
  </mergeCells>
  <phoneticPr fontId="0" type="noConversion"/>
  <printOptions horizontalCentered="1"/>
  <pageMargins left="0.5" right="0.5" top="1.1499999999999999" bottom="0.6" header="0.75" footer="0.35"/>
  <pageSetup paperSize="9" firstPageNumber="39" orientation="landscape" useFirstPageNumber="1" r:id="rId1"/>
  <headerFooter>
    <oddHeader>&amp;L&amp;"Tahoma,Bold"&amp;12MABS &amp;&amp; J Partners&amp;"Arial,Bold"
&amp;"Arial,Regular"&amp;10Chartered Accountants&amp;R&amp;"Arial,Bold"&amp;12Mahfel Huq &amp;&amp; Co.&amp;"Arial,Regular"
&amp;10Chartered Accountants</oddHeader>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tint="0.39997558519241921"/>
  </sheetPr>
  <dimension ref="A1:P55"/>
  <sheetViews>
    <sheetView view="pageBreakPreview" zoomScaleSheetLayoutView="100" workbookViewId="0">
      <pane xSplit="3" ySplit="8" topLeftCell="F18" activePane="bottomRight" state="frozen"/>
      <selection activeCell="A99" sqref="A99"/>
      <selection pane="topRight" activeCell="A99" sqref="A99"/>
      <selection pane="bottomLeft" activeCell="A99" sqref="A99"/>
      <selection pane="bottomRight" activeCell="P22" sqref="P22"/>
    </sheetView>
  </sheetViews>
  <sheetFormatPr defaultColWidth="8.88671875" defaultRowHeight="13.2"/>
  <cols>
    <col min="1" max="1" width="2.109375" style="2955" customWidth="1"/>
    <col min="2" max="2" width="3.5546875" style="2955" customWidth="1"/>
    <col min="3" max="3" width="21.5546875" style="2955" customWidth="1"/>
    <col min="4" max="4" width="18.109375" style="2334" bestFit="1" customWidth="1"/>
    <col min="5" max="5" width="16.6640625" style="2334" bestFit="1" customWidth="1"/>
    <col min="6" max="6" width="15.5546875" style="2334" bestFit="1" customWidth="1"/>
    <col min="7" max="7" width="19" style="2334" customWidth="1"/>
    <col min="8" max="8" width="10.6640625" style="2955" customWidth="1"/>
    <col min="9" max="9" width="16.5546875" style="2334" customWidth="1"/>
    <col min="10" max="10" width="14.88671875" style="2334" customWidth="1"/>
    <col min="11" max="11" width="15.33203125" style="2334" customWidth="1"/>
    <col min="12" max="12" width="18.109375" style="2334" customWidth="1"/>
    <col min="13" max="13" width="17.44140625" style="2334" customWidth="1"/>
    <col min="14" max="14" width="18.44140625" style="2334" customWidth="1"/>
    <col min="15" max="16384" width="8.88671875" style="2955"/>
  </cols>
  <sheetData>
    <row r="1" spans="1:16" ht="15">
      <c r="A1" s="3809" t="s">
        <v>719</v>
      </c>
      <c r="B1" s="3809"/>
      <c r="C1" s="3809"/>
      <c r="D1" s="3809"/>
      <c r="E1" s="3809"/>
      <c r="F1" s="3809"/>
      <c r="G1" s="3809"/>
      <c r="H1" s="3809"/>
      <c r="I1" s="3809"/>
      <c r="J1" s="3809"/>
      <c r="K1" s="3809"/>
      <c r="L1" s="3809"/>
      <c r="M1" s="3809"/>
      <c r="N1" s="3809"/>
    </row>
    <row r="2" spans="1:16" ht="13.5" customHeight="1">
      <c r="A2" s="3810" t="s">
        <v>477</v>
      </c>
      <c r="B2" s="3810"/>
      <c r="C2" s="3810"/>
      <c r="D2" s="3810"/>
      <c r="E2" s="3810"/>
      <c r="F2" s="3810"/>
      <c r="G2" s="3810"/>
      <c r="H2" s="3810"/>
      <c r="I2" s="3810"/>
      <c r="J2" s="3810"/>
      <c r="K2" s="3810"/>
      <c r="L2" s="3810"/>
      <c r="M2" s="3810"/>
      <c r="N2" s="3810"/>
      <c r="P2" s="2955" t="s">
        <v>2555</v>
      </c>
    </row>
    <row r="3" spans="1:16" ht="3" customHeight="1">
      <c r="A3" s="3268"/>
      <c r="B3" s="3268"/>
      <c r="C3" s="3268"/>
      <c r="D3" s="3464"/>
      <c r="E3" s="3464"/>
      <c r="F3" s="3464"/>
      <c r="G3" s="3464"/>
      <c r="H3" s="3269"/>
      <c r="I3" s="3464"/>
      <c r="J3" s="3464"/>
      <c r="K3" s="3464"/>
      <c r="L3" s="3469"/>
      <c r="M3" s="3469"/>
      <c r="N3" s="3469"/>
    </row>
    <row r="4" spans="1:16" ht="25.5" customHeight="1" thickBot="1">
      <c r="A4" s="3809" t="s">
        <v>2229</v>
      </c>
      <c r="B4" s="3809"/>
      <c r="C4" s="3809"/>
      <c r="D4" s="3809"/>
      <c r="E4" s="3809"/>
      <c r="F4" s="3809"/>
      <c r="G4" s="3809"/>
      <c r="H4" s="3809"/>
      <c r="I4" s="3809"/>
      <c r="J4" s="3809"/>
      <c r="K4" s="3809"/>
      <c r="L4" s="3809"/>
      <c r="M4" s="3809"/>
      <c r="N4" s="3809"/>
    </row>
    <row r="5" spans="1:16" ht="18.75" customHeight="1" thickBot="1">
      <c r="A5" s="3820" t="s">
        <v>478</v>
      </c>
      <c r="B5" s="3821"/>
      <c r="C5" s="3818" t="s">
        <v>937</v>
      </c>
      <c r="D5" s="3811" t="s">
        <v>5</v>
      </c>
      <c r="E5" s="3811"/>
      <c r="F5" s="3811"/>
      <c r="G5" s="3812"/>
      <c r="H5" s="3813" t="s">
        <v>569</v>
      </c>
      <c r="I5" s="3811"/>
      <c r="J5" s="3811"/>
      <c r="K5" s="3811"/>
      <c r="L5" s="3811"/>
      <c r="M5" s="3814" t="s">
        <v>2211</v>
      </c>
      <c r="N5" s="3816" t="s">
        <v>2212</v>
      </c>
    </row>
    <row r="6" spans="1:16" ht="38.4" customHeight="1">
      <c r="A6" s="3822"/>
      <c r="B6" s="3823"/>
      <c r="C6" s="3819"/>
      <c r="D6" s="3465" t="s">
        <v>2230</v>
      </c>
      <c r="E6" s="3470" t="s">
        <v>6</v>
      </c>
      <c r="F6" s="3474" t="s">
        <v>2618</v>
      </c>
      <c r="G6" s="3470" t="s">
        <v>2214</v>
      </c>
      <c r="H6" s="2956" t="s">
        <v>7</v>
      </c>
      <c r="I6" s="3470" t="s">
        <v>2231</v>
      </c>
      <c r="J6" s="3474" t="s">
        <v>2618</v>
      </c>
      <c r="K6" s="3470" t="s">
        <v>639</v>
      </c>
      <c r="L6" s="3472" t="s">
        <v>2232</v>
      </c>
      <c r="M6" s="3815"/>
      <c r="N6" s="3817"/>
    </row>
    <row r="7" spans="1:16" s="2958" customFormat="1" ht="15" customHeight="1">
      <c r="A7" s="3824">
        <v>1</v>
      </c>
      <c r="B7" s="3825"/>
      <c r="C7" s="2957">
        <v>2</v>
      </c>
      <c r="D7" s="3466">
        <v>3</v>
      </c>
      <c r="E7" s="3466">
        <v>4</v>
      </c>
      <c r="F7" s="3466">
        <v>5</v>
      </c>
      <c r="G7" s="3466" t="s">
        <v>2233</v>
      </c>
      <c r="H7" s="2957">
        <v>7</v>
      </c>
      <c r="I7" s="3466">
        <v>8</v>
      </c>
      <c r="J7" s="3466">
        <v>9</v>
      </c>
      <c r="K7" s="3466">
        <v>10</v>
      </c>
      <c r="L7" s="3466" t="s">
        <v>2234</v>
      </c>
      <c r="M7" s="3470" t="s">
        <v>2235</v>
      </c>
      <c r="N7" s="3470">
        <v>13</v>
      </c>
    </row>
    <row r="8" spans="1:16" s="3445" customFormat="1" ht="24" customHeight="1">
      <c r="A8" s="3826" t="s">
        <v>482</v>
      </c>
      <c r="B8" s="3827"/>
      <c r="C8" s="3828" t="s">
        <v>874</v>
      </c>
      <c r="D8" s="3829"/>
      <c r="E8" s="3471"/>
      <c r="F8" s="3471"/>
      <c r="G8" s="3473"/>
      <c r="H8" s="3444"/>
      <c r="I8" s="3471"/>
      <c r="J8" s="3471"/>
      <c r="K8" s="3471"/>
      <c r="L8" s="3473"/>
      <c r="M8" s="3471"/>
      <c r="N8" s="3471"/>
    </row>
    <row r="9" spans="1:16" s="3445" customFormat="1" ht="15.75" customHeight="1">
      <c r="A9" s="3446"/>
      <c r="B9" s="3447">
        <v>1</v>
      </c>
      <c r="C9" s="3448" t="s">
        <v>1378</v>
      </c>
      <c r="D9" s="3467">
        <v>152692954.94999999</v>
      </c>
      <c r="E9" s="3468">
        <v>233360</v>
      </c>
      <c r="F9" s="3468">
        <v>0</v>
      </c>
      <c r="G9" s="3467">
        <v>152926314.94999999</v>
      </c>
      <c r="H9" s="3449">
        <v>2.5000000000000001E-2</v>
      </c>
      <c r="I9" s="3467">
        <v>58930621.233134061</v>
      </c>
      <c r="J9" s="3468">
        <v>0</v>
      </c>
      <c r="K9" s="3468">
        <v>2344091.625113429</v>
      </c>
      <c r="L9" s="3467">
        <v>61274712.858247489</v>
      </c>
      <c r="M9" s="3468">
        <v>91651602.091752499</v>
      </c>
      <c r="N9" s="3468">
        <v>93762333.716865927</v>
      </c>
    </row>
    <row r="10" spans="1:16" s="3445" customFormat="1" ht="27.9" customHeight="1">
      <c r="A10" s="3450"/>
      <c r="B10" s="3445">
        <v>2</v>
      </c>
      <c r="C10" s="3451" t="s">
        <v>250</v>
      </c>
      <c r="D10" s="3468">
        <v>570565139.16199636</v>
      </c>
      <c r="E10" s="3468">
        <v>20863183.123334378</v>
      </c>
      <c r="F10" s="3468">
        <v>0</v>
      </c>
      <c r="G10" s="3468">
        <v>591428322.28533089</v>
      </c>
      <c r="H10" s="3449">
        <v>2.5000000000000001E-2</v>
      </c>
      <c r="I10" s="3468">
        <v>185071289.24581987</v>
      </c>
      <c r="J10" s="3468">
        <v>0</v>
      </c>
      <c r="K10" s="3468">
        <v>9728091.7283473611</v>
      </c>
      <c r="L10" s="3468">
        <v>194799380.97416726</v>
      </c>
      <c r="M10" s="3468">
        <v>396628941.31116354</v>
      </c>
      <c r="N10" s="3468">
        <v>385493849.91617668</v>
      </c>
    </row>
    <row r="11" spans="1:16" s="3445" customFormat="1" ht="27.9" customHeight="1">
      <c r="A11" s="3452"/>
      <c r="B11" s="3453"/>
      <c r="C11" s="3454" t="s">
        <v>1379</v>
      </c>
      <c r="D11" s="3467">
        <v>723258094.11199641</v>
      </c>
      <c r="E11" s="3467">
        <v>21096543.123334378</v>
      </c>
      <c r="F11" s="3467">
        <v>0</v>
      </c>
      <c r="G11" s="3467">
        <v>744354637.23533082</v>
      </c>
      <c r="H11" s="3455"/>
      <c r="I11" s="3467">
        <v>244001910.47895393</v>
      </c>
      <c r="J11" s="3467">
        <v>0</v>
      </c>
      <c r="K11" s="3467">
        <v>12072183.353460791</v>
      </c>
      <c r="L11" s="3467">
        <v>256074093.83241475</v>
      </c>
      <c r="M11" s="3467">
        <v>488280543.40291607</v>
      </c>
      <c r="N11" s="3467">
        <v>479256183.63304257</v>
      </c>
    </row>
    <row r="12" spans="1:16" s="3445" customFormat="1" ht="27.9" customHeight="1">
      <c r="A12" s="3826" t="s">
        <v>68</v>
      </c>
      <c r="B12" s="3827"/>
      <c r="C12" s="3456" t="s">
        <v>2615</v>
      </c>
      <c r="D12" s="3467"/>
      <c r="E12" s="3468"/>
      <c r="F12" s="3468"/>
      <c r="G12" s="3467"/>
      <c r="H12" s="3458"/>
      <c r="I12" s="3467"/>
      <c r="J12" s="3468"/>
      <c r="K12" s="3468"/>
      <c r="L12" s="3467"/>
      <c r="M12" s="3468"/>
      <c r="N12" s="3468"/>
    </row>
    <row r="13" spans="1:16" s="3445" customFormat="1" ht="27.9" customHeight="1">
      <c r="A13" s="3446"/>
      <c r="B13" s="3447">
        <v>1</v>
      </c>
      <c r="C13" s="3451" t="s">
        <v>2236</v>
      </c>
      <c r="D13" s="3468">
        <v>83828453.890000001</v>
      </c>
      <c r="E13" s="3468">
        <v>0</v>
      </c>
      <c r="F13" s="3468">
        <v>0</v>
      </c>
      <c r="G13" s="3467">
        <v>83828453.890000001</v>
      </c>
      <c r="H13" s="3458">
        <v>0</v>
      </c>
      <c r="I13" s="3467">
        <v>0</v>
      </c>
      <c r="J13" s="3468">
        <v>0</v>
      </c>
      <c r="K13" s="3468">
        <v>0</v>
      </c>
      <c r="L13" s="3467">
        <v>0</v>
      </c>
      <c r="M13" s="3468">
        <v>83828453.890000001</v>
      </c>
      <c r="N13" s="3468">
        <v>83828453.890000001</v>
      </c>
    </row>
    <row r="14" spans="1:16" s="3445" customFormat="1" ht="27.9" customHeight="1">
      <c r="A14" s="3446"/>
      <c r="B14" s="3445">
        <v>2</v>
      </c>
      <c r="C14" s="3451" t="s">
        <v>2237</v>
      </c>
      <c r="D14" s="3468">
        <v>159625109.23800343</v>
      </c>
      <c r="E14" s="3468">
        <v>5836823.2766656568</v>
      </c>
      <c r="F14" s="3468">
        <v>0</v>
      </c>
      <c r="G14" s="3468">
        <v>165461932.51466912</v>
      </c>
      <c r="H14" s="3449">
        <v>2.5000000000000001E-2</v>
      </c>
      <c r="I14" s="3468">
        <v>51776778.381643251</v>
      </c>
      <c r="J14" s="3468">
        <v>0</v>
      </c>
      <c r="K14" s="3468">
        <v>2721595.832327703</v>
      </c>
      <c r="L14" s="3468">
        <v>54498374.213970959</v>
      </c>
      <c r="M14" s="3468">
        <v>110963558.30069815</v>
      </c>
      <c r="N14" s="3468">
        <v>107848330.85636023</v>
      </c>
    </row>
    <row r="15" spans="1:16" s="3445" customFormat="1" ht="27.9" customHeight="1">
      <c r="A15" s="3450"/>
      <c r="B15" s="3447">
        <v>3</v>
      </c>
      <c r="C15" s="3451" t="s">
        <v>2238</v>
      </c>
      <c r="D15" s="3468">
        <v>182433954.57999998</v>
      </c>
      <c r="E15" s="3475">
        <v>8422986</v>
      </c>
      <c r="F15" s="3468">
        <v>0</v>
      </c>
      <c r="G15" s="3467">
        <v>190856940.57999998</v>
      </c>
      <c r="H15" s="3458">
        <v>0.2</v>
      </c>
      <c r="I15" s="3467">
        <v>96080738.593580008</v>
      </c>
      <c r="J15" s="3468">
        <v>0</v>
      </c>
      <c r="K15" s="3468">
        <v>18683140.258653864</v>
      </c>
      <c r="L15" s="3467">
        <v>114763878.85223387</v>
      </c>
      <c r="M15" s="3468">
        <v>76093061.727766111</v>
      </c>
      <c r="N15" s="3468">
        <v>86353215.986420006</v>
      </c>
    </row>
    <row r="16" spans="1:16" s="3445" customFormat="1" ht="27.9" customHeight="1">
      <c r="A16" s="3450"/>
      <c r="B16" s="3445">
        <v>4</v>
      </c>
      <c r="C16" s="3451" t="s">
        <v>271</v>
      </c>
      <c r="D16" s="3468">
        <v>35191070.549999997</v>
      </c>
      <c r="E16" s="3475">
        <v>989963.5</v>
      </c>
      <c r="F16" s="3468">
        <v>9739505.1799999997</v>
      </c>
      <c r="G16" s="3467">
        <v>26441528.869999997</v>
      </c>
      <c r="H16" s="3458">
        <v>0.2</v>
      </c>
      <c r="I16" s="3467">
        <v>29646630.975147501</v>
      </c>
      <c r="J16" s="3468">
        <v>9536571.037263751</v>
      </c>
      <c r="K16" s="3468">
        <v>1173396.3897109213</v>
      </c>
      <c r="L16" s="3467">
        <v>21283456.327594671</v>
      </c>
      <c r="M16" s="3468">
        <v>5158072.5424053259</v>
      </c>
      <c r="N16" s="3468">
        <v>5544439.574852501</v>
      </c>
    </row>
    <row r="17" spans="1:14" s="3445" customFormat="1" ht="21" customHeight="1">
      <c r="A17" s="3450"/>
      <c r="B17" s="3447">
        <v>5</v>
      </c>
      <c r="C17" s="3451" t="s">
        <v>2239</v>
      </c>
      <c r="D17" s="3468">
        <v>33393003.329999998</v>
      </c>
      <c r="E17" s="3475">
        <v>1396122</v>
      </c>
      <c r="F17" s="3468">
        <v>93374</v>
      </c>
      <c r="G17" s="3467">
        <v>34695751.329999998</v>
      </c>
      <c r="H17" s="3458">
        <v>0.1</v>
      </c>
      <c r="I17" s="3467">
        <v>22213278.282028802</v>
      </c>
      <c r="J17" s="3468">
        <v>67588.847179999997</v>
      </c>
      <c r="K17" s="3468">
        <v>1161086.0095151206</v>
      </c>
      <c r="L17" s="3467">
        <v>23306775.444363922</v>
      </c>
      <c r="M17" s="3468">
        <v>11388975.885636076</v>
      </c>
      <c r="N17" s="3468">
        <v>11179725.0479712</v>
      </c>
    </row>
    <row r="18" spans="1:14" s="3445" customFormat="1" ht="27.9" customHeight="1">
      <c r="A18" s="3450"/>
      <c r="B18" s="3445">
        <v>6</v>
      </c>
      <c r="C18" s="3451" t="s">
        <v>2240</v>
      </c>
      <c r="D18" s="3468">
        <v>40954586</v>
      </c>
      <c r="E18" s="3475">
        <v>42334944</v>
      </c>
      <c r="F18" s="3468">
        <v>0</v>
      </c>
      <c r="G18" s="3467">
        <v>83289530</v>
      </c>
      <c r="H18" s="3458">
        <v>0.2</v>
      </c>
      <c r="I18" s="3467">
        <v>27754580.279313751</v>
      </c>
      <c r="J18" s="3468">
        <v>0</v>
      </c>
      <c r="K18" s="3468">
        <v>10604182.431260541</v>
      </c>
      <c r="L18" s="3467">
        <v>38358762.710574292</v>
      </c>
      <c r="M18" s="3468">
        <v>44930767.289425708</v>
      </c>
      <c r="N18" s="3468">
        <v>13200005.720686249</v>
      </c>
    </row>
    <row r="19" spans="1:14" s="3445" customFormat="1" ht="27.9" customHeight="1">
      <c r="A19" s="3450"/>
      <c r="B19" s="3447">
        <v>7</v>
      </c>
      <c r="C19" s="3451" t="s">
        <v>39</v>
      </c>
      <c r="D19" s="3468">
        <v>1777843.355</v>
      </c>
      <c r="E19" s="3475">
        <v>29899</v>
      </c>
      <c r="F19" s="3468">
        <v>0</v>
      </c>
      <c r="G19" s="3467">
        <v>1807742.355</v>
      </c>
      <c r="H19" s="3458">
        <v>0.2</v>
      </c>
      <c r="I19" s="3467">
        <v>1152797.5510835201</v>
      </c>
      <c r="J19" s="3468">
        <v>0</v>
      </c>
      <c r="K19" s="3468">
        <v>128023.63530384393</v>
      </c>
      <c r="L19" s="3467">
        <v>1280821.1863873641</v>
      </c>
      <c r="M19" s="3468">
        <v>526921.16861263593</v>
      </c>
      <c r="N19" s="3468">
        <v>625045.80391647993</v>
      </c>
    </row>
    <row r="20" spans="1:14" s="3445" customFormat="1" ht="27.9" customHeight="1">
      <c r="A20" s="3450"/>
      <c r="B20" s="3445">
        <v>8</v>
      </c>
      <c r="C20" s="3451" t="s">
        <v>2241</v>
      </c>
      <c r="D20" s="3468">
        <v>202048381.75</v>
      </c>
      <c r="E20" s="3475">
        <v>65000</v>
      </c>
      <c r="F20" s="3468">
        <v>290395.46000000002</v>
      </c>
      <c r="G20" s="3467">
        <v>201822986.28999999</v>
      </c>
      <c r="H20" s="3458">
        <v>0.2</v>
      </c>
      <c r="I20" s="3467">
        <v>136134098.82007998</v>
      </c>
      <c r="J20" s="3468">
        <v>290145.01520000002</v>
      </c>
      <c r="K20" s="3468">
        <v>13186902.387434959</v>
      </c>
      <c r="L20" s="3467">
        <v>149030856.19231495</v>
      </c>
      <c r="M20" s="3468">
        <v>52792130.097685039</v>
      </c>
      <c r="N20" s="3468">
        <v>65914282.929919995</v>
      </c>
    </row>
    <row r="21" spans="1:14" s="3445" customFormat="1" ht="27.9" customHeight="1">
      <c r="A21" s="3450"/>
      <c r="B21" s="3447">
        <v>9</v>
      </c>
      <c r="C21" s="3451" t="s">
        <v>2365</v>
      </c>
      <c r="D21" s="3468">
        <v>0</v>
      </c>
      <c r="E21" s="3468">
        <v>56803838.25</v>
      </c>
      <c r="F21" s="3468">
        <v>0</v>
      </c>
      <c r="G21" s="3467">
        <v>56803838.25</v>
      </c>
      <c r="H21" s="3458"/>
      <c r="I21" s="3467">
        <v>0</v>
      </c>
      <c r="J21" s="3468">
        <v>0</v>
      </c>
      <c r="K21" s="3468">
        <v>23722712.059999999</v>
      </c>
      <c r="L21" s="3467">
        <v>23722712.059999999</v>
      </c>
      <c r="M21" s="3468">
        <v>33081126.190000001</v>
      </c>
      <c r="N21" s="3468">
        <v>0</v>
      </c>
    </row>
    <row r="22" spans="1:14" s="3445" customFormat="1" ht="27.9" customHeight="1">
      <c r="A22" s="3450"/>
      <c r="B22" s="3459"/>
      <c r="C22" s="3454" t="s">
        <v>1385</v>
      </c>
      <c r="D22" s="3467">
        <v>739252402.69300342</v>
      </c>
      <c r="E22" s="3467">
        <v>115879576.02666566</v>
      </c>
      <c r="F22" s="3467">
        <v>10123274.640000001</v>
      </c>
      <c r="G22" s="3467">
        <v>845008704.079669</v>
      </c>
      <c r="H22" s="3457"/>
      <c r="I22" s="3467">
        <v>364758902.88287675</v>
      </c>
      <c r="J22" s="3467">
        <v>9894304.8996437509</v>
      </c>
      <c r="K22" s="3467">
        <v>71381039.004206955</v>
      </c>
      <c r="L22" s="3467">
        <v>426245636.98744005</v>
      </c>
      <c r="M22" s="3467">
        <v>418763067.09222907</v>
      </c>
      <c r="N22" s="3467">
        <v>374493499.81012666</v>
      </c>
    </row>
    <row r="23" spans="1:14" s="3445" customFormat="1" ht="27.9" customHeight="1">
      <c r="A23" s="3830"/>
      <c r="B23" s="3831"/>
      <c r="C23" s="3460" t="s">
        <v>2242</v>
      </c>
      <c r="D23" s="3065">
        <v>1462510496.8049998</v>
      </c>
      <c r="E23" s="3065">
        <v>136976119.15000004</v>
      </c>
      <c r="F23" s="3065">
        <v>10123274.640000001</v>
      </c>
      <c r="G23" s="3065">
        <v>1589363341.3149998</v>
      </c>
      <c r="H23" s="3461">
        <v>0</v>
      </c>
      <c r="I23" s="3065">
        <v>608760813.36183071</v>
      </c>
      <c r="J23" s="3065">
        <v>9894304.8996437509</v>
      </c>
      <c r="K23" s="3065">
        <v>83453222.357667744</v>
      </c>
      <c r="L23" s="3065">
        <v>682319730.81985474</v>
      </c>
      <c r="M23" s="3065">
        <v>907043610.49514508</v>
      </c>
      <c r="N23" s="3065">
        <v>853749683.44316924</v>
      </c>
    </row>
    <row r="24" spans="1:14" s="3445" customFormat="1">
      <c r="C24" s="3462"/>
      <c r="D24" s="3426"/>
      <c r="E24" s="3426"/>
      <c r="F24" s="3426"/>
      <c r="G24" s="3426"/>
      <c r="H24" s="3463"/>
      <c r="I24" s="3426"/>
      <c r="J24" s="3426"/>
      <c r="K24" s="3426"/>
      <c r="L24" s="3426"/>
      <c r="M24" s="3426"/>
      <c r="N24" s="3426"/>
    </row>
    <row r="25" spans="1:14">
      <c r="M25" s="2334">
        <v>907043610.5</v>
      </c>
    </row>
    <row r="26" spans="1:14">
      <c r="M26" s="2334">
        <v>-4.8549175262451172E-3</v>
      </c>
    </row>
    <row r="28" spans="1:14">
      <c r="C28" s="2955" t="s">
        <v>2616</v>
      </c>
      <c r="D28" s="2334">
        <v>123786.75</v>
      </c>
      <c r="E28" s="2334">
        <v>0.21860756095794975</v>
      </c>
    </row>
    <row r="29" spans="1:14">
      <c r="C29" s="2955" t="s">
        <v>2617</v>
      </c>
      <c r="D29" s="2334">
        <v>442464.25</v>
      </c>
      <c r="E29" s="2334">
        <v>0.78139243904205025</v>
      </c>
    </row>
    <row r="30" spans="1:14">
      <c r="C30" s="2955" t="s">
        <v>534</v>
      </c>
      <c r="D30" s="2334">
        <v>566251</v>
      </c>
    </row>
    <row r="32" spans="1:14">
      <c r="C32" s="2955" t="s">
        <v>1378</v>
      </c>
      <c r="D32" s="2334">
        <v>152692954.94999999</v>
      </c>
      <c r="E32" s="2334">
        <v>233360</v>
      </c>
      <c r="F32" s="2334">
        <v>0</v>
      </c>
      <c r="G32" s="2334">
        <v>152926314.94999999</v>
      </c>
      <c r="H32" s="2955">
        <v>2.5000000000000001E-2</v>
      </c>
      <c r="I32" s="2334">
        <v>58930621.233134061</v>
      </c>
      <c r="J32" s="2334">
        <v>0</v>
      </c>
      <c r="K32" s="2334">
        <v>2344091.625113429</v>
      </c>
      <c r="L32" s="2334">
        <v>61274712.858247489</v>
      </c>
      <c r="M32" s="2334">
        <v>91651602.091752499</v>
      </c>
      <c r="N32" s="2334">
        <v>93762333.716865927</v>
      </c>
    </row>
    <row r="33" spans="3:14">
      <c r="D33" s="2334">
        <v>882883203.3499999</v>
      </c>
      <c r="E33" s="2334">
        <v>26933366.400000036</v>
      </c>
      <c r="F33" s="2334">
        <v>0</v>
      </c>
      <c r="G33" s="2334">
        <v>909816569.75</v>
      </c>
      <c r="H33" s="2955">
        <v>2.5000000000000001E-2</v>
      </c>
      <c r="I33" s="2334">
        <v>295778688.86059719</v>
      </c>
      <c r="J33" s="2334">
        <v>0</v>
      </c>
      <c r="K33" s="2334">
        <v>14793779.185788494</v>
      </c>
      <c r="L33" s="2334">
        <v>310572468.04638571</v>
      </c>
      <c r="M33" s="2334">
        <v>599244101.70361423</v>
      </c>
      <c r="N33" s="2334">
        <v>587104514.48940277</v>
      </c>
    </row>
    <row r="34" spans="3:14">
      <c r="C34" s="2955" t="s">
        <v>2619</v>
      </c>
      <c r="D34" s="2334">
        <v>730190248.39999986</v>
      </c>
      <c r="E34" s="2334">
        <v>26700006.400000036</v>
      </c>
      <c r="F34" s="2334">
        <v>0</v>
      </c>
      <c r="G34" s="2334">
        <v>756890254.79999995</v>
      </c>
      <c r="H34" s="2955">
        <v>0</v>
      </c>
      <c r="I34" s="2334">
        <v>236848067.62746313</v>
      </c>
      <c r="J34" s="2334">
        <v>0</v>
      </c>
      <c r="K34" s="2334">
        <v>12449687.560675064</v>
      </c>
      <c r="L34" s="2334">
        <v>249297755.18813822</v>
      </c>
      <c r="M34" s="2334">
        <v>507592499.61186171</v>
      </c>
      <c r="N34" s="2334">
        <v>493342180.77253687</v>
      </c>
    </row>
    <row r="48" spans="3:14" ht="54" customHeight="1"/>
    <row r="55" ht="30.75" customHeight="1"/>
  </sheetData>
  <mergeCells count="14">
    <mergeCell ref="A7:B7"/>
    <mergeCell ref="A8:B8"/>
    <mergeCell ref="C8:D8"/>
    <mergeCell ref="A12:B12"/>
    <mergeCell ref="A23:B23"/>
    <mergeCell ref="A1:N1"/>
    <mergeCell ref="A2:N2"/>
    <mergeCell ref="A4:N4"/>
    <mergeCell ref="D5:G5"/>
    <mergeCell ref="H5:L5"/>
    <mergeCell ref="M5:M6"/>
    <mergeCell ref="N5:N6"/>
    <mergeCell ref="C5:C6"/>
    <mergeCell ref="A5:B6"/>
  </mergeCells>
  <printOptions horizontalCentered="1"/>
  <pageMargins left="0.5" right="0.5" top="1.1499999999999999" bottom="0.7" header="0.9" footer="0.3"/>
  <pageSetup paperSize="9" scale="65" firstPageNumber="41" orientation="landscape" useFirstPageNumber="1" r:id="rId1"/>
  <headerFooter alignWithMargins="0">
    <oddHeader xml:space="preserve">&amp;L&amp;"Tahoma,Bold"&amp;12MABS &amp;&amp; J Partners&amp;"Arial,Regular"&amp;10
Chartered Accountants&amp;C&amp;"Arial,Bold"&amp;12
&amp;R&amp;"Arial,Bold"&amp;12Mahfel Huq &amp;&amp; Co.&amp;"Arial,Regular"&amp;10
Chartered Accountants
</oddHeader>
    <oddFooter>&amp;C&amp;P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3" tint="0.39997558519241921"/>
  </sheetPr>
  <dimension ref="A2:I55"/>
  <sheetViews>
    <sheetView view="pageBreakPreview" zoomScaleSheetLayoutView="100" workbookViewId="0">
      <selection activeCell="I1" sqref="I1:N1048576"/>
    </sheetView>
  </sheetViews>
  <sheetFormatPr defaultColWidth="9.109375" defaultRowHeight="13.8"/>
  <cols>
    <col min="1" max="1" width="7.44140625" style="2399" customWidth="1"/>
    <col min="2" max="2" width="50" style="2399" customWidth="1"/>
    <col min="3" max="3" width="17.6640625" style="2399" customWidth="1"/>
    <col min="4" max="4" width="17.33203125" style="2399" customWidth="1"/>
    <col min="5" max="5" width="18.44140625" style="2399" customWidth="1"/>
    <col min="6" max="6" width="17.6640625" style="2399" customWidth="1"/>
    <col min="7" max="8" width="9.109375" style="2492"/>
    <col min="9" max="9" width="14.109375" style="2492" customWidth="1"/>
    <col min="10" max="16384" width="9.109375" style="2492"/>
  </cols>
  <sheetData>
    <row r="2" spans="1:9" ht="15">
      <c r="B2" s="3551" t="s">
        <v>483</v>
      </c>
      <c r="C2" s="3551"/>
      <c r="D2" s="3551"/>
      <c r="E2" s="3551"/>
      <c r="F2" s="3551"/>
    </row>
    <row r="3" spans="1:9">
      <c r="A3" s="3033"/>
      <c r="B3" s="3552" t="s">
        <v>809</v>
      </c>
      <c r="C3" s="3552"/>
      <c r="D3" s="3552"/>
      <c r="E3" s="3552"/>
      <c r="F3" s="3552"/>
    </row>
    <row r="4" spans="1:9">
      <c r="A4" s="3033"/>
      <c r="B4" s="3833" t="s">
        <v>2626</v>
      </c>
      <c r="C4" s="3833"/>
      <c r="D4" s="3833"/>
      <c r="E4" s="3833"/>
      <c r="F4" s="3833"/>
    </row>
    <row r="5" spans="1:9">
      <c r="A5" s="2409"/>
      <c r="F5" s="2399" t="s">
        <v>2633</v>
      </c>
    </row>
    <row r="6" spans="1:9" ht="18.75" customHeight="1">
      <c r="A6" s="3282" t="s">
        <v>553</v>
      </c>
      <c r="B6" s="3282" t="s">
        <v>937</v>
      </c>
      <c r="C6" s="3836">
        <v>2021</v>
      </c>
      <c r="D6" s="3836"/>
      <c r="E6" s="3834">
        <v>2020</v>
      </c>
      <c r="F6" s="3835"/>
    </row>
    <row r="7" spans="1:9" ht="27.6">
      <c r="A7" s="3283"/>
      <c r="B7" s="3283"/>
      <c r="C7" s="2959" t="s">
        <v>882</v>
      </c>
      <c r="D7" s="2959" t="s">
        <v>883</v>
      </c>
      <c r="E7" s="2960" t="s">
        <v>882</v>
      </c>
      <c r="F7" s="2960" t="s">
        <v>883</v>
      </c>
    </row>
    <row r="8" spans="1:9" ht="20.25" customHeight="1">
      <c r="A8" s="3284">
        <v>1</v>
      </c>
      <c r="B8" s="3285" t="s">
        <v>938</v>
      </c>
      <c r="C8" s="2961">
        <v>755047252</v>
      </c>
      <c r="D8" s="2962">
        <v>0</v>
      </c>
      <c r="E8" s="2961">
        <v>1720000</v>
      </c>
      <c r="F8" s="2962">
        <v>0</v>
      </c>
      <c r="G8" s="3286"/>
      <c r="H8" s="3286"/>
      <c r="I8" s="3286"/>
    </row>
    <row r="9" spans="1:9" ht="15.75" customHeight="1">
      <c r="A9" s="3284">
        <v>2</v>
      </c>
      <c r="B9" s="3285" t="s">
        <v>939</v>
      </c>
      <c r="C9" s="2961">
        <v>1434167503.1800001</v>
      </c>
      <c r="D9" s="2962">
        <v>0</v>
      </c>
      <c r="E9" s="2961">
        <v>1136162056.1800001</v>
      </c>
      <c r="F9" s="2962">
        <v>0</v>
      </c>
      <c r="G9" s="3286"/>
      <c r="H9" s="3286"/>
      <c r="I9" s="3286"/>
    </row>
    <row r="10" spans="1:9">
      <c r="A10" s="3284">
        <v>3</v>
      </c>
      <c r="B10" s="3285" t="s">
        <v>940</v>
      </c>
      <c r="C10" s="2961">
        <v>34961250897.350006</v>
      </c>
      <c r="D10" s="2963">
        <v>33176143229.500004</v>
      </c>
      <c r="E10" s="2961">
        <v>3701660022.0900002</v>
      </c>
      <c r="F10" s="2963">
        <v>27457831036.099998</v>
      </c>
      <c r="G10" s="3286"/>
      <c r="H10" s="3286"/>
      <c r="I10" s="3287"/>
    </row>
    <row r="11" spans="1:9">
      <c r="A11" s="3284">
        <v>4</v>
      </c>
      <c r="B11" s="3285" t="s">
        <v>941</v>
      </c>
      <c r="C11" s="2961">
        <v>32337967</v>
      </c>
      <c r="D11" s="2962">
        <v>0</v>
      </c>
      <c r="E11" s="2961">
        <v>32436287</v>
      </c>
      <c r="F11" s="2962">
        <v>0</v>
      </c>
      <c r="G11" s="3286"/>
      <c r="H11" s="3286"/>
      <c r="I11" s="3286"/>
    </row>
    <row r="12" spans="1:9">
      <c r="A12" s="3284">
        <v>5</v>
      </c>
      <c r="B12" s="3285" t="s">
        <v>942</v>
      </c>
      <c r="C12" s="2961">
        <v>25792845.170000002</v>
      </c>
      <c r="D12" s="2962">
        <v>0</v>
      </c>
      <c r="E12" s="2961">
        <v>25792845.170000002</v>
      </c>
      <c r="F12" s="2962">
        <v>0</v>
      </c>
      <c r="G12" s="3286"/>
      <c r="H12" s="3286"/>
      <c r="I12" s="3286"/>
    </row>
    <row r="13" spans="1:9">
      <c r="A13" s="3284">
        <v>6</v>
      </c>
      <c r="B13" s="3285" t="s">
        <v>221</v>
      </c>
      <c r="C13" s="2961">
        <v>683072555.58999991</v>
      </c>
      <c r="D13" s="2962">
        <v>0</v>
      </c>
      <c r="E13" s="2961">
        <v>670932968.37940264</v>
      </c>
      <c r="F13" s="2962">
        <v>0</v>
      </c>
      <c r="G13" s="3286"/>
      <c r="H13" s="3286"/>
      <c r="I13" s="3286"/>
    </row>
    <row r="14" spans="1:9">
      <c r="A14" s="3284">
        <v>7</v>
      </c>
      <c r="B14" s="3285" t="s">
        <v>222</v>
      </c>
      <c r="C14" s="2961">
        <v>20149465408.880001</v>
      </c>
      <c r="D14" s="2962">
        <v>0</v>
      </c>
      <c r="E14" s="2961">
        <v>17441180638.760002</v>
      </c>
      <c r="F14" s="2962">
        <v>0</v>
      </c>
      <c r="G14" s="3286"/>
      <c r="H14" s="3286"/>
      <c r="I14" s="3286"/>
    </row>
    <row r="15" spans="1:9">
      <c r="A15" s="3284">
        <v>8</v>
      </c>
      <c r="B15" s="3285" t="s">
        <v>223</v>
      </c>
      <c r="C15" s="2961">
        <v>453621294.24199992</v>
      </c>
      <c r="D15" s="2962">
        <v>0</v>
      </c>
      <c r="E15" s="2961">
        <v>772927038.26199996</v>
      </c>
      <c r="F15" s="2962">
        <v>0</v>
      </c>
      <c r="G15" s="3286"/>
      <c r="H15" s="3286"/>
      <c r="I15" s="3286"/>
    </row>
    <row r="16" spans="1:9">
      <c r="A16" s="3284">
        <v>9</v>
      </c>
      <c r="B16" s="3285" t="s">
        <v>58</v>
      </c>
      <c r="C16" s="2961">
        <v>7595801.1699999999</v>
      </c>
      <c r="D16" s="2962">
        <v>0</v>
      </c>
      <c r="E16" s="2961">
        <v>6850123.6699999999</v>
      </c>
      <c r="F16" s="2962">
        <v>0</v>
      </c>
      <c r="G16" s="3286"/>
      <c r="H16" s="3286"/>
      <c r="I16" s="3286"/>
    </row>
    <row r="17" spans="1:9" ht="21" customHeight="1">
      <c r="A17" s="3284">
        <v>10</v>
      </c>
      <c r="B17" s="3285" t="s">
        <v>59</v>
      </c>
      <c r="C17" s="2961">
        <v>789197154.74000001</v>
      </c>
      <c r="D17" s="2962">
        <v>0</v>
      </c>
      <c r="E17" s="2961">
        <v>762461092.95000005</v>
      </c>
      <c r="F17" s="2962">
        <v>0</v>
      </c>
      <c r="G17" s="3286"/>
      <c r="H17" s="3286"/>
      <c r="I17" s="3286"/>
    </row>
    <row r="18" spans="1:9" ht="27.75" customHeight="1">
      <c r="A18" s="3284">
        <v>11</v>
      </c>
      <c r="B18" s="3285" t="s">
        <v>60</v>
      </c>
      <c r="C18" s="2961">
        <v>10141649987.42</v>
      </c>
      <c r="D18" s="2962">
        <v>0</v>
      </c>
      <c r="E18" s="2961">
        <v>8732038256.5900002</v>
      </c>
      <c r="F18" s="2962">
        <v>0</v>
      </c>
      <c r="G18" s="3286"/>
      <c r="H18" s="3286"/>
      <c r="I18" s="3286"/>
    </row>
    <row r="19" spans="1:9">
      <c r="A19" s="3284">
        <v>12</v>
      </c>
      <c r="B19" s="3285" t="s">
        <v>1052</v>
      </c>
      <c r="C19" s="2961">
        <v>624179659.30999994</v>
      </c>
      <c r="D19" s="2962">
        <v>0</v>
      </c>
      <c r="E19" s="2961">
        <v>613079855.58000004</v>
      </c>
      <c r="F19" s="2962">
        <v>0</v>
      </c>
      <c r="G19" s="3286"/>
      <c r="H19" s="3286"/>
      <c r="I19" s="3286"/>
    </row>
    <row r="20" spans="1:9">
      <c r="A20" s="3284">
        <v>13</v>
      </c>
      <c r="B20" s="3285" t="s">
        <v>1054</v>
      </c>
      <c r="C20" s="2961">
        <v>407181687.70200002</v>
      </c>
      <c r="D20" s="2962">
        <v>0</v>
      </c>
      <c r="E20" s="2961">
        <v>409619489.54000002</v>
      </c>
      <c r="F20" s="2962">
        <v>0</v>
      </c>
      <c r="G20" s="3286"/>
      <c r="H20" s="3286"/>
      <c r="I20" s="3286"/>
    </row>
    <row r="21" spans="1:9">
      <c r="A21" s="3284">
        <v>14</v>
      </c>
      <c r="B21" s="3285" t="s">
        <v>61</v>
      </c>
      <c r="C21" s="2961">
        <v>1912872</v>
      </c>
      <c r="D21" s="2962">
        <v>0</v>
      </c>
      <c r="E21" s="2961">
        <v>1303053.17</v>
      </c>
      <c r="F21" s="2962">
        <v>0</v>
      </c>
      <c r="G21" s="3286"/>
      <c r="H21" s="3286"/>
      <c r="I21" s="3286"/>
    </row>
    <row r="22" spans="1:9">
      <c r="A22" s="3284">
        <v>15</v>
      </c>
      <c r="B22" s="3285" t="s">
        <v>62</v>
      </c>
      <c r="C22" s="2961">
        <v>917657.01</v>
      </c>
      <c r="D22" s="2962">
        <v>0</v>
      </c>
      <c r="E22" s="2961">
        <v>1235771.51</v>
      </c>
      <c r="F22" s="2962">
        <v>0</v>
      </c>
      <c r="G22" s="3286"/>
      <c r="H22" s="3286"/>
      <c r="I22" s="3286"/>
    </row>
    <row r="23" spans="1:9">
      <c r="A23" s="3284">
        <v>16</v>
      </c>
      <c r="B23" s="3285" t="s">
        <v>63</v>
      </c>
      <c r="C23" s="2961">
        <v>418763067.09222907</v>
      </c>
      <c r="D23" s="2962">
        <v>0</v>
      </c>
      <c r="E23" s="2961">
        <v>182816715.06376642</v>
      </c>
      <c r="F23" s="2962">
        <v>0</v>
      </c>
      <c r="G23" s="3286"/>
      <c r="H23" s="3286"/>
      <c r="I23" s="3286"/>
    </row>
    <row r="24" spans="1:9">
      <c r="A24" s="3284">
        <v>17</v>
      </c>
      <c r="B24" s="3285" t="s">
        <v>64</v>
      </c>
      <c r="C24" s="2961">
        <v>864437</v>
      </c>
      <c r="D24" s="2962">
        <v>0</v>
      </c>
      <c r="E24" s="2961">
        <v>864437</v>
      </c>
      <c r="F24" s="2962">
        <v>0</v>
      </c>
      <c r="G24" s="3286"/>
      <c r="H24" s="3286"/>
      <c r="I24" s="3287"/>
    </row>
    <row r="25" spans="1:9">
      <c r="A25" s="3284">
        <v>18</v>
      </c>
      <c r="B25" s="3285" t="s">
        <v>65</v>
      </c>
      <c r="C25" s="2961">
        <v>7525116027.2580013</v>
      </c>
      <c r="D25" s="2962">
        <v>0</v>
      </c>
      <c r="E25" s="2961">
        <v>5915246623.618001</v>
      </c>
      <c r="F25" s="2962">
        <v>0</v>
      </c>
      <c r="G25" s="3286"/>
      <c r="H25" s="3286"/>
      <c r="I25" s="3286"/>
    </row>
    <row r="26" spans="1:9">
      <c r="A26" s="3284">
        <v>19</v>
      </c>
      <c r="B26" s="2967" t="s">
        <v>1537</v>
      </c>
      <c r="C26" s="2964">
        <v>315000000</v>
      </c>
      <c r="D26" s="2965"/>
      <c r="E26" s="2964">
        <v>315000000</v>
      </c>
      <c r="F26" s="2965"/>
      <c r="G26" s="3286"/>
      <c r="H26" s="3286"/>
      <c r="I26" s="3286"/>
    </row>
    <row r="27" spans="1:9">
      <c r="A27" s="3284">
        <v>20</v>
      </c>
      <c r="B27" s="2967" t="s">
        <v>1171</v>
      </c>
      <c r="C27" s="2966">
        <v>1060000000</v>
      </c>
      <c r="D27" s="2967"/>
      <c r="E27" s="2966">
        <v>1060000000</v>
      </c>
      <c r="F27" s="2967"/>
      <c r="G27" s="3286"/>
      <c r="H27" s="3286"/>
      <c r="I27" s="3286"/>
    </row>
    <row r="28" spans="1:9" ht="14.4" thickBot="1">
      <c r="A28" s="3288"/>
      <c r="B28" s="3289" t="s">
        <v>534</v>
      </c>
      <c r="C28" s="2968">
        <v>79787134074.114197</v>
      </c>
      <c r="D28" s="2968">
        <v>33176143229.500004</v>
      </c>
      <c r="E28" s="2969">
        <v>41783327274.533173</v>
      </c>
      <c r="F28" s="2969">
        <v>27457831036.099998</v>
      </c>
      <c r="G28" s="3286"/>
      <c r="H28" s="3286"/>
      <c r="I28" s="3286"/>
    </row>
    <row r="29" spans="1:9" ht="14.4" thickTop="1">
      <c r="A29" s="2970"/>
      <c r="B29" s="2970"/>
      <c r="C29" s="2970"/>
      <c r="D29" s="2970"/>
      <c r="E29" s="2970"/>
      <c r="F29" s="2970"/>
      <c r="G29" s="3286"/>
      <c r="H29" s="3286"/>
      <c r="I29" s="3286"/>
    </row>
    <row r="30" spans="1:9">
      <c r="A30" s="3832"/>
      <c r="B30" s="3832"/>
      <c r="C30" s="3832"/>
      <c r="D30" s="3832"/>
      <c r="E30" s="3832"/>
      <c r="F30" s="3832"/>
      <c r="G30" s="3286"/>
      <c r="H30" s="3286"/>
      <c r="I30" s="3286"/>
    </row>
    <row r="31" spans="1:9">
      <c r="A31" s="2970"/>
      <c r="B31" s="2970"/>
      <c r="C31" s="2970"/>
      <c r="D31" s="2970"/>
      <c r="E31" s="2970"/>
      <c r="F31" s="2970"/>
      <c r="G31" s="3286"/>
      <c r="H31" s="3286"/>
      <c r="I31" s="3286"/>
    </row>
    <row r="32" spans="1:9">
      <c r="A32" s="3832"/>
      <c r="B32" s="3832"/>
      <c r="C32" s="3832"/>
      <c r="D32" s="3832"/>
      <c r="E32" s="3832"/>
      <c r="F32" s="3832"/>
      <c r="G32" s="3286"/>
      <c r="H32" s="3286"/>
      <c r="I32" s="3286"/>
    </row>
    <row r="34" spans="3:5">
      <c r="C34" s="2411"/>
      <c r="D34" s="2411"/>
    </row>
    <row r="37" spans="3:5">
      <c r="C37" s="2405"/>
      <c r="D37" s="2411"/>
      <c r="E37" s="2411"/>
    </row>
    <row r="48" spans="3:5" ht="54" customHeight="1"/>
    <row r="55" ht="30.75" customHeight="1"/>
  </sheetData>
  <mergeCells count="7">
    <mergeCell ref="A30:F30"/>
    <mergeCell ref="A32:F32"/>
    <mergeCell ref="B2:F2"/>
    <mergeCell ref="B3:F3"/>
    <mergeCell ref="B4:F4"/>
    <mergeCell ref="E6:F6"/>
    <mergeCell ref="C6:D6"/>
  </mergeCells>
  <phoneticPr fontId="0" type="noConversion"/>
  <printOptions horizontalCentered="1"/>
  <pageMargins left="0.5" right="0.5" top="1.1499999999999999" bottom="0.7" header="0.5" footer="0.15"/>
  <pageSetup paperSize="9" firstPageNumber="42" orientation="landscape" useFirstPageNumber="1" r:id="rId1"/>
  <headerFooter>
    <oddHeader xml:space="preserve">&amp;L&amp;"Tahoma,Bold"&amp;12MABS &amp;&amp; J Partners&amp;"Arial,Regular"&amp;10
Chartered Accountatns&amp;C
&amp;R&amp;"Arial,Bold"&amp;12Mahfel Huq &amp;&amp; Co.&amp;11
&amp;"Arial,Regular"&amp;10Chartered Accountants
</oddHeader>
    <oddFooter>&amp;C&amp;P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5">
    <tabColor theme="3" tint="0.39997558519241921"/>
  </sheetPr>
  <dimension ref="A1:T55"/>
  <sheetViews>
    <sheetView view="pageBreakPreview" zoomScaleNormal="120" zoomScaleSheetLayoutView="100" workbookViewId="0">
      <selection activeCell="O18" sqref="O18"/>
    </sheetView>
  </sheetViews>
  <sheetFormatPr defaultColWidth="9.109375" defaultRowHeight="10.199999999999999"/>
  <cols>
    <col min="1" max="1" width="7.33203125" style="2972" customWidth="1"/>
    <col min="2" max="2" width="14.88671875" style="2972" customWidth="1"/>
    <col min="3" max="3" width="16.6640625" style="2972" customWidth="1"/>
    <col min="4" max="4" width="11.33203125" style="2972" bestFit="1" customWidth="1"/>
    <col min="5" max="5" width="10" style="2972" customWidth="1"/>
    <col min="6" max="6" width="15.33203125" style="2972" customWidth="1"/>
    <col min="7" max="7" width="15.6640625" style="2972" customWidth="1"/>
    <col min="8" max="8" width="8.88671875" style="2972" customWidth="1"/>
    <col min="9" max="9" width="15.6640625" style="2972" customWidth="1"/>
    <col min="10" max="10" width="12.6640625" style="2972" customWidth="1"/>
    <col min="11" max="11" width="8.88671875" style="2972" customWidth="1"/>
    <col min="12" max="12" width="15.6640625" style="2972" customWidth="1"/>
    <col min="13" max="13" width="14.6640625" style="2972" customWidth="1"/>
    <col min="14" max="14" width="12.6640625" style="2972" customWidth="1"/>
    <col min="15" max="15" width="15.6640625" style="2972" customWidth="1"/>
    <col min="16" max="16" width="13.6640625" style="2972" customWidth="1"/>
    <col min="17" max="17" width="8.44140625" style="2972" customWidth="1"/>
    <col min="18" max="18" width="15.6640625" style="2972" customWidth="1"/>
    <col min="19" max="19" width="17.6640625" style="2972" customWidth="1"/>
    <col min="20" max="16384" width="9.109375" style="2972"/>
  </cols>
  <sheetData>
    <row r="1" spans="1:20" s="2971" customFormat="1" ht="13.2">
      <c r="A1" s="2241"/>
      <c r="B1" s="2241"/>
      <c r="C1" s="2241"/>
      <c r="D1" s="2241"/>
      <c r="E1" s="2241"/>
      <c r="F1" s="2241"/>
      <c r="G1" s="2241"/>
      <c r="H1" s="2241"/>
      <c r="I1" s="2241"/>
      <c r="J1" s="2241"/>
      <c r="K1" s="2241"/>
      <c r="L1" s="2241"/>
      <c r="M1" s="2241"/>
      <c r="N1" s="2241"/>
      <c r="O1" s="2241"/>
      <c r="P1" s="2241"/>
      <c r="Q1" s="2241"/>
      <c r="R1" s="2241"/>
      <c r="S1" s="2241"/>
    </row>
    <row r="2" spans="1:20" s="2971" customFormat="1" ht="15">
      <c r="A2" s="3847" t="s">
        <v>483</v>
      </c>
      <c r="B2" s="3847"/>
      <c r="C2" s="3847"/>
      <c r="D2" s="3847"/>
      <c r="E2" s="3847"/>
      <c r="F2" s="3847"/>
      <c r="G2" s="3847"/>
      <c r="H2" s="3847"/>
      <c r="I2" s="3847"/>
      <c r="J2" s="3847"/>
      <c r="K2" s="3847"/>
      <c r="L2" s="3847"/>
      <c r="M2" s="3847"/>
      <c r="N2" s="3847"/>
      <c r="O2" s="3847"/>
      <c r="P2" s="3847"/>
      <c r="Q2" s="3847"/>
      <c r="R2" s="3847"/>
      <c r="S2" s="3847"/>
    </row>
    <row r="3" spans="1:20" s="2971" customFormat="1" ht="13.2">
      <c r="A3" s="3848" t="s">
        <v>2370</v>
      </c>
      <c r="B3" s="3848"/>
      <c r="C3" s="3848"/>
      <c r="D3" s="3848"/>
      <c r="E3" s="3848"/>
      <c r="F3" s="3848"/>
      <c r="G3" s="3848"/>
      <c r="H3" s="3848"/>
      <c r="I3" s="3848"/>
      <c r="J3" s="3848"/>
      <c r="K3" s="3848"/>
      <c r="L3" s="3848"/>
      <c r="M3" s="3848"/>
      <c r="N3" s="3848"/>
      <c r="O3" s="3848"/>
      <c r="P3" s="3848"/>
      <c r="Q3" s="3848"/>
      <c r="R3" s="3848"/>
      <c r="S3" s="3848"/>
      <c r="T3" s="3000"/>
    </row>
    <row r="4" spans="1:20" ht="13.2">
      <c r="A4" s="3848" t="s">
        <v>2627</v>
      </c>
      <c r="B4" s="3848"/>
      <c r="C4" s="3848"/>
      <c r="D4" s="3848"/>
      <c r="E4" s="3848"/>
      <c r="F4" s="3848"/>
      <c r="G4" s="3848"/>
      <c r="H4" s="3848"/>
      <c r="I4" s="3848"/>
      <c r="J4" s="3848"/>
      <c r="K4" s="3848"/>
      <c r="L4" s="3848"/>
      <c r="M4" s="3848"/>
      <c r="N4" s="3848"/>
      <c r="O4" s="3848"/>
      <c r="P4" s="3848"/>
      <c r="Q4" s="3848"/>
      <c r="R4" s="3848"/>
      <c r="S4" s="3848"/>
      <c r="T4" s="3000"/>
    </row>
    <row r="5" spans="1:20" ht="13.2">
      <c r="A5" s="2263"/>
      <c r="B5" s="2263"/>
      <c r="C5" s="2263"/>
      <c r="D5" s="2263"/>
      <c r="E5" s="2263"/>
      <c r="F5" s="2263"/>
      <c r="G5" s="2263"/>
      <c r="H5" s="2263"/>
      <c r="I5" s="2263"/>
      <c r="J5" s="2263"/>
      <c r="K5" s="2263"/>
      <c r="L5" s="2263"/>
      <c r="M5" s="2263"/>
      <c r="N5" s="2263"/>
      <c r="O5" s="2263"/>
      <c r="P5" s="2263"/>
      <c r="Q5" s="2263"/>
      <c r="R5" s="2263"/>
      <c r="S5" s="2241" t="s">
        <v>1500</v>
      </c>
    </row>
    <row r="6" spans="1:20" s="2971" customFormat="1" ht="18.75" customHeight="1">
      <c r="A6" s="2973" t="s">
        <v>535</v>
      </c>
      <c r="B6" s="3838" t="s">
        <v>537</v>
      </c>
      <c r="C6" s="3839"/>
      <c r="D6" s="3839"/>
      <c r="E6" s="3839"/>
      <c r="F6" s="3839"/>
      <c r="G6" s="3840"/>
      <c r="H6" s="3838" t="s">
        <v>538</v>
      </c>
      <c r="I6" s="3839"/>
      <c r="J6" s="3839"/>
      <c r="K6" s="3839"/>
      <c r="L6" s="3839"/>
      <c r="M6" s="3840"/>
      <c r="N6" s="3838" t="s">
        <v>539</v>
      </c>
      <c r="O6" s="3839"/>
      <c r="P6" s="3839"/>
      <c r="Q6" s="3839"/>
      <c r="R6" s="3839"/>
      <c r="S6" s="3840"/>
    </row>
    <row r="7" spans="1:20" s="2971" customFormat="1" ht="13.2">
      <c r="A7" s="2974" t="s">
        <v>540</v>
      </c>
      <c r="B7" s="3841" t="s">
        <v>541</v>
      </c>
      <c r="C7" s="3842"/>
      <c r="D7" s="3843"/>
      <c r="E7" s="3841" t="s">
        <v>542</v>
      </c>
      <c r="F7" s="3843"/>
      <c r="G7" s="2975" t="s">
        <v>543</v>
      </c>
      <c r="H7" s="3841" t="s">
        <v>542</v>
      </c>
      <c r="I7" s="3842"/>
      <c r="J7" s="3843"/>
      <c r="K7" s="3841" t="s">
        <v>541</v>
      </c>
      <c r="L7" s="3843"/>
      <c r="M7" s="3846" t="s">
        <v>2625</v>
      </c>
      <c r="N7" s="3841" t="s">
        <v>542</v>
      </c>
      <c r="O7" s="3842"/>
      <c r="P7" s="3843"/>
      <c r="Q7" s="3841" t="s">
        <v>541</v>
      </c>
      <c r="R7" s="3842"/>
      <c r="S7" s="2975" t="s">
        <v>543</v>
      </c>
    </row>
    <row r="8" spans="1:20" s="2980" customFormat="1" ht="17.25" customHeight="1">
      <c r="A8" s="2974"/>
      <c r="B8" s="2976" t="s">
        <v>544</v>
      </c>
      <c r="C8" s="2977" t="s">
        <v>545</v>
      </c>
      <c r="D8" s="2978" t="s">
        <v>546</v>
      </c>
      <c r="E8" s="3838" t="s">
        <v>157</v>
      </c>
      <c r="F8" s="3840"/>
      <c r="G8" s="2979" t="s">
        <v>745</v>
      </c>
      <c r="H8" s="2976" t="s">
        <v>544</v>
      </c>
      <c r="I8" s="2977" t="s">
        <v>545</v>
      </c>
      <c r="J8" s="2978" t="s">
        <v>546</v>
      </c>
      <c r="K8" s="3838" t="s">
        <v>157</v>
      </c>
      <c r="L8" s="3840"/>
      <c r="M8" s="3844"/>
      <c r="N8" s="2976" t="s">
        <v>544</v>
      </c>
      <c r="O8" s="2977" t="s">
        <v>545</v>
      </c>
      <c r="P8" s="2978" t="s">
        <v>546</v>
      </c>
      <c r="Q8" s="3838" t="s">
        <v>157</v>
      </c>
      <c r="R8" s="3840"/>
      <c r="S8" s="3844" t="s">
        <v>761</v>
      </c>
    </row>
    <row r="9" spans="1:20" s="2980" customFormat="1" ht="15.75" customHeight="1">
      <c r="A9" s="2974"/>
      <c r="B9" s="2981" t="s">
        <v>547</v>
      </c>
      <c r="C9" s="2982" t="s">
        <v>548</v>
      </c>
      <c r="D9" s="2976" t="s">
        <v>549</v>
      </c>
      <c r="E9" s="2982" t="s">
        <v>548</v>
      </c>
      <c r="F9" s="2976" t="s">
        <v>549</v>
      </c>
      <c r="G9" s="2979"/>
      <c r="H9" s="2981" t="s">
        <v>547</v>
      </c>
      <c r="I9" s="2982" t="s">
        <v>548</v>
      </c>
      <c r="J9" s="2976" t="s">
        <v>549</v>
      </c>
      <c r="K9" s="2982" t="s">
        <v>548</v>
      </c>
      <c r="L9" s="2976" t="s">
        <v>549</v>
      </c>
      <c r="M9" s="3844"/>
      <c r="N9" s="2981" t="s">
        <v>547</v>
      </c>
      <c r="O9" s="2982" t="s">
        <v>548</v>
      </c>
      <c r="P9" s="2976" t="s">
        <v>549</v>
      </c>
      <c r="Q9" s="2982" t="s">
        <v>548</v>
      </c>
      <c r="R9" s="2982" t="s">
        <v>549</v>
      </c>
      <c r="S9" s="3844"/>
    </row>
    <row r="10" spans="1:20" s="2980" customFormat="1" ht="19.5" customHeight="1">
      <c r="A10" s="2983"/>
      <c r="B10" s="2983"/>
      <c r="C10" s="2984" t="s">
        <v>550</v>
      </c>
      <c r="D10" s="2985" t="s">
        <v>550</v>
      </c>
      <c r="E10" s="2984" t="s">
        <v>550</v>
      </c>
      <c r="F10" s="2985" t="s">
        <v>550</v>
      </c>
      <c r="G10" s="2986"/>
      <c r="H10" s="2983"/>
      <c r="I10" s="2984" t="s">
        <v>550</v>
      </c>
      <c r="J10" s="2985" t="s">
        <v>550</v>
      </c>
      <c r="K10" s="2984" t="s">
        <v>550</v>
      </c>
      <c r="L10" s="2985" t="s">
        <v>550</v>
      </c>
      <c r="M10" s="3845"/>
      <c r="N10" s="2983"/>
      <c r="O10" s="2984" t="s">
        <v>550</v>
      </c>
      <c r="P10" s="2985" t="s">
        <v>550</v>
      </c>
      <c r="Q10" s="2984" t="s">
        <v>550</v>
      </c>
      <c r="R10" s="2984" t="s">
        <v>550</v>
      </c>
      <c r="S10" s="3845"/>
    </row>
    <row r="11" spans="1:20" ht="13.2">
      <c r="A11" s="2987">
        <v>1</v>
      </c>
      <c r="B11" s="2987">
        <v>2</v>
      </c>
      <c r="C11" s="2987">
        <v>3</v>
      </c>
      <c r="D11" s="2987">
        <v>4</v>
      </c>
      <c r="E11" s="2987">
        <v>5</v>
      </c>
      <c r="F11" s="2987">
        <v>6</v>
      </c>
      <c r="G11" s="2988">
        <v>7</v>
      </c>
      <c r="H11" s="2987">
        <v>8</v>
      </c>
      <c r="I11" s="2987">
        <v>9</v>
      </c>
      <c r="J11" s="2987">
        <v>10</v>
      </c>
      <c r="K11" s="2987">
        <v>11</v>
      </c>
      <c r="L11" s="2987">
        <v>12</v>
      </c>
      <c r="M11" s="2988">
        <v>13</v>
      </c>
      <c r="N11" s="2987">
        <v>14</v>
      </c>
      <c r="O11" s="2987">
        <v>15</v>
      </c>
      <c r="P11" s="2987">
        <v>16</v>
      </c>
      <c r="Q11" s="2987">
        <v>17</v>
      </c>
      <c r="R11" s="2987">
        <v>18</v>
      </c>
      <c r="S11" s="2988">
        <v>19</v>
      </c>
      <c r="T11" s="2989"/>
    </row>
    <row r="12" spans="1:20" ht="19.5" customHeight="1">
      <c r="A12" s="2887" t="s">
        <v>551</v>
      </c>
      <c r="B12" s="2990">
        <v>683094713.5</v>
      </c>
      <c r="C12" s="2990">
        <v>5957410356.2600002</v>
      </c>
      <c r="D12" s="2990">
        <v>1383417.68</v>
      </c>
      <c r="E12" s="2991">
        <v>0</v>
      </c>
      <c r="F12" s="2990">
        <v>1933770276.01</v>
      </c>
      <c r="G12" s="2992">
        <v>4708118211.4300003</v>
      </c>
      <c r="H12" s="2990">
        <v>0</v>
      </c>
      <c r="I12" s="2990">
        <v>1706812558.5799999</v>
      </c>
      <c r="J12" s="2990">
        <v>19107.12</v>
      </c>
      <c r="K12" s="2990">
        <v>0</v>
      </c>
      <c r="L12" s="2990">
        <v>28933753.920000002</v>
      </c>
      <c r="M12" s="2992">
        <v>1677897911.7799997</v>
      </c>
      <c r="N12" s="2990">
        <v>64895561.630000003</v>
      </c>
      <c r="O12" s="2990">
        <v>787554441.17999995</v>
      </c>
      <c r="P12" s="2990">
        <v>5912800.7999999998</v>
      </c>
      <c r="Q12" s="2990">
        <v>0</v>
      </c>
      <c r="R12" s="2990">
        <v>210087489</v>
      </c>
      <c r="S12" s="2992">
        <v>648275314.6099999</v>
      </c>
      <c r="T12" s="2993"/>
    </row>
    <row r="13" spans="1:20" ht="18" customHeight="1">
      <c r="A13" s="2887" t="s">
        <v>552</v>
      </c>
      <c r="B13" s="2990">
        <v>1046284813.225</v>
      </c>
      <c r="C13" s="2990">
        <v>2245201494.0700002</v>
      </c>
      <c r="D13" s="2990">
        <v>5689374.2999999998</v>
      </c>
      <c r="E13" s="2990">
        <v>0</v>
      </c>
      <c r="F13" s="2990">
        <v>810356180.29999995</v>
      </c>
      <c r="G13" s="2992">
        <v>2486819501.2950001</v>
      </c>
      <c r="H13" s="2990">
        <v>0</v>
      </c>
      <c r="I13" s="2990">
        <v>600144080.54999995</v>
      </c>
      <c r="J13" s="2990">
        <v>1852034.88</v>
      </c>
      <c r="K13" s="2990">
        <v>0</v>
      </c>
      <c r="L13" s="2990">
        <v>269658205.17000002</v>
      </c>
      <c r="M13" s="2992">
        <v>332337910.25999993</v>
      </c>
      <c r="N13" s="2990">
        <v>10442379.5</v>
      </c>
      <c r="O13" s="2990">
        <v>511975713.18000001</v>
      </c>
      <c r="P13" s="2990">
        <v>2854460.84</v>
      </c>
      <c r="Q13" s="2990">
        <v>0</v>
      </c>
      <c r="R13" s="2990">
        <v>71076027</v>
      </c>
      <c r="S13" s="2992">
        <v>454196526.51999998</v>
      </c>
      <c r="T13" s="2993"/>
    </row>
    <row r="14" spans="1:20" ht="17.25" customHeight="1">
      <c r="A14" s="2887" t="s">
        <v>532</v>
      </c>
      <c r="B14" s="2990">
        <v>129262440</v>
      </c>
      <c r="C14" s="2990">
        <v>0</v>
      </c>
      <c r="D14" s="2990">
        <v>0</v>
      </c>
      <c r="E14" s="2990">
        <v>0</v>
      </c>
      <c r="F14" s="2990">
        <v>0</v>
      </c>
      <c r="G14" s="2992">
        <v>129262440</v>
      </c>
      <c r="H14" s="2990">
        <v>0</v>
      </c>
      <c r="I14" s="2990">
        <v>0</v>
      </c>
      <c r="J14" s="2990">
        <v>0</v>
      </c>
      <c r="K14" s="2990">
        <v>0</v>
      </c>
      <c r="L14" s="2990">
        <v>0</v>
      </c>
      <c r="M14" s="2992">
        <v>0</v>
      </c>
      <c r="N14" s="2990">
        <v>6540928.5</v>
      </c>
      <c r="O14" s="2990">
        <v>0</v>
      </c>
      <c r="P14" s="2990">
        <v>0</v>
      </c>
      <c r="Q14" s="2990">
        <v>0</v>
      </c>
      <c r="R14" s="2990">
        <v>0</v>
      </c>
      <c r="S14" s="2992">
        <v>6540928.5</v>
      </c>
      <c r="T14" s="2993"/>
    </row>
    <row r="15" spans="1:20" ht="16.5" customHeight="1">
      <c r="A15" s="2887" t="s">
        <v>533</v>
      </c>
      <c r="B15" s="2990">
        <v>2789705790.8700004</v>
      </c>
      <c r="C15" s="2990">
        <v>3253456644.1299996</v>
      </c>
      <c r="D15" s="2990">
        <v>0</v>
      </c>
      <c r="E15" s="2990">
        <v>0</v>
      </c>
      <c r="F15" s="2990">
        <v>6851210747.75</v>
      </c>
      <c r="G15" s="2992">
        <v>-808048312.75</v>
      </c>
      <c r="H15" s="2990">
        <v>38088</v>
      </c>
      <c r="I15" s="2990">
        <v>189891395.79999998</v>
      </c>
      <c r="J15" s="2664">
        <v>0</v>
      </c>
      <c r="K15" s="2990">
        <v>0</v>
      </c>
      <c r="L15" s="2990">
        <v>1361244589.3699999</v>
      </c>
      <c r="M15" s="2992">
        <v>-1171315105.5699999</v>
      </c>
      <c r="N15" s="2990">
        <v>7937051.0499999998</v>
      </c>
      <c r="O15" s="2990">
        <v>13560498.600000001</v>
      </c>
      <c r="P15" s="2990">
        <v>0</v>
      </c>
      <c r="Q15" s="2990">
        <v>0</v>
      </c>
      <c r="R15" s="2990">
        <v>101525401.16999999</v>
      </c>
      <c r="S15" s="2992">
        <v>-80027851.519999981</v>
      </c>
      <c r="T15" s="2993"/>
    </row>
    <row r="16" spans="1:20" s="2971" customFormat="1" ht="20.25" customHeight="1">
      <c r="A16" s="2994" t="s">
        <v>534</v>
      </c>
      <c r="B16" s="2995">
        <v>4648347757.5950003</v>
      </c>
      <c r="C16" s="2995">
        <v>11456068494.459999</v>
      </c>
      <c r="D16" s="2995">
        <v>7072791.9799999995</v>
      </c>
      <c r="E16" s="2995">
        <v>0</v>
      </c>
      <c r="F16" s="2995">
        <v>9595337204.0599995</v>
      </c>
      <c r="G16" s="2996">
        <v>6516151839.9750004</v>
      </c>
      <c r="H16" s="2995">
        <v>38088</v>
      </c>
      <c r="I16" s="2995">
        <v>2496848034.9300003</v>
      </c>
      <c r="J16" s="2995">
        <v>1871142</v>
      </c>
      <c r="K16" s="2995">
        <v>0</v>
      </c>
      <c r="L16" s="2995">
        <v>1659836548.46</v>
      </c>
      <c r="M16" s="2996">
        <v>838920716.47000027</v>
      </c>
      <c r="N16" s="2995">
        <v>89815920.679999992</v>
      </c>
      <c r="O16" s="2995">
        <v>1313090652.9599998</v>
      </c>
      <c r="P16" s="2995">
        <v>8767261.6400000006</v>
      </c>
      <c r="Q16" s="2995">
        <v>0</v>
      </c>
      <c r="R16" s="2995">
        <v>382688917.16999996</v>
      </c>
      <c r="S16" s="2996">
        <v>1028984918.1099999</v>
      </c>
      <c r="T16" s="2997"/>
    </row>
    <row r="17" spans="1:20" ht="21" customHeight="1">
      <c r="A17" s="2263"/>
      <c r="B17" s="2998"/>
      <c r="C17" s="2998"/>
      <c r="D17" s="2998"/>
      <c r="E17" s="2998"/>
      <c r="F17" s="2998"/>
      <c r="G17" s="2998"/>
      <c r="H17" s="2998"/>
      <c r="I17" s="2998"/>
      <c r="J17" s="2998"/>
      <c r="K17" s="2998"/>
      <c r="L17" s="2998"/>
      <c r="M17" s="2998"/>
      <c r="N17" s="2998"/>
      <c r="O17" s="2998"/>
      <c r="P17" s="2998"/>
      <c r="Q17" s="2998"/>
      <c r="R17" s="2998"/>
      <c r="S17" s="2998"/>
      <c r="T17" s="2993"/>
    </row>
    <row r="18" spans="1:20" ht="13.2">
      <c r="A18" s="2263"/>
      <c r="B18" s="2263"/>
      <c r="C18" s="2263"/>
      <c r="D18" s="2263"/>
      <c r="E18" s="2263"/>
      <c r="F18" s="2263"/>
      <c r="G18" s="2263"/>
      <c r="H18" s="2263"/>
      <c r="I18" s="2263"/>
      <c r="J18" s="2263"/>
      <c r="K18" s="2263"/>
      <c r="L18" s="2263"/>
      <c r="M18" s="2263"/>
      <c r="N18" s="2263"/>
      <c r="O18" s="2263"/>
      <c r="P18" s="2263"/>
      <c r="Q18" s="2263"/>
      <c r="R18" s="2263"/>
      <c r="S18" s="2263"/>
    </row>
    <row r="19" spans="1:20">
      <c r="B19" s="3837"/>
      <c r="C19" s="3837"/>
      <c r="D19" s="3837"/>
      <c r="E19" s="3837"/>
      <c r="F19" s="3837"/>
      <c r="G19" s="3837"/>
      <c r="H19" s="3837"/>
      <c r="I19" s="3837"/>
      <c r="J19" s="3837"/>
      <c r="K19" s="3837"/>
      <c r="L19" s="3837"/>
      <c r="M19" s="3837"/>
      <c r="N19" s="3837"/>
      <c r="O19" s="3837"/>
      <c r="P19" s="3837"/>
      <c r="Q19" s="3837"/>
      <c r="R19" s="3837"/>
      <c r="S19" s="3837"/>
    </row>
    <row r="20" spans="1:20">
      <c r="N20" s="2993"/>
    </row>
    <row r="21" spans="1:20">
      <c r="M21" s="2999"/>
    </row>
    <row r="48" ht="54" customHeight="1"/>
    <row r="55" ht="30.75" customHeight="1"/>
  </sheetData>
  <mergeCells count="18">
    <mergeCell ref="A2:S2"/>
    <mergeCell ref="A4:S4"/>
    <mergeCell ref="A3:S3"/>
    <mergeCell ref="B19:S19"/>
    <mergeCell ref="N6:S6"/>
    <mergeCell ref="N7:P7"/>
    <mergeCell ref="Q7:R7"/>
    <mergeCell ref="B7:D7"/>
    <mergeCell ref="E7:F7"/>
    <mergeCell ref="B6:G6"/>
    <mergeCell ref="H6:M6"/>
    <mergeCell ref="H7:J7"/>
    <mergeCell ref="K7:L7"/>
    <mergeCell ref="E8:F8"/>
    <mergeCell ref="K8:L8"/>
    <mergeCell ref="Q8:R8"/>
    <mergeCell ref="S8:S10"/>
    <mergeCell ref="M7:M10"/>
  </mergeCells>
  <phoneticPr fontId="0" type="noConversion"/>
  <pageMargins left="0.5" right="0.5" top="1.1499999999999999" bottom="0.7" header="0.5" footer="0.3"/>
  <pageSetup paperSize="9" scale="55" firstPageNumber="43" orientation="landscape" useFirstPageNumber="1" r:id="rId1"/>
  <headerFooter>
    <oddHeader>&amp;L&amp;"Tahoma,Bold"&amp;12MABS &amp;&amp; J Partners&amp;"Tahoma,Regular" &amp;"Arial,Regular"&amp;10
Chartered Accountants&amp;C
&amp;R&amp;"Arial,Bold"&amp;12Mahfel Huq &amp;&amp; Co.&amp;"Arial,Regular"&amp;10
Chartered Accountants</oddHeader>
    <oddFooter>&amp;C&amp;P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66"/>
  <sheetViews>
    <sheetView view="pageBreakPreview" zoomScaleNormal="100" zoomScaleSheetLayoutView="100" workbookViewId="0">
      <selection activeCell="L14" sqref="L14"/>
    </sheetView>
  </sheetViews>
  <sheetFormatPr defaultColWidth="9.109375" defaultRowHeight="13.2"/>
  <cols>
    <col min="1" max="1" width="8.109375" style="3001" customWidth="1"/>
    <col min="2" max="2" width="16.44140625" style="3001" bestFit="1" customWidth="1"/>
    <col min="3" max="3" width="10.109375" style="3001" bestFit="1" customWidth="1"/>
    <col min="4" max="4" width="12.109375" style="3001" customWidth="1"/>
    <col min="5" max="5" width="19.33203125" style="2658" bestFit="1" customWidth="1"/>
    <col min="6" max="6" width="18.109375" style="2658" bestFit="1" customWidth="1"/>
    <col min="7" max="7" width="16.6640625" style="3001" customWidth="1"/>
    <col min="8" max="8" width="9.109375" style="3001"/>
    <col min="9" max="9" width="9.109375" style="3001" customWidth="1"/>
    <col min="10" max="16384" width="9.109375" style="3001"/>
  </cols>
  <sheetData>
    <row r="1" spans="1:8" ht="15">
      <c r="A1" s="3851" t="s">
        <v>2628</v>
      </c>
      <c r="B1" s="3851"/>
      <c r="C1" s="3851"/>
      <c r="D1" s="3851"/>
      <c r="E1" s="3851"/>
      <c r="F1" s="3851"/>
      <c r="G1" s="3851"/>
    </row>
    <row r="2" spans="1:8" ht="13.8">
      <c r="A2" s="3850" t="s">
        <v>2564</v>
      </c>
      <c r="B2" s="3850"/>
      <c r="C2" s="3850"/>
      <c r="D2" s="3850"/>
      <c r="E2" s="3850"/>
      <c r="F2" s="3850"/>
      <c r="G2" s="3850"/>
    </row>
    <row r="3" spans="1:8" ht="14.25" customHeight="1">
      <c r="A3" s="3852" t="s">
        <v>2565</v>
      </c>
      <c r="B3" s="3852"/>
      <c r="C3" s="3852"/>
      <c r="D3" s="3852"/>
      <c r="E3" s="3852"/>
      <c r="F3" s="3852"/>
      <c r="G3" s="3852"/>
    </row>
    <row r="4" spans="1:8">
      <c r="F4" s="3854" t="s">
        <v>2632</v>
      </c>
      <c r="G4" s="3854"/>
    </row>
    <row r="5" spans="1:8" ht="26.4">
      <c r="A5" s="3440" t="s">
        <v>2244</v>
      </c>
      <c r="B5" s="3440" t="s">
        <v>1925</v>
      </c>
      <c r="C5" s="3441" t="s">
        <v>2566</v>
      </c>
      <c r="D5" s="3440" t="s">
        <v>2567</v>
      </c>
      <c r="E5" s="3442" t="s">
        <v>2568</v>
      </c>
      <c r="F5" s="3443" t="s">
        <v>2569</v>
      </c>
      <c r="G5" s="3440" t="s">
        <v>2570</v>
      </c>
      <c r="H5" s="3002"/>
    </row>
    <row r="6" spans="1:8">
      <c r="A6" s="3855" t="s">
        <v>2571</v>
      </c>
      <c r="B6" s="3856"/>
      <c r="C6" s="3002"/>
      <c r="D6" s="3002"/>
      <c r="E6" s="3291"/>
      <c r="F6" s="3291"/>
      <c r="G6" s="3271"/>
      <c r="H6" s="3002"/>
    </row>
    <row r="7" spans="1:8">
      <c r="A7" s="3272">
        <v>1</v>
      </c>
      <c r="B7" s="3273" t="s">
        <v>2572</v>
      </c>
      <c r="C7" s="3274">
        <v>942445</v>
      </c>
      <c r="D7" s="3275">
        <v>285.39999999999998</v>
      </c>
      <c r="E7" s="3276">
        <v>268973803</v>
      </c>
      <c r="F7" s="3276">
        <v>976038.97</v>
      </c>
      <c r="G7" s="3277">
        <v>267997764.03</v>
      </c>
    </row>
    <row r="8" spans="1:8">
      <c r="A8" s="3272">
        <v>2</v>
      </c>
      <c r="B8" s="3273" t="s">
        <v>2573</v>
      </c>
      <c r="C8" s="3274">
        <v>1425909</v>
      </c>
      <c r="D8" s="3275">
        <v>325.3</v>
      </c>
      <c r="E8" s="3276">
        <v>463848197.69999999</v>
      </c>
      <c r="F8" s="3276">
        <v>14258377.050000001</v>
      </c>
      <c r="G8" s="3277">
        <v>449589820.64999998</v>
      </c>
    </row>
    <row r="9" spans="1:8" ht="15.75" customHeight="1">
      <c r="A9" s="3272">
        <v>3</v>
      </c>
      <c r="B9" s="3273" t="s">
        <v>2574</v>
      </c>
      <c r="C9" s="3274">
        <v>484000</v>
      </c>
      <c r="D9" s="3275">
        <v>38.1</v>
      </c>
      <c r="E9" s="3276">
        <v>18440400</v>
      </c>
      <c r="F9" s="3276">
        <v>5630000</v>
      </c>
      <c r="G9" s="3277">
        <v>12810400</v>
      </c>
    </row>
    <row r="10" spans="1:8">
      <c r="A10" s="3272">
        <v>4</v>
      </c>
      <c r="B10" s="3273" t="s">
        <v>2575</v>
      </c>
      <c r="C10" s="3274">
        <v>81915</v>
      </c>
      <c r="D10" s="3275">
        <v>102.3</v>
      </c>
      <c r="E10" s="3276">
        <v>8379904.5</v>
      </c>
      <c r="F10" s="3276">
        <v>190049.74</v>
      </c>
      <c r="G10" s="3277">
        <v>8189854.7599999998</v>
      </c>
    </row>
    <row r="11" spans="1:8">
      <c r="A11" s="3272">
        <v>5</v>
      </c>
      <c r="B11" s="3273" t="s">
        <v>2576</v>
      </c>
      <c r="C11" s="3274">
        <v>2712</v>
      </c>
      <c r="D11" s="3275">
        <v>966.9</v>
      </c>
      <c r="E11" s="3276">
        <v>2622232.7999999998</v>
      </c>
      <c r="F11" s="3276">
        <v>0</v>
      </c>
      <c r="G11" s="3277">
        <v>2622232.7999999998</v>
      </c>
    </row>
    <row r="12" spans="1:8">
      <c r="A12" s="3272">
        <v>6</v>
      </c>
      <c r="B12" s="3273" t="s">
        <v>2577</v>
      </c>
      <c r="C12" s="3274">
        <v>15228423</v>
      </c>
      <c r="D12" s="3275">
        <v>635.6</v>
      </c>
      <c r="E12" s="3276">
        <v>9679185658.8000011</v>
      </c>
      <c r="F12" s="3276">
        <v>21431962.300000001</v>
      </c>
      <c r="G12" s="3277">
        <v>9657753696.5000019</v>
      </c>
    </row>
    <row r="13" spans="1:8">
      <c r="A13" s="3272">
        <v>7</v>
      </c>
      <c r="B13" s="3273" t="s">
        <v>2578</v>
      </c>
      <c r="C13" s="3274">
        <v>35480</v>
      </c>
      <c r="D13" s="3275">
        <v>71.900000000000006</v>
      </c>
      <c r="E13" s="3276">
        <v>2551012</v>
      </c>
      <c r="F13" s="3276">
        <v>316800</v>
      </c>
      <c r="G13" s="3277">
        <v>2234212</v>
      </c>
    </row>
    <row r="14" spans="1:8">
      <c r="A14" s="3272">
        <v>8</v>
      </c>
      <c r="B14" s="3273" t="s">
        <v>2579</v>
      </c>
      <c r="C14" s="3274">
        <v>1100768</v>
      </c>
      <c r="D14" s="3275">
        <v>192.7</v>
      </c>
      <c r="E14" s="3276">
        <v>212117993.59999999</v>
      </c>
      <c r="F14" s="3276">
        <v>5248780.72</v>
      </c>
      <c r="G14" s="3277">
        <v>206869212.88</v>
      </c>
    </row>
    <row r="15" spans="1:8">
      <c r="A15" s="3272">
        <v>9</v>
      </c>
      <c r="B15" s="3273" t="s">
        <v>2580</v>
      </c>
      <c r="C15" s="3274">
        <v>5000000</v>
      </c>
      <c r="D15" s="3275">
        <v>9.9</v>
      </c>
      <c r="E15" s="3276">
        <v>49500000</v>
      </c>
      <c r="F15" s="3276">
        <v>50000000</v>
      </c>
      <c r="G15" s="3277">
        <v>-500000</v>
      </c>
    </row>
    <row r="16" spans="1:8">
      <c r="A16" s="3272">
        <v>10</v>
      </c>
      <c r="B16" s="3273" t="s">
        <v>2581</v>
      </c>
      <c r="C16" s="3274">
        <v>1962</v>
      </c>
      <c r="D16" s="3275">
        <v>27.3</v>
      </c>
      <c r="E16" s="3276">
        <v>53562.6</v>
      </c>
      <c r="F16" s="3276">
        <v>8600</v>
      </c>
      <c r="G16" s="3277">
        <v>44962.6</v>
      </c>
    </row>
    <row r="17" spans="1:7" ht="11.25" customHeight="1">
      <c r="A17" s="3272">
        <v>11</v>
      </c>
      <c r="B17" s="3273" t="s">
        <v>2582</v>
      </c>
      <c r="C17" s="3273">
        <v>753</v>
      </c>
      <c r="D17" s="3275">
        <v>2947.5</v>
      </c>
      <c r="E17" s="3276">
        <v>2219467.5</v>
      </c>
      <c r="F17" s="3276">
        <v>7530</v>
      </c>
      <c r="G17" s="3277">
        <v>2211937.5</v>
      </c>
    </row>
    <row r="18" spans="1:7">
      <c r="A18" s="3272">
        <v>12</v>
      </c>
      <c r="B18" s="3273" t="s">
        <v>2583</v>
      </c>
      <c r="C18" s="3274">
        <v>15522937</v>
      </c>
      <c r="D18" s="3275">
        <v>5.2</v>
      </c>
      <c r="E18" s="3276">
        <v>80719272.400000006</v>
      </c>
      <c r="F18" s="3276">
        <v>100000000</v>
      </c>
      <c r="G18" s="3277">
        <v>-19280727.599999994</v>
      </c>
    </row>
    <row r="19" spans="1:7">
      <c r="A19" s="3272">
        <v>13</v>
      </c>
      <c r="B19" s="3273" t="s">
        <v>2584</v>
      </c>
      <c r="C19" s="3273">
        <v>255</v>
      </c>
      <c r="D19" s="3275">
        <v>277.2</v>
      </c>
      <c r="E19" s="3276">
        <v>70686</v>
      </c>
      <c r="F19" s="3276">
        <v>0</v>
      </c>
      <c r="G19" s="3277">
        <v>70686</v>
      </c>
    </row>
    <row r="20" spans="1:7">
      <c r="A20" s="3272">
        <v>14</v>
      </c>
      <c r="B20" s="3273" t="s">
        <v>2585</v>
      </c>
      <c r="C20" s="3274">
        <v>94071691</v>
      </c>
      <c r="D20" s="3275">
        <v>123.9</v>
      </c>
      <c r="E20" s="3276">
        <v>11655482514.9</v>
      </c>
      <c r="F20" s="3276">
        <v>1289623000</v>
      </c>
      <c r="G20" s="3277">
        <v>10365859514.9</v>
      </c>
    </row>
    <row r="21" spans="1:7">
      <c r="A21" s="3272">
        <v>15</v>
      </c>
      <c r="B21" s="3273" t="s">
        <v>2586</v>
      </c>
      <c r="C21" s="3274">
        <v>30161231</v>
      </c>
      <c r="D21" s="3275">
        <v>60.3</v>
      </c>
      <c r="E21" s="3276">
        <v>1818722229.3</v>
      </c>
      <c r="F21" s="3276">
        <v>194288615.94</v>
      </c>
      <c r="G21" s="3277">
        <v>1624433613.3599999</v>
      </c>
    </row>
    <row r="22" spans="1:7">
      <c r="A22" s="3272">
        <v>16</v>
      </c>
      <c r="B22" s="3273" t="s">
        <v>2587</v>
      </c>
      <c r="C22" s="3274">
        <v>2009</v>
      </c>
      <c r="D22" s="3275">
        <v>32</v>
      </c>
      <c r="E22" s="3276">
        <v>64288</v>
      </c>
      <c r="F22" s="3276">
        <v>4000</v>
      </c>
      <c r="G22" s="3277">
        <v>60288</v>
      </c>
    </row>
    <row r="23" spans="1:7">
      <c r="A23" s="3272">
        <v>17</v>
      </c>
      <c r="B23" s="3273" t="s">
        <v>2588</v>
      </c>
      <c r="C23" s="3274">
        <v>45000</v>
      </c>
      <c r="D23" s="3275">
        <v>121.6</v>
      </c>
      <c r="E23" s="3276">
        <v>5472000</v>
      </c>
      <c r="F23" s="3276">
        <v>450000</v>
      </c>
      <c r="G23" s="3277">
        <v>5022000</v>
      </c>
    </row>
    <row r="24" spans="1:7">
      <c r="A24" s="3272">
        <v>18</v>
      </c>
      <c r="B24" s="3273" t="s">
        <v>2589</v>
      </c>
      <c r="C24" s="3274">
        <v>203858</v>
      </c>
      <c r="D24" s="3275">
        <v>1579.8</v>
      </c>
      <c r="E24" s="3276">
        <v>322054868.39999998</v>
      </c>
      <c r="F24" s="3276">
        <v>6026626.0899999999</v>
      </c>
      <c r="G24" s="3277">
        <v>316028242.31</v>
      </c>
    </row>
    <row r="25" spans="1:7">
      <c r="A25" s="3272">
        <v>19</v>
      </c>
      <c r="B25" s="3273" t="s">
        <v>2590</v>
      </c>
      <c r="C25" s="3274">
        <v>2948974</v>
      </c>
      <c r="D25" s="3275">
        <v>7.5</v>
      </c>
      <c r="E25" s="3276">
        <v>22117305</v>
      </c>
      <c r="F25" s="3276">
        <v>246822.74</v>
      </c>
      <c r="G25" s="3277">
        <v>21870482.260000002</v>
      </c>
    </row>
    <row r="26" spans="1:7">
      <c r="A26" s="3272">
        <v>20</v>
      </c>
      <c r="B26" s="3273" t="s">
        <v>2591</v>
      </c>
      <c r="C26" s="3274">
        <v>5635604</v>
      </c>
      <c r="D26" s="3275">
        <v>49.7</v>
      </c>
      <c r="E26" s="3276">
        <v>280089518.80000001</v>
      </c>
      <c r="F26" s="3276">
        <v>41148200</v>
      </c>
      <c r="G26" s="3277">
        <v>238941318.80000001</v>
      </c>
    </row>
    <row r="27" spans="1:7">
      <c r="A27" s="3272">
        <v>21</v>
      </c>
      <c r="B27" s="3273" t="s">
        <v>2592</v>
      </c>
      <c r="C27" s="3274">
        <v>758710</v>
      </c>
      <c r="D27" s="3275">
        <v>579.5</v>
      </c>
      <c r="E27" s="3276">
        <v>439672445</v>
      </c>
      <c r="F27" s="3276">
        <v>5747900</v>
      </c>
      <c r="G27" s="3277">
        <v>433924545</v>
      </c>
    </row>
    <row r="28" spans="1:7">
      <c r="A28" s="3272">
        <v>22</v>
      </c>
      <c r="B28" s="3273" t="s">
        <v>2593</v>
      </c>
      <c r="C28" s="3274">
        <v>1200000</v>
      </c>
      <c r="D28" s="3275">
        <v>91.1</v>
      </c>
      <c r="E28" s="3276">
        <v>109320000</v>
      </c>
      <c r="F28" s="3276">
        <v>100000000</v>
      </c>
      <c r="G28" s="3277">
        <v>9320000</v>
      </c>
    </row>
    <row r="29" spans="1:7">
      <c r="A29" s="3272">
        <v>23</v>
      </c>
      <c r="B29" s="3273" t="s">
        <v>2594</v>
      </c>
      <c r="C29" s="3274">
        <v>8248413</v>
      </c>
      <c r="D29" s="3275">
        <v>26.8</v>
      </c>
      <c r="E29" s="3276">
        <v>221057468.40000001</v>
      </c>
      <c r="F29" s="3276">
        <v>1250961.24</v>
      </c>
      <c r="G29" s="3277">
        <v>219806507.16</v>
      </c>
    </row>
    <row r="30" spans="1:7">
      <c r="A30" s="3272">
        <v>24</v>
      </c>
      <c r="B30" s="3273" t="s">
        <v>2595</v>
      </c>
      <c r="C30" s="3274">
        <v>78759</v>
      </c>
      <c r="D30" s="3275">
        <v>5729.9</v>
      </c>
      <c r="E30" s="3276">
        <v>451281194.09999996</v>
      </c>
      <c r="F30" s="3276">
        <v>35047.760000000002</v>
      </c>
      <c r="G30" s="3277">
        <v>451246146.33999997</v>
      </c>
    </row>
    <row r="31" spans="1:7">
      <c r="A31" s="3272">
        <v>25</v>
      </c>
      <c r="B31" s="3273" t="s">
        <v>2596</v>
      </c>
      <c r="C31" s="3274">
        <v>4689661</v>
      </c>
      <c r="D31" s="3275">
        <v>1312</v>
      </c>
      <c r="E31" s="3276">
        <v>6152835232</v>
      </c>
      <c r="F31" s="3276">
        <v>2034010.69</v>
      </c>
      <c r="G31" s="3277">
        <v>6150801221.3100004</v>
      </c>
    </row>
    <row r="32" spans="1:7">
      <c r="A32" s="3272">
        <v>26</v>
      </c>
      <c r="B32" s="3273" t="s">
        <v>2597</v>
      </c>
      <c r="C32" s="3274">
        <v>76437</v>
      </c>
      <c r="D32" s="3275">
        <v>2977.1</v>
      </c>
      <c r="E32" s="3276">
        <v>227560592.69999999</v>
      </c>
      <c r="F32" s="3276">
        <v>764370</v>
      </c>
      <c r="G32" s="3277">
        <v>226796222.69999999</v>
      </c>
    </row>
    <row r="33" spans="1:7">
      <c r="A33" s="3272">
        <v>27</v>
      </c>
      <c r="B33" s="3273" t="s">
        <v>2598</v>
      </c>
      <c r="C33" s="3274">
        <v>26734564</v>
      </c>
      <c r="D33" s="3275">
        <v>25.5</v>
      </c>
      <c r="E33" s="3276">
        <v>681731382</v>
      </c>
      <c r="F33" s="3276">
        <v>4726500</v>
      </c>
      <c r="G33" s="3277">
        <v>677004882</v>
      </c>
    </row>
    <row r="34" spans="1:7">
      <c r="A34" s="3273"/>
      <c r="B34" s="3278" t="s">
        <v>534</v>
      </c>
      <c r="C34" s="3279"/>
      <c r="D34" s="3280"/>
      <c r="E34" s="3281">
        <v>33176143229.500004</v>
      </c>
      <c r="F34" s="3281">
        <v>1844414193.24</v>
      </c>
      <c r="G34" s="3281">
        <v>31331729036.260002</v>
      </c>
    </row>
    <row r="35" spans="1:7">
      <c r="A35" s="3857" t="s">
        <v>2599</v>
      </c>
      <c r="B35" s="3857"/>
      <c r="C35" s="3274"/>
      <c r="D35" s="3275"/>
      <c r="E35" s="3276"/>
      <c r="F35" s="3276"/>
      <c r="G35" s="3273"/>
    </row>
    <row r="36" spans="1:7">
      <c r="A36" s="3272">
        <v>1</v>
      </c>
      <c r="B36" s="3273" t="s">
        <v>2600</v>
      </c>
      <c r="C36" s="3274">
        <v>4000000</v>
      </c>
      <c r="D36" s="3275">
        <v>0</v>
      </c>
      <c r="E36" s="3276">
        <v>40000000</v>
      </c>
      <c r="F36" s="3276">
        <v>40000000</v>
      </c>
      <c r="G36" s="3277">
        <v>0</v>
      </c>
    </row>
    <row r="37" spans="1:7">
      <c r="A37" s="3272">
        <v>2</v>
      </c>
      <c r="B37" s="3273" t="s">
        <v>2601</v>
      </c>
      <c r="C37" s="3274">
        <v>3500000</v>
      </c>
      <c r="D37" s="3275">
        <v>0</v>
      </c>
      <c r="E37" s="3276">
        <v>35000000</v>
      </c>
      <c r="F37" s="3276">
        <v>35000000</v>
      </c>
      <c r="G37" s="3277">
        <v>0</v>
      </c>
    </row>
    <row r="38" spans="1:7">
      <c r="A38" s="3272">
        <v>3</v>
      </c>
      <c r="B38" s="3273" t="s">
        <v>2602</v>
      </c>
      <c r="C38" s="3274">
        <v>2000000</v>
      </c>
      <c r="D38" s="3275">
        <v>0</v>
      </c>
      <c r="E38" s="3276">
        <v>20000000</v>
      </c>
      <c r="F38" s="3276">
        <v>20000000</v>
      </c>
      <c r="G38" s="3277">
        <v>0</v>
      </c>
    </row>
    <row r="39" spans="1:7">
      <c r="A39" s="3272">
        <v>4</v>
      </c>
      <c r="B39" s="3273" t="s">
        <v>2603</v>
      </c>
      <c r="C39" s="3274">
        <v>5000000</v>
      </c>
      <c r="D39" s="3275">
        <v>0</v>
      </c>
      <c r="E39" s="3276">
        <v>50000000</v>
      </c>
      <c r="F39" s="3276">
        <v>50000000</v>
      </c>
      <c r="G39" s="3277">
        <v>0</v>
      </c>
    </row>
    <row r="40" spans="1:7">
      <c r="A40" s="3272">
        <v>5</v>
      </c>
      <c r="B40" s="3273" t="s">
        <v>2604</v>
      </c>
      <c r="C40" s="3274">
        <v>5000000</v>
      </c>
      <c r="D40" s="3275">
        <v>0</v>
      </c>
      <c r="E40" s="3276">
        <v>50000000</v>
      </c>
      <c r="F40" s="3276">
        <v>50000000</v>
      </c>
      <c r="G40" s="3277">
        <v>0</v>
      </c>
    </row>
    <row r="41" spans="1:7">
      <c r="A41" s="3272"/>
      <c r="B41" s="3273"/>
      <c r="C41" s="3274"/>
      <c r="D41" s="3275"/>
      <c r="E41" s="3276"/>
      <c r="F41" s="3276"/>
      <c r="G41" s="3277"/>
    </row>
    <row r="42" spans="1:7">
      <c r="A42" s="3272"/>
      <c r="B42" s="3273"/>
      <c r="C42" s="3274"/>
      <c r="D42" s="3275"/>
      <c r="E42" s="3276"/>
      <c r="F42" s="3276"/>
      <c r="G42" s="3277"/>
    </row>
    <row r="43" spans="1:7">
      <c r="A43" s="3272">
        <v>6</v>
      </c>
      <c r="B43" s="3273" t="s">
        <v>2605</v>
      </c>
      <c r="C43" s="3274">
        <v>9782816</v>
      </c>
      <c r="D43" s="3275">
        <v>0</v>
      </c>
      <c r="E43" s="3276">
        <v>99999993</v>
      </c>
      <c r="F43" s="3276">
        <v>99999993</v>
      </c>
      <c r="G43" s="3277">
        <v>0</v>
      </c>
    </row>
    <row r="44" spans="1:7">
      <c r="A44" s="3272">
        <v>7</v>
      </c>
      <c r="B44" s="3273" t="s">
        <v>2606</v>
      </c>
      <c r="C44" s="3274">
        <v>7000000</v>
      </c>
      <c r="D44" s="3275">
        <v>0</v>
      </c>
      <c r="E44" s="3276">
        <v>70000000</v>
      </c>
      <c r="F44" s="3276">
        <v>70000000</v>
      </c>
      <c r="G44" s="3277">
        <v>0</v>
      </c>
    </row>
    <row r="45" spans="1:7">
      <c r="A45" s="3272">
        <v>8</v>
      </c>
      <c r="B45" s="3273" t="s">
        <v>2607</v>
      </c>
      <c r="C45" s="3274">
        <v>3000000</v>
      </c>
      <c r="D45" s="3275">
        <v>0</v>
      </c>
      <c r="E45" s="3276">
        <v>30000000</v>
      </c>
      <c r="F45" s="3276">
        <v>30000000</v>
      </c>
      <c r="G45" s="3277">
        <v>0</v>
      </c>
    </row>
    <row r="46" spans="1:7">
      <c r="A46" s="3272">
        <v>9</v>
      </c>
      <c r="B46" s="3273" t="s">
        <v>2608</v>
      </c>
      <c r="C46" s="3274">
        <v>11034</v>
      </c>
      <c r="D46" s="3275">
        <v>0</v>
      </c>
      <c r="E46" s="3276">
        <v>3199.86</v>
      </c>
      <c r="F46" s="3276">
        <v>3199.86</v>
      </c>
      <c r="G46" s="3277">
        <v>0</v>
      </c>
    </row>
    <row r="47" spans="1:7">
      <c r="A47" s="3272">
        <v>10</v>
      </c>
      <c r="B47" s="3273" t="s">
        <v>2609</v>
      </c>
      <c r="C47" s="3274">
        <v>2166</v>
      </c>
      <c r="D47" s="3275">
        <v>0</v>
      </c>
      <c r="E47" s="3276">
        <v>500.13</v>
      </c>
      <c r="F47" s="3276">
        <v>500.13</v>
      </c>
      <c r="G47" s="3277">
        <v>0</v>
      </c>
    </row>
    <row r="48" spans="1:7" ht="15.75" customHeight="1">
      <c r="A48" s="3273"/>
      <c r="B48" s="3278" t="s">
        <v>534</v>
      </c>
      <c r="C48" s="3278"/>
      <c r="D48" s="3281"/>
      <c r="E48" s="3281">
        <v>395003692.99000001</v>
      </c>
      <c r="F48" s="3281">
        <v>395003692.99000001</v>
      </c>
      <c r="G48" s="3281">
        <v>0</v>
      </c>
    </row>
    <row r="49" spans="1:7" ht="13.8" thickBot="1">
      <c r="A49" s="3853" t="s">
        <v>2644</v>
      </c>
      <c r="B49" s="3853"/>
      <c r="C49" s="3853"/>
      <c r="D49" s="3853"/>
      <c r="E49" s="3292">
        <v>33571146922.490005</v>
      </c>
      <c r="F49" s="3292">
        <v>2239417886.23</v>
      </c>
      <c r="G49" s="3270">
        <v>31331729036.260002</v>
      </c>
    </row>
    <row r="50" spans="1:7" ht="9" customHeight="1" thickTop="1"/>
    <row r="51" spans="1:7">
      <c r="A51" s="3849" t="s">
        <v>2635</v>
      </c>
      <c r="B51" s="3849"/>
      <c r="C51" s="2263"/>
      <c r="D51" s="2263"/>
      <c r="G51" s="2263"/>
    </row>
    <row r="52" spans="1:7">
      <c r="A52" s="2263"/>
      <c r="B52" s="2241" t="s">
        <v>2636</v>
      </c>
      <c r="C52" s="2263"/>
      <c r="D52" s="2263"/>
      <c r="G52" s="2263"/>
    </row>
    <row r="53" spans="1:7">
      <c r="A53" s="2301">
        <v>1</v>
      </c>
      <c r="B53" s="3502" t="s">
        <v>2685</v>
      </c>
      <c r="C53" s="2263"/>
      <c r="D53" s="2263"/>
      <c r="E53" s="2658">
        <v>24999920</v>
      </c>
      <c r="F53" s="2658">
        <v>24999920</v>
      </c>
      <c r="G53" s="2263"/>
    </row>
    <row r="54" spans="1:7">
      <c r="A54" s="2301">
        <v>2</v>
      </c>
      <c r="B54" s="2263" t="s">
        <v>2686</v>
      </c>
      <c r="C54" s="2263"/>
      <c r="D54" s="2263"/>
      <c r="E54" s="2658">
        <v>30000000</v>
      </c>
      <c r="F54" s="2658">
        <v>30000000</v>
      </c>
      <c r="G54" s="2263"/>
    </row>
    <row r="55" spans="1:7" ht="13.5" customHeight="1">
      <c r="A55" s="2301">
        <v>3</v>
      </c>
      <c r="B55" s="2263" t="s">
        <v>2687</v>
      </c>
      <c r="C55" s="2263"/>
      <c r="D55" s="2263"/>
      <c r="E55" s="2658">
        <v>50000000</v>
      </c>
      <c r="F55" s="2658">
        <v>50000000</v>
      </c>
      <c r="G55" s="2263"/>
    </row>
    <row r="56" spans="1:7">
      <c r="A56" s="2301">
        <v>4</v>
      </c>
      <c r="B56" s="2263" t="s">
        <v>2637</v>
      </c>
      <c r="C56" s="2263"/>
      <c r="D56" s="2263"/>
      <c r="E56" s="2658">
        <v>986302957</v>
      </c>
      <c r="F56" s="2658">
        <v>986302957</v>
      </c>
      <c r="G56" s="2263"/>
    </row>
    <row r="57" spans="1:7">
      <c r="A57" s="2301">
        <v>5</v>
      </c>
      <c r="B57" s="2263" t="s">
        <v>2638</v>
      </c>
      <c r="C57" s="2263"/>
      <c r="D57" s="2263"/>
      <c r="E57" s="2658">
        <v>5432700</v>
      </c>
      <c r="F57" s="2658">
        <v>5432700</v>
      </c>
      <c r="G57" s="2263"/>
    </row>
    <row r="58" spans="1:7">
      <c r="A58" s="2301">
        <v>6</v>
      </c>
      <c r="B58" s="2263" t="s">
        <v>2639</v>
      </c>
      <c r="C58" s="2263"/>
      <c r="D58" s="2263"/>
      <c r="E58" s="2658">
        <v>1217857.8600000001</v>
      </c>
      <c r="F58" s="2658">
        <v>1217857.8600000001</v>
      </c>
      <c r="G58" s="2263"/>
    </row>
    <row r="59" spans="1:7">
      <c r="A59" s="2301">
        <v>7</v>
      </c>
      <c r="B59" s="2263" t="s">
        <v>2640</v>
      </c>
      <c r="C59" s="2263"/>
      <c r="D59" s="2263"/>
      <c r="E59" s="2658">
        <v>106925440</v>
      </c>
      <c r="F59" s="2658">
        <v>106925440</v>
      </c>
      <c r="G59" s="2263"/>
    </row>
    <row r="60" spans="1:7">
      <c r="A60" s="2301">
        <v>8</v>
      </c>
      <c r="B60" s="2263" t="s">
        <v>2641</v>
      </c>
      <c r="C60" s="2263"/>
      <c r="D60" s="2263"/>
      <c r="E60" s="2658">
        <v>100000000</v>
      </c>
      <c r="F60" s="2658">
        <v>100000000</v>
      </c>
      <c r="G60" s="2263"/>
    </row>
    <row r="61" spans="1:7">
      <c r="A61" s="2301">
        <v>9</v>
      </c>
      <c r="B61" s="2263" t="s">
        <v>1696</v>
      </c>
      <c r="C61" s="2263"/>
      <c r="D61" s="2263"/>
      <c r="E61" s="2658">
        <v>1200100</v>
      </c>
      <c r="F61" s="2658">
        <v>1200100</v>
      </c>
      <c r="G61" s="2263"/>
    </row>
    <row r="62" spans="1:7">
      <c r="A62" s="2263"/>
      <c r="B62" s="2263" t="s">
        <v>534</v>
      </c>
      <c r="C62" s="2263"/>
      <c r="D62" s="2263"/>
      <c r="E62" s="3293">
        <v>1306078974.8599999</v>
      </c>
      <c r="F62" s="3293">
        <v>1306078974.8599999</v>
      </c>
      <c r="G62" s="2263"/>
    </row>
    <row r="63" spans="1:7" ht="13.8" thickBot="1">
      <c r="A63" s="2263"/>
      <c r="B63" s="2241" t="s">
        <v>2642</v>
      </c>
      <c r="C63" s="2241"/>
      <c r="D63" s="2241"/>
      <c r="E63" s="3292">
        <v>1701082667.8499999</v>
      </c>
      <c r="F63" s="3292">
        <v>1701082667.8499999</v>
      </c>
      <c r="G63" s="2263"/>
    </row>
    <row r="64" spans="1:7" ht="13.8" thickTop="1">
      <c r="A64" s="2263"/>
      <c r="B64" s="2263" t="s">
        <v>888</v>
      </c>
      <c r="C64" s="2263"/>
      <c r="D64" s="2263"/>
      <c r="E64" s="2658">
        <v>84025000</v>
      </c>
      <c r="F64" s="2658">
        <v>84025000</v>
      </c>
      <c r="G64" s="2263"/>
    </row>
    <row r="65" spans="1:7" ht="13.8" thickBot="1">
      <c r="A65" s="2263"/>
      <c r="B65" s="2241" t="s">
        <v>2643</v>
      </c>
      <c r="C65" s="2241"/>
      <c r="D65" s="2241"/>
      <c r="E65" s="2662">
        <v>34961250897.349998</v>
      </c>
      <c r="F65" s="2662">
        <v>3629521861.0900002</v>
      </c>
      <c r="G65" s="2263"/>
    </row>
    <row r="66" spans="1:7" ht="13.8" thickTop="1"/>
  </sheetData>
  <mergeCells count="8">
    <mergeCell ref="A51:B51"/>
    <mergeCell ref="A2:G2"/>
    <mergeCell ref="A1:G1"/>
    <mergeCell ref="A3:G3"/>
    <mergeCell ref="A49:D49"/>
    <mergeCell ref="F4:G4"/>
    <mergeCell ref="A6:B6"/>
    <mergeCell ref="A35:B35"/>
  </mergeCells>
  <printOptions horizontalCentered="1"/>
  <pageMargins left="0.8" right="0.8" top="1" bottom="0.8" header="0.5" footer="0.3"/>
  <pageSetup paperSize="9" scale="85" firstPageNumber="44" orientation="portrait" useFirstPageNumber="1" r:id="rId1"/>
  <headerFooter>
    <oddHeader>&amp;L&amp;"Tahoma,Bold"&amp;12MABS &amp;&amp; J Partners&amp;"Arial,Regular"&amp;10
Chartered Accountants&amp;R&amp;"Arial,Bold"&amp;12Mahfel Huq &amp;&amp; Co.&amp;"Arial,Regular"&amp;10
Chartered Accountants</oddHeader>
    <oddFooter>&amp;C&amp;P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6">
    <tabColor rgb="FF7030A0"/>
  </sheetPr>
  <dimension ref="A1:K2116"/>
  <sheetViews>
    <sheetView showGridLines="0" tabSelected="1" zoomScale="90" zoomScaleNormal="90" workbookViewId="0">
      <selection activeCell="E7" sqref="E7"/>
    </sheetView>
  </sheetViews>
  <sheetFormatPr defaultColWidth="19.109375" defaultRowHeight="13.2"/>
  <cols>
    <col min="1" max="1" width="15.88671875" style="887" customWidth="1"/>
    <col min="2" max="2" width="6.5546875" style="1602" customWidth="1"/>
    <col min="3" max="3" width="35.88671875" style="1602" customWidth="1"/>
    <col min="4" max="4" width="40.109375" style="1601" customWidth="1"/>
    <col min="5" max="5" width="20.6640625" style="1605" customWidth="1"/>
    <col min="6" max="6" width="28.77734375" style="1605" customWidth="1"/>
    <col min="7" max="7" width="19.88671875" style="1110" customWidth="1"/>
    <col min="8" max="8" width="16.33203125" style="1110" customWidth="1"/>
    <col min="9" max="9" width="25.33203125" style="155" customWidth="1"/>
    <col min="10" max="10" width="23.5546875" style="1605" customWidth="1"/>
    <col min="11" max="11" width="21.5546875" style="1605" customWidth="1"/>
    <col min="12" max="16384" width="19.109375" style="155"/>
  </cols>
  <sheetData>
    <row r="1" spans="1:11">
      <c r="A1" s="884"/>
      <c r="B1" s="884"/>
      <c r="C1" s="3858" t="s">
        <v>483</v>
      </c>
      <c r="D1" s="3858"/>
      <c r="E1" s="3858"/>
      <c r="F1" s="3858"/>
      <c r="J1" s="155"/>
      <c r="K1" s="155"/>
    </row>
    <row r="2" spans="1:11">
      <c r="A2" s="884"/>
      <c r="B2" s="884"/>
      <c r="C2" s="3859" t="s">
        <v>2220</v>
      </c>
      <c r="D2" s="3859"/>
      <c r="E2" s="3859"/>
      <c r="F2" s="3859"/>
      <c r="J2" s="155"/>
      <c r="K2" s="155"/>
    </row>
    <row r="3" spans="1:11">
      <c r="A3" s="884"/>
      <c r="B3" s="884"/>
      <c r="C3" s="884"/>
      <c r="D3" s="885"/>
      <c r="E3" s="1586"/>
      <c r="F3" s="1586"/>
      <c r="J3" s="1586"/>
      <c r="K3" s="1586"/>
    </row>
    <row r="4" spans="1:11" s="711" customFormat="1" ht="15.6">
      <c r="A4" s="886"/>
      <c r="B4" s="1587" t="s">
        <v>720</v>
      </c>
      <c r="C4" s="1587" t="s">
        <v>720</v>
      </c>
      <c r="D4" s="1588" t="s">
        <v>685</v>
      </c>
      <c r="E4" s="2189" t="s">
        <v>686</v>
      </c>
      <c r="F4" s="2189" t="s">
        <v>687</v>
      </c>
      <c r="G4" s="2194"/>
      <c r="H4" s="2195"/>
      <c r="I4" s="2260"/>
      <c r="J4" s="2261"/>
      <c r="K4" s="1865"/>
    </row>
    <row r="5" spans="1:11">
      <c r="A5" s="884">
        <v>1</v>
      </c>
      <c r="B5" s="1589">
        <v>1</v>
      </c>
      <c r="C5" s="1589">
        <v>1</v>
      </c>
      <c r="D5" s="1590" t="s">
        <v>718</v>
      </c>
      <c r="E5" s="2190">
        <v>261731618.25999999</v>
      </c>
      <c r="F5" s="2190">
        <v>0</v>
      </c>
      <c r="I5" s="1707"/>
      <c r="J5" s="1866"/>
      <c r="K5" s="1866"/>
    </row>
    <row r="6" spans="1:11">
      <c r="A6" s="884">
        <v>2</v>
      </c>
      <c r="B6" s="1589">
        <v>2</v>
      </c>
      <c r="C6" s="1589">
        <v>2</v>
      </c>
      <c r="D6" s="1590" t="s">
        <v>959</v>
      </c>
      <c r="E6" s="2190">
        <v>72695882.159999996</v>
      </c>
      <c r="F6" s="2190">
        <v>0</v>
      </c>
      <c r="I6" s="1707"/>
      <c r="J6" s="1866"/>
      <c r="K6" s="1866"/>
    </row>
    <row r="7" spans="1:11">
      <c r="A7" s="884">
        <v>3</v>
      </c>
      <c r="B7" s="1589">
        <v>3</v>
      </c>
      <c r="C7" s="1589">
        <v>3</v>
      </c>
      <c r="D7" s="1590" t="s">
        <v>960</v>
      </c>
      <c r="E7" s="2190">
        <v>10457239</v>
      </c>
      <c r="F7" s="2190">
        <v>0</v>
      </c>
      <c r="I7" s="1707"/>
      <c r="J7" s="1866"/>
      <c r="K7" s="1866"/>
    </row>
    <row r="8" spans="1:11">
      <c r="A8" s="884">
        <v>4</v>
      </c>
      <c r="B8" s="1589">
        <v>4</v>
      </c>
      <c r="C8" s="1589">
        <v>4</v>
      </c>
      <c r="D8" s="1590" t="s">
        <v>961</v>
      </c>
      <c r="E8" s="2190">
        <v>7837723.4100000001</v>
      </c>
      <c r="F8" s="2190">
        <v>0</v>
      </c>
      <c r="I8" s="1707"/>
      <c r="J8" s="1866"/>
      <c r="K8" s="1866"/>
    </row>
    <row r="9" spans="1:11">
      <c r="A9" s="884">
        <v>5</v>
      </c>
      <c r="B9" s="1589">
        <v>5</v>
      </c>
      <c r="C9" s="1589">
        <v>5</v>
      </c>
      <c r="D9" s="1590" t="s">
        <v>962</v>
      </c>
      <c r="E9" s="2190">
        <v>0</v>
      </c>
      <c r="F9" s="2190">
        <v>0</v>
      </c>
      <c r="I9" s="1707"/>
      <c r="J9" s="1866"/>
      <c r="K9" s="1866"/>
    </row>
    <row r="10" spans="1:11">
      <c r="A10" s="884">
        <v>6</v>
      </c>
      <c r="B10" s="1589">
        <v>6</v>
      </c>
      <c r="C10" s="1589">
        <v>6</v>
      </c>
      <c r="D10" s="1590" t="s">
        <v>963</v>
      </c>
      <c r="E10" s="2190">
        <v>0</v>
      </c>
      <c r="F10" s="2190">
        <v>0</v>
      </c>
      <c r="I10" s="1707"/>
      <c r="J10" s="1866"/>
      <c r="K10" s="1866"/>
    </row>
    <row r="11" spans="1:11">
      <c r="A11" s="884">
        <v>7</v>
      </c>
      <c r="B11" s="1589">
        <v>7</v>
      </c>
      <c r="C11" s="1589">
        <v>7</v>
      </c>
      <c r="D11" s="1590" t="s">
        <v>964</v>
      </c>
      <c r="E11" s="2190">
        <v>127825099.03</v>
      </c>
      <c r="F11" s="2190">
        <v>0</v>
      </c>
      <c r="I11" s="1707"/>
      <c r="J11" s="1866"/>
      <c r="K11" s="1866"/>
    </row>
    <row r="12" spans="1:11">
      <c r="A12" s="884">
        <v>8</v>
      </c>
      <c r="B12" s="1589">
        <v>8</v>
      </c>
      <c r="C12" s="1589">
        <v>8</v>
      </c>
      <c r="D12" s="1590" t="s">
        <v>965</v>
      </c>
      <c r="E12" s="2190">
        <v>39579710.82</v>
      </c>
      <c r="F12" s="2190">
        <v>0</v>
      </c>
      <c r="I12" s="1707"/>
      <c r="J12" s="1866"/>
      <c r="K12" s="1866"/>
    </row>
    <row r="13" spans="1:11">
      <c r="A13" s="884">
        <v>9</v>
      </c>
      <c r="B13" s="1589">
        <v>9</v>
      </c>
      <c r="C13" s="1589">
        <v>9</v>
      </c>
      <c r="D13" s="1590" t="s">
        <v>1707</v>
      </c>
      <c r="E13" s="2190">
        <v>0</v>
      </c>
      <c r="F13" s="2190">
        <v>0</v>
      </c>
      <c r="I13" s="1707"/>
      <c r="J13" s="1866"/>
      <c r="K13" s="1866"/>
    </row>
    <row r="14" spans="1:11">
      <c r="A14" s="884">
        <v>10</v>
      </c>
      <c r="B14" s="1589">
        <v>10</v>
      </c>
      <c r="C14" s="1589">
        <v>10</v>
      </c>
      <c r="D14" s="1590" t="s">
        <v>966</v>
      </c>
      <c r="E14" s="2190">
        <v>141938</v>
      </c>
      <c r="F14" s="2190">
        <v>0</v>
      </c>
      <c r="I14" s="1708"/>
      <c r="J14" s="1866"/>
      <c r="K14" s="1866"/>
    </row>
    <row r="15" spans="1:11">
      <c r="A15" s="884">
        <v>11</v>
      </c>
      <c r="B15" s="1589">
        <v>11</v>
      </c>
      <c r="C15" s="1589">
        <v>11</v>
      </c>
      <c r="D15" s="1590" t="s">
        <v>1567</v>
      </c>
      <c r="E15" s="2190">
        <v>5577811</v>
      </c>
      <c r="F15" s="2190">
        <v>0</v>
      </c>
      <c r="I15" s="1707"/>
      <c r="J15" s="1866"/>
      <c r="K15" s="1866"/>
    </row>
    <row r="16" spans="1:11">
      <c r="A16" s="884">
        <v>12</v>
      </c>
      <c r="B16" s="1589">
        <v>12</v>
      </c>
      <c r="C16" s="1589">
        <v>12</v>
      </c>
      <c r="D16" s="1590" t="s">
        <v>967</v>
      </c>
      <c r="E16" s="2190">
        <v>43154684</v>
      </c>
      <c r="F16" s="2190">
        <v>0</v>
      </c>
      <c r="I16" s="1707"/>
      <c r="J16" s="1866"/>
      <c r="K16" s="1866"/>
    </row>
    <row r="17" spans="1:11">
      <c r="A17" s="884">
        <v>13</v>
      </c>
      <c r="B17" s="1589">
        <v>13</v>
      </c>
      <c r="C17" s="1589">
        <v>13</v>
      </c>
      <c r="D17" s="1590" t="s">
        <v>968</v>
      </c>
      <c r="E17" s="2190">
        <v>11802790</v>
      </c>
      <c r="F17" s="2190">
        <v>0</v>
      </c>
      <c r="I17" s="1707"/>
      <c r="J17" s="1866"/>
      <c r="K17" s="1866"/>
    </row>
    <row r="18" spans="1:11">
      <c r="A18" s="884">
        <v>14</v>
      </c>
      <c r="B18" s="1589">
        <v>14</v>
      </c>
      <c r="C18" s="1589">
        <v>14</v>
      </c>
      <c r="D18" s="1590" t="s">
        <v>1708</v>
      </c>
      <c r="E18" s="2190">
        <v>0</v>
      </c>
      <c r="F18" s="2190">
        <v>0</v>
      </c>
      <c r="I18" s="1707"/>
      <c r="J18" s="1866"/>
      <c r="K18" s="1866"/>
    </row>
    <row r="19" spans="1:11">
      <c r="A19" s="884">
        <v>15</v>
      </c>
      <c r="B19" s="1589">
        <v>15</v>
      </c>
      <c r="C19" s="1589">
        <v>15</v>
      </c>
      <c r="D19" s="1590" t="s">
        <v>25</v>
      </c>
      <c r="E19" s="2190">
        <v>0</v>
      </c>
      <c r="F19" s="2190">
        <v>0</v>
      </c>
      <c r="I19" s="1707"/>
      <c r="J19" s="1866"/>
      <c r="K19" s="1866"/>
    </row>
    <row r="20" spans="1:11">
      <c r="A20" s="884">
        <v>16</v>
      </c>
      <c r="B20" s="1589">
        <v>16</v>
      </c>
      <c r="C20" s="1589">
        <v>16</v>
      </c>
      <c r="D20" s="1590" t="s">
        <v>26</v>
      </c>
      <c r="E20" s="2190">
        <v>0</v>
      </c>
      <c r="F20" s="2190">
        <v>0</v>
      </c>
      <c r="I20" s="1707"/>
      <c r="J20" s="1866"/>
      <c r="K20" s="1866"/>
    </row>
    <row r="21" spans="1:11">
      <c r="A21" s="884">
        <v>17</v>
      </c>
      <c r="B21" s="1589">
        <v>17</v>
      </c>
      <c r="C21" s="1589">
        <v>17</v>
      </c>
      <c r="D21" s="1590" t="s">
        <v>970</v>
      </c>
      <c r="E21" s="2190">
        <v>69000000</v>
      </c>
      <c r="F21" s="2190">
        <v>0</v>
      </c>
      <c r="I21" s="1707"/>
      <c r="J21" s="1866"/>
      <c r="K21" s="1866"/>
    </row>
    <row r="22" spans="1:11">
      <c r="A22" s="884">
        <v>18</v>
      </c>
      <c r="B22" s="1589">
        <v>18</v>
      </c>
      <c r="C22" s="1589">
        <v>18</v>
      </c>
      <c r="D22" s="1590" t="s">
        <v>294</v>
      </c>
      <c r="E22" s="2190">
        <v>1335954</v>
      </c>
      <c r="F22" s="2190">
        <v>0</v>
      </c>
      <c r="I22" s="1707"/>
      <c r="J22" s="1866"/>
      <c r="K22" s="1866"/>
    </row>
    <row r="23" spans="1:11">
      <c r="A23" s="884">
        <v>19</v>
      </c>
      <c r="B23" s="1589">
        <v>19</v>
      </c>
      <c r="C23" s="1589">
        <v>19</v>
      </c>
      <c r="D23" s="1590" t="s">
        <v>1709</v>
      </c>
      <c r="E23" s="2190">
        <v>4574500</v>
      </c>
      <c r="F23" s="2190">
        <v>0</v>
      </c>
      <c r="I23" s="1707"/>
      <c r="J23" s="1866"/>
      <c r="K23" s="1866"/>
    </row>
    <row r="24" spans="1:11">
      <c r="A24" s="884">
        <v>20</v>
      </c>
      <c r="B24" s="1589">
        <v>20</v>
      </c>
      <c r="C24" s="1589">
        <v>20</v>
      </c>
      <c r="D24" s="1590" t="s">
        <v>296</v>
      </c>
      <c r="E24" s="2190">
        <v>305931.36</v>
      </c>
      <c r="F24" s="2190">
        <v>0</v>
      </c>
      <c r="G24" s="1111"/>
      <c r="I24" s="1707"/>
      <c r="J24" s="1866"/>
      <c r="K24" s="1866"/>
    </row>
    <row r="25" spans="1:11">
      <c r="A25" s="884">
        <v>21</v>
      </c>
      <c r="B25" s="1589">
        <v>21</v>
      </c>
      <c r="C25" s="1589">
        <v>21</v>
      </c>
      <c r="D25" s="1590" t="s">
        <v>297</v>
      </c>
      <c r="E25" s="2190">
        <v>2000</v>
      </c>
      <c r="F25" s="2190">
        <v>0</v>
      </c>
      <c r="G25" s="1111"/>
      <c r="I25" s="1707"/>
      <c r="J25" s="1866"/>
      <c r="K25" s="1866"/>
    </row>
    <row r="26" spans="1:11">
      <c r="A26" s="884">
        <v>22</v>
      </c>
      <c r="B26" s="1589">
        <v>22</v>
      </c>
      <c r="C26" s="1589">
        <v>22</v>
      </c>
      <c r="D26" s="1590" t="s">
        <v>971</v>
      </c>
      <c r="E26" s="2190">
        <v>240000</v>
      </c>
      <c r="F26" s="2190">
        <v>0</v>
      </c>
      <c r="I26" s="1707"/>
      <c r="J26" s="1866"/>
      <c r="K26" s="1866"/>
    </row>
    <row r="27" spans="1:11">
      <c r="A27" s="884">
        <v>23</v>
      </c>
      <c r="B27" s="1589">
        <v>23</v>
      </c>
      <c r="C27" s="1589">
        <v>23</v>
      </c>
      <c r="D27" s="1590" t="s">
        <v>298</v>
      </c>
      <c r="E27" s="2190">
        <v>0</v>
      </c>
      <c r="F27" s="2190">
        <v>0</v>
      </c>
      <c r="I27" s="1707"/>
      <c r="J27" s="1866"/>
      <c r="K27" s="1866"/>
    </row>
    <row r="28" spans="1:11">
      <c r="A28" s="884">
        <v>24</v>
      </c>
      <c r="B28" s="1589">
        <v>24</v>
      </c>
      <c r="C28" s="1589">
        <v>24</v>
      </c>
      <c r="D28" s="1590" t="s">
        <v>972</v>
      </c>
      <c r="E28" s="2190">
        <v>0</v>
      </c>
      <c r="F28" s="2190">
        <v>0</v>
      </c>
      <c r="I28" s="1707"/>
      <c r="J28" s="1866"/>
      <c r="K28" s="1866"/>
    </row>
    <row r="29" spans="1:11">
      <c r="A29" s="884">
        <v>25</v>
      </c>
      <c r="B29" s="1589">
        <v>25</v>
      </c>
      <c r="C29" s="1589">
        <v>25</v>
      </c>
      <c r="D29" s="1590" t="s">
        <v>1773</v>
      </c>
      <c r="E29" s="2190">
        <v>326275</v>
      </c>
      <c r="F29" s="2190">
        <v>0</v>
      </c>
      <c r="I29" s="1707"/>
      <c r="J29" s="1866"/>
      <c r="K29" s="1866"/>
    </row>
    <row r="30" spans="1:11">
      <c r="A30" s="884">
        <v>26</v>
      </c>
      <c r="B30" s="1589">
        <v>26</v>
      </c>
      <c r="C30" s="1589">
        <v>26</v>
      </c>
      <c r="D30" s="1590" t="s">
        <v>675</v>
      </c>
      <c r="E30" s="2190">
        <v>0</v>
      </c>
      <c r="F30" s="2190">
        <v>3828.692</v>
      </c>
      <c r="I30" s="1707"/>
      <c r="J30" s="1866"/>
      <c r="K30" s="1866"/>
    </row>
    <row r="31" spans="1:11">
      <c r="A31" s="884">
        <v>27</v>
      </c>
      <c r="B31" s="1589">
        <v>27</v>
      </c>
      <c r="C31" s="1589">
        <v>27</v>
      </c>
      <c r="D31" s="1590" t="s">
        <v>1071</v>
      </c>
      <c r="E31" s="2190">
        <v>0</v>
      </c>
      <c r="F31" s="2190">
        <v>0</v>
      </c>
      <c r="I31" s="1707"/>
      <c r="J31" s="1866"/>
      <c r="K31" s="1866"/>
    </row>
    <row r="32" spans="1:11">
      <c r="A32" s="884">
        <v>28</v>
      </c>
      <c r="B32" s="1589">
        <v>28</v>
      </c>
      <c r="C32" s="1589">
        <v>28</v>
      </c>
      <c r="D32" s="1590" t="s">
        <v>1710</v>
      </c>
      <c r="E32" s="2190">
        <v>1395004.31</v>
      </c>
      <c r="F32" s="2190">
        <v>0</v>
      </c>
      <c r="I32" s="1707"/>
      <c r="J32" s="1866"/>
      <c r="K32" s="1866"/>
    </row>
    <row r="33" spans="1:11">
      <c r="A33" s="884">
        <v>29</v>
      </c>
      <c r="B33" s="1589">
        <v>29</v>
      </c>
      <c r="C33" s="1589">
        <v>29</v>
      </c>
      <c r="D33" s="1590" t="s">
        <v>143</v>
      </c>
      <c r="E33" s="2190">
        <v>2596399.86</v>
      </c>
      <c r="F33" s="2190">
        <v>0</v>
      </c>
      <c r="I33" s="1707"/>
      <c r="J33" s="1866"/>
      <c r="K33" s="1866"/>
    </row>
    <row r="34" spans="1:11">
      <c r="A34" s="884">
        <v>30</v>
      </c>
      <c r="B34" s="1589">
        <v>30</v>
      </c>
      <c r="C34" s="1589">
        <v>30</v>
      </c>
      <c r="D34" s="1590" t="s">
        <v>677</v>
      </c>
      <c r="E34" s="2190">
        <v>1210866.26</v>
      </c>
      <c r="F34" s="2190">
        <v>0</v>
      </c>
      <c r="I34" s="1707"/>
      <c r="J34" s="1866"/>
      <c r="K34" s="1866"/>
    </row>
    <row r="35" spans="1:11">
      <c r="A35" s="884">
        <v>31</v>
      </c>
      <c r="B35" s="1589">
        <v>31</v>
      </c>
      <c r="C35" s="1589">
        <v>31</v>
      </c>
      <c r="D35" s="1590" t="s">
        <v>1774</v>
      </c>
      <c r="E35" s="2190">
        <v>11619940.609999999</v>
      </c>
      <c r="F35" s="2190">
        <v>0</v>
      </c>
      <c r="I35" s="1707"/>
      <c r="J35" s="1866"/>
      <c r="K35" s="1866"/>
    </row>
    <row r="36" spans="1:11">
      <c r="A36" s="884">
        <v>32</v>
      </c>
      <c r="B36" s="1589">
        <v>32</v>
      </c>
      <c r="C36" s="1589">
        <v>32</v>
      </c>
      <c r="D36" s="1590" t="s">
        <v>1711</v>
      </c>
      <c r="E36" s="2190">
        <v>954694</v>
      </c>
      <c r="F36" s="2190">
        <v>0</v>
      </c>
      <c r="I36" s="1707"/>
      <c r="J36" s="1866"/>
      <c r="K36" s="1866"/>
    </row>
    <row r="37" spans="1:11">
      <c r="A37" s="884">
        <v>33</v>
      </c>
      <c r="B37" s="1589">
        <v>33</v>
      </c>
      <c r="C37" s="1589">
        <v>33</v>
      </c>
      <c r="D37" s="1590" t="s">
        <v>679</v>
      </c>
      <c r="E37" s="2190">
        <v>1036942</v>
      </c>
      <c r="F37" s="2190">
        <v>0</v>
      </c>
      <c r="I37" s="1707"/>
      <c r="J37" s="1866"/>
      <c r="K37" s="1866"/>
    </row>
    <row r="38" spans="1:11">
      <c r="A38" s="884">
        <v>34</v>
      </c>
      <c r="B38" s="1589">
        <v>34</v>
      </c>
      <c r="C38" s="1589">
        <v>34</v>
      </c>
      <c r="D38" s="1590" t="s">
        <v>144</v>
      </c>
      <c r="E38" s="2190">
        <v>827015</v>
      </c>
      <c r="F38" s="2190">
        <v>0</v>
      </c>
      <c r="I38" s="1707"/>
      <c r="J38" s="1866"/>
      <c r="K38" s="1866"/>
    </row>
    <row r="39" spans="1:11">
      <c r="A39" s="884">
        <v>35</v>
      </c>
      <c r="B39" s="1589">
        <v>35</v>
      </c>
      <c r="C39" s="1589">
        <v>35</v>
      </c>
      <c r="D39" s="1590" t="s">
        <v>891</v>
      </c>
      <c r="E39" s="2190">
        <v>1735025</v>
      </c>
      <c r="F39" s="2190">
        <v>0</v>
      </c>
      <c r="I39" s="1707"/>
      <c r="J39" s="1866"/>
      <c r="K39" s="1866"/>
    </row>
    <row r="40" spans="1:11">
      <c r="A40" s="884">
        <v>36</v>
      </c>
      <c r="B40" s="1589">
        <v>36</v>
      </c>
      <c r="C40" s="1589">
        <v>36</v>
      </c>
      <c r="D40" s="1590" t="s">
        <v>892</v>
      </c>
      <c r="E40" s="2190">
        <v>397939</v>
      </c>
      <c r="F40" s="2190">
        <v>0</v>
      </c>
      <c r="I40" s="1707"/>
      <c r="J40" s="1866"/>
      <c r="K40" s="1866"/>
    </row>
    <row r="41" spans="1:11">
      <c r="A41" s="884">
        <v>37</v>
      </c>
      <c r="B41" s="1589">
        <v>37</v>
      </c>
      <c r="C41" s="1589">
        <v>37</v>
      </c>
      <c r="D41" s="1590" t="s">
        <v>893</v>
      </c>
      <c r="E41" s="2190">
        <v>622518</v>
      </c>
      <c r="F41" s="2190">
        <v>0</v>
      </c>
      <c r="I41" s="1707"/>
      <c r="J41" s="1866"/>
      <c r="K41" s="1866"/>
    </row>
    <row r="42" spans="1:11">
      <c r="A42" s="884">
        <v>38</v>
      </c>
      <c r="B42" s="1589">
        <v>38</v>
      </c>
      <c r="C42" s="1589">
        <v>38</v>
      </c>
      <c r="D42" s="1590" t="s">
        <v>894</v>
      </c>
      <c r="E42" s="2190">
        <v>157585</v>
      </c>
      <c r="F42" s="2190">
        <v>0</v>
      </c>
      <c r="I42" s="1707"/>
      <c r="J42" s="1866"/>
      <c r="K42" s="1866"/>
    </row>
    <row r="43" spans="1:11">
      <c r="A43" s="884">
        <v>39</v>
      </c>
      <c r="B43" s="1589">
        <v>39</v>
      </c>
      <c r="C43" s="1589">
        <v>39</v>
      </c>
      <c r="D43" s="1590" t="s">
        <v>895</v>
      </c>
      <c r="E43" s="2190">
        <v>14498529.41</v>
      </c>
      <c r="F43" s="2190">
        <v>0</v>
      </c>
      <c r="I43" s="1707"/>
      <c r="J43" s="1866"/>
      <c r="K43" s="1866"/>
    </row>
    <row r="44" spans="1:11">
      <c r="A44" s="884">
        <v>40</v>
      </c>
      <c r="B44" s="1589">
        <v>40</v>
      </c>
      <c r="C44" s="1589">
        <v>40</v>
      </c>
      <c r="D44" s="1590" t="s">
        <v>896</v>
      </c>
      <c r="E44" s="2190">
        <v>5383251.4299999997</v>
      </c>
      <c r="F44" s="2190">
        <v>0</v>
      </c>
      <c r="I44" s="1707"/>
      <c r="J44" s="1866"/>
      <c r="K44" s="1866"/>
    </row>
    <row r="45" spans="1:11">
      <c r="A45" s="884">
        <v>41</v>
      </c>
      <c r="B45" s="1589">
        <v>41</v>
      </c>
      <c r="C45" s="1589">
        <v>41</v>
      </c>
      <c r="D45" s="1590" t="s">
        <v>975</v>
      </c>
      <c r="E45" s="2190">
        <v>0</v>
      </c>
      <c r="F45" s="2190">
        <v>0</v>
      </c>
      <c r="I45" s="1707"/>
      <c r="J45" s="1866"/>
      <c r="K45" s="1866"/>
    </row>
    <row r="46" spans="1:11">
      <c r="A46" s="884">
        <v>42</v>
      </c>
      <c r="B46" s="1589">
        <v>42</v>
      </c>
      <c r="C46" s="1589">
        <v>42</v>
      </c>
      <c r="D46" s="1590" t="s">
        <v>976</v>
      </c>
      <c r="E46" s="2190">
        <v>0</v>
      </c>
      <c r="F46" s="2190">
        <v>0</v>
      </c>
      <c r="I46" s="1707"/>
      <c r="J46" s="1866"/>
      <c r="K46" s="1866"/>
    </row>
    <row r="47" spans="1:11">
      <c r="A47" s="884">
        <v>43</v>
      </c>
      <c r="B47" s="1589">
        <v>43</v>
      </c>
      <c r="C47" s="1589">
        <v>43</v>
      </c>
      <c r="D47" s="1590" t="s">
        <v>897</v>
      </c>
      <c r="E47" s="2190">
        <v>0</v>
      </c>
      <c r="F47" s="2190">
        <v>733339</v>
      </c>
      <c r="I47" s="1707"/>
      <c r="J47" s="1866"/>
      <c r="K47" s="1866"/>
    </row>
    <row r="48" spans="1:11">
      <c r="A48" s="884">
        <v>44</v>
      </c>
      <c r="B48" s="1589">
        <v>44</v>
      </c>
      <c r="C48" s="1589">
        <v>44</v>
      </c>
      <c r="D48" s="1590" t="s">
        <v>898</v>
      </c>
      <c r="E48" s="2190">
        <v>555834</v>
      </c>
      <c r="F48" s="2190">
        <v>0</v>
      </c>
      <c r="I48" s="1707"/>
      <c r="J48" s="1866"/>
      <c r="K48" s="1866"/>
    </row>
    <row r="49" spans="1:11">
      <c r="A49" s="884">
        <v>45</v>
      </c>
      <c r="B49" s="1589">
        <v>45</v>
      </c>
      <c r="C49" s="1589">
        <v>45</v>
      </c>
      <c r="D49" s="1590" t="s">
        <v>655</v>
      </c>
      <c r="E49" s="2190">
        <v>3789900</v>
      </c>
      <c r="F49" s="2190">
        <v>0</v>
      </c>
      <c r="I49" s="1707"/>
      <c r="J49" s="1866"/>
      <c r="K49" s="1866"/>
    </row>
    <row r="50" spans="1:11">
      <c r="A50" s="884">
        <v>46</v>
      </c>
      <c r="B50" s="1589">
        <v>46</v>
      </c>
      <c r="C50" s="1589">
        <v>46</v>
      </c>
      <c r="D50" s="1590" t="s">
        <v>1167</v>
      </c>
      <c r="E50" s="2190">
        <v>0</v>
      </c>
      <c r="F50" s="2190">
        <v>0</v>
      </c>
      <c r="I50" s="1707"/>
      <c r="J50" s="1866"/>
      <c r="K50" s="1866"/>
    </row>
    <row r="51" spans="1:11">
      <c r="A51" s="884">
        <v>47</v>
      </c>
      <c r="B51" s="1589">
        <v>47</v>
      </c>
      <c r="C51" s="1589">
        <v>47</v>
      </c>
      <c r="D51" s="1590" t="s">
        <v>1712</v>
      </c>
      <c r="E51" s="2190">
        <v>12367722</v>
      </c>
      <c r="F51" s="2190">
        <v>0</v>
      </c>
      <c r="I51" s="1707"/>
      <c r="J51" s="1866"/>
      <c r="K51" s="1866"/>
    </row>
    <row r="52" spans="1:11">
      <c r="A52" s="884">
        <v>48</v>
      </c>
      <c r="B52" s="1589">
        <v>48</v>
      </c>
      <c r="C52" s="1589">
        <v>48</v>
      </c>
      <c r="D52" s="1590" t="s">
        <v>14</v>
      </c>
      <c r="E52" s="2190">
        <v>2275892</v>
      </c>
      <c r="F52" s="2190">
        <v>0</v>
      </c>
      <c r="I52" s="1707"/>
      <c r="J52" s="1866"/>
      <c r="K52" s="1866"/>
    </row>
    <row r="53" spans="1:11">
      <c r="A53" s="884">
        <v>49</v>
      </c>
      <c r="B53" s="1589">
        <v>49</v>
      </c>
      <c r="C53" s="1589">
        <v>49</v>
      </c>
      <c r="D53" s="1590" t="s">
        <v>15</v>
      </c>
      <c r="E53" s="2190">
        <v>0</v>
      </c>
      <c r="F53" s="2190">
        <v>336217252.47000003</v>
      </c>
      <c r="G53" s="1123"/>
      <c r="H53" s="1121"/>
      <c r="I53" s="1707"/>
      <c r="J53" s="1866"/>
      <c r="K53" s="1866"/>
    </row>
    <row r="54" spans="1:11">
      <c r="A54" s="884">
        <v>50</v>
      </c>
      <c r="B54" s="1589">
        <v>50</v>
      </c>
      <c r="C54" s="1589">
        <v>50</v>
      </c>
      <c r="D54" s="1590" t="s">
        <v>16</v>
      </c>
      <c r="E54" s="2190">
        <v>108073</v>
      </c>
      <c r="F54" s="2190">
        <v>0</v>
      </c>
      <c r="I54" s="1707"/>
      <c r="J54" s="1866"/>
      <c r="K54" s="1866"/>
    </row>
    <row r="55" spans="1:11">
      <c r="A55" s="884">
        <v>51</v>
      </c>
      <c r="B55" s="1589">
        <v>51</v>
      </c>
      <c r="C55" s="1589">
        <v>51</v>
      </c>
      <c r="D55" s="1590" t="s">
        <v>978</v>
      </c>
      <c r="E55" s="2190">
        <v>399870</v>
      </c>
      <c r="F55" s="2190">
        <v>0</v>
      </c>
      <c r="I55" s="1707"/>
      <c r="J55" s="1866"/>
      <c r="K55" s="1866"/>
    </row>
    <row r="56" spans="1:11">
      <c r="A56" s="884">
        <v>52</v>
      </c>
      <c r="B56" s="1589">
        <v>52</v>
      </c>
      <c r="C56" s="1589">
        <v>52</v>
      </c>
      <c r="D56" s="1590" t="s">
        <v>979</v>
      </c>
      <c r="E56" s="2190">
        <v>2808170</v>
      </c>
      <c r="F56" s="2190">
        <v>0</v>
      </c>
      <c r="I56" s="1707"/>
      <c r="J56" s="1866"/>
      <c r="K56" s="1866"/>
    </row>
    <row r="57" spans="1:11">
      <c r="A57" s="884">
        <v>53</v>
      </c>
      <c r="B57" s="1589">
        <v>53</v>
      </c>
      <c r="C57" s="1589">
        <v>53</v>
      </c>
      <c r="D57" s="1590" t="s">
        <v>19</v>
      </c>
      <c r="E57" s="2190">
        <v>8010243.4500000002</v>
      </c>
      <c r="F57" s="2190">
        <v>0</v>
      </c>
      <c r="I57" s="1707"/>
      <c r="J57" s="1866"/>
      <c r="K57" s="1866"/>
    </row>
    <row r="58" spans="1:11">
      <c r="A58" s="884">
        <v>54</v>
      </c>
      <c r="B58" s="1589">
        <v>54</v>
      </c>
      <c r="C58" s="1589">
        <v>54</v>
      </c>
      <c r="D58" s="1590" t="s">
        <v>20</v>
      </c>
      <c r="E58" s="2190">
        <v>1511195.5</v>
      </c>
      <c r="F58" s="2190">
        <v>0</v>
      </c>
      <c r="I58" s="1707"/>
      <c r="J58" s="1866"/>
      <c r="K58" s="1866"/>
    </row>
    <row r="59" spans="1:11">
      <c r="A59" s="884">
        <v>55</v>
      </c>
      <c r="B59" s="1589">
        <v>55</v>
      </c>
      <c r="C59" s="1589">
        <v>55</v>
      </c>
      <c r="D59" s="1590" t="s">
        <v>21</v>
      </c>
      <c r="E59" s="2190">
        <v>2092073</v>
      </c>
      <c r="F59" s="2190">
        <v>0</v>
      </c>
      <c r="I59" s="1707"/>
      <c r="J59" s="1866"/>
      <c r="K59" s="1866"/>
    </row>
    <row r="60" spans="1:11">
      <c r="A60" s="884">
        <v>56</v>
      </c>
      <c r="B60" s="1589">
        <v>56</v>
      </c>
      <c r="C60" s="1589">
        <v>56</v>
      </c>
      <c r="D60" s="1590" t="s">
        <v>22</v>
      </c>
      <c r="E60" s="2190">
        <v>7406002</v>
      </c>
      <c r="F60" s="2190">
        <v>0</v>
      </c>
      <c r="I60" s="1707"/>
      <c r="J60" s="1866"/>
      <c r="K60" s="1866"/>
    </row>
    <row r="61" spans="1:11">
      <c r="A61" s="884">
        <v>57</v>
      </c>
      <c r="B61" s="1589">
        <v>57</v>
      </c>
      <c r="C61" s="1589">
        <v>57</v>
      </c>
      <c r="D61" s="1590" t="s">
        <v>980</v>
      </c>
      <c r="E61" s="2190">
        <v>44356</v>
      </c>
      <c r="F61" s="2190">
        <v>0</v>
      </c>
      <c r="I61" s="1707"/>
      <c r="J61" s="1866"/>
      <c r="K61" s="1866"/>
    </row>
    <row r="62" spans="1:11">
      <c r="A62" s="884">
        <v>58</v>
      </c>
      <c r="B62" s="1589">
        <v>58</v>
      </c>
      <c r="C62" s="1589">
        <v>58</v>
      </c>
      <c r="D62" s="1590" t="s">
        <v>23</v>
      </c>
      <c r="E62" s="2190">
        <v>1178304</v>
      </c>
      <c r="F62" s="2190">
        <v>0</v>
      </c>
      <c r="I62" s="1707"/>
      <c r="J62" s="1866"/>
      <c r="K62" s="1866"/>
    </row>
    <row r="63" spans="1:11">
      <c r="A63" s="884">
        <v>59</v>
      </c>
      <c r="B63" s="1589">
        <v>59</v>
      </c>
      <c r="C63" s="1589">
        <v>59</v>
      </c>
      <c r="D63" s="1590" t="s">
        <v>981</v>
      </c>
      <c r="E63" s="2190">
        <v>361431</v>
      </c>
      <c r="F63" s="2190">
        <v>0</v>
      </c>
      <c r="I63" s="1707"/>
      <c r="J63" s="1866"/>
      <c r="K63" s="1866"/>
    </row>
    <row r="64" spans="1:11">
      <c r="A64" s="884">
        <v>60</v>
      </c>
      <c r="B64" s="1589">
        <v>60</v>
      </c>
      <c r="C64" s="1589">
        <v>60</v>
      </c>
      <c r="D64" s="1590" t="s">
        <v>1713</v>
      </c>
      <c r="E64" s="2190">
        <v>0</v>
      </c>
      <c r="F64" s="2190">
        <v>18808</v>
      </c>
      <c r="I64" s="1707"/>
      <c r="J64" s="1866"/>
      <c r="K64" s="1866"/>
    </row>
    <row r="65" spans="1:11">
      <c r="A65" s="884">
        <v>61</v>
      </c>
      <c r="B65" s="1589">
        <v>61</v>
      </c>
      <c r="C65" s="1589">
        <v>61</v>
      </c>
      <c r="D65" s="1590" t="s">
        <v>983</v>
      </c>
      <c r="E65" s="2190">
        <v>0</v>
      </c>
      <c r="F65" s="2190">
        <v>70053</v>
      </c>
      <c r="I65" s="1707"/>
      <c r="J65" s="1866"/>
      <c r="K65" s="1866"/>
    </row>
    <row r="66" spans="1:11">
      <c r="A66" s="884">
        <v>62</v>
      </c>
      <c r="B66" s="1589">
        <v>62</v>
      </c>
      <c r="C66" s="1589">
        <v>62</v>
      </c>
      <c r="D66" s="1590" t="s">
        <v>984</v>
      </c>
      <c r="E66" s="2190">
        <v>215531</v>
      </c>
      <c r="F66" s="2190">
        <v>0</v>
      </c>
      <c r="I66" s="1707"/>
      <c r="J66" s="1866"/>
      <c r="K66" s="1866"/>
    </row>
    <row r="67" spans="1:11">
      <c r="A67" s="884">
        <v>63</v>
      </c>
      <c r="B67" s="1589">
        <v>63</v>
      </c>
      <c r="C67" s="1589">
        <v>63</v>
      </c>
      <c r="D67" s="1590" t="s">
        <v>1431</v>
      </c>
      <c r="E67" s="2190">
        <v>655728.6</v>
      </c>
      <c r="F67" s="2190">
        <v>0</v>
      </c>
      <c r="I67" s="1707"/>
      <c r="J67" s="1866"/>
      <c r="K67" s="1866"/>
    </row>
    <row r="68" spans="1:11">
      <c r="A68" s="884">
        <v>64</v>
      </c>
      <c r="B68" s="1589">
        <v>64</v>
      </c>
      <c r="C68" s="1589">
        <v>64</v>
      </c>
      <c r="D68" s="1590" t="s">
        <v>1414</v>
      </c>
      <c r="E68" s="2190">
        <v>1364880</v>
      </c>
      <c r="F68" s="2190">
        <v>0</v>
      </c>
      <c r="I68" s="1707"/>
      <c r="J68" s="1866"/>
      <c r="K68" s="1866"/>
    </row>
    <row r="69" spans="1:11">
      <c r="A69" s="884">
        <v>65</v>
      </c>
      <c r="B69" s="1589">
        <v>65</v>
      </c>
      <c r="C69" s="1589">
        <v>65</v>
      </c>
      <c r="D69" s="1590" t="s">
        <v>196</v>
      </c>
      <c r="E69" s="2190">
        <v>986028</v>
      </c>
      <c r="F69" s="2190">
        <v>0</v>
      </c>
      <c r="I69" s="1707"/>
      <c r="J69" s="1866"/>
      <c r="K69" s="1866"/>
    </row>
    <row r="70" spans="1:11">
      <c r="A70" s="884">
        <v>66</v>
      </c>
      <c r="B70" s="1589">
        <v>66</v>
      </c>
      <c r="C70" s="1589">
        <v>66</v>
      </c>
      <c r="D70" s="1590" t="s">
        <v>197</v>
      </c>
      <c r="E70" s="2190">
        <v>0</v>
      </c>
      <c r="F70" s="2190">
        <v>0</v>
      </c>
      <c r="I70" s="1707"/>
      <c r="J70" s="1866"/>
      <c r="K70" s="1866"/>
    </row>
    <row r="71" spans="1:11">
      <c r="A71" s="884">
        <v>67</v>
      </c>
      <c r="B71" s="1589">
        <v>67</v>
      </c>
      <c r="C71" s="1589">
        <v>67</v>
      </c>
      <c r="D71" s="1590" t="s">
        <v>1317</v>
      </c>
      <c r="E71" s="2190">
        <v>433950</v>
      </c>
      <c r="F71" s="2190">
        <v>0</v>
      </c>
      <c r="I71" s="1707"/>
      <c r="J71" s="1866"/>
      <c r="K71" s="1866"/>
    </row>
    <row r="72" spans="1:11">
      <c r="A72" s="884">
        <v>68</v>
      </c>
      <c r="B72" s="1589">
        <v>68</v>
      </c>
      <c r="C72" s="1589">
        <v>68</v>
      </c>
      <c r="D72" s="1590" t="s">
        <v>1318</v>
      </c>
      <c r="E72" s="2190">
        <v>2393738</v>
      </c>
      <c r="F72" s="2190">
        <v>0</v>
      </c>
      <c r="I72" s="1707"/>
      <c r="J72" s="1866"/>
      <c r="K72" s="1866"/>
    </row>
    <row r="73" spans="1:11">
      <c r="A73" s="884">
        <v>69</v>
      </c>
      <c r="B73" s="1589">
        <v>69</v>
      </c>
      <c r="C73" s="1589">
        <v>69</v>
      </c>
      <c r="D73" s="1590" t="s">
        <v>985</v>
      </c>
      <c r="E73" s="2190">
        <v>19033845</v>
      </c>
      <c r="F73" s="2190">
        <v>0</v>
      </c>
      <c r="I73" s="1707"/>
      <c r="J73" s="1866"/>
      <c r="K73" s="1866"/>
    </row>
    <row r="74" spans="1:11">
      <c r="A74" s="884">
        <v>70</v>
      </c>
      <c r="B74" s="1589">
        <v>70</v>
      </c>
      <c r="C74" s="1589">
        <v>70</v>
      </c>
      <c r="D74" s="1590" t="s">
        <v>1319</v>
      </c>
      <c r="E74" s="2190">
        <v>831014</v>
      </c>
      <c r="F74" s="2190">
        <v>0</v>
      </c>
      <c r="I74" s="1707"/>
      <c r="J74" s="1866"/>
      <c r="K74" s="1866"/>
    </row>
    <row r="75" spans="1:11">
      <c r="A75" s="884">
        <v>71</v>
      </c>
      <c r="B75" s="1589">
        <v>71</v>
      </c>
      <c r="C75" s="1589">
        <v>71</v>
      </c>
      <c r="D75" s="1590" t="s">
        <v>1320</v>
      </c>
      <c r="E75" s="2190">
        <v>1456270.61</v>
      </c>
      <c r="F75" s="2190">
        <v>0</v>
      </c>
      <c r="I75" s="1707"/>
      <c r="J75" s="1866"/>
      <c r="K75" s="1866"/>
    </row>
    <row r="76" spans="1:11">
      <c r="A76" s="884">
        <v>72</v>
      </c>
      <c r="B76" s="1589">
        <v>72</v>
      </c>
      <c r="C76" s="1589">
        <v>72</v>
      </c>
      <c r="D76" s="1590" t="s">
        <v>165</v>
      </c>
      <c r="E76" s="2190">
        <v>3667800</v>
      </c>
      <c r="F76" s="2190">
        <v>0</v>
      </c>
      <c r="I76" s="1707"/>
      <c r="J76" s="1866"/>
      <c r="K76" s="1866"/>
    </row>
    <row r="77" spans="1:11">
      <c r="A77" s="884">
        <v>73</v>
      </c>
      <c r="B77" s="1589">
        <v>73</v>
      </c>
      <c r="C77" s="1589">
        <v>73</v>
      </c>
      <c r="D77" s="1590" t="s">
        <v>98</v>
      </c>
      <c r="E77" s="2190">
        <v>33855</v>
      </c>
      <c r="F77" s="2190">
        <v>0</v>
      </c>
      <c r="I77" s="1707"/>
      <c r="J77" s="1866"/>
      <c r="K77" s="1866"/>
    </row>
    <row r="78" spans="1:11">
      <c r="A78" s="884">
        <v>74</v>
      </c>
      <c r="B78" s="1589">
        <v>74</v>
      </c>
      <c r="C78" s="1589">
        <v>74</v>
      </c>
      <c r="D78" s="1590" t="s">
        <v>99</v>
      </c>
      <c r="E78" s="2190">
        <v>386321</v>
      </c>
      <c r="F78" s="2190">
        <v>0</v>
      </c>
      <c r="I78" s="1707"/>
      <c r="J78" s="1866"/>
      <c r="K78" s="1866"/>
    </row>
    <row r="79" spans="1:11">
      <c r="A79" s="884">
        <v>75</v>
      </c>
      <c r="B79" s="1589">
        <v>75</v>
      </c>
      <c r="C79" s="1589">
        <v>75</v>
      </c>
      <c r="D79" s="1590" t="s">
        <v>1714</v>
      </c>
      <c r="E79" s="2190">
        <v>1111698</v>
      </c>
      <c r="F79" s="2190">
        <v>0</v>
      </c>
      <c r="I79" s="1707"/>
      <c r="J79" s="1866"/>
      <c r="K79" s="1866"/>
    </row>
    <row r="80" spans="1:11" ht="26.4">
      <c r="A80" s="884">
        <v>76</v>
      </c>
      <c r="B80" s="1589">
        <v>76</v>
      </c>
      <c r="C80" s="1589">
        <v>76</v>
      </c>
      <c r="D80" s="1590" t="s">
        <v>1701</v>
      </c>
      <c r="E80" s="2190">
        <v>1523620</v>
      </c>
      <c r="F80" s="2190">
        <v>0</v>
      </c>
      <c r="I80" s="1707"/>
      <c r="J80" s="1866"/>
      <c r="K80" s="1866"/>
    </row>
    <row r="81" spans="1:11">
      <c r="A81" s="884">
        <v>77</v>
      </c>
      <c r="B81" s="1589">
        <v>77</v>
      </c>
      <c r="C81" s="1589">
        <v>77</v>
      </c>
      <c r="D81" s="1590" t="s">
        <v>1457</v>
      </c>
      <c r="E81" s="2190">
        <v>0</v>
      </c>
      <c r="F81" s="2190">
        <v>0</v>
      </c>
      <c r="I81" s="1707"/>
      <c r="J81" s="1866"/>
      <c r="K81" s="1866"/>
    </row>
    <row r="82" spans="1:11" ht="26.4">
      <c r="A82" s="884">
        <v>78</v>
      </c>
      <c r="B82" s="1589">
        <v>78</v>
      </c>
      <c r="C82" s="1589">
        <v>78</v>
      </c>
      <c r="D82" s="1590" t="s">
        <v>1715</v>
      </c>
      <c r="E82" s="2190">
        <v>697680</v>
      </c>
      <c r="F82" s="2190">
        <v>0</v>
      </c>
      <c r="I82" s="1707"/>
      <c r="J82" s="1866"/>
      <c r="K82" s="1866"/>
    </row>
    <row r="83" spans="1:11">
      <c r="A83" s="884">
        <v>79</v>
      </c>
      <c r="B83" s="1589">
        <v>79</v>
      </c>
      <c r="C83" s="1589">
        <v>79</v>
      </c>
      <c r="D83" s="1590" t="s">
        <v>48</v>
      </c>
      <c r="E83" s="2190">
        <v>0</v>
      </c>
      <c r="F83" s="2190">
        <v>0</v>
      </c>
      <c r="I83" s="1707"/>
      <c r="J83" s="1866"/>
      <c r="K83" s="1866"/>
    </row>
    <row r="84" spans="1:11">
      <c r="A84" s="884">
        <v>80</v>
      </c>
      <c r="B84" s="1589">
        <v>80</v>
      </c>
      <c r="C84" s="1589">
        <v>80</v>
      </c>
      <c r="D84" s="1590" t="s">
        <v>555</v>
      </c>
      <c r="E84" s="2190">
        <v>0</v>
      </c>
      <c r="F84" s="2190">
        <v>0</v>
      </c>
      <c r="I84" s="1707"/>
      <c r="J84" s="1866"/>
      <c r="K84" s="1866"/>
    </row>
    <row r="85" spans="1:11">
      <c r="A85" s="884">
        <v>81</v>
      </c>
      <c r="B85" s="1589">
        <v>81</v>
      </c>
      <c r="C85" s="1589">
        <v>81</v>
      </c>
      <c r="D85" s="1590" t="s">
        <v>556</v>
      </c>
      <c r="E85" s="2190">
        <v>0</v>
      </c>
      <c r="F85" s="2190">
        <v>0</v>
      </c>
      <c r="I85" s="1707"/>
      <c r="J85" s="1866"/>
      <c r="K85" s="1866"/>
    </row>
    <row r="86" spans="1:11">
      <c r="A86" s="884">
        <v>82</v>
      </c>
      <c r="B86" s="1589">
        <v>82</v>
      </c>
      <c r="C86" s="1589">
        <v>82</v>
      </c>
      <c r="D86" s="1590" t="s">
        <v>557</v>
      </c>
      <c r="E86" s="2190">
        <v>5411849</v>
      </c>
      <c r="F86" s="2190">
        <v>0</v>
      </c>
      <c r="I86" s="1707"/>
      <c r="J86" s="1866"/>
      <c r="K86" s="1866"/>
    </row>
    <row r="87" spans="1:11">
      <c r="A87" s="884">
        <v>83</v>
      </c>
      <c r="B87" s="1589">
        <v>83</v>
      </c>
      <c r="C87" s="1589">
        <v>83</v>
      </c>
      <c r="D87" s="1590" t="s">
        <v>1088</v>
      </c>
      <c r="E87" s="2190">
        <v>1394000</v>
      </c>
      <c r="F87" s="2190">
        <v>0</v>
      </c>
      <c r="I87" s="1707"/>
      <c r="J87" s="1866"/>
      <c r="K87" s="1866"/>
    </row>
    <row r="88" spans="1:11">
      <c r="A88" s="884">
        <v>84</v>
      </c>
      <c r="B88" s="1589">
        <v>84</v>
      </c>
      <c r="C88" s="1589">
        <v>84</v>
      </c>
      <c r="D88" s="1590" t="s">
        <v>988</v>
      </c>
      <c r="E88" s="2190">
        <v>2138000</v>
      </c>
      <c r="F88" s="2190">
        <v>0</v>
      </c>
      <c r="I88" s="1707"/>
      <c r="J88" s="1866"/>
      <c r="K88" s="1866"/>
    </row>
    <row r="89" spans="1:11">
      <c r="A89" s="884">
        <v>85</v>
      </c>
      <c r="B89" s="1589">
        <v>85</v>
      </c>
      <c r="C89" s="1589">
        <v>85</v>
      </c>
      <c r="D89" s="1590" t="s">
        <v>558</v>
      </c>
      <c r="E89" s="2190">
        <v>460000</v>
      </c>
      <c r="F89" s="2190">
        <v>0</v>
      </c>
      <c r="I89" s="1707"/>
      <c r="J89" s="1866"/>
      <c r="K89" s="1866"/>
    </row>
    <row r="90" spans="1:11">
      <c r="A90" s="884">
        <v>86</v>
      </c>
      <c r="B90" s="1589">
        <v>86</v>
      </c>
      <c r="C90" s="1589">
        <v>86</v>
      </c>
      <c r="D90" s="1590" t="s">
        <v>587</v>
      </c>
      <c r="E90" s="2190">
        <v>2900941</v>
      </c>
      <c r="F90" s="2190">
        <v>0</v>
      </c>
      <c r="I90" s="1707"/>
      <c r="J90" s="1866"/>
      <c r="K90" s="1866"/>
    </row>
    <row r="91" spans="1:11">
      <c r="A91" s="884">
        <v>87</v>
      </c>
      <c r="B91" s="1589">
        <v>87</v>
      </c>
      <c r="C91" s="1589">
        <v>87</v>
      </c>
      <c r="D91" s="1590" t="s">
        <v>989</v>
      </c>
      <c r="E91" s="2190">
        <v>0</v>
      </c>
      <c r="F91" s="2190">
        <v>0</v>
      </c>
      <c r="I91" s="1707"/>
      <c r="J91" s="1866"/>
      <c r="K91" s="1866"/>
    </row>
    <row r="92" spans="1:11">
      <c r="A92" s="884">
        <v>88</v>
      </c>
      <c r="B92" s="1589">
        <v>88</v>
      </c>
      <c r="C92" s="1589">
        <v>88</v>
      </c>
      <c r="D92" s="1590" t="s">
        <v>90</v>
      </c>
      <c r="E92" s="2190">
        <v>83453222.359999999</v>
      </c>
      <c r="F92" s="2190">
        <v>0</v>
      </c>
      <c r="G92" s="1123"/>
      <c r="H92" s="2145"/>
      <c r="I92" s="1707"/>
      <c r="J92" s="1866"/>
      <c r="K92" s="1866"/>
    </row>
    <row r="93" spans="1:11">
      <c r="A93" s="884">
        <v>89</v>
      </c>
      <c r="B93" s="1589">
        <v>89</v>
      </c>
      <c r="C93" s="1589">
        <v>89</v>
      </c>
      <c r="D93" s="1590" t="s">
        <v>91</v>
      </c>
      <c r="E93" s="2190">
        <v>2500000</v>
      </c>
      <c r="F93" s="2190">
        <v>0</v>
      </c>
      <c r="I93" s="1707"/>
      <c r="J93" s="1866"/>
      <c r="K93" s="1866"/>
    </row>
    <row r="94" spans="1:11">
      <c r="A94" s="884">
        <v>90</v>
      </c>
      <c r="B94" s="1589">
        <v>90</v>
      </c>
      <c r="C94" s="1589">
        <v>90</v>
      </c>
      <c r="D94" s="1590" t="s">
        <v>27</v>
      </c>
      <c r="E94" s="2190">
        <v>1042449.11</v>
      </c>
      <c r="F94" s="2190">
        <v>0</v>
      </c>
      <c r="I94" s="1707"/>
      <c r="J94" s="1866"/>
      <c r="K94" s="1866"/>
    </row>
    <row r="95" spans="1:11">
      <c r="A95" s="884">
        <v>91</v>
      </c>
      <c r="B95" s="1589">
        <v>91</v>
      </c>
      <c r="C95" s="1589">
        <v>91</v>
      </c>
      <c r="D95" s="1590" t="s">
        <v>235</v>
      </c>
      <c r="E95" s="2190">
        <v>14462616.199999999</v>
      </c>
      <c r="F95" s="2190">
        <v>0</v>
      </c>
      <c r="I95" s="1707"/>
      <c r="J95" s="1866"/>
      <c r="K95" s="1866"/>
    </row>
    <row r="96" spans="1:11">
      <c r="A96" s="884">
        <v>92</v>
      </c>
      <c r="B96" s="1589">
        <v>92</v>
      </c>
      <c r="C96" s="1589">
        <v>92</v>
      </c>
      <c r="D96" s="1590" t="s">
        <v>1716</v>
      </c>
      <c r="E96" s="2190">
        <v>3437650.92</v>
      </c>
      <c r="F96" s="2190">
        <v>0</v>
      </c>
      <c r="I96" s="1707"/>
      <c r="J96" s="1866"/>
      <c r="K96" s="1866"/>
    </row>
    <row r="97" spans="1:11">
      <c r="A97" s="884">
        <v>93</v>
      </c>
      <c r="B97" s="1589">
        <v>93</v>
      </c>
      <c r="C97" s="1589">
        <v>93</v>
      </c>
      <c r="D97" s="1590" t="s">
        <v>1717</v>
      </c>
      <c r="E97" s="2190">
        <v>671638</v>
      </c>
      <c r="F97" s="2190">
        <v>0</v>
      </c>
      <c r="I97" s="1707"/>
      <c r="J97" s="1866"/>
      <c r="K97" s="1866"/>
    </row>
    <row r="98" spans="1:11">
      <c r="A98" s="884">
        <v>94</v>
      </c>
      <c r="B98" s="1589">
        <v>94</v>
      </c>
      <c r="C98" s="1589">
        <v>94</v>
      </c>
      <c r="D98" s="1590" t="s">
        <v>238</v>
      </c>
      <c r="E98" s="2190">
        <v>2360984</v>
      </c>
      <c r="F98" s="2190">
        <v>0</v>
      </c>
      <c r="I98" s="1707"/>
      <c r="J98" s="1866"/>
      <c r="K98" s="1866"/>
    </row>
    <row r="99" spans="1:11" s="2219" customFormat="1">
      <c r="A99" s="884">
        <v>95</v>
      </c>
      <c r="B99" s="2215">
        <v>95</v>
      </c>
      <c r="C99" s="2215">
        <v>95</v>
      </c>
      <c r="D99" s="2216" t="s">
        <v>469</v>
      </c>
      <c r="E99" s="2190">
        <v>236643</v>
      </c>
      <c r="F99" s="2190">
        <v>0</v>
      </c>
      <c r="G99" s="1110"/>
      <c r="H99" s="1110"/>
      <c r="I99" s="2217"/>
      <c r="J99" s="2218"/>
      <c r="K99" s="2218"/>
    </row>
    <row r="100" spans="1:11">
      <c r="A100" s="884">
        <v>96</v>
      </c>
      <c r="B100" s="1589">
        <v>96</v>
      </c>
      <c r="C100" s="1589">
        <v>96</v>
      </c>
      <c r="D100" s="1590" t="s">
        <v>1718</v>
      </c>
      <c r="E100" s="2190">
        <v>226355</v>
      </c>
      <c r="F100" s="2190">
        <v>0</v>
      </c>
      <c r="I100" s="1707"/>
      <c r="J100" s="1866"/>
      <c r="K100" s="1866"/>
    </row>
    <row r="101" spans="1:11">
      <c r="A101" s="884">
        <v>97</v>
      </c>
      <c r="B101" s="1589">
        <v>97</v>
      </c>
      <c r="C101" s="1589">
        <v>97</v>
      </c>
      <c r="D101" s="1590" t="s">
        <v>229</v>
      </c>
      <c r="E101" s="2190">
        <v>114851681.88</v>
      </c>
      <c r="F101" s="2190">
        <v>0</v>
      </c>
      <c r="G101" s="1111"/>
      <c r="I101" s="1707"/>
      <c r="J101" s="1866"/>
      <c r="K101" s="1866"/>
    </row>
    <row r="102" spans="1:11">
      <c r="A102" s="884">
        <v>98</v>
      </c>
      <c r="B102" s="1589">
        <v>98</v>
      </c>
      <c r="C102" s="1589">
        <v>98</v>
      </c>
      <c r="D102" s="1590" t="s">
        <v>230</v>
      </c>
      <c r="E102" s="2190">
        <v>63825</v>
      </c>
      <c r="F102" s="2190">
        <v>0</v>
      </c>
      <c r="I102" s="1707"/>
      <c r="J102" s="1866"/>
      <c r="K102" s="1866"/>
    </row>
    <row r="103" spans="1:11">
      <c r="A103" s="884">
        <v>99</v>
      </c>
      <c r="B103" s="1589">
        <v>99</v>
      </c>
      <c r="C103" s="1589">
        <v>99</v>
      </c>
      <c r="D103" s="1590" t="s">
        <v>231</v>
      </c>
      <c r="E103" s="2190">
        <v>0</v>
      </c>
      <c r="F103" s="2190">
        <v>0</v>
      </c>
      <c r="I103" s="1707"/>
      <c r="J103" s="1866"/>
      <c r="K103" s="1866"/>
    </row>
    <row r="104" spans="1:11">
      <c r="A104" s="884">
        <v>100</v>
      </c>
      <c r="B104" s="1589">
        <v>100</v>
      </c>
      <c r="C104" s="1589">
        <v>100</v>
      </c>
      <c r="D104" s="1590" t="s">
        <v>245</v>
      </c>
      <c r="E104" s="2190">
        <v>350</v>
      </c>
      <c r="F104" s="2190">
        <v>0</v>
      </c>
      <c r="I104" s="1707"/>
      <c r="J104" s="1866"/>
      <c r="K104" s="1866"/>
    </row>
    <row r="105" spans="1:11">
      <c r="A105" s="884">
        <v>101</v>
      </c>
      <c r="B105" s="1589">
        <v>101</v>
      </c>
      <c r="C105" s="1589">
        <v>101</v>
      </c>
      <c r="D105" s="1590" t="s">
        <v>246</v>
      </c>
      <c r="E105" s="2190">
        <v>218652.5</v>
      </c>
      <c r="F105" s="2190">
        <v>0</v>
      </c>
      <c r="I105" s="1707"/>
      <c r="J105" s="1866"/>
      <c r="K105" s="1866"/>
    </row>
    <row r="106" spans="1:11">
      <c r="A106" s="884">
        <v>102</v>
      </c>
      <c r="B106" s="1589">
        <v>102</v>
      </c>
      <c r="C106" s="1589">
        <v>102</v>
      </c>
      <c r="D106" s="1590" t="s">
        <v>1447</v>
      </c>
      <c r="E106" s="2190">
        <v>59340</v>
      </c>
      <c r="F106" s="2190">
        <v>0</v>
      </c>
      <c r="I106" s="1707"/>
      <c r="J106" s="1866"/>
      <c r="K106" s="1866"/>
    </row>
    <row r="107" spans="1:11">
      <c r="A107" s="884">
        <v>103</v>
      </c>
      <c r="B107" s="1589">
        <v>103</v>
      </c>
      <c r="C107" s="1589">
        <v>103</v>
      </c>
      <c r="D107" s="1590" t="s">
        <v>247</v>
      </c>
      <c r="E107" s="2190">
        <v>10260</v>
      </c>
      <c r="F107" s="2190">
        <v>0</v>
      </c>
      <c r="G107" s="1112"/>
      <c r="H107" s="1112"/>
      <c r="I107" s="1707"/>
      <c r="J107" s="1866"/>
      <c r="K107" s="1866"/>
    </row>
    <row r="108" spans="1:11">
      <c r="A108" s="884">
        <v>104</v>
      </c>
      <c r="B108" s="1589">
        <v>104</v>
      </c>
      <c r="C108" s="1589">
        <v>104</v>
      </c>
      <c r="D108" s="1590" t="s">
        <v>1719</v>
      </c>
      <c r="E108" s="2190">
        <v>0</v>
      </c>
      <c r="F108" s="2190">
        <v>0</v>
      </c>
      <c r="I108" s="1707"/>
      <c r="J108" s="1866"/>
      <c r="K108" s="1866"/>
    </row>
    <row r="109" spans="1:11">
      <c r="A109" s="884">
        <v>105</v>
      </c>
      <c r="B109" s="1589">
        <v>105</v>
      </c>
      <c r="C109" s="1589">
        <v>105</v>
      </c>
      <c r="D109" s="1590" t="s">
        <v>740</v>
      </c>
      <c r="E109" s="2190">
        <v>0</v>
      </c>
      <c r="F109" s="2190">
        <v>0</v>
      </c>
      <c r="I109" s="1707"/>
      <c r="J109" s="1866"/>
      <c r="K109" s="1866"/>
    </row>
    <row r="110" spans="1:11">
      <c r="A110" s="884">
        <v>106</v>
      </c>
      <c r="B110" s="1589">
        <v>106</v>
      </c>
      <c r="C110" s="1589">
        <v>106</v>
      </c>
      <c r="D110" s="1590" t="s">
        <v>1720</v>
      </c>
      <c r="E110" s="2190">
        <v>1206888</v>
      </c>
      <c r="F110" s="2190">
        <v>0</v>
      </c>
      <c r="I110" s="1707"/>
      <c r="J110" s="1866"/>
      <c r="K110" s="1866"/>
    </row>
    <row r="111" spans="1:11">
      <c r="A111" s="884">
        <v>107</v>
      </c>
      <c r="B111" s="1589">
        <v>107</v>
      </c>
      <c r="C111" s="1589">
        <v>107</v>
      </c>
      <c r="D111" s="1590" t="s">
        <v>1721</v>
      </c>
      <c r="E111" s="2190">
        <v>1985667.38</v>
      </c>
      <c r="F111" s="2190">
        <v>0</v>
      </c>
      <c r="I111" s="1707"/>
      <c r="J111" s="1866"/>
      <c r="K111" s="1866"/>
    </row>
    <row r="112" spans="1:11">
      <c r="A112" s="884">
        <v>108</v>
      </c>
      <c r="B112" s="1589">
        <v>108</v>
      </c>
      <c r="C112" s="2202">
        <v>108</v>
      </c>
      <c r="D112" s="1590" t="s">
        <v>2410</v>
      </c>
      <c r="E112" s="2190">
        <v>83289530</v>
      </c>
      <c r="F112" s="2190">
        <v>0</v>
      </c>
      <c r="I112" s="1707"/>
      <c r="J112" s="1866"/>
      <c r="K112" s="1866"/>
    </row>
    <row r="113" spans="1:11">
      <c r="A113" s="884">
        <v>109</v>
      </c>
      <c r="B113" s="1589">
        <v>109</v>
      </c>
      <c r="C113" s="2202">
        <v>109</v>
      </c>
      <c r="D113" s="1590" t="s">
        <v>249</v>
      </c>
      <c r="E113" s="2190">
        <v>732742</v>
      </c>
      <c r="F113" s="2190">
        <v>0</v>
      </c>
      <c r="I113" s="1707"/>
      <c r="J113" s="1866"/>
      <c r="K113" s="1866"/>
    </row>
    <row r="114" spans="1:11">
      <c r="A114" s="884">
        <v>110</v>
      </c>
      <c r="B114" s="1589">
        <v>110</v>
      </c>
      <c r="C114" s="2202">
        <v>110</v>
      </c>
      <c r="D114" s="1590" t="s">
        <v>29</v>
      </c>
      <c r="E114" s="2190">
        <v>83828453.890000001</v>
      </c>
      <c r="F114" s="2190">
        <v>0</v>
      </c>
      <c r="I114" s="1707"/>
      <c r="J114" s="1866"/>
      <c r="K114" s="1866"/>
    </row>
    <row r="115" spans="1:11">
      <c r="A115" s="884">
        <v>111</v>
      </c>
      <c r="B115" s="1589">
        <v>111</v>
      </c>
      <c r="C115" s="2202">
        <v>111</v>
      </c>
      <c r="D115" s="1590" t="s">
        <v>1722</v>
      </c>
      <c r="E115" s="2190">
        <v>317197699.98000002</v>
      </c>
      <c r="F115" s="2190">
        <v>0</v>
      </c>
      <c r="I115" s="1707"/>
      <c r="J115" s="1866"/>
      <c r="K115" s="1866"/>
    </row>
    <row r="116" spans="1:11">
      <c r="A116" s="884">
        <v>112</v>
      </c>
      <c r="B116" s="1589">
        <v>112</v>
      </c>
      <c r="C116" s="2202">
        <v>112</v>
      </c>
      <c r="D116" s="1590" t="s">
        <v>251</v>
      </c>
      <c r="E116" s="2190">
        <v>152926314.94999999</v>
      </c>
      <c r="F116" s="2190">
        <v>0</v>
      </c>
      <c r="I116" s="1707"/>
      <c r="J116" s="1866"/>
      <c r="K116" s="1866"/>
    </row>
    <row r="117" spans="1:11">
      <c r="A117" s="884">
        <v>113</v>
      </c>
      <c r="B117" s="1589">
        <v>113</v>
      </c>
      <c r="C117" s="2202">
        <v>113</v>
      </c>
      <c r="D117" s="1590" t="s">
        <v>252</v>
      </c>
      <c r="E117" s="2190">
        <v>43291366.479999997</v>
      </c>
      <c r="F117" s="2190">
        <v>0</v>
      </c>
      <c r="I117" s="1707"/>
      <c r="J117" s="1866"/>
      <c r="K117" s="1866"/>
    </row>
    <row r="118" spans="1:11">
      <c r="A118" s="884">
        <v>114</v>
      </c>
      <c r="B118" s="1589">
        <v>114</v>
      </c>
      <c r="C118" s="2202">
        <v>114</v>
      </c>
      <c r="D118" s="1590" t="s">
        <v>253</v>
      </c>
      <c r="E118" s="2190">
        <v>76496924.435000002</v>
      </c>
      <c r="F118" s="2190">
        <v>0</v>
      </c>
      <c r="I118" s="1707"/>
      <c r="J118" s="1866"/>
      <c r="K118" s="1866"/>
    </row>
    <row r="119" spans="1:11">
      <c r="A119" s="884">
        <v>115</v>
      </c>
      <c r="B119" s="1589">
        <v>115</v>
      </c>
      <c r="C119" s="2202">
        <v>115</v>
      </c>
      <c r="D119" s="1590" t="s">
        <v>254</v>
      </c>
      <c r="E119" s="2190">
        <v>65551866.164999999</v>
      </c>
      <c r="F119" s="2190">
        <v>0</v>
      </c>
      <c r="I119" s="1707"/>
      <c r="J119" s="1866"/>
      <c r="K119" s="1866"/>
    </row>
    <row r="120" spans="1:11">
      <c r="A120" s="884">
        <v>116</v>
      </c>
      <c r="B120" s="1589">
        <v>116</v>
      </c>
      <c r="C120" s="2202">
        <v>116</v>
      </c>
      <c r="D120" s="1590" t="s">
        <v>1723</v>
      </c>
      <c r="E120" s="2190">
        <v>5516783.5</v>
      </c>
      <c r="F120" s="2190">
        <v>0</v>
      </c>
      <c r="I120" s="1707"/>
      <c r="J120" s="1866"/>
      <c r="K120" s="1866"/>
    </row>
    <row r="121" spans="1:11">
      <c r="A121" s="884">
        <v>117</v>
      </c>
      <c r="B121" s="1589">
        <v>117</v>
      </c>
      <c r="C121" s="2202">
        <v>117</v>
      </c>
      <c r="D121" s="1590" t="s">
        <v>794</v>
      </c>
      <c r="E121" s="2190">
        <v>439692554.81999999</v>
      </c>
      <c r="F121" s="2190">
        <v>0</v>
      </c>
      <c r="I121" s="1707"/>
      <c r="J121" s="1866"/>
      <c r="K121" s="1866"/>
    </row>
    <row r="122" spans="1:11">
      <c r="A122" s="884">
        <v>118</v>
      </c>
      <c r="B122" s="1589">
        <v>118</v>
      </c>
      <c r="C122" s="2202">
        <v>118</v>
      </c>
      <c r="D122" s="1590" t="s">
        <v>795</v>
      </c>
      <c r="E122" s="2190">
        <v>722933.75</v>
      </c>
      <c r="F122" s="2190">
        <v>0</v>
      </c>
      <c r="I122" s="1707"/>
      <c r="J122" s="1866"/>
      <c r="K122" s="1866"/>
    </row>
    <row r="123" spans="1:11">
      <c r="A123" s="884">
        <v>119</v>
      </c>
      <c r="B123" s="1589">
        <v>119</v>
      </c>
      <c r="C123" s="2202">
        <v>119</v>
      </c>
      <c r="D123" s="1590" t="s">
        <v>1380</v>
      </c>
      <c r="E123" s="2190">
        <v>9203974.4700000007</v>
      </c>
      <c r="F123" s="2190">
        <v>0</v>
      </c>
      <c r="I123" s="1707"/>
      <c r="J123" s="1866"/>
      <c r="K123" s="1866"/>
    </row>
    <row r="124" spans="1:11">
      <c r="A124" s="884">
        <v>120</v>
      </c>
      <c r="B124" s="1589">
        <v>120</v>
      </c>
      <c r="C124" s="2202">
        <v>120</v>
      </c>
      <c r="D124" s="1590" t="s">
        <v>257</v>
      </c>
      <c r="E124" s="2190">
        <v>0</v>
      </c>
      <c r="F124" s="2190">
        <v>0</v>
      </c>
      <c r="I124" s="1707"/>
      <c r="J124" s="1866"/>
      <c r="K124" s="1866"/>
    </row>
    <row r="125" spans="1:11">
      <c r="A125" s="884">
        <v>121</v>
      </c>
      <c r="B125" s="1589">
        <v>121</v>
      </c>
      <c r="C125" s="2202">
        <v>121</v>
      </c>
      <c r="D125" s="1590" t="s">
        <v>258</v>
      </c>
      <c r="E125" s="2190">
        <v>28377371.73</v>
      </c>
      <c r="F125" s="2190">
        <v>0</v>
      </c>
      <c r="I125" s="1707"/>
      <c r="J125" s="1866"/>
      <c r="K125" s="1866"/>
    </row>
    <row r="126" spans="1:11">
      <c r="A126" s="884">
        <v>122</v>
      </c>
      <c r="B126" s="1589">
        <v>122</v>
      </c>
      <c r="C126" s="2202">
        <v>122</v>
      </c>
      <c r="D126" s="1590" t="s">
        <v>259</v>
      </c>
      <c r="E126" s="2190">
        <v>2990336.29</v>
      </c>
      <c r="F126" s="2190">
        <v>0</v>
      </c>
      <c r="I126" s="1707"/>
      <c r="J126" s="1866"/>
      <c r="K126" s="1866"/>
    </row>
    <row r="127" spans="1:11">
      <c r="A127" s="884">
        <v>123</v>
      </c>
      <c r="B127" s="1589">
        <v>123</v>
      </c>
      <c r="C127" s="2202">
        <v>123</v>
      </c>
      <c r="D127" s="1590" t="s">
        <v>260</v>
      </c>
      <c r="E127" s="2190">
        <v>1342375.93</v>
      </c>
      <c r="F127" s="2190">
        <v>0</v>
      </c>
      <c r="I127" s="1707"/>
      <c r="J127" s="1866"/>
      <c r="K127" s="1866"/>
    </row>
    <row r="128" spans="1:11">
      <c r="A128" s="884">
        <v>124</v>
      </c>
      <c r="B128" s="1589">
        <v>124</v>
      </c>
      <c r="C128" s="2202">
        <v>124</v>
      </c>
      <c r="D128" s="1590" t="s">
        <v>173</v>
      </c>
      <c r="E128" s="2190">
        <v>201822986.28999999</v>
      </c>
      <c r="F128" s="2190">
        <v>0</v>
      </c>
      <c r="I128" s="1707"/>
      <c r="J128" s="1866"/>
      <c r="K128" s="1866"/>
    </row>
    <row r="129" spans="1:11">
      <c r="A129" s="884">
        <v>125</v>
      </c>
      <c r="B129" s="1589">
        <v>125</v>
      </c>
      <c r="C129" s="2202">
        <v>125</v>
      </c>
      <c r="D129" s="1590" t="s">
        <v>262</v>
      </c>
      <c r="E129" s="2190">
        <v>0</v>
      </c>
      <c r="F129" s="2190">
        <v>0</v>
      </c>
      <c r="I129" s="1707"/>
      <c r="J129" s="1866"/>
      <c r="K129" s="1866"/>
    </row>
    <row r="130" spans="1:11">
      <c r="A130" s="884">
        <v>126</v>
      </c>
      <c r="B130" s="1589">
        <v>126</v>
      </c>
      <c r="C130" s="2202">
        <v>126</v>
      </c>
      <c r="D130" s="1590" t="s">
        <v>263</v>
      </c>
      <c r="E130" s="2190">
        <v>0</v>
      </c>
      <c r="F130" s="2190">
        <v>0</v>
      </c>
      <c r="I130" s="1707"/>
      <c r="J130" s="1866"/>
      <c r="K130" s="1866"/>
    </row>
    <row r="131" spans="1:11">
      <c r="A131" s="884">
        <v>127</v>
      </c>
      <c r="B131" s="1589">
        <v>127</v>
      </c>
      <c r="C131" s="2202">
        <v>127</v>
      </c>
      <c r="D131" s="1590" t="s">
        <v>174</v>
      </c>
      <c r="E131" s="2190">
        <v>0</v>
      </c>
      <c r="F131" s="2190">
        <v>0</v>
      </c>
      <c r="I131" s="1707"/>
      <c r="J131" s="1866"/>
      <c r="K131" s="1866"/>
    </row>
    <row r="132" spans="1:11">
      <c r="A132" s="884">
        <v>128</v>
      </c>
      <c r="B132" s="1589">
        <v>128</v>
      </c>
      <c r="C132" s="2202">
        <v>128</v>
      </c>
      <c r="D132" s="1590" t="s">
        <v>265</v>
      </c>
      <c r="E132" s="2190">
        <v>3434201.17</v>
      </c>
      <c r="F132" s="2190">
        <v>0</v>
      </c>
      <c r="I132" s="1707"/>
      <c r="J132" s="1866"/>
      <c r="K132" s="1866"/>
    </row>
    <row r="133" spans="1:11">
      <c r="A133" s="884">
        <v>129</v>
      </c>
      <c r="B133" s="1589">
        <v>129</v>
      </c>
      <c r="C133" s="2202">
        <v>129</v>
      </c>
      <c r="D133" s="1590" t="s">
        <v>266</v>
      </c>
      <c r="E133" s="2190">
        <v>0</v>
      </c>
      <c r="F133" s="2190">
        <v>0</v>
      </c>
      <c r="I133" s="1707"/>
      <c r="J133" s="1866"/>
      <c r="K133" s="1866"/>
    </row>
    <row r="134" spans="1:11">
      <c r="A134" s="884">
        <v>130</v>
      </c>
      <c r="B134" s="1589">
        <v>130</v>
      </c>
      <c r="C134" s="2202">
        <v>130</v>
      </c>
      <c r="D134" s="1590" t="s">
        <v>74</v>
      </c>
      <c r="E134" s="2190">
        <v>434283</v>
      </c>
      <c r="F134" s="2190">
        <v>0</v>
      </c>
      <c r="I134" s="1707"/>
      <c r="J134" s="1866"/>
      <c r="K134" s="1866"/>
    </row>
    <row r="135" spans="1:11">
      <c r="A135" s="884">
        <v>131</v>
      </c>
      <c r="B135" s="1589">
        <v>131</v>
      </c>
      <c r="C135" s="2202">
        <v>131</v>
      </c>
      <c r="D135" s="1590" t="s">
        <v>75</v>
      </c>
      <c r="E135" s="2190">
        <v>2145840</v>
      </c>
      <c r="F135" s="2190">
        <v>0</v>
      </c>
      <c r="I135" s="1707"/>
      <c r="J135" s="1866"/>
      <c r="K135" s="1866"/>
    </row>
    <row r="136" spans="1:11">
      <c r="A136" s="884">
        <v>132</v>
      </c>
      <c r="B136" s="1589">
        <v>132</v>
      </c>
      <c r="C136" s="2202">
        <v>132</v>
      </c>
      <c r="D136" s="1590" t="s">
        <v>267</v>
      </c>
      <c r="E136" s="2190">
        <v>0</v>
      </c>
      <c r="F136" s="2190">
        <v>0</v>
      </c>
      <c r="I136" s="1707"/>
      <c r="J136" s="1866"/>
      <c r="K136" s="1866"/>
    </row>
    <row r="137" spans="1:11">
      <c r="A137" s="884">
        <v>133</v>
      </c>
      <c r="B137" s="1589">
        <v>133</v>
      </c>
      <c r="C137" s="2202">
        <v>133</v>
      </c>
      <c r="D137" s="1590" t="s">
        <v>957</v>
      </c>
      <c r="E137" s="2190">
        <v>0</v>
      </c>
      <c r="F137" s="2190">
        <v>0</v>
      </c>
      <c r="I137" s="1707"/>
      <c r="J137" s="1866"/>
      <c r="K137" s="1866"/>
    </row>
    <row r="138" spans="1:11">
      <c r="A138" s="884">
        <v>134</v>
      </c>
      <c r="B138" s="1589">
        <v>134</v>
      </c>
      <c r="C138" s="2202">
        <v>134</v>
      </c>
      <c r="D138" s="1590" t="s">
        <v>470</v>
      </c>
      <c r="E138" s="2190">
        <v>0</v>
      </c>
      <c r="F138" s="2190">
        <v>0</v>
      </c>
      <c r="I138" s="1707"/>
      <c r="J138" s="1866"/>
      <c r="K138" s="1866"/>
    </row>
    <row r="139" spans="1:11">
      <c r="A139" s="884">
        <v>135</v>
      </c>
      <c r="B139" s="1589">
        <v>135</v>
      </c>
      <c r="C139" s="2202">
        <v>135</v>
      </c>
      <c r="D139" s="1590" t="s">
        <v>471</v>
      </c>
      <c r="E139" s="2190">
        <v>0</v>
      </c>
      <c r="F139" s="2190">
        <v>0</v>
      </c>
      <c r="I139" s="1707"/>
      <c r="J139" s="1866"/>
      <c r="K139" s="1866"/>
    </row>
    <row r="140" spans="1:11">
      <c r="A140" s="884">
        <v>136</v>
      </c>
      <c r="B140" s="1589">
        <v>136</v>
      </c>
      <c r="C140" s="2202">
        <v>136</v>
      </c>
      <c r="D140" s="1590" t="s">
        <v>472</v>
      </c>
      <c r="E140" s="2190">
        <v>0</v>
      </c>
      <c r="F140" s="2190">
        <v>0</v>
      </c>
      <c r="I140" s="1707"/>
      <c r="J140" s="1866"/>
      <c r="K140" s="1866"/>
    </row>
    <row r="141" spans="1:11">
      <c r="A141" s="884">
        <v>137</v>
      </c>
      <c r="B141" s="1589">
        <v>137</v>
      </c>
      <c r="C141" s="2202">
        <v>137</v>
      </c>
      <c r="D141" s="1590" t="s">
        <v>473</v>
      </c>
      <c r="E141" s="2190">
        <v>6295559</v>
      </c>
      <c r="F141" s="2190">
        <v>0</v>
      </c>
      <c r="I141" s="1707"/>
      <c r="J141" s="1866"/>
      <c r="K141" s="1866"/>
    </row>
    <row r="142" spans="1:11">
      <c r="A142" s="884">
        <v>138</v>
      </c>
      <c r="B142" s="1589">
        <v>138</v>
      </c>
      <c r="C142" s="2202">
        <v>138</v>
      </c>
      <c r="D142" s="1590" t="s">
        <v>268</v>
      </c>
      <c r="E142" s="2190">
        <v>0</v>
      </c>
      <c r="F142" s="2190">
        <v>0</v>
      </c>
      <c r="I142" s="1707"/>
      <c r="J142" s="1866"/>
      <c r="K142" s="1866"/>
    </row>
    <row r="143" spans="1:11">
      <c r="A143" s="884">
        <v>139</v>
      </c>
      <c r="B143" s="1589">
        <v>139</v>
      </c>
      <c r="C143" s="2202">
        <v>139</v>
      </c>
      <c r="D143" s="1590" t="s">
        <v>269</v>
      </c>
      <c r="E143" s="2190">
        <v>0</v>
      </c>
      <c r="F143" s="2190">
        <v>0</v>
      </c>
      <c r="I143" s="1707"/>
      <c r="J143" s="1866"/>
      <c r="K143" s="1866"/>
    </row>
    <row r="144" spans="1:11">
      <c r="A144" s="884">
        <v>140</v>
      </c>
      <c r="B144" s="1589">
        <v>140</v>
      </c>
      <c r="C144" s="2202">
        <v>140</v>
      </c>
      <c r="D144" s="1590" t="s">
        <v>41</v>
      </c>
      <c r="E144" s="2190">
        <v>82808</v>
      </c>
      <c r="F144" s="2190">
        <v>0</v>
      </c>
      <c r="I144" s="1707"/>
      <c r="J144" s="1866"/>
      <c r="K144" s="1866"/>
    </row>
    <row r="145" spans="1:11">
      <c r="A145" s="884">
        <v>141</v>
      </c>
      <c r="B145" s="1589">
        <v>141</v>
      </c>
      <c r="C145" s="2202">
        <v>141</v>
      </c>
      <c r="D145" s="1590" t="s">
        <v>270</v>
      </c>
      <c r="E145" s="2190">
        <v>0</v>
      </c>
      <c r="F145" s="2190">
        <v>0</v>
      </c>
      <c r="I145" s="1707"/>
      <c r="J145" s="1866"/>
      <c r="K145" s="1866"/>
    </row>
    <row r="146" spans="1:11">
      <c r="A146" s="884">
        <v>142</v>
      </c>
      <c r="B146" s="1589">
        <v>142</v>
      </c>
      <c r="C146" s="2202">
        <v>142</v>
      </c>
      <c r="D146" s="1590" t="s">
        <v>271</v>
      </c>
      <c r="E146" s="2190">
        <v>3389187.48</v>
      </c>
      <c r="F146" s="2190">
        <v>0</v>
      </c>
      <c r="I146" s="1707"/>
      <c r="J146" s="1866"/>
      <c r="K146" s="1866"/>
    </row>
    <row r="147" spans="1:11">
      <c r="A147" s="884">
        <v>143</v>
      </c>
      <c r="B147" s="1589">
        <v>143</v>
      </c>
      <c r="C147" s="2202">
        <v>143</v>
      </c>
      <c r="D147" s="1590" t="s">
        <v>272</v>
      </c>
      <c r="E147" s="2190">
        <v>0</v>
      </c>
      <c r="F147" s="2190">
        <v>0</v>
      </c>
      <c r="I147" s="1707"/>
      <c r="J147" s="1866"/>
      <c r="K147" s="1866"/>
    </row>
    <row r="148" spans="1:11">
      <c r="A148" s="884">
        <v>144</v>
      </c>
      <c r="B148" s="1589">
        <v>144</v>
      </c>
      <c r="C148" s="2202">
        <v>144</v>
      </c>
      <c r="D148" s="1590" t="s">
        <v>40</v>
      </c>
      <c r="E148" s="2190">
        <v>0</v>
      </c>
      <c r="F148" s="2190">
        <v>0</v>
      </c>
      <c r="I148" s="1707"/>
      <c r="J148" s="1866"/>
      <c r="K148" s="1866"/>
    </row>
    <row r="149" spans="1:11">
      <c r="A149" s="884">
        <v>145</v>
      </c>
      <c r="B149" s="1589">
        <v>145</v>
      </c>
      <c r="C149" s="2202">
        <v>145</v>
      </c>
      <c r="D149" s="1590" t="s">
        <v>39</v>
      </c>
      <c r="E149" s="2190">
        <v>1807742.355</v>
      </c>
      <c r="F149" s="2190">
        <v>0</v>
      </c>
      <c r="I149" s="1707"/>
      <c r="J149" s="1866"/>
      <c r="K149" s="1866"/>
    </row>
    <row r="150" spans="1:11" s="278" customFormat="1">
      <c r="A150" s="884">
        <v>146</v>
      </c>
      <c r="B150" s="1589">
        <v>146</v>
      </c>
      <c r="C150" s="1589">
        <v>146</v>
      </c>
      <c r="D150" s="1590" t="s">
        <v>273</v>
      </c>
      <c r="E150" s="2190">
        <v>0</v>
      </c>
      <c r="F150" s="2190">
        <v>684788201</v>
      </c>
      <c r="G150" s="1110"/>
      <c r="H150" s="1110"/>
      <c r="I150" s="1707"/>
      <c r="J150" s="1866"/>
      <c r="K150" s="1866"/>
    </row>
    <row r="151" spans="1:11" s="278" customFormat="1">
      <c r="A151" s="884">
        <v>147</v>
      </c>
      <c r="B151" s="1589">
        <v>147</v>
      </c>
      <c r="C151" s="1589">
        <v>147</v>
      </c>
      <c r="D151" s="1590" t="s">
        <v>274</v>
      </c>
      <c r="E151" s="2190">
        <v>0</v>
      </c>
      <c r="F151" s="2190">
        <v>1003983945.225</v>
      </c>
      <c r="G151" s="1110"/>
      <c r="H151" s="1110"/>
      <c r="I151" s="1707"/>
      <c r="J151" s="1866"/>
      <c r="K151" s="1866"/>
    </row>
    <row r="152" spans="1:11" s="278" customFormat="1">
      <c r="A152" s="884">
        <v>148</v>
      </c>
      <c r="B152" s="1589">
        <v>148</v>
      </c>
      <c r="C152" s="1589">
        <v>148</v>
      </c>
      <c r="D152" s="1590" t="s">
        <v>275</v>
      </c>
      <c r="E152" s="2190">
        <v>0</v>
      </c>
      <c r="F152" s="2190">
        <v>46023662</v>
      </c>
      <c r="G152" s="1110"/>
      <c r="H152" s="1110"/>
      <c r="I152" s="1707"/>
      <c r="J152" s="1866"/>
      <c r="K152" s="1866"/>
    </row>
    <row r="153" spans="1:11" s="278" customFormat="1">
      <c r="A153" s="884">
        <v>149</v>
      </c>
      <c r="B153" s="1589">
        <v>149</v>
      </c>
      <c r="C153" s="1589">
        <v>149</v>
      </c>
      <c r="D153" s="1590" t="s">
        <v>276</v>
      </c>
      <c r="E153" s="2190">
        <v>0</v>
      </c>
      <c r="F153" s="2190">
        <v>129262440</v>
      </c>
      <c r="G153" s="1110"/>
      <c r="H153" s="1110"/>
      <c r="I153" s="1707"/>
      <c r="J153" s="1866"/>
      <c r="K153" s="1866"/>
    </row>
    <row r="154" spans="1:11" s="278" customFormat="1">
      <c r="A154" s="884">
        <v>150</v>
      </c>
      <c r="B154" s="1589">
        <v>150</v>
      </c>
      <c r="C154" s="1589">
        <v>150</v>
      </c>
      <c r="D154" s="1590" t="s">
        <v>1553</v>
      </c>
      <c r="E154" s="2190">
        <v>0</v>
      </c>
      <c r="F154" s="2190">
        <v>1413713.73</v>
      </c>
      <c r="G154" s="1110"/>
      <c r="H154" s="1110"/>
      <c r="I154" s="1707"/>
      <c r="J154" s="1866"/>
      <c r="K154" s="1866"/>
    </row>
    <row r="155" spans="1:11" s="278" customFormat="1">
      <c r="A155" s="884">
        <v>151</v>
      </c>
      <c r="B155" s="1589">
        <v>151</v>
      </c>
      <c r="C155" s="1589">
        <v>151</v>
      </c>
      <c r="D155" s="1590" t="s">
        <v>277</v>
      </c>
      <c r="E155" s="2190">
        <v>0</v>
      </c>
      <c r="F155" s="2190">
        <v>0</v>
      </c>
      <c r="G155" s="1110"/>
      <c r="H155" s="1110"/>
      <c r="I155" s="1707"/>
      <c r="J155" s="1866"/>
      <c r="K155" s="1866"/>
    </row>
    <row r="156" spans="1:11" s="278" customFormat="1">
      <c r="A156" s="884">
        <v>152</v>
      </c>
      <c r="B156" s="1589">
        <v>152</v>
      </c>
      <c r="C156" s="1589">
        <v>152</v>
      </c>
      <c r="D156" s="1590" t="s">
        <v>278</v>
      </c>
      <c r="E156" s="2190">
        <v>0</v>
      </c>
      <c r="F156" s="2190">
        <v>284580</v>
      </c>
      <c r="G156" s="1110"/>
      <c r="H156" s="1110"/>
      <c r="I156" s="1707"/>
      <c r="J156" s="1866"/>
      <c r="K156" s="1866"/>
    </row>
    <row r="157" spans="1:11" s="278" customFormat="1">
      <c r="A157" s="884">
        <v>153</v>
      </c>
      <c r="B157" s="1589">
        <v>153</v>
      </c>
      <c r="C157" s="1589">
        <v>153</v>
      </c>
      <c r="D157" s="1590" t="s">
        <v>279</v>
      </c>
      <c r="E157" s="2190">
        <v>0</v>
      </c>
      <c r="F157" s="2190">
        <v>693007688.76999998</v>
      </c>
      <c r="G157" s="1110"/>
      <c r="H157" s="1110"/>
      <c r="I157" s="1707"/>
      <c r="J157" s="1866"/>
      <c r="K157" s="1866"/>
    </row>
    <row r="158" spans="1:11" s="278" customFormat="1">
      <c r="A158" s="884">
        <v>154</v>
      </c>
      <c r="B158" s="1589">
        <v>154</v>
      </c>
      <c r="C158" s="1589">
        <v>154</v>
      </c>
      <c r="D158" s="1590" t="s">
        <v>810</v>
      </c>
      <c r="E158" s="2190">
        <v>0</v>
      </c>
      <c r="F158" s="2190">
        <v>2044236786.8399999</v>
      </c>
      <c r="G158" s="1110"/>
      <c r="H158" s="1110"/>
      <c r="I158" s="1707"/>
      <c r="J158" s="1866"/>
      <c r="K158" s="1866"/>
    </row>
    <row r="159" spans="1:11" s="278" customFormat="1">
      <c r="A159" s="884">
        <v>155</v>
      </c>
      <c r="B159" s="1589">
        <v>155</v>
      </c>
      <c r="C159" s="1589">
        <v>155</v>
      </c>
      <c r="D159" s="1590" t="s">
        <v>811</v>
      </c>
      <c r="E159" s="2190">
        <v>0</v>
      </c>
      <c r="F159" s="2190">
        <v>50768145.530000001</v>
      </c>
      <c r="G159" s="1110"/>
      <c r="H159" s="1110"/>
      <c r="I159" s="1707"/>
      <c r="J159" s="1866"/>
      <c r="K159" s="1866"/>
    </row>
    <row r="160" spans="1:11" s="278" customFormat="1">
      <c r="A160" s="884">
        <v>156</v>
      </c>
      <c r="B160" s="1589">
        <v>156</v>
      </c>
      <c r="C160" s="1589">
        <v>156</v>
      </c>
      <c r="D160" s="1590" t="s">
        <v>1455</v>
      </c>
      <c r="E160" s="2190">
        <v>0</v>
      </c>
      <c r="F160" s="2190">
        <v>0</v>
      </c>
      <c r="G160" s="1110"/>
      <c r="H160" s="1110"/>
      <c r="I160" s="1707"/>
      <c r="J160" s="1866"/>
      <c r="K160" s="1866"/>
    </row>
    <row r="161" spans="1:11" s="278" customFormat="1">
      <c r="A161" s="884">
        <v>157</v>
      </c>
      <c r="B161" s="1589">
        <v>157</v>
      </c>
      <c r="C161" s="1589">
        <v>157</v>
      </c>
      <c r="D161" s="1590" t="s">
        <v>1342</v>
      </c>
      <c r="E161" s="2190">
        <v>0</v>
      </c>
      <c r="F161" s="2190">
        <v>0</v>
      </c>
      <c r="G161" s="1110"/>
      <c r="H161" s="1110"/>
      <c r="I161" s="1707"/>
      <c r="J161" s="1866"/>
      <c r="K161" s="1866"/>
    </row>
    <row r="162" spans="1:11" s="278" customFormat="1">
      <c r="A162" s="884">
        <v>158</v>
      </c>
      <c r="B162" s="1589">
        <v>158</v>
      </c>
      <c r="C162" s="1589">
        <v>158</v>
      </c>
      <c r="D162" s="1590" t="s">
        <v>1343</v>
      </c>
      <c r="E162" s="2190">
        <v>0</v>
      </c>
      <c r="F162" s="2190">
        <v>0</v>
      </c>
      <c r="G162" s="1111"/>
      <c r="H162" s="1110"/>
      <c r="I162" s="1707"/>
      <c r="J162" s="1866"/>
      <c r="K162" s="1866"/>
    </row>
    <row r="163" spans="1:11">
      <c r="A163" s="884">
        <v>159</v>
      </c>
      <c r="B163" s="1589">
        <v>159</v>
      </c>
      <c r="C163" s="1589">
        <v>159</v>
      </c>
      <c r="D163" s="1590" t="s">
        <v>1112</v>
      </c>
      <c r="E163" s="2190">
        <v>1693487.5</v>
      </c>
      <c r="F163" s="2190">
        <v>0</v>
      </c>
      <c r="I163" s="1707"/>
      <c r="J163" s="1866"/>
      <c r="K163" s="1866"/>
    </row>
    <row r="164" spans="1:11">
      <c r="A164" s="884">
        <v>160</v>
      </c>
      <c r="B164" s="1589">
        <v>160</v>
      </c>
      <c r="C164" s="1589">
        <v>160</v>
      </c>
      <c r="D164" s="1590" t="s">
        <v>391</v>
      </c>
      <c r="E164" s="2190">
        <v>0</v>
      </c>
      <c r="F164" s="2190">
        <v>0</v>
      </c>
      <c r="I164" s="1707"/>
      <c r="J164" s="1866"/>
      <c r="K164" s="1866"/>
    </row>
    <row r="165" spans="1:11">
      <c r="A165" s="884">
        <v>161</v>
      </c>
      <c r="B165" s="1589">
        <v>161</v>
      </c>
      <c r="C165" s="1589">
        <v>161</v>
      </c>
      <c r="D165" s="1590" t="s">
        <v>1344</v>
      </c>
      <c r="E165" s="2190">
        <v>3722794</v>
      </c>
      <c r="F165" s="2190">
        <v>0</v>
      </c>
      <c r="I165" s="1707"/>
      <c r="J165" s="1866"/>
      <c r="K165" s="1866"/>
    </row>
    <row r="166" spans="1:11">
      <c r="A166" s="884">
        <v>162</v>
      </c>
      <c r="B166" s="1589">
        <v>162</v>
      </c>
      <c r="C166" s="1589">
        <v>162</v>
      </c>
      <c r="D166" s="1590" t="s">
        <v>392</v>
      </c>
      <c r="E166" s="2190">
        <v>0</v>
      </c>
      <c r="F166" s="2190">
        <v>0</v>
      </c>
      <c r="I166" s="1707"/>
      <c r="J166" s="1866"/>
      <c r="K166" s="1866"/>
    </row>
    <row r="167" spans="1:11">
      <c r="A167" s="884">
        <v>163</v>
      </c>
      <c r="B167" s="1589">
        <v>163</v>
      </c>
      <c r="C167" s="1589">
        <v>163</v>
      </c>
      <c r="D167" s="1590" t="s">
        <v>578</v>
      </c>
      <c r="E167" s="2190">
        <v>0</v>
      </c>
      <c r="F167" s="2190">
        <v>0</v>
      </c>
      <c r="I167" s="1707"/>
      <c r="J167" s="1866"/>
      <c r="K167" s="1866"/>
    </row>
    <row r="168" spans="1:11">
      <c r="A168" s="884">
        <v>164</v>
      </c>
      <c r="B168" s="1589">
        <v>164</v>
      </c>
      <c r="C168" s="1589">
        <v>164</v>
      </c>
      <c r="D168" s="1590" t="s">
        <v>579</v>
      </c>
      <c r="E168" s="2190">
        <v>0</v>
      </c>
      <c r="F168" s="2190">
        <v>0</v>
      </c>
      <c r="I168" s="1707"/>
      <c r="J168" s="1866"/>
      <c r="K168" s="1866"/>
    </row>
    <row r="169" spans="1:11">
      <c r="A169" s="884">
        <v>165</v>
      </c>
      <c r="B169" s="1589">
        <v>165</v>
      </c>
      <c r="C169" s="1589">
        <v>165</v>
      </c>
      <c r="D169" s="1590" t="s">
        <v>580</v>
      </c>
      <c r="E169" s="2190">
        <v>0</v>
      </c>
      <c r="F169" s="2190">
        <v>0</v>
      </c>
      <c r="I169" s="1707"/>
      <c r="J169" s="1866"/>
      <c r="K169" s="1866"/>
    </row>
    <row r="170" spans="1:11">
      <c r="A170" s="884">
        <v>166</v>
      </c>
      <c r="B170" s="1589">
        <v>166</v>
      </c>
      <c r="C170" s="1589">
        <v>166</v>
      </c>
      <c r="D170" s="1590" t="s">
        <v>581</v>
      </c>
      <c r="E170" s="2190">
        <v>0</v>
      </c>
      <c r="F170" s="2190">
        <v>0</v>
      </c>
      <c r="I170" s="1707"/>
      <c r="J170" s="1866"/>
      <c r="K170" s="1866"/>
    </row>
    <row r="171" spans="1:11">
      <c r="A171" s="884">
        <v>167</v>
      </c>
      <c r="B171" s="1589">
        <v>167</v>
      </c>
      <c r="C171" s="1589">
        <v>167</v>
      </c>
      <c r="D171" s="1590" t="s">
        <v>393</v>
      </c>
      <c r="E171" s="2190">
        <v>0</v>
      </c>
      <c r="F171" s="2190">
        <v>0</v>
      </c>
      <c r="G171" s="1124"/>
      <c r="H171" s="1122"/>
      <c r="I171" s="1707"/>
      <c r="J171" s="1866"/>
      <c r="K171" s="1866"/>
    </row>
    <row r="172" spans="1:11">
      <c r="A172" s="884">
        <v>168</v>
      </c>
      <c r="B172" s="1589">
        <v>168</v>
      </c>
      <c r="C172" s="1589">
        <v>168</v>
      </c>
      <c r="D172" s="1590" t="s">
        <v>394</v>
      </c>
      <c r="E172" s="2190">
        <v>5124</v>
      </c>
      <c r="F172" s="2190">
        <v>0</v>
      </c>
      <c r="I172" s="1707"/>
      <c r="J172" s="1866"/>
      <c r="K172" s="1866"/>
    </row>
    <row r="173" spans="1:11">
      <c r="A173" s="884">
        <v>169</v>
      </c>
      <c r="B173" s="1589">
        <v>169</v>
      </c>
      <c r="C173" s="1589">
        <v>169</v>
      </c>
      <c r="D173" s="1590" t="s">
        <v>395</v>
      </c>
      <c r="E173" s="2190">
        <v>1910681.32</v>
      </c>
      <c r="F173" s="2190">
        <v>0</v>
      </c>
      <c r="I173" s="1707"/>
      <c r="J173" s="1866"/>
      <c r="K173" s="1866"/>
    </row>
    <row r="174" spans="1:11">
      <c r="A174" s="884">
        <v>170</v>
      </c>
      <c r="B174" s="1589">
        <v>170</v>
      </c>
      <c r="C174" s="1589">
        <v>170</v>
      </c>
      <c r="D174" s="1590" t="s">
        <v>396</v>
      </c>
      <c r="E174" s="2190">
        <v>14585756.82</v>
      </c>
      <c r="F174" s="2190">
        <v>0</v>
      </c>
      <c r="I174" s="1707"/>
      <c r="J174" s="1866"/>
      <c r="K174" s="1866"/>
    </row>
    <row r="175" spans="1:11" s="156" customFormat="1">
      <c r="A175" s="884">
        <v>171</v>
      </c>
      <c r="B175" s="1589">
        <v>171</v>
      </c>
      <c r="C175" s="1589">
        <v>171</v>
      </c>
      <c r="D175" s="1590" t="s">
        <v>397</v>
      </c>
      <c r="E175" s="2190">
        <v>5248993.07</v>
      </c>
      <c r="F175" s="2190">
        <v>0</v>
      </c>
      <c r="G175" s="1110"/>
      <c r="H175" s="1110"/>
      <c r="I175" s="1707"/>
      <c r="J175" s="1866"/>
      <c r="K175" s="1866"/>
    </row>
    <row r="176" spans="1:11">
      <c r="A176" s="884">
        <v>172</v>
      </c>
      <c r="B176" s="1589">
        <v>172</v>
      </c>
      <c r="C176" s="1589">
        <v>172</v>
      </c>
      <c r="D176" s="1590" t="s">
        <v>398</v>
      </c>
      <c r="E176" s="2190">
        <v>0</v>
      </c>
      <c r="F176" s="2190">
        <v>0</v>
      </c>
      <c r="I176" s="1707"/>
      <c r="J176" s="1866"/>
      <c r="K176" s="1866"/>
    </row>
    <row r="177" spans="1:11">
      <c r="A177" s="884">
        <v>173</v>
      </c>
      <c r="B177" s="1589">
        <v>173</v>
      </c>
      <c r="C177" s="1589">
        <v>173</v>
      </c>
      <c r="D177" s="1590" t="s">
        <v>1050</v>
      </c>
      <c r="E177" s="2190">
        <v>0</v>
      </c>
      <c r="F177" s="2190">
        <v>0</v>
      </c>
      <c r="I177" s="1707"/>
      <c r="J177" s="1866"/>
      <c r="K177" s="1866"/>
    </row>
    <row r="178" spans="1:11">
      <c r="A178" s="884">
        <v>174</v>
      </c>
      <c r="B178" s="1589">
        <v>174</v>
      </c>
      <c r="C178" s="1589">
        <v>174</v>
      </c>
      <c r="D178" s="1590" t="s">
        <v>1051</v>
      </c>
      <c r="E178" s="2190">
        <v>0</v>
      </c>
      <c r="F178" s="2190">
        <v>0</v>
      </c>
      <c r="I178" s="1707"/>
      <c r="J178" s="1866"/>
      <c r="K178" s="1866"/>
    </row>
    <row r="179" spans="1:11">
      <c r="A179" s="884">
        <v>175</v>
      </c>
      <c r="B179" s="1589">
        <v>175</v>
      </c>
      <c r="C179" s="1589">
        <v>175</v>
      </c>
      <c r="D179" s="1590" t="s">
        <v>945</v>
      </c>
      <c r="E179" s="2190">
        <v>0</v>
      </c>
      <c r="F179" s="2190">
        <v>0</v>
      </c>
      <c r="I179" s="1707"/>
      <c r="J179" s="1866"/>
      <c r="K179" s="1866"/>
    </row>
    <row r="180" spans="1:11">
      <c r="A180" s="884">
        <v>176</v>
      </c>
      <c r="B180" s="1589">
        <v>176</v>
      </c>
      <c r="C180" s="1589">
        <v>176</v>
      </c>
      <c r="D180" s="1590" t="s">
        <v>1120</v>
      </c>
      <c r="E180" s="2190">
        <v>142904955.15000001</v>
      </c>
      <c r="F180" s="2190">
        <v>0</v>
      </c>
      <c r="I180" s="1707"/>
      <c r="J180" s="1866"/>
      <c r="K180" s="1866"/>
    </row>
    <row r="181" spans="1:11">
      <c r="A181" s="884">
        <v>177</v>
      </c>
      <c r="B181" s="1589">
        <v>177</v>
      </c>
      <c r="C181" s="1589">
        <v>177</v>
      </c>
      <c r="D181" s="1590" t="s">
        <v>1121</v>
      </c>
      <c r="E181" s="2190">
        <v>381799085.89999998</v>
      </c>
      <c r="F181" s="2190">
        <v>0</v>
      </c>
      <c r="I181" s="1707"/>
      <c r="J181" s="1866"/>
      <c r="K181" s="1866"/>
    </row>
    <row r="182" spans="1:11">
      <c r="A182" s="884">
        <v>178</v>
      </c>
      <c r="B182" s="1589">
        <v>178</v>
      </c>
      <c r="C182" s="1589">
        <v>178</v>
      </c>
      <c r="D182" s="1590" t="s">
        <v>946</v>
      </c>
      <c r="E182" s="2190">
        <v>77730187.049999997</v>
      </c>
      <c r="F182" s="2190">
        <v>0</v>
      </c>
      <c r="I182" s="1707"/>
      <c r="J182" s="1866"/>
      <c r="K182" s="1866"/>
    </row>
    <row r="183" spans="1:11">
      <c r="A183" s="884">
        <v>179</v>
      </c>
      <c r="B183" s="1589">
        <v>179</v>
      </c>
      <c r="C183" s="1589">
        <v>179</v>
      </c>
      <c r="D183" s="1590" t="s">
        <v>1724</v>
      </c>
      <c r="E183" s="2190">
        <v>0</v>
      </c>
      <c r="F183" s="2190">
        <v>0</v>
      </c>
      <c r="I183" s="1707"/>
      <c r="J183" s="1866"/>
      <c r="K183" s="1866"/>
    </row>
    <row r="184" spans="1:11" s="278" customFormat="1">
      <c r="A184" s="884">
        <v>180</v>
      </c>
      <c r="B184" s="1589">
        <v>180</v>
      </c>
      <c r="C184" s="1589">
        <v>180</v>
      </c>
      <c r="D184" s="1590" t="s">
        <v>1123</v>
      </c>
      <c r="E184" s="2190">
        <v>0</v>
      </c>
      <c r="F184" s="2190">
        <v>69491.070000000007</v>
      </c>
      <c r="G184" s="1110"/>
      <c r="H184" s="1110"/>
      <c r="I184" s="1707"/>
      <c r="J184" s="1866"/>
      <c r="K184" s="1866"/>
    </row>
    <row r="185" spans="1:11" s="278" customFormat="1">
      <c r="A185" s="884">
        <v>181</v>
      </c>
      <c r="B185" s="1589">
        <v>181</v>
      </c>
      <c r="C185" s="1589">
        <v>181</v>
      </c>
      <c r="D185" s="1590" t="s">
        <v>33</v>
      </c>
      <c r="E185" s="2190">
        <v>0</v>
      </c>
      <c r="F185" s="2190">
        <v>1098336</v>
      </c>
      <c r="G185" s="1110"/>
      <c r="H185" s="1110"/>
      <c r="I185" s="1707"/>
      <c r="J185" s="1866"/>
      <c r="K185" s="1866"/>
    </row>
    <row r="186" spans="1:11" s="278" customFormat="1">
      <c r="A186" s="884">
        <v>182</v>
      </c>
      <c r="B186" s="1589">
        <v>182</v>
      </c>
      <c r="C186" s="1589">
        <v>182</v>
      </c>
      <c r="D186" s="1590" t="s">
        <v>34</v>
      </c>
      <c r="E186" s="2190">
        <v>0</v>
      </c>
      <c r="F186" s="2190">
        <v>0</v>
      </c>
      <c r="G186" s="1110"/>
      <c r="H186" s="1110"/>
      <c r="I186" s="1707"/>
      <c r="J186" s="1866"/>
      <c r="K186" s="1866"/>
    </row>
    <row r="187" spans="1:11" s="278" customFormat="1">
      <c r="A187" s="884">
        <v>183</v>
      </c>
      <c r="B187" s="1589">
        <v>183</v>
      </c>
      <c r="C187" s="1589">
        <v>183</v>
      </c>
      <c r="D187" s="1590" t="s">
        <v>35</v>
      </c>
      <c r="E187" s="2190">
        <v>0</v>
      </c>
      <c r="F187" s="2190">
        <v>0</v>
      </c>
      <c r="G187" s="1110"/>
      <c r="H187" s="1110"/>
      <c r="I187" s="1707"/>
      <c r="J187" s="1866"/>
      <c r="K187" s="1866"/>
    </row>
    <row r="188" spans="1:11" s="278" customFormat="1">
      <c r="A188" s="884">
        <v>184</v>
      </c>
      <c r="B188" s="1589">
        <v>184</v>
      </c>
      <c r="C188" s="1589">
        <v>184</v>
      </c>
      <c r="D188" s="1590" t="s">
        <v>1466</v>
      </c>
      <c r="E188" s="2190">
        <v>0</v>
      </c>
      <c r="F188" s="2190">
        <v>0</v>
      </c>
      <c r="G188" s="1110"/>
      <c r="H188" s="1110"/>
      <c r="I188" s="1707"/>
      <c r="J188" s="1866"/>
      <c r="K188" s="1866"/>
    </row>
    <row r="189" spans="1:11" s="278" customFormat="1">
      <c r="A189" s="884">
        <v>185</v>
      </c>
      <c r="B189" s="1589">
        <v>185</v>
      </c>
      <c r="C189" s="1589">
        <v>185</v>
      </c>
      <c r="D189" s="1590" t="s">
        <v>1467</v>
      </c>
      <c r="E189" s="2190">
        <v>0</v>
      </c>
      <c r="F189" s="2190">
        <v>0</v>
      </c>
      <c r="G189" s="1110"/>
      <c r="H189" s="1110"/>
      <c r="I189" s="1707"/>
      <c r="J189" s="1866"/>
      <c r="K189" s="1866"/>
    </row>
    <row r="190" spans="1:11" s="278" customFormat="1">
      <c r="A190" s="884">
        <v>186</v>
      </c>
      <c r="B190" s="1589">
        <v>186</v>
      </c>
      <c r="C190" s="1589">
        <v>186</v>
      </c>
      <c r="D190" s="1590" t="s">
        <v>1238</v>
      </c>
      <c r="E190" s="2190">
        <v>0</v>
      </c>
      <c r="F190" s="2190">
        <v>0</v>
      </c>
      <c r="G190" s="1110"/>
      <c r="H190" s="1110"/>
      <c r="I190" s="1707"/>
      <c r="J190" s="1866"/>
      <c r="K190" s="1866"/>
    </row>
    <row r="191" spans="1:11" s="278" customFormat="1">
      <c r="A191" s="884">
        <v>187</v>
      </c>
      <c r="B191" s="1589">
        <v>187</v>
      </c>
      <c r="C191" s="1589">
        <v>187</v>
      </c>
      <c r="D191" s="1590" t="s">
        <v>1469</v>
      </c>
      <c r="E191" s="2190">
        <v>0</v>
      </c>
      <c r="F191" s="2190">
        <v>0</v>
      </c>
      <c r="G191" s="1110"/>
      <c r="H191" s="1110"/>
      <c r="I191" s="1707"/>
      <c r="J191" s="1866"/>
      <c r="K191" s="1866"/>
    </row>
    <row r="192" spans="1:11" s="278" customFormat="1">
      <c r="A192" s="884">
        <v>188</v>
      </c>
      <c r="B192" s="1589">
        <v>188</v>
      </c>
      <c r="C192" s="1589">
        <v>188</v>
      </c>
      <c r="D192" s="1590" t="s">
        <v>1470</v>
      </c>
      <c r="E192" s="2190">
        <v>0</v>
      </c>
      <c r="F192" s="2190">
        <v>0</v>
      </c>
      <c r="G192" s="1110"/>
      <c r="H192" s="1110"/>
      <c r="I192" s="1707"/>
      <c r="J192" s="1866"/>
      <c r="K192" s="1866"/>
    </row>
    <row r="193" spans="1:11" s="278" customFormat="1">
      <c r="A193" s="884">
        <v>189</v>
      </c>
      <c r="B193" s="1589">
        <v>189</v>
      </c>
      <c r="C193" s="1589">
        <v>189</v>
      </c>
      <c r="D193" s="1590" t="s">
        <v>117</v>
      </c>
      <c r="E193" s="2190">
        <v>0</v>
      </c>
      <c r="F193" s="2190">
        <v>14035</v>
      </c>
      <c r="G193" s="1110"/>
      <c r="H193" s="1110"/>
      <c r="I193" s="1707"/>
      <c r="J193" s="1866"/>
      <c r="K193" s="1866"/>
    </row>
    <row r="194" spans="1:11" s="278" customFormat="1">
      <c r="A194" s="884">
        <v>190</v>
      </c>
      <c r="B194" s="1589">
        <v>190</v>
      </c>
      <c r="C194" s="1589">
        <v>190</v>
      </c>
      <c r="D194" s="1590" t="s">
        <v>1239</v>
      </c>
      <c r="E194" s="2190">
        <v>0</v>
      </c>
      <c r="F194" s="2190">
        <v>0</v>
      </c>
      <c r="G194" s="1110"/>
      <c r="H194" s="1110"/>
      <c r="I194" s="1707"/>
      <c r="J194" s="1866"/>
      <c r="K194" s="1866"/>
    </row>
    <row r="195" spans="1:11">
      <c r="A195" s="884">
        <v>191</v>
      </c>
      <c r="B195" s="1589">
        <v>191</v>
      </c>
      <c r="C195" s="1589">
        <v>191</v>
      </c>
      <c r="D195" s="1590" t="s">
        <v>44</v>
      </c>
      <c r="E195" s="2190">
        <v>0</v>
      </c>
      <c r="F195" s="2190">
        <v>9423819.4000000004</v>
      </c>
      <c r="I195" s="1707"/>
      <c r="J195" s="1866"/>
      <c r="K195" s="1866"/>
    </row>
    <row r="196" spans="1:11" s="156" customFormat="1">
      <c r="A196" s="884">
        <v>192</v>
      </c>
      <c r="B196" s="1589">
        <v>192</v>
      </c>
      <c r="C196" s="1589">
        <v>192</v>
      </c>
      <c r="D196" s="1590" t="s">
        <v>1113</v>
      </c>
      <c r="E196" s="2190">
        <v>0</v>
      </c>
      <c r="F196" s="2190">
        <v>1237910956.1600001</v>
      </c>
      <c r="G196" s="1110"/>
      <c r="H196" s="1110"/>
      <c r="I196" s="1707"/>
      <c r="J196" s="1866"/>
      <c r="K196" s="1866"/>
    </row>
    <row r="197" spans="1:11">
      <c r="A197" s="884">
        <v>193</v>
      </c>
      <c r="B197" s="1589">
        <v>193</v>
      </c>
      <c r="C197" s="1589">
        <v>193</v>
      </c>
      <c r="D197" s="1590" t="s">
        <v>128</v>
      </c>
      <c r="E197" s="2190">
        <v>0</v>
      </c>
      <c r="F197" s="2190">
        <v>384188</v>
      </c>
      <c r="I197" s="1707"/>
      <c r="J197" s="1866"/>
      <c r="K197" s="1866"/>
    </row>
    <row r="198" spans="1:11">
      <c r="A198" s="884">
        <v>194</v>
      </c>
      <c r="B198" s="1589">
        <v>194</v>
      </c>
      <c r="C198" s="1589">
        <v>194</v>
      </c>
      <c r="D198" s="1590" t="s">
        <v>129</v>
      </c>
      <c r="E198" s="2190">
        <v>0</v>
      </c>
      <c r="F198" s="2190">
        <v>764607.06</v>
      </c>
      <c r="I198" s="1707"/>
      <c r="J198" s="1866"/>
      <c r="K198" s="1866"/>
    </row>
    <row r="199" spans="1:11">
      <c r="A199" s="884">
        <v>195</v>
      </c>
      <c r="B199" s="1589">
        <v>195</v>
      </c>
      <c r="C199" s="1589">
        <v>195</v>
      </c>
      <c r="D199" s="1590" t="s">
        <v>119</v>
      </c>
      <c r="E199" s="2190">
        <v>0</v>
      </c>
      <c r="F199" s="2190">
        <v>7419854</v>
      </c>
      <c r="I199" s="1707"/>
      <c r="J199" s="1866"/>
      <c r="K199" s="1866"/>
    </row>
    <row r="200" spans="1:11">
      <c r="A200" s="884">
        <v>196</v>
      </c>
      <c r="B200" s="1589">
        <v>196</v>
      </c>
      <c r="C200" s="1589">
        <v>196</v>
      </c>
      <c r="D200" s="1590" t="s">
        <v>280</v>
      </c>
      <c r="E200" s="2190">
        <v>0</v>
      </c>
      <c r="F200" s="2190">
        <v>121618.59</v>
      </c>
      <c r="I200" s="1707"/>
      <c r="J200" s="1866"/>
      <c r="K200" s="1866"/>
    </row>
    <row r="201" spans="1:11">
      <c r="A201" s="884">
        <v>197</v>
      </c>
      <c r="B201" s="1589">
        <v>197</v>
      </c>
      <c r="C201" s="1589">
        <v>197</v>
      </c>
      <c r="D201" s="1590" t="s">
        <v>130</v>
      </c>
      <c r="E201" s="2190">
        <v>0</v>
      </c>
      <c r="F201" s="2190">
        <v>0</v>
      </c>
      <c r="I201" s="1707"/>
      <c r="J201" s="1866"/>
      <c r="K201" s="1866"/>
    </row>
    <row r="202" spans="1:11">
      <c r="A202" s="884">
        <v>198</v>
      </c>
      <c r="B202" s="1589">
        <v>198</v>
      </c>
      <c r="C202" s="1589">
        <v>198</v>
      </c>
      <c r="D202" s="1590" t="s">
        <v>131</v>
      </c>
      <c r="E202" s="2190">
        <v>0</v>
      </c>
      <c r="F202" s="2190">
        <v>370566</v>
      </c>
      <c r="I202" s="1707"/>
      <c r="J202" s="1866"/>
      <c r="K202" s="1866"/>
    </row>
    <row r="203" spans="1:11">
      <c r="A203" s="884">
        <v>199</v>
      </c>
      <c r="B203" s="1589">
        <v>199</v>
      </c>
      <c r="C203" s="1589">
        <v>199</v>
      </c>
      <c r="D203" s="1590" t="s">
        <v>132</v>
      </c>
      <c r="E203" s="2190">
        <v>0</v>
      </c>
      <c r="F203" s="2190">
        <v>1241652.33</v>
      </c>
      <c r="I203" s="1707"/>
      <c r="J203" s="1866"/>
      <c r="K203" s="1866"/>
    </row>
    <row r="204" spans="1:11" ht="15.6">
      <c r="A204" s="884">
        <v>200</v>
      </c>
      <c r="B204" s="1589">
        <v>200</v>
      </c>
      <c r="C204" s="1589">
        <v>200</v>
      </c>
      <c r="D204" s="1590" t="s">
        <v>133</v>
      </c>
      <c r="E204" s="2190">
        <v>0</v>
      </c>
      <c r="F204" s="2190">
        <v>308329869.48000002</v>
      </c>
      <c r="H204" s="1704"/>
      <c r="I204" s="1707"/>
      <c r="J204" s="1866"/>
      <c r="K204" s="1866"/>
    </row>
    <row r="205" spans="1:11">
      <c r="A205" s="884">
        <v>201</v>
      </c>
      <c r="B205" s="1589">
        <v>201</v>
      </c>
      <c r="C205" s="1589">
        <v>201</v>
      </c>
      <c r="D205" s="1590" t="s">
        <v>281</v>
      </c>
      <c r="E205" s="2190">
        <v>0</v>
      </c>
      <c r="F205" s="2190">
        <v>14493321.23</v>
      </c>
      <c r="I205" s="1707"/>
      <c r="J205" s="1866"/>
      <c r="K205" s="1866"/>
    </row>
    <row r="206" spans="1:11">
      <c r="A206" s="884">
        <v>202</v>
      </c>
      <c r="B206" s="1589">
        <v>202</v>
      </c>
      <c r="C206" s="1589">
        <v>202</v>
      </c>
      <c r="D206" s="1590" t="s">
        <v>134</v>
      </c>
      <c r="E206" s="2190">
        <v>0</v>
      </c>
      <c r="F206" s="2190">
        <v>1180747050.74</v>
      </c>
      <c r="I206" s="1707"/>
      <c r="J206" s="1866"/>
      <c r="K206" s="1866"/>
    </row>
    <row r="207" spans="1:11">
      <c r="A207" s="884">
        <v>203</v>
      </c>
      <c r="B207" s="1589">
        <v>203</v>
      </c>
      <c r="C207" s="1589">
        <v>203</v>
      </c>
      <c r="D207" s="1590" t="s">
        <v>135</v>
      </c>
      <c r="E207" s="2190">
        <v>668841724.65999997</v>
      </c>
      <c r="F207" s="2190">
        <v>0</v>
      </c>
      <c r="I207" s="1707"/>
      <c r="J207" s="1866"/>
      <c r="K207" s="1866"/>
    </row>
    <row r="208" spans="1:11" ht="18.600000000000001" customHeight="1">
      <c r="A208" s="884">
        <v>204</v>
      </c>
      <c r="B208" s="1589">
        <v>204</v>
      </c>
      <c r="C208" s="1589">
        <v>204</v>
      </c>
      <c r="D208" s="1590" t="s">
        <v>136</v>
      </c>
      <c r="E208" s="2190">
        <v>0</v>
      </c>
      <c r="F208" s="2190">
        <v>0</v>
      </c>
      <c r="I208" s="1707"/>
      <c r="J208" s="1866"/>
      <c r="K208" s="1866"/>
    </row>
    <row r="209" spans="1:11" s="156" customFormat="1" ht="17.399999999999999" customHeight="1">
      <c r="A209" s="884">
        <v>205</v>
      </c>
      <c r="B209" s="1589">
        <v>205</v>
      </c>
      <c r="C209" s="1589">
        <v>205</v>
      </c>
      <c r="D209" s="1590" t="s">
        <v>137</v>
      </c>
      <c r="E209" s="2190">
        <v>0</v>
      </c>
      <c r="F209" s="2190">
        <v>0</v>
      </c>
      <c r="G209" s="1110"/>
      <c r="H209" s="1110"/>
      <c r="I209" s="1707"/>
      <c r="J209" s="1866"/>
      <c r="K209" s="1866"/>
    </row>
    <row r="210" spans="1:11">
      <c r="A210" s="884">
        <v>206</v>
      </c>
      <c r="B210" s="1589">
        <v>206</v>
      </c>
      <c r="C210" s="1589">
        <v>206</v>
      </c>
      <c r="D210" s="1590" t="s">
        <v>703</v>
      </c>
      <c r="E210" s="2190">
        <v>0</v>
      </c>
      <c r="F210" s="2190">
        <v>549693</v>
      </c>
      <c r="I210" s="1707"/>
      <c r="J210" s="1866"/>
      <c r="K210" s="1866"/>
    </row>
    <row r="211" spans="1:11">
      <c r="A211" s="884">
        <v>207</v>
      </c>
      <c r="B211" s="1589">
        <v>207</v>
      </c>
      <c r="C211" s="1589">
        <v>207</v>
      </c>
      <c r="D211" s="1590" t="s">
        <v>2557</v>
      </c>
      <c r="E211" s="2190">
        <v>5357083</v>
      </c>
      <c r="F211" s="2190">
        <v>0</v>
      </c>
      <c r="I211" s="1707"/>
      <c r="J211" s="1866"/>
      <c r="K211" s="1866"/>
    </row>
    <row r="212" spans="1:11">
      <c r="A212" s="884">
        <v>208</v>
      </c>
      <c r="B212" s="1589">
        <v>208</v>
      </c>
      <c r="C212" s="1589">
        <v>208</v>
      </c>
      <c r="D212" s="1590" t="s">
        <v>1072</v>
      </c>
      <c r="E212" s="2190">
        <v>0</v>
      </c>
      <c r="F212" s="2190">
        <v>4299188</v>
      </c>
      <c r="I212" s="1707"/>
      <c r="J212" s="1866"/>
      <c r="K212" s="1866"/>
    </row>
    <row r="213" spans="1:11">
      <c r="A213" s="884">
        <v>209</v>
      </c>
      <c r="B213" s="1589">
        <v>209</v>
      </c>
      <c r="C213" s="1589">
        <v>209</v>
      </c>
      <c r="D213" s="1590" t="s">
        <v>138</v>
      </c>
      <c r="E213" s="2190">
        <v>0</v>
      </c>
      <c r="F213" s="2190">
        <v>131054697.34</v>
      </c>
      <c r="I213" s="1707"/>
      <c r="J213" s="1866"/>
      <c r="K213" s="1866"/>
    </row>
    <row r="214" spans="1:11">
      <c r="A214" s="884">
        <v>210</v>
      </c>
      <c r="B214" s="1589">
        <v>210</v>
      </c>
      <c r="C214" s="2203">
        <v>210</v>
      </c>
      <c r="D214" s="1590" t="s">
        <v>1775</v>
      </c>
      <c r="E214" s="2190">
        <v>114998347.08</v>
      </c>
      <c r="F214" s="2190">
        <v>0</v>
      </c>
      <c r="I214" s="1707"/>
      <c r="J214" s="1866"/>
      <c r="K214" s="1866"/>
    </row>
    <row r="215" spans="1:11">
      <c r="A215" s="884">
        <v>211</v>
      </c>
      <c r="B215" s="1589">
        <v>211</v>
      </c>
      <c r="C215" s="2203">
        <v>211</v>
      </c>
      <c r="D215" s="1590" t="s">
        <v>140</v>
      </c>
      <c r="E215" s="2190">
        <v>5130212.97</v>
      </c>
      <c r="F215" s="2190">
        <v>0</v>
      </c>
      <c r="I215" s="1707"/>
      <c r="J215" s="1866"/>
      <c r="K215" s="1866"/>
    </row>
    <row r="216" spans="1:11">
      <c r="A216" s="884">
        <v>212</v>
      </c>
      <c r="B216" s="1589">
        <v>212</v>
      </c>
      <c r="C216" s="2203">
        <v>212</v>
      </c>
      <c r="D216" s="1590" t="s">
        <v>175</v>
      </c>
      <c r="E216" s="2190">
        <v>0</v>
      </c>
      <c r="F216" s="2190">
        <v>0</v>
      </c>
      <c r="I216" s="1707"/>
      <c r="J216" s="1866"/>
      <c r="K216" s="1866"/>
    </row>
    <row r="217" spans="1:11">
      <c r="A217" s="884">
        <v>213</v>
      </c>
      <c r="B217" s="1589">
        <v>213</v>
      </c>
      <c r="C217" s="2203">
        <v>213</v>
      </c>
      <c r="D217" s="1590" t="s">
        <v>141</v>
      </c>
      <c r="E217" s="2190">
        <v>0</v>
      </c>
      <c r="F217" s="2190">
        <v>275437</v>
      </c>
      <c r="H217" s="1710"/>
      <c r="I217" s="1710"/>
      <c r="J217" s="1866"/>
      <c r="K217" s="1866"/>
    </row>
    <row r="218" spans="1:11">
      <c r="A218" s="884">
        <v>214</v>
      </c>
      <c r="B218" s="1589">
        <v>214</v>
      </c>
      <c r="C218" s="2203">
        <v>214</v>
      </c>
      <c r="D218" s="1590" t="s">
        <v>142</v>
      </c>
      <c r="E218" s="2190">
        <v>0</v>
      </c>
      <c r="F218" s="2190">
        <v>87891</v>
      </c>
      <c r="H218" s="1710"/>
      <c r="I218" s="1710"/>
      <c r="J218" s="1866"/>
      <c r="K218" s="1866"/>
    </row>
    <row r="219" spans="1:11">
      <c r="A219" s="884">
        <v>215</v>
      </c>
      <c r="B219" s="1589">
        <v>215</v>
      </c>
      <c r="C219" s="2203">
        <v>215</v>
      </c>
      <c r="D219" s="1590" t="s">
        <v>2556</v>
      </c>
      <c r="E219" s="2190">
        <v>1941498</v>
      </c>
      <c r="F219" s="2190">
        <v>0</v>
      </c>
      <c r="H219" s="1710"/>
      <c r="I219" s="1710"/>
      <c r="J219" s="1866"/>
      <c r="K219" s="1866"/>
    </row>
    <row r="220" spans="1:11">
      <c r="A220" s="884">
        <v>216</v>
      </c>
      <c r="B220" s="1589">
        <v>216</v>
      </c>
      <c r="C220" s="2203">
        <v>216</v>
      </c>
      <c r="D220" s="1590" t="s">
        <v>283</v>
      </c>
      <c r="E220" s="2190">
        <v>0</v>
      </c>
      <c r="F220" s="2190">
        <v>0</v>
      </c>
      <c r="I220" s="1707"/>
      <c r="J220" s="1866"/>
      <c r="K220" s="1866"/>
    </row>
    <row r="221" spans="1:11">
      <c r="A221" s="884">
        <v>217</v>
      </c>
      <c r="B221" s="1589">
        <v>217</v>
      </c>
      <c r="C221" s="2203">
        <v>217</v>
      </c>
      <c r="D221" s="1590" t="s">
        <v>571</v>
      </c>
      <c r="E221" s="2190">
        <v>0</v>
      </c>
      <c r="F221" s="2190">
        <v>10291767.869999999</v>
      </c>
      <c r="I221" s="1707"/>
      <c r="J221" s="1866"/>
      <c r="K221" s="1866"/>
    </row>
    <row r="222" spans="1:11">
      <c r="A222" s="884">
        <v>218</v>
      </c>
      <c r="B222" s="1589">
        <v>218</v>
      </c>
      <c r="C222" s="2203">
        <v>218</v>
      </c>
      <c r="D222" s="1590" t="s">
        <v>572</v>
      </c>
      <c r="E222" s="2190">
        <v>0</v>
      </c>
      <c r="F222" s="2190">
        <v>751189844.48000002</v>
      </c>
      <c r="I222" s="1707"/>
      <c r="J222" s="1866"/>
      <c r="K222" s="1866"/>
    </row>
    <row r="223" spans="1:11">
      <c r="A223" s="884">
        <v>219</v>
      </c>
      <c r="B223" s="1589">
        <v>219</v>
      </c>
      <c r="C223" s="2203">
        <v>219</v>
      </c>
      <c r="D223" s="1590" t="s">
        <v>102</v>
      </c>
      <c r="E223" s="2190">
        <v>0</v>
      </c>
      <c r="F223" s="2190">
        <v>0</v>
      </c>
      <c r="I223" s="1707"/>
      <c r="J223" s="1866"/>
      <c r="K223" s="1866"/>
    </row>
    <row r="224" spans="1:11">
      <c r="A224" s="884">
        <v>220</v>
      </c>
      <c r="B224" s="1589">
        <v>220</v>
      </c>
      <c r="C224" s="2203">
        <v>220</v>
      </c>
      <c r="D224" s="1590" t="s">
        <v>574</v>
      </c>
      <c r="E224" s="2190">
        <v>137470498.38</v>
      </c>
      <c r="F224" s="2190">
        <v>0</v>
      </c>
      <c r="I224" s="1707"/>
      <c r="J224" s="1866"/>
      <c r="K224" s="1866"/>
    </row>
    <row r="225" spans="1:11">
      <c r="A225" s="884">
        <v>221</v>
      </c>
      <c r="B225" s="1589">
        <v>221</v>
      </c>
      <c r="C225" s="2203">
        <v>221</v>
      </c>
      <c r="D225" s="1590" t="s">
        <v>2381</v>
      </c>
      <c r="E225" s="2190">
        <v>2716548.28</v>
      </c>
      <c r="F225" s="2190">
        <v>0</v>
      </c>
      <c r="I225" s="1707"/>
      <c r="J225" s="1866"/>
      <c r="K225" s="1866"/>
    </row>
    <row r="226" spans="1:11">
      <c r="A226" s="884">
        <v>222</v>
      </c>
      <c r="B226" s="1589">
        <v>222</v>
      </c>
      <c r="C226" s="2203">
        <v>222</v>
      </c>
      <c r="D226" s="1590" t="s">
        <v>1725</v>
      </c>
      <c r="E226" s="2190">
        <v>0</v>
      </c>
      <c r="F226" s="2190">
        <v>0</v>
      </c>
      <c r="I226" s="1707"/>
      <c r="J226" s="1866"/>
      <c r="K226" s="1866"/>
    </row>
    <row r="227" spans="1:11">
      <c r="A227" s="884">
        <v>223</v>
      </c>
      <c r="B227" s="1589">
        <v>223</v>
      </c>
      <c r="C227" s="2203">
        <v>223</v>
      </c>
      <c r="D227" s="1590" t="s">
        <v>576</v>
      </c>
      <c r="E227" s="2190">
        <v>0</v>
      </c>
      <c r="F227" s="2190">
        <v>0</v>
      </c>
      <c r="I227" s="1707"/>
      <c r="J227" s="1866"/>
      <c r="K227" s="1866"/>
    </row>
    <row r="228" spans="1:11">
      <c r="A228" s="884">
        <v>224</v>
      </c>
      <c r="B228" s="1589">
        <v>224</v>
      </c>
      <c r="C228" s="2203">
        <v>224</v>
      </c>
      <c r="D228" s="1590" t="s">
        <v>577</v>
      </c>
      <c r="E228" s="2190">
        <v>64895561.630000003</v>
      </c>
      <c r="F228" s="2190">
        <v>0</v>
      </c>
      <c r="I228" s="1707"/>
      <c r="J228" s="1866"/>
      <c r="K228" s="1866"/>
    </row>
    <row r="229" spans="1:11">
      <c r="A229" s="884">
        <v>225</v>
      </c>
      <c r="B229" s="1589">
        <v>225</v>
      </c>
      <c r="C229" s="2203">
        <v>225</v>
      </c>
      <c r="D229" s="1590" t="s">
        <v>1390</v>
      </c>
      <c r="E229" s="2190">
        <v>10438839.5</v>
      </c>
      <c r="F229" s="2190">
        <v>0</v>
      </c>
      <c r="I229" s="1707"/>
      <c r="J229" s="1866"/>
      <c r="K229" s="1866"/>
    </row>
    <row r="230" spans="1:11">
      <c r="A230" s="884">
        <v>226</v>
      </c>
      <c r="B230" s="1589">
        <v>226</v>
      </c>
      <c r="C230" s="2203">
        <v>226</v>
      </c>
      <c r="D230" s="1590" t="s">
        <v>1392</v>
      </c>
      <c r="E230" s="2190">
        <v>3540</v>
      </c>
      <c r="F230" s="2190">
        <v>0</v>
      </c>
      <c r="I230" s="1707"/>
      <c r="J230" s="1866"/>
      <c r="K230" s="1866"/>
    </row>
    <row r="231" spans="1:11">
      <c r="A231" s="884">
        <v>227</v>
      </c>
      <c r="B231" s="1589">
        <v>227</v>
      </c>
      <c r="C231" s="2203">
        <v>227</v>
      </c>
      <c r="D231" s="1590" t="s">
        <v>1393</v>
      </c>
      <c r="E231" s="2190">
        <v>6540928.5</v>
      </c>
      <c r="F231" s="2190">
        <v>0</v>
      </c>
      <c r="I231" s="1707"/>
      <c r="J231" s="1866"/>
      <c r="K231" s="1866"/>
    </row>
    <row r="232" spans="1:11">
      <c r="A232" s="884">
        <v>228</v>
      </c>
      <c r="B232" s="1589">
        <v>228</v>
      </c>
      <c r="C232" s="2203">
        <v>228</v>
      </c>
      <c r="D232" s="1590" t="s">
        <v>1552</v>
      </c>
      <c r="E232" s="2190">
        <v>0</v>
      </c>
      <c r="F232" s="2190">
        <v>0</v>
      </c>
      <c r="I232" s="1707"/>
      <c r="J232" s="1866"/>
      <c r="K232" s="1866"/>
    </row>
    <row r="233" spans="1:11">
      <c r="A233" s="884">
        <v>229</v>
      </c>
      <c r="B233" s="1589">
        <v>229</v>
      </c>
      <c r="C233" s="2203">
        <v>229</v>
      </c>
      <c r="D233" s="1590" t="s">
        <v>1394</v>
      </c>
      <c r="E233" s="2190">
        <v>0</v>
      </c>
      <c r="F233" s="2190">
        <v>0</v>
      </c>
      <c r="I233" s="1707"/>
      <c r="J233" s="1866"/>
      <c r="K233" s="1866"/>
    </row>
    <row r="234" spans="1:11">
      <c r="A234" s="884">
        <v>230</v>
      </c>
      <c r="B234" s="1589">
        <v>230</v>
      </c>
      <c r="C234" s="2203">
        <v>230</v>
      </c>
      <c r="D234" s="1590" t="s">
        <v>735</v>
      </c>
      <c r="E234" s="2190">
        <v>0</v>
      </c>
      <c r="F234" s="2190">
        <v>0</v>
      </c>
      <c r="I234" s="1707"/>
      <c r="J234" s="1866"/>
      <c r="K234" s="1866"/>
    </row>
    <row r="235" spans="1:11">
      <c r="A235" s="884">
        <v>231</v>
      </c>
      <c r="B235" s="1589">
        <v>231</v>
      </c>
      <c r="C235" s="2203">
        <v>231</v>
      </c>
      <c r="D235" s="1590" t="s">
        <v>1395</v>
      </c>
      <c r="E235" s="2190">
        <v>3484841.55</v>
      </c>
      <c r="F235" s="2190">
        <v>0</v>
      </c>
      <c r="I235" s="1707"/>
      <c r="J235" s="1866"/>
      <c r="K235" s="1866"/>
    </row>
    <row r="236" spans="1:11">
      <c r="A236" s="884">
        <v>232</v>
      </c>
      <c r="B236" s="1589">
        <v>232</v>
      </c>
      <c r="C236" s="2203">
        <v>232</v>
      </c>
      <c r="D236" s="1590" t="s">
        <v>736</v>
      </c>
      <c r="E236" s="2190">
        <v>3546543.5</v>
      </c>
      <c r="F236" s="2190">
        <v>0</v>
      </c>
      <c r="I236" s="1707"/>
      <c r="J236" s="1866"/>
      <c r="K236" s="1866"/>
    </row>
    <row r="237" spans="1:11">
      <c r="A237" s="884">
        <v>233</v>
      </c>
      <c r="B237" s="1589">
        <v>233</v>
      </c>
      <c r="C237" s="2203">
        <v>233</v>
      </c>
      <c r="D237" s="1590" t="s">
        <v>737</v>
      </c>
      <c r="E237" s="2190">
        <v>905666</v>
      </c>
      <c r="F237" s="2190">
        <v>0</v>
      </c>
      <c r="I237" s="1707"/>
      <c r="J237" s="1866"/>
      <c r="K237" s="1866"/>
    </row>
    <row r="238" spans="1:11">
      <c r="A238" s="884">
        <v>234</v>
      </c>
      <c r="B238" s="1589">
        <v>234</v>
      </c>
      <c r="C238" s="2203">
        <v>234</v>
      </c>
      <c r="D238" s="1590" t="s">
        <v>1396</v>
      </c>
      <c r="E238" s="2190">
        <v>0</v>
      </c>
      <c r="F238" s="2190">
        <v>0</v>
      </c>
      <c r="I238" s="1707"/>
      <c r="J238" s="1866"/>
      <c r="K238" s="1866"/>
    </row>
    <row r="239" spans="1:11">
      <c r="A239" s="884">
        <v>235</v>
      </c>
      <c r="B239" s="1589">
        <v>235</v>
      </c>
      <c r="C239" s="2203">
        <v>235</v>
      </c>
      <c r="D239" s="1590" t="s">
        <v>176</v>
      </c>
      <c r="E239" s="2190">
        <v>0</v>
      </c>
      <c r="F239" s="2190">
        <v>3429312885</v>
      </c>
      <c r="I239" s="1707"/>
      <c r="J239" s="1866"/>
      <c r="K239" s="1866"/>
    </row>
    <row r="240" spans="1:11">
      <c r="A240" s="884">
        <v>236</v>
      </c>
      <c r="B240" s="1589">
        <v>236</v>
      </c>
      <c r="C240" s="1589">
        <v>236</v>
      </c>
      <c r="D240" s="1590" t="s">
        <v>177</v>
      </c>
      <c r="E240" s="2190">
        <v>0</v>
      </c>
      <c r="F240" s="2190">
        <v>559156261</v>
      </c>
      <c r="I240" s="1707"/>
      <c r="J240" s="1866"/>
      <c r="K240" s="1866"/>
    </row>
    <row r="241" spans="1:11">
      <c r="A241" s="884">
        <v>237</v>
      </c>
      <c r="B241" s="1589">
        <v>237</v>
      </c>
      <c r="C241" s="1589">
        <v>237</v>
      </c>
      <c r="D241" s="1590" t="s">
        <v>178</v>
      </c>
      <c r="E241" s="2190">
        <v>0</v>
      </c>
      <c r="F241" s="2190">
        <v>335352683</v>
      </c>
      <c r="I241" s="1707"/>
      <c r="J241" s="1866"/>
      <c r="K241" s="1866"/>
    </row>
    <row r="242" spans="1:11">
      <c r="A242" s="884">
        <v>238</v>
      </c>
      <c r="B242" s="1589">
        <v>238</v>
      </c>
      <c r="C242" s="1589">
        <v>238</v>
      </c>
      <c r="D242" s="1590" t="s">
        <v>179</v>
      </c>
      <c r="E242" s="2190">
        <v>0</v>
      </c>
      <c r="F242" s="2190">
        <v>39530920</v>
      </c>
      <c r="I242" s="1707"/>
      <c r="J242" s="1866"/>
      <c r="K242" s="1866"/>
    </row>
    <row r="243" spans="1:11">
      <c r="A243" s="884">
        <v>239</v>
      </c>
      <c r="B243" s="1589">
        <v>239</v>
      </c>
      <c r="C243" s="1589">
        <v>239</v>
      </c>
      <c r="D243" s="1590" t="s">
        <v>180</v>
      </c>
      <c r="E243" s="2190">
        <v>0</v>
      </c>
      <c r="F243" s="2190">
        <v>611242709.22000003</v>
      </c>
      <c r="I243" s="1707"/>
      <c r="J243" s="1866"/>
      <c r="K243" s="1866"/>
    </row>
    <row r="244" spans="1:11">
      <c r="A244" s="884">
        <v>240</v>
      </c>
      <c r="B244" s="1589">
        <v>240</v>
      </c>
      <c r="C244" s="1589">
        <v>240</v>
      </c>
      <c r="D244" s="1590" t="s">
        <v>1345</v>
      </c>
      <c r="E244" s="2190">
        <v>307346370</v>
      </c>
      <c r="F244" s="2190">
        <v>0</v>
      </c>
      <c r="I244" s="1707"/>
      <c r="J244" s="1866"/>
      <c r="K244" s="1866"/>
    </row>
    <row r="245" spans="1:11">
      <c r="A245" s="884">
        <v>241</v>
      </c>
      <c r="B245" s="1589">
        <v>241</v>
      </c>
      <c r="C245" s="1589">
        <v>241</v>
      </c>
      <c r="D245" s="1590" t="s">
        <v>1432</v>
      </c>
      <c r="E245" s="2190">
        <v>389708069</v>
      </c>
      <c r="F245" s="2190">
        <v>0</v>
      </c>
      <c r="I245" s="1707"/>
      <c r="J245" s="1866"/>
      <c r="K245" s="1866"/>
    </row>
    <row r="246" spans="1:11">
      <c r="A246" s="884">
        <v>242</v>
      </c>
      <c r="B246" s="1589">
        <v>242</v>
      </c>
      <c r="C246" s="1589">
        <v>242</v>
      </c>
      <c r="D246" s="1590" t="s">
        <v>1354</v>
      </c>
      <c r="E246" s="2190">
        <v>220000000</v>
      </c>
      <c r="F246" s="2190">
        <v>0</v>
      </c>
      <c r="I246" s="1707"/>
      <c r="J246" s="1866"/>
      <c r="K246" s="1866"/>
    </row>
    <row r="247" spans="1:11">
      <c r="A247" s="884">
        <v>243</v>
      </c>
      <c r="B247" s="1589">
        <v>243</v>
      </c>
      <c r="C247" s="1589">
        <v>243</v>
      </c>
      <c r="D247" s="1590" t="s">
        <v>1025</v>
      </c>
      <c r="E247" s="2190">
        <v>23197631</v>
      </c>
      <c r="F247" s="2190">
        <v>0</v>
      </c>
      <c r="I247" s="1707"/>
      <c r="J247" s="1866"/>
      <c r="K247" s="1866"/>
    </row>
    <row r="248" spans="1:11">
      <c r="A248" s="884">
        <v>244</v>
      </c>
      <c r="B248" s="1589">
        <v>244</v>
      </c>
      <c r="C248" s="1589">
        <v>244</v>
      </c>
      <c r="D248" s="1590" t="s">
        <v>1433</v>
      </c>
      <c r="E248" s="2190">
        <v>0</v>
      </c>
      <c r="F248" s="2190">
        <v>0</v>
      </c>
      <c r="I248" s="1707"/>
      <c r="J248" s="1866"/>
      <c r="K248" s="1866"/>
    </row>
    <row r="249" spans="1:11">
      <c r="A249" s="884">
        <v>245</v>
      </c>
      <c r="B249" s="1589">
        <v>245</v>
      </c>
      <c r="C249" s="1589">
        <v>245</v>
      </c>
      <c r="D249" s="1590" t="s">
        <v>181</v>
      </c>
      <c r="E249" s="2190">
        <v>0</v>
      </c>
      <c r="F249" s="2190">
        <v>0</v>
      </c>
      <c r="I249" s="1707"/>
      <c r="J249" s="1866"/>
      <c r="K249" s="1866"/>
    </row>
    <row r="250" spans="1:11">
      <c r="A250" s="884">
        <v>246</v>
      </c>
      <c r="B250" s="1589">
        <v>246</v>
      </c>
      <c r="C250" s="1589">
        <v>246</v>
      </c>
      <c r="D250" s="1590" t="s">
        <v>1026</v>
      </c>
      <c r="E250" s="2190">
        <v>156156029.22</v>
      </c>
      <c r="F250" s="2190">
        <v>0</v>
      </c>
      <c r="I250" s="1707"/>
      <c r="J250" s="1866"/>
      <c r="K250" s="1866"/>
    </row>
    <row r="251" spans="1:11">
      <c r="A251" s="884">
        <v>247</v>
      </c>
      <c r="B251" s="1589">
        <v>247</v>
      </c>
      <c r="C251" s="1589">
        <v>247</v>
      </c>
      <c r="D251" s="1590" t="s">
        <v>1027</v>
      </c>
      <c r="E251" s="2190">
        <v>2511191116</v>
      </c>
      <c r="F251" s="2190">
        <v>0</v>
      </c>
      <c r="I251" s="1707"/>
      <c r="J251" s="1866"/>
      <c r="K251" s="1866"/>
    </row>
    <row r="252" spans="1:11">
      <c r="A252" s="884">
        <v>248</v>
      </c>
      <c r="B252" s="1589">
        <v>248</v>
      </c>
      <c r="C252" s="1589">
        <v>248</v>
      </c>
      <c r="D252" s="1590" t="s">
        <v>947</v>
      </c>
      <c r="E252" s="2190">
        <v>260000</v>
      </c>
      <c r="F252" s="2190">
        <v>0</v>
      </c>
      <c r="I252" s="1707"/>
      <c r="J252" s="1866"/>
      <c r="K252" s="1866"/>
    </row>
    <row r="253" spans="1:11" s="281" customFormat="1">
      <c r="A253" s="884">
        <v>249</v>
      </c>
      <c r="B253" s="1589">
        <v>249</v>
      </c>
      <c r="C253" s="1589">
        <v>249</v>
      </c>
      <c r="D253" s="1590" t="s">
        <v>1726</v>
      </c>
      <c r="E253" s="2190">
        <v>0</v>
      </c>
      <c r="F253" s="2190">
        <v>307346370</v>
      </c>
      <c r="G253" s="1110"/>
      <c r="H253" s="1110"/>
      <c r="I253" s="1707"/>
      <c r="J253" s="1866"/>
      <c r="K253" s="1866"/>
    </row>
    <row r="254" spans="1:11" s="281" customFormat="1">
      <c r="A254" s="884">
        <v>250</v>
      </c>
      <c r="B254" s="1589">
        <v>250</v>
      </c>
      <c r="C254" s="1589">
        <v>250</v>
      </c>
      <c r="D254" s="1590" t="s">
        <v>1727</v>
      </c>
      <c r="E254" s="2190">
        <v>0</v>
      </c>
      <c r="F254" s="2190">
        <v>389708069</v>
      </c>
      <c r="G254" s="1110"/>
      <c r="H254" s="1110"/>
      <c r="I254" s="1707"/>
      <c r="J254" s="1866"/>
      <c r="K254" s="1866"/>
    </row>
    <row r="255" spans="1:11" s="281" customFormat="1">
      <c r="A255" s="884">
        <v>251</v>
      </c>
      <c r="B255" s="1589">
        <v>251</v>
      </c>
      <c r="C255" s="1589">
        <v>251</v>
      </c>
      <c r="D255" s="1590" t="s">
        <v>1304</v>
      </c>
      <c r="E255" s="2190">
        <v>0</v>
      </c>
      <c r="F255" s="2190">
        <v>220000000</v>
      </c>
      <c r="G255" s="1110"/>
      <c r="H255" s="1110"/>
      <c r="I255" s="1707"/>
      <c r="J255" s="1866"/>
      <c r="K255" s="1866"/>
    </row>
    <row r="256" spans="1:11" s="281" customFormat="1">
      <c r="A256" s="884">
        <v>252</v>
      </c>
      <c r="B256" s="1589">
        <v>252</v>
      </c>
      <c r="C256" s="1589">
        <v>252</v>
      </c>
      <c r="D256" s="1590" t="s">
        <v>1305</v>
      </c>
      <c r="E256" s="2190">
        <v>0</v>
      </c>
      <c r="F256" s="2190">
        <v>23197631</v>
      </c>
      <c r="G256" s="1110"/>
      <c r="H256" s="1110"/>
      <c r="I256" s="1707"/>
      <c r="J256" s="1866"/>
      <c r="K256" s="1866"/>
    </row>
    <row r="257" spans="1:11" s="281" customFormat="1">
      <c r="A257" s="884">
        <v>253</v>
      </c>
      <c r="B257" s="1589">
        <v>253</v>
      </c>
      <c r="C257" s="1589">
        <v>253</v>
      </c>
      <c r="D257" s="1590" t="s">
        <v>1306</v>
      </c>
      <c r="E257" s="2190">
        <v>0</v>
      </c>
      <c r="F257" s="2190">
        <v>2511191116</v>
      </c>
      <c r="G257" s="1110"/>
      <c r="H257" s="1110"/>
      <c r="I257" s="1707"/>
      <c r="J257" s="1866"/>
      <c r="K257" s="1866"/>
    </row>
    <row r="258" spans="1:11" s="281" customFormat="1">
      <c r="A258" s="884">
        <v>254</v>
      </c>
      <c r="B258" s="1589">
        <v>254</v>
      </c>
      <c r="C258" s="1589">
        <v>254</v>
      </c>
      <c r="D258" s="1590" t="s">
        <v>1307</v>
      </c>
      <c r="E258" s="2190">
        <v>0</v>
      </c>
      <c r="F258" s="2190">
        <v>156156029.22</v>
      </c>
      <c r="G258" s="1110"/>
      <c r="H258" s="1110"/>
      <c r="I258" s="1707"/>
      <c r="J258" s="1866"/>
      <c r="K258" s="1866"/>
    </row>
    <row r="259" spans="1:11" s="281" customFormat="1">
      <c r="A259" s="884">
        <v>255</v>
      </c>
      <c r="B259" s="1589">
        <v>255</v>
      </c>
      <c r="C259" s="1589">
        <v>255</v>
      </c>
      <c r="D259" s="1590" t="s">
        <v>1308</v>
      </c>
      <c r="E259" s="2190">
        <v>0</v>
      </c>
      <c r="F259" s="2190">
        <v>260000</v>
      </c>
      <c r="G259" s="1110"/>
      <c r="H259" s="1110"/>
      <c r="I259" s="1707"/>
      <c r="J259" s="1866"/>
      <c r="K259" s="1866"/>
    </row>
    <row r="260" spans="1:11" s="278" customFormat="1">
      <c r="A260" s="884">
        <v>256</v>
      </c>
      <c r="B260" s="1589">
        <v>256</v>
      </c>
      <c r="C260" s="1589">
        <v>256</v>
      </c>
      <c r="D260" s="1590" t="s">
        <v>1309</v>
      </c>
      <c r="E260" s="2190">
        <v>6329086975.0100002</v>
      </c>
      <c r="F260" s="2190">
        <v>0</v>
      </c>
      <c r="G260" s="1125"/>
      <c r="H260" s="2188"/>
      <c r="I260" s="1707"/>
      <c r="J260" s="1866"/>
      <c r="K260" s="1866"/>
    </row>
    <row r="261" spans="1:11" s="278" customFormat="1">
      <c r="A261" s="884">
        <v>257</v>
      </c>
      <c r="B261" s="1589">
        <v>257</v>
      </c>
      <c r="C261" s="1589">
        <v>257</v>
      </c>
      <c r="D261" s="1590" t="s">
        <v>1310</v>
      </c>
      <c r="E261" s="2190">
        <v>562474598</v>
      </c>
      <c r="F261" s="2190">
        <v>0</v>
      </c>
      <c r="G261" s="1126"/>
      <c r="H261" s="1705"/>
      <c r="I261" s="1707"/>
      <c r="J261" s="1866"/>
      <c r="K261" s="1866"/>
    </row>
    <row r="262" spans="1:11" s="278" customFormat="1">
      <c r="A262" s="884">
        <v>258</v>
      </c>
      <c r="B262" s="1589">
        <v>258</v>
      </c>
      <c r="C262" s="1589">
        <v>258</v>
      </c>
      <c r="D262" s="1590" t="s">
        <v>458</v>
      </c>
      <c r="E262" s="2190">
        <v>288956356.67000002</v>
      </c>
      <c r="F262" s="2190">
        <v>0</v>
      </c>
      <c r="G262" s="1126"/>
      <c r="H262" s="1705"/>
      <c r="I262" s="1707"/>
      <c r="J262" s="1866"/>
      <c r="K262" s="1866"/>
    </row>
    <row r="263" spans="1:11" s="278" customFormat="1">
      <c r="A263" s="884">
        <v>259</v>
      </c>
      <c r="B263" s="1589">
        <v>259</v>
      </c>
      <c r="C263" s="1589">
        <v>259</v>
      </c>
      <c r="D263" s="1590" t="s">
        <v>459</v>
      </c>
      <c r="E263" s="2190">
        <v>155375249.06999999</v>
      </c>
      <c r="F263" s="2190">
        <v>0</v>
      </c>
      <c r="G263" s="1126"/>
      <c r="H263" s="1705"/>
      <c r="I263" s="1707"/>
      <c r="J263" s="1866"/>
      <c r="K263" s="1866"/>
    </row>
    <row r="264" spans="1:11" s="278" customFormat="1">
      <c r="A264" s="884">
        <v>260</v>
      </c>
      <c r="B264" s="1589">
        <v>260</v>
      </c>
      <c r="C264" s="1589">
        <v>260</v>
      </c>
      <c r="D264" s="1590" t="s">
        <v>460</v>
      </c>
      <c r="E264" s="2190">
        <v>1909657954</v>
      </c>
      <c r="F264" s="2190">
        <v>0</v>
      </c>
      <c r="G264" s="1126"/>
      <c r="H264" s="1705"/>
      <c r="I264" s="1707"/>
      <c r="J264" s="1866"/>
      <c r="K264" s="1866"/>
    </row>
    <row r="265" spans="1:11" s="278" customFormat="1">
      <c r="A265" s="884">
        <v>261</v>
      </c>
      <c r="B265" s="1589">
        <v>261</v>
      </c>
      <c r="C265" s="1589">
        <v>261</v>
      </c>
      <c r="D265" s="1590" t="s">
        <v>461</v>
      </c>
      <c r="E265" s="2190">
        <v>2931068.1</v>
      </c>
      <c r="F265" s="2190">
        <v>0</v>
      </c>
      <c r="G265" s="1126"/>
      <c r="H265" s="1705"/>
      <c r="I265" s="1707"/>
      <c r="J265" s="1866"/>
      <c r="K265" s="1866"/>
    </row>
    <row r="266" spans="1:11" s="278" customFormat="1">
      <c r="A266" s="884">
        <v>262</v>
      </c>
      <c r="B266" s="1589">
        <v>262</v>
      </c>
      <c r="C266" s="1589">
        <v>262</v>
      </c>
      <c r="D266" s="1590" t="s">
        <v>462</v>
      </c>
      <c r="E266" s="2190">
        <v>1298733.8999999999</v>
      </c>
      <c r="F266" s="2190">
        <v>0</v>
      </c>
      <c r="G266" s="1127"/>
      <c r="H266" s="1705"/>
      <c r="I266" s="1707"/>
      <c r="J266" s="1866"/>
      <c r="K266" s="1866"/>
    </row>
    <row r="267" spans="1:11" s="156" customFormat="1">
      <c r="A267" s="884">
        <v>263</v>
      </c>
      <c r="B267" s="1589">
        <v>263</v>
      </c>
      <c r="C267" s="1589">
        <v>263</v>
      </c>
      <c r="D267" s="1590" t="s">
        <v>463</v>
      </c>
      <c r="E267" s="2190">
        <v>0</v>
      </c>
      <c r="F267" s="2190">
        <v>210087489</v>
      </c>
      <c r="G267" s="1110"/>
      <c r="H267" s="1110"/>
      <c r="I267" s="1707"/>
      <c r="J267" s="1866"/>
      <c r="K267" s="1866"/>
    </row>
    <row r="268" spans="1:11" s="156" customFormat="1">
      <c r="A268" s="884">
        <v>264</v>
      </c>
      <c r="B268" s="1589">
        <v>264</v>
      </c>
      <c r="C268" s="1589">
        <v>264</v>
      </c>
      <c r="D268" s="1590" t="s">
        <v>464</v>
      </c>
      <c r="E268" s="2190">
        <v>0</v>
      </c>
      <c r="F268" s="2190">
        <v>58629073</v>
      </c>
      <c r="G268" s="1110"/>
      <c r="H268" s="1110"/>
      <c r="I268" s="1707"/>
      <c r="J268" s="1866"/>
      <c r="K268" s="1866"/>
    </row>
    <row r="269" spans="1:11" s="156" customFormat="1">
      <c r="A269" s="884">
        <v>265</v>
      </c>
      <c r="B269" s="1589">
        <v>265</v>
      </c>
      <c r="C269" s="1589">
        <v>265</v>
      </c>
      <c r="D269" s="1590" t="s">
        <v>465</v>
      </c>
      <c r="E269" s="2190">
        <v>0</v>
      </c>
      <c r="F269" s="2190">
        <v>12446954</v>
      </c>
      <c r="G269" s="1110"/>
      <c r="H269" s="1110"/>
      <c r="I269" s="1707"/>
      <c r="J269" s="1866"/>
      <c r="K269" s="1866"/>
    </row>
    <row r="270" spans="1:11" s="156" customFormat="1">
      <c r="A270" s="884">
        <v>266</v>
      </c>
      <c r="B270" s="1589">
        <v>266</v>
      </c>
      <c r="C270" s="1589">
        <v>266</v>
      </c>
      <c r="D270" s="1590" t="s">
        <v>466</v>
      </c>
      <c r="E270" s="2190">
        <v>0</v>
      </c>
      <c r="F270" s="2190">
        <v>6621199.0999999996</v>
      </c>
      <c r="G270" s="1110"/>
      <c r="H270" s="1110"/>
      <c r="I270" s="1707"/>
      <c r="J270" s="1866"/>
      <c r="K270" s="1866"/>
    </row>
    <row r="271" spans="1:11" s="156" customFormat="1">
      <c r="A271" s="884">
        <v>267</v>
      </c>
      <c r="B271" s="1589">
        <v>267</v>
      </c>
      <c r="C271" s="1589">
        <v>267</v>
      </c>
      <c r="D271" s="1590" t="s">
        <v>467</v>
      </c>
      <c r="E271" s="2190">
        <v>0</v>
      </c>
      <c r="F271" s="2190">
        <v>86666957.569999993</v>
      </c>
      <c r="G271" s="1110"/>
      <c r="H271" s="1110"/>
      <c r="I271" s="1707"/>
      <c r="J271" s="1866"/>
      <c r="K271" s="1866"/>
    </row>
    <row r="272" spans="1:11" s="156" customFormat="1">
      <c r="A272" s="884">
        <v>268</v>
      </c>
      <c r="B272" s="1589">
        <v>268</v>
      </c>
      <c r="C272" s="1589">
        <v>268</v>
      </c>
      <c r="D272" s="1590" t="s">
        <v>603</v>
      </c>
      <c r="E272" s="2190">
        <v>0</v>
      </c>
      <c r="F272" s="2190">
        <v>8237244.5</v>
      </c>
      <c r="G272" s="1110"/>
      <c r="H272" s="1110"/>
      <c r="I272" s="1707"/>
      <c r="J272" s="1866"/>
      <c r="K272" s="1866"/>
    </row>
    <row r="273" spans="1:11">
      <c r="A273" s="884">
        <v>269</v>
      </c>
      <c r="B273" s="1589">
        <v>269</v>
      </c>
      <c r="C273" s="1589">
        <v>269</v>
      </c>
      <c r="D273" s="1590" t="s">
        <v>778</v>
      </c>
      <c r="E273" s="2190">
        <v>0</v>
      </c>
      <c r="F273" s="2190">
        <v>6329086975.0100002</v>
      </c>
      <c r="I273" s="1707"/>
      <c r="J273" s="1866"/>
      <c r="K273" s="1866"/>
    </row>
    <row r="274" spans="1:11">
      <c r="A274" s="884">
        <v>270</v>
      </c>
      <c r="B274" s="1589">
        <v>270</v>
      </c>
      <c r="C274" s="1589">
        <v>270</v>
      </c>
      <c r="D274" s="1590" t="s">
        <v>779</v>
      </c>
      <c r="E274" s="2190">
        <v>0</v>
      </c>
      <c r="F274" s="2190">
        <v>562474598</v>
      </c>
      <c r="I274" s="1707"/>
      <c r="J274" s="1866"/>
      <c r="K274" s="1866"/>
    </row>
    <row r="275" spans="1:11">
      <c r="A275" s="884">
        <v>271</v>
      </c>
      <c r="B275" s="1589">
        <v>271</v>
      </c>
      <c r="C275" s="1589">
        <v>271</v>
      </c>
      <c r="D275" s="1590" t="s">
        <v>780</v>
      </c>
      <c r="E275" s="2190">
        <v>0</v>
      </c>
      <c r="F275" s="2190">
        <v>288956356.67000002</v>
      </c>
      <c r="I275" s="1707"/>
      <c r="J275" s="1866"/>
      <c r="K275" s="1866"/>
    </row>
    <row r="276" spans="1:11">
      <c r="A276" s="884">
        <v>272</v>
      </c>
      <c r="B276" s="1589">
        <v>272</v>
      </c>
      <c r="C276" s="1589">
        <v>272</v>
      </c>
      <c r="D276" s="1590" t="s">
        <v>785</v>
      </c>
      <c r="E276" s="2190">
        <v>0</v>
      </c>
      <c r="F276" s="2190">
        <v>155375249.06999999</v>
      </c>
      <c r="I276" s="1707"/>
      <c r="J276" s="1866"/>
      <c r="K276" s="1866"/>
    </row>
    <row r="277" spans="1:11">
      <c r="A277" s="884">
        <v>273</v>
      </c>
      <c r="B277" s="1589">
        <v>273</v>
      </c>
      <c r="C277" s="1589">
        <v>273</v>
      </c>
      <c r="D277" s="1590" t="s">
        <v>786</v>
      </c>
      <c r="E277" s="2190">
        <v>0</v>
      </c>
      <c r="F277" s="2190">
        <v>1909657954</v>
      </c>
      <c r="I277" s="1707"/>
      <c r="J277" s="1866"/>
      <c r="K277" s="1866"/>
    </row>
    <row r="278" spans="1:11">
      <c r="A278" s="884">
        <v>274</v>
      </c>
      <c r="B278" s="1589">
        <v>274</v>
      </c>
      <c r="C278" s="1589">
        <v>274</v>
      </c>
      <c r="D278" s="1590" t="s">
        <v>787</v>
      </c>
      <c r="E278" s="2190">
        <v>0</v>
      </c>
      <c r="F278" s="2190">
        <v>1298733.8999999999</v>
      </c>
      <c r="I278" s="1707"/>
      <c r="J278" s="1866"/>
      <c r="K278" s="1866"/>
    </row>
    <row r="279" spans="1:11">
      <c r="A279" s="884">
        <v>275</v>
      </c>
      <c r="B279" s="1589">
        <v>275</v>
      </c>
      <c r="C279" s="1589">
        <v>275</v>
      </c>
      <c r="D279" s="1590" t="s">
        <v>788</v>
      </c>
      <c r="E279" s="2190">
        <v>0</v>
      </c>
      <c r="F279" s="2190">
        <v>2931068.1</v>
      </c>
      <c r="I279" s="1707"/>
      <c r="J279" s="1866"/>
      <c r="K279" s="1866"/>
    </row>
    <row r="280" spans="1:11">
      <c r="A280" s="884">
        <v>276</v>
      </c>
      <c r="B280" s="1589">
        <v>276</v>
      </c>
      <c r="C280" s="1589">
        <v>276</v>
      </c>
      <c r="D280" s="1590" t="s">
        <v>1458</v>
      </c>
      <c r="E280" s="2190">
        <v>5912800.7999999998</v>
      </c>
      <c r="F280" s="2190">
        <v>0</v>
      </c>
      <c r="I280" s="1707"/>
      <c r="J280" s="1866"/>
      <c r="K280" s="1866"/>
    </row>
    <row r="281" spans="1:11">
      <c r="A281" s="884">
        <v>277</v>
      </c>
      <c r="B281" s="1589">
        <v>277</v>
      </c>
      <c r="C281" s="1589">
        <v>277</v>
      </c>
      <c r="D281" s="1590" t="s">
        <v>1401</v>
      </c>
      <c r="E281" s="2190">
        <v>2854460.84</v>
      </c>
      <c r="F281" s="2190">
        <v>0</v>
      </c>
      <c r="I281" s="1707"/>
      <c r="J281" s="1866"/>
      <c r="K281" s="1866"/>
    </row>
    <row r="282" spans="1:11">
      <c r="A282" s="884">
        <v>278</v>
      </c>
      <c r="B282" s="1589">
        <v>278</v>
      </c>
      <c r="C282" s="1589">
        <v>278</v>
      </c>
      <c r="D282" s="1590" t="s">
        <v>1402</v>
      </c>
      <c r="E282" s="2190">
        <v>0</v>
      </c>
      <c r="F282" s="2190">
        <v>0</v>
      </c>
      <c r="I282" s="1707"/>
      <c r="J282" s="1866"/>
      <c r="K282" s="1866"/>
    </row>
    <row r="283" spans="1:11">
      <c r="A283" s="884">
        <v>279</v>
      </c>
      <c r="B283" s="1589">
        <v>279</v>
      </c>
      <c r="C283" s="1589">
        <v>279</v>
      </c>
      <c r="D283" s="1590" t="s">
        <v>1444</v>
      </c>
      <c r="E283" s="2190">
        <v>0</v>
      </c>
      <c r="F283" s="2190">
        <v>0</v>
      </c>
      <c r="G283" s="1128"/>
      <c r="H283" s="1112"/>
      <c r="I283" s="1707"/>
      <c r="J283" s="1866"/>
      <c r="K283" s="1866"/>
    </row>
    <row r="284" spans="1:11">
      <c r="A284" s="884">
        <v>280</v>
      </c>
      <c r="B284" s="1589">
        <v>280</v>
      </c>
      <c r="C284" s="1589">
        <v>280</v>
      </c>
      <c r="D284" s="1590" t="s">
        <v>1073</v>
      </c>
      <c r="E284" s="2190">
        <v>0</v>
      </c>
      <c r="F284" s="2190">
        <v>0</v>
      </c>
      <c r="I284" s="1707"/>
      <c r="J284" s="1866"/>
      <c r="K284" s="1866"/>
    </row>
    <row r="285" spans="1:11">
      <c r="A285" s="884">
        <v>281</v>
      </c>
      <c r="B285" s="1589">
        <v>281</v>
      </c>
      <c r="C285" s="1589">
        <v>281</v>
      </c>
      <c r="D285" s="1590" t="s">
        <v>1445</v>
      </c>
      <c r="E285" s="2190">
        <v>0</v>
      </c>
      <c r="F285" s="2190">
        <v>0</v>
      </c>
      <c r="I285" s="1707"/>
      <c r="J285" s="1866"/>
      <c r="K285" s="1866"/>
    </row>
    <row r="286" spans="1:11">
      <c r="A286" s="884">
        <v>282</v>
      </c>
      <c r="B286" s="1589">
        <v>282</v>
      </c>
      <c r="C286" s="1589">
        <v>282</v>
      </c>
      <c r="D286" s="1590" t="s">
        <v>651</v>
      </c>
      <c r="E286" s="2190">
        <v>4273571</v>
      </c>
      <c r="F286" s="2190">
        <v>0</v>
      </c>
      <c r="I286" s="1707"/>
      <c r="J286" s="1866"/>
      <c r="K286" s="1866"/>
    </row>
    <row r="287" spans="1:11">
      <c r="A287" s="884">
        <v>283</v>
      </c>
      <c r="B287" s="1589">
        <v>283</v>
      </c>
      <c r="C287" s="1589">
        <v>283</v>
      </c>
      <c r="D287" s="1590" t="s">
        <v>1161</v>
      </c>
      <c r="E287" s="2190">
        <v>0</v>
      </c>
      <c r="F287" s="2190">
        <v>0</v>
      </c>
      <c r="I287" s="1707"/>
      <c r="J287" s="1866"/>
      <c r="K287" s="1866"/>
    </row>
    <row r="288" spans="1:11">
      <c r="A288" s="884">
        <v>284</v>
      </c>
      <c r="B288" s="1589">
        <v>284</v>
      </c>
      <c r="C288" s="1589">
        <v>284</v>
      </c>
      <c r="D288" s="1590" t="s">
        <v>1020</v>
      </c>
      <c r="E288" s="2190">
        <v>0</v>
      </c>
      <c r="F288" s="2190">
        <v>0</v>
      </c>
      <c r="I288" s="1707"/>
      <c r="J288" s="1866"/>
      <c r="K288" s="1866"/>
    </row>
    <row r="289" spans="1:11">
      <c r="A289" s="884">
        <v>285</v>
      </c>
      <c r="B289" s="1589">
        <v>285</v>
      </c>
      <c r="C289" s="1589">
        <v>285</v>
      </c>
      <c r="D289" s="1590" t="s">
        <v>1021</v>
      </c>
      <c r="E289" s="2190">
        <v>0</v>
      </c>
      <c r="F289" s="2190">
        <v>39140609</v>
      </c>
      <c r="I289" s="1707"/>
      <c r="J289" s="1866"/>
      <c r="K289" s="1866"/>
    </row>
    <row r="290" spans="1:11" ht="26.4">
      <c r="A290" s="884">
        <v>286</v>
      </c>
      <c r="B290" s="1589">
        <v>286</v>
      </c>
      <c r="C290" s="1589">
        <v>286</v>
      </c>
      <c r="D290" s="1590" t="s">
        <v>1022</v>
      </c>
      <c r="E290" s="2190">
        <v>0</v>
      </c>
      <c r="F290" s="2190">
        <v>4273571</v>
      </c>
      <c r="I290" s="1707"/>
      <c r="J290" s="1866"/>
      <c r="K290" s="1866"/>
    </row>
    <row r="291" spans="1:11" ht="26.4">
      <c r="A291" s="884">
        <v>287</v>
      </c>
      <c r="B291" s="1589">
        <v>287</v>
      </c>
      <c r="C291" s="1589">
        <v>287</v>
      </c>
      <c r="D291" s="1590" t="s">
        <v>2388</v>
      </c>
      <c r="E291" s="2190">
        <v>0</v>
      </c>
      <c r="F291" s="2190">
        <v>0</v>
      </c>
      <c r="G291" s="2187"/>
      <c r="I291" s="1707"/>
      <c r="J291" s="1866"/>
      <c r="K291" s="1866"/>
    </row>
    <row r="292" spans="1:11" ht="13.5" customHeight="1">
      <c r="A292" s="884">
        <v>288</v>
      </c>
      <c r="B292" s="1589">
        <v>288</v>
      </c>
      <c r="C292" s="1589">
        <v>288</v>
      </c>
      <c r="D292" s="1590" t="s">
        <v>1024</v>
      </c>
      <c r="E292" s="2190">
        <v>0</v>
      </c>
      <c r="F292" s="2190">
        <v>0</v>
      </c>
      <c r="I292" s="1707"/>
      <c r="J292" s="1866"/>
      <c r="K292" s="1866"/>
    </row>
    <row r="293" spans="1:11" s="281" customFormat="1">
      <c r="A293" s="884">
        <v>289</v>
      </c>
      <c r="B293" s="1589">
        <v>289</v>
      </c>
      <c r="C293" s="1589">
        <v>289</v>
      </c>
      <c r="D293" s="1590" t="s">
        <v>1493</v>
      </c>
      <c r="E293" s="2190">
        <v>11504044033.76</v>
      </c>
      <c r="F293" s="2190">
        <v>0</v>
      </c>
      <c r="G293" s="1110"/>
      <c r="H293" s="1110"/>
      <c r="I293" s="1707"/>
      <c r="J293" s="1866"/>
      <c r="K293" s="1866"/>
    </row>
    <row r="294" spans="1:11" s="281" customFormat="1">
      <c r="A294" s="884">
        <v>290</v>
      </c>
      <c r="B294" s="1589">
        <v>290</v>
      </c>
      <c r="C294" s="1589">
        <v>290</v>
      </c>
      <c r="D294" s="1590" t="s">
        <v>1494</v>
      </c>
      <c r="E294" s="2190">
        <v>751821496.79999995</v>
      </c>
      <c r="F294" s="2190">
        <v>0</v>
      </c>
      <c r="G294" s="1110"/>
      <c r="H294" s="1110"/>
      <c r="I294" s="1707"/>
      <c r="J294" s="1866"/>
      <c r="K294" s="1866"/>
    </row>
    <row r="295" spans="1:11" s="281" customFormat="1">
      <c r="A295" s="884">
        <v>291</v>
      </c>
      <c r="B295" s="1589">
        <v>291</v>
      </c>
      <c r="C295" s="1589">
        <v>291</v>
      </c>
      <c r="D295" s="1590" t="s">
        <v>1495</v>
      </c>
      <c r="E295" s="2190">
        <v>322335631.08999997</v>
      </c>
      <c r="F295" s="2190">
        <v>0</v>
      </c>
      <c r="G295" s="1110"/>
      <c r="H295" s="2187"/>
      <c r="I295" s="1707"/>
      <c r="J295" s="1866"/>
      <c r="K295" s="1866"/>
    </row>
    <row r="296" spans="1:11" s="281" customFormat="1">
      <c r="A296" s="884">
        <v>292</v>
      </c>
      <c r="B296" s="1589">
        <v>292</v>
      </c>
      <c r="C296" s="1589">
        <v>292</v>
      </c>
      <c r="D296" s="1590" t="s">
        <v>955</v>
      </c>
      <c r="E296" s="2190">
        <v>12987339</v>
      </c>
      <c r="F296" s="2190">
        <v>0</v>
      </c>
      <c r="G296" s="1110"/>
      <c r="H296" s="1110"/>
      <c r="I296" s="1707"/>
      <c r="J296" s="1866"/>
      <c r="K296" s="1866"/>
    </row>
    <row r="297" spans="1:11">
      <c r="A297" s="884">
        <v>293</v>
      </c>
      <c r="B297" s="1589">
        <v>293</v>
      </c>
      <c r="C297" s="1589">
        <v>293</v>
      </c>
      <c r="D297" s="1590" t="s">
        <v>1055</v>
      </c>
      <c r="E297" s="2190">
        <v>0</v>
      </c>
      <c r="F297" s="2190">
        <v>11504044033.76</v>
      </c>
      <c r="I297" s="1707"/>
      <c r="J297" s="1866"/>
      <c r="K297" s="1866"/>
    </row>
    <row r="298" spans="1:11">
      <c r="A298" s="884">
        <v>294</v>
      </c>
      <c r="B298" s="1589">
        <v>294</v>
      </c>
      <c r="C298" s="1589">
        <v>294</v>
      </c>
      <c r="D298" s="1590" t="s">
        <v>1056</v>
      </c>
      <c r="E298" s="2190">
        <v>0</v>
      </c>
      <c r="F298" s="2190">
        <v>751821496.79999995</v>
      </c>
      <c r="I298" s="1707"/>
      <c r="J298" s="1866"/>
      <c r="K298" s="1866"/>
    </row>
    <row r="299" spans="1:11">
      <c r="A299" s="884">
        <v>295</v>
      </c>
      <c r="B299" s="1589">
        <v>295</v>
      </c>
      <c r="C299" s="1589">
        <v>295</v>
      </c>
      <c r="D299" s="1590" t="s">
        <v>696</v>
      </c>
      <c r="E299" s="2190">
        <v>0</v>
      </c>
      <c r="F299" s="2190">
        <v>322335631.08999997</v>
      </c>
      <c r="I299" s="1707"/>
      <c r="J299" s="1866"/>
      <c r="K299" s="1866"/>
    </row>
    <row r="300" spans="1:11">
      <c r="A300" s="884">
        <v>296</v>
      </c>
      <c r="B300" s="1589">
        <v>296</v>
      </c>
      <c r="C300" s="1589">
        <v>296</v>
      </c>
      <c r="D300" s="1590" t="s">
        <v>956</v>
      </c>
      <c r="E300" s="2190">
        <v>0</v>
      </c>
      <c r="F300" s="2190">
        <v>12987339</v>
      </c>
      <c r="I300" s="1707"/>
      <c r="J300" s="1866"/>
      <c r="K300" s="1866"/>
    </row>
    <row r="301" spans="1:11">
      <c r="A301" s="884">
        <v>297</v>
      </c>
      <c r="B301" s="1589">
        <v>297</v>
      </c>
      <c r="C301" s="1589">
        <v>297</v>
      </c>
      <c r="D301" s="1590" t="s">
        <v>697</v>
      </c>
      <c r="E301" s="2190">
        <v>0</v>
      </c>
      <c r="F301" s="2190">
        <v>0</v>
      </c>
      <c r="I301" s="1707"/>
      <c r="J301" s="1866"/>
      <c r="K301" s="1866"/>
    </row>
    <row r="302" spans="1:11">
      <c r="A302" s="884">
        <v>298</v>
      </c>
      <c r="B302" s="1589">
        <v>298</v>
      </c>
      <c r="C302" s="1589">
        <v>298</v>
      </c>
      <c r="D302" s="1590" t="s">
        <v>1035</v>
      </c>
      <c r="E302" s="2190">
        <v>0</v>
      </c>
      <c r="F302" s="2190">
        <v>60000000.450000003</v>
      </c>
      <c r="I302" s="1707"/>
      <c r="J302" s="1866"/>
      <c r="K302" s="1866"/>
    </row>
    <row r="303" spans="1:11">
      <c r="A303" s="884">
        <v>299</v>
      </c>
      <c r="B303" s="1589">
        <v>299</v>
      </c>
      <c r="C303" s="1589">
        <v>299</v>
      </c>
      <c r="D303" s="1590" t="s">
        <v>45</v>
      </c>
      <c r="E303" s="2190">
        <v>0</v>
      </c>
      <c r="F303" s="2190">
        <v>237905.66</v>
      </c>
      <c r="I303" s="1707"/>
      <c r="J303" s="1866"/>
      <c r="K303" s="1866"/>
    </row>
    <row r="304" spans="1:11">
      <c r="A304" s="884">
        <v>300</v>
      </c>
      <c r="B304" s="1589">
        <v>300</v>
      </c>
      <c r="C304" s="1589">
        <v>300</v>
      </c>
      <c r="D304" s="1590" t="s">
        <v>907</v>
      </c>
      <c r="E304" s="2190">
        <v>0</v>
      </c>
      <c r="F304" s="2190">
        <v>30198889.829999998</v>
      </c>
      <c r="I304" s="1707"/>
      <c r="J304" s="1866"/>
      <c r="K304" s="1866"/>
    </row>
    <row r="305" spans="1:11">
      <c r="A305" s="884">
        <v>301</v>
      </c>
      <c r="B305" s="1589">
        <v>301</v>
      </c>
      <c r="C305" s="1589">
        <v>301</v>
      </c>
      <c r="D305" s="1590" t="s">
        <v>1036</v>
      </c>
      <c r="E305" s="2190">
        <v>0</v>
      </c>
      <c r="F305" s="2190">
        <v>0</v>
      </c>
      <c r="I305" s="1707"/>
      <c r="J305" s="1866"/>
      <c r="K305" s="1866"/>
    </row>
    <row r="306" spans="1:11">
      <c r="A306" s="884">
        <v>302</v>
      </c>
      <c r="B306" s="1589">
        <v>302</v>
      </c>
      <c r="C306" s="1589">
        <v>302</v>
      </c>
      <c r="D306" s="1590" t="s">
        <v>909</v>
      </c>
      <c r="E306" s="2190">
        <v>5000</v>
      </c>
      <c r="F306" s="2190">
        <v>0</v>
      </c>
      <c r="I306" s="1707"/>
      <c r="J306" s="1866"/>
      <c r="K306" s="1866"/>
    </row>
    <row r="307" spans="1:11">
      <c r="A307" s="884">
        <v>303</v>
      </c>
      <c r="B307" s="1589">
        <v>303</v>
      </c>
      <c r="C307" s="1589">
        <v>303</v>
      </c>
      <c r="D307" s="1590" t="s">
        <v>200</v>
      </c>
      <c r="E307" s="2190">
        <v>605000</v>
      </c>
      <c r="F307" s="2190">
        <v>0</v>
      </c>
      <c r="I307" s="1707"/>
      <c r="J307" s="1866"/>
      <c r="K307" s="1866"/>
    </row>
    <row r="308" spans="1:11">
      <c r="A308" s="884">
        <v>304</v>
      </c>
      <c r="B308" s="1589">
        <v>304</v>
      </c>
      <c r="C308" s="1589">
        <v>304</v>
      </c>
      <c r="D308" s="1590" t="s">
        <v>201</v>
      </c>
      <c r="E308" s="2190">
        <v>24150</v>
      </c>
      <c r="F308" s="2190">
        <v>0</v>
      </c>
      <c r="I308" s="1707"/>
      <c r="J308" s="1866"/>
      <c r="K308" s="1866"/>
    </row>
    <row r="309" spans="1:11">
      <c r="A309" s="884">
        <v>305</v>
      </c>
      <c r="B309" s="1589">
        <v>305</v>
      </c>
      <c r="C309" s="1589">
        <v>305</v>
      </c>
      <c r="D309" s="1590" t="s">
        <v>1728</v>
      </c>
      <c r="E309" s="2190">
        <v>136130</v>
      </c>
      <c r="F309" s="2190">
        <v>0</v>
      </c>
      <c r="I309" s="1707"/>
      <c r="J309" s="1866"/>
      <c r="K309" s="1866"/>
    </row>
    <row r="310" spans="1:11">
      <c r="A310" s="884">
        <v>306</v>
      </c>
      <c r="B310" s="1589">
        <v>306</v>
      </c>
      <c r="C310" s="1589">
        <v>306</v>
      </c>
      <c r="D310" s="1590" t="s">
        <v>203</v>
      </c>
      <c r="E310" s="2190">
        <v>1600</v>
      </c>
      <c r="F310" s="2190">
        <v>0</v>
      </c>
      <c r="I310" s="1707"/>
      <c r="J310" s="1866"/>
      <c r="K310" s="1866"/>
    </row>
    <row r="311" spans="1:11">
      <c r="A311" s="884">
        <v>307</v>
      </c>
      <c r="B311" s="1589">
        <v>307</v>
      </c>
      <c r="C311" s="1589">
        <v>307</v>
      </c>
      <c r="D311" s="1590" t="s">
        <v>943</v>
      </c>
      <c r="E311" s="2190">
        <v>6000</v>
      </c>
      <c r="F311" s="2190">
        <v>0</v>
      </c>
      <c r="I311" s="1707"/>
      <c r="J311" s="1866"/>
      <c r="K311" s="1866"/>
    </row>
    <row r="312" spans="1:11">
      <c r="A312" s="884">
        <v>308</v>
      </c>
      <c r="B312" s="1589">
        <v>308</v>
      </c>
      <c r="C312" s="1589">
        <v>308</v>
      </c>
      <c r="D312" s="1590" t="s">
        <v>3</v>
      </c>
      <c r="E312" s="2190">
        <v>1000</v>
      </c>
      <c r="F312" s="2190">
        <v>0</v>
      </c>
      <c r="I312" s="1707"/>
      <c r="J312" s="1866"/>
      <c r="K312" s="1866"/>
    </row>
    <row r="313" spans="1:11">
      <c r="A313" s="884">
        <v>309</v>
      </c>
      <c r="B313" s="1589">
        <v>309</v>
      </c>
      <c r="C313" s="2203">
        <v>309</v>
      </c>
      <c r="D313" s="1590" t="s">
        <v>900</v>
      </c>
      <c r="E313" s="2190">
        <v>0</v>
      </c>
      <c r="F313" s="2190">
        <v>450500</v>
      </c>
      <c r="I313" s="1707"/>
      <c r="J313" s="1866"/>
      <c r="K313" s="1866"/>
    </row>
    <row r="314" spans="1:11">
      <c r="A314" s="884">
        <v>310</v>
      </c>
      <c r="B314" s="1589">
        <v>310</v>
      </c>
      <c r="C314" s="2203">
        <v>310</v>
      </c>
      <c r="D314" s="1590" t="s">
        <v>1165</v>
      </c>
      <c r="E314" s="2190">
        <v>1644200</v>
      </c>
      <c r="F314" s="2190">
        <v>0</v>
      </c>
      <c r="I314" s="1707"/>
      <c r="J314" s="1866"/>
      <c r="K314" s="1866"/>
    </row>
    <row r="315" spans="1:11">
      <c r="A315" s="884">
        <v>311</v>
      </c>
      <c r="B315" s="1589">
        <v>311</v>
      </c>
      <c r="C315" s="2203">
        <v>311</v>
      </c>
      <c r="D315" s="1590" t="s">
        <v>4</v>
      </c>
      <c r="E315" s="2190">
        <v>0</v>
      </c>
      <c r="F315" s="2190">
        <v>0</v>
      </c>
      <c r="I315" s="1707"/>
      <c r="J315" s="1866"/>
      <c r="K315" s="1866"/>
    </row>
    <row r="316" spans="1:11">
      <c r="A316" s="884">
        <v>312</v>
      </c>
      <c r="B316" s="1589">
        <v>312</v>
      </c>
      <c r="C316" s="2203">
        <v>312</v>
      </c>
      <c r="D316" s="1590" t="s">
        <v>76</v>
      </c>
      <c r="E316" s="2190">
        <v>1662565.75</v>
      </c>
      <c r="F316" s="2190">
        <v>0</v>
      </c>
      <c r="I316" s="1707"/>
      <c r="J316" s="1866"/>
      <c r="K316" s="1866"/>
    </row>
    <row r="317" spans="1:11">
      <c r="A317" s="884">
        <v>313</v>
      </c>
      <c r="B317" s="1589">
        <v>313</v>
      </c>
      <c r="C317" s="2203">
        <v>313</v>
      </c>
      <c r="D317" s="1590" t="s">
        <v>147</v>
      </c>
      <c r="E317" s="2190">
        <v>971493.11</v>
      </c>
      <c r="F317" s="2190">
        <v>0</v>
      </c>
      <c r="I317" s="1707"/>
      <c r="J317" s="1866"/>
      <c r="K317" s="1866"/>
    </row>
    <row r="318" spans="1:11">
      <c r="A318" s="884">
        <v>314</v>
      </c>
      <c r="B318" s="1589">
        <v>314</v>
      </c>
      <c r="C318" s="2203">
        <v>314</v>
      </c>
      <c r="D318" s="1590" t="s">
        <v>698</v>
      </c>
      <c r="E318" s="2190">
        <v>0</v>
      </c>
      <c r="F318" s="2190">
        <v>0</v>
      </c>
      <c r="I318" s="1707"/>
      <c r="J318" s="1866"/>
      <c r="K318" s="1866"/>
    </row>
    <row r="319" spans="1:11">
      <c r="A319" s="884">
        <v>315</v>
      </c>
      <c r="B319" s="1589">
        <v>315</v>
      </c>
      <c r="C319" s="2203">
        <v>315</v>
      </c>
      <c r="D319" s="1590" t="s">
        <v>148</v>
      </c>
      <c r="E319" s="2190">
        <v>1912872</v>
      </c>
      <c r="F319" s="2190">
        <v>0</v>
      </c>
      <c r="I319" s="1707"/>
      <c r="J319" s="1866"/>
      <c r="K319" s="1866"/>
    </row>
    <row r="320" spans="1:11">
      <c r="A320" s="884">
        <v>316</v>
      </c>
      <c r="B320" s="1589">
        <v>316</v>
      </c>
      <c r="C320" s="2203">
        <v>316</v>
      </c>
      <c r="D320" s="1590" t="s">
        <v>149</v>
      </c>
      <c r="E320" s="2190">
        <v>917657.01</v>
      </c>
      <c r="F320" s="2190">
        <v>0</v>
      </c>
      <c r="I320" s="1707"/>
      <c r="J320" s="1866"/>
      <c r="K320" s="1866"/>
    </row>
    <row r="321" spans="1:11">
      <c r="A321" s="884">
        <v>317</v>
      </c>
      <c r="B321" s="1589">
        <v>317</v>
      </c>
      <c r="C321" s="2203">
        <v>317</v>
      </c>
      <c r="D321" s="1590" t="s">
        <v>150</v>
      </c>
      <c r="E321" s="2190">
        <v>0</v>
      </c>
      <c r="F321" s="2190">
        <v>0</v>
      </c>
      <c r="I321" s="1707"/>
      <c r="J321" s="1866"/>
      <c r="K321" s="1866"/>
    </row>
    <row r="322" spans="1:11">
      <c r="A322" s="884">
        <v>318</v>
      </c>
      <c r="B322" s="1589">
        <v>318</v>
      </c>
      <c r="C322" s="2203">
        <v>318</v>
      </c>
      <c r="D322" s="1590" t="s">
        <v>1037</v>
      </c>
      <c r="E322" s="2190">
        <v>0</v>
      </c>
      <c r="F322" s="2190">
        <v>15349019.07</v>
      </c>
      <c r="I322" s="1707"/>
      <c r="J322" s="1866"/>
      <c r="K322" s="1866"/>
    </row>
    <row r="323" spans="1:11">
      <c r="A323" s="884">
        <v>319</v>
      </c>
      <c r="B323" s="1589">
        <v>319</v>
      </c>
      <c r="C323" s="2203">
        <v>319</v>
      </c>
      <c r="D323" s="1590" t="s">
        <v>1729</v>
      </c>
      <c r="E323" s="2190">
        <v>10000000</v>
      </c>
      <c r="F323" s="2190">
        <v>0</v>
      </c>
      <c r="I323" s="1707"/>
      <c r="J323" s="1866"/>
      <c r="K323" s="1866"/>
    </row>
    <row r="324" spans="1:11">
      <c r="A324" s="884">
        <v>320</v>
      </c>
      <c r="B324" s="1589">
        <v>320</v>
      </c>
      <c r="C324" s="2203">
        <v>320</v>
      </c>
      <c r="D324" s="1590" t="s">
        <v>1236</v>
      </c>
      <c r="E324" s="2190">
        <v>0</v>
      </c>
      <c r="F324" s="2190">
        <v>18504.560000000001</v>
      </c>
      <c r="I324" s="1707"/>
      <c r="J324" s="1866"/>
      <c r="K324" s="1866"/>
    </row>
    <row r="325" spans="1:11">
      <c r="A325" s="884">
        <v>321</v>
      </c>
      <c r="B325" s="1589">
        <v>321</v>
      </c>
      <c r="C325" s="2203">
        <v>321</v>
      </c>
      <c r="D325" s="1590" t="s">
        <v>152</v>
      </c>
      <c r="E325" s="2190">
        <v>0</v>
      </c>
      <c r="F325" s="2190">
        <v>0</v>
      </c>
      <c r="I325" s="1707"/>
      <c r="J325" s="1866"/>
      <c r="K325" s="1866"/>
    </row>
    <row r="326" spans="1:11">
      <c r="A326" s="884">
        <v>322</v>
      </c>
      <c r="B326" s="1589">
        <v>322</v>
      </c>
      <c r="C326" s="2203">
        <v>322</v>
      </c>
      <c r="D326" s="1590" t="s">
        <v>1166</v>
      </c>
      <c r="E326" s="2190">
        <v>0</v>
      </c>
      <c r="F326" s="2190">
        <v>5565</v>
      </c>
      <c r="I326" s="1707"/>
      <c r="J326" s="1866"/>
      <c r="K326" s="1866"/>
    </row>
    <row r="327" spans="1:11">
      <c r="A327" s="884">
        <v>323</v>
      </c>
      <c r="B327" s="1589">
        <v>323</v>
      </c>
      <c r="C327" s="2203">
        <v>323</v>
      </c>
      <c r="D327" s="1590" t="s">
        <v>153</v>
      </c>
      <c r="E327" s="2190">
        <v>3231584.34</v>
      </c>
      <c r="F327" s="2190">
        <v>0</v>
      </c>
      <c r="I327" s="1707"/>
      <c r="J327" s="1866"/>
      <c r="K327" s="1866"/>
    </row>
    <row r="328" spans="1:11">
      <c r="A328" s="884">
        <v>324</v>
      </c>
      <c r="B328" s="1589">
        <v>324</v>
      </c>
      <c r="C328" s="2203">
        <v>324</v>
      </c>
      <c r="D328" s="1590" t="s">
        <v>747</v>
      </c>
      <c r="E328" s="2190">
        <v>14180759.890000001</v>
      </c>
      <c r="F328" s="2190">
        <v>0</v>
      </c>
      <c r="I328" s="1707"/>
      <c r="J328" s="1866"/>
      <c r="K328" s="1866"/>
    </row>
    <row r="329" spans="1:11">
      <c r="A329" s="884">
        <v>325</v>
      </c>
      <c r="B329" s="1589">
        <v>325</v>
      </c>
      <c r="C329" s="2203">
        <v>325</v>
      </c>
      <c r="D329" s="1590" t="s">
        <v>748</v>
      </c>
      <c r="E329" s="2190">
        <v>663726</v>
      </c>
      <c r="F329" s="2190">
        <v>0</v>
      </c>
      <c r="I329" s="1707"/>
      <c r="J329" s="1866"/>
      <c r="K329" s="1866"/>
    </row>
    <row r="330" spans="1:11">
      <c r="A330" s="884">
        <v>326</v>
      </c>
      <c r="B330" s="1589">
        <v>326</v>
      </c>
      <c r="C330" s="2203">
        <v>326</v>
      </c>
      <c r="D330" s="1590" t="s">
        <v>749</v>
      </c>
      <c r="E330" s="2190">
        <v>0</v>
      </c>
      <c r="F330" s="2190">
        <v>0</v>
      </c>
      <c r="I330" s="1707"/>
      <c r="J330" s="1866"/>
      <c r="K330" s="1866"/>
    </row>
    <row r="331" spans="1:11">
      <c r="A331" s="884">
        <v>327</v>
      </c>
      <c r="B331" s="1589">
        <v>327</v>
      </c>
      <c r="C331" s="2203">
        <v>327</v>
      </c>
      <c r="D331" s="1590" t="s">
        <v>750</v>
      </c>
      <c r="E331" s="2190">
        <v>501036.42</v>
      </c>
      <c r="F331" s="2190">
        <v>0</v>
      </c>
      <c r="I331" s="1707"/>
      <c r="J331" s="1866"/>
      <c r="K331" s="1866"/>
    </row>
    <row r="332" spans="1:11">
      <c r="A332" s="884">
        <v>328</v>
      </c>
      <c r="B332" s="1589">
        <v>328</v>
      </c>
      <c r="C332" s="2203">
        <v>328</v>
      </c>
      <c r="D332" s="1590" t="s">
        <v>1565</v>
      </c>
      <c r="E332" s="2190">
        <v>0</v>
      </c>
      <c r="F332" s="2190">
        <v>0</v>
      </c>
      <c r="I332" s="1707"/>
      <c r="J332" s="1866"/>
      <c r="K332" s="1866"/>
    </row>
    <row r="333" spans="1:11">
      <c r="A333" s="884">
        <v>329</v>
      </c>
      <c r="B333" s="1589">
        <v>329</v>
      </c>
      <c r="C333" s="2203">
        <v>329</v>
      </c>
      <c r="D333" s="1590" t="s">
        <v>699</v>
      </c>
      <c r="E333" s="2190">
        <v>0</v>
      </c>
      <c r="F333" s="2190">
        <v>0</v>
      </c>
      <c r="I333" s="1707"/>
      <c r="J333" s="1866"/>
      <c r="K333" s="1866"/>
    </row>
    <row r="334" spans="1:11">
      <c r="A334" s="884">
        <v>330</v>
      </c>
      <c r="B334" s="1589">
        <v>330</v>
      </c>
      <c r="C334" s="2203">
        <v>330</v>
      </c>
      <c r="D334" s="1590" t="s">
        <v>700</v>
      </c>
      <c r="E334" s="2190">
        <v>0</v>
      </c>
      <c r="F334" s="2190">
        <v>0</v>
      </c>
      <c r="I334" s="1707"/>
      <c r="J334" s="1866"/>
      <c r="K334" s="1866"/>
    </row>
    <row r="335" spans="1:11">
      <c r="A335" s="884">
        <v>331</v>
      </c>
      <c r="B335" s="1589">
        <v>331</v>
      </c>
      <c r="C335" s="2203">
        <v>331</v>
      </c>
      <c r="D335" s="1590" t="s">
        <v>751</v>
      </c>
      <c r="E335" s="2190">
        <v>0</v>
      </c>
      <c r="F335" s="2190">
        <v>0</v>
      </c>
      <c r="I335" s="1707"/>
      <c r="J335" s="1866"/>
      <c r="K335" s="1866"/>
    </row>
    <row r="336" spans="1:11">
      <c r="A336" s="884">
        <v>332</v>
      </c>
      <c r="B336" s="1589">
        <v>332</v>
      </c>
      <c r="C336" s="2203">
        <v>332</v>
      </c>
      <c r="D336" s="1590" t="s">
        <v>1554</v>
      </c>
      <c r="E336" s="2190">
        <v>500</v>
      </c>
      <c r="F336" s="2190">
        <v>0</v>
      </c>
      <c r="I336" s="1707"/>
      <c r="J336" s="1866"/>
      <c r="K336" s="1866"/>
    </row>
    <row r="337" spans="1:11">
      <c r="A337" s="884">
        <v>333</v>
      </c>
      <c r="B337" s="1589">
        <v>333</v>
      </c>
      <c r="C337" s="2203">
        <v>333</v>
      </c>
      <c r="D337" s="1590" t="s">
        <v>1730</v>
      </c>
      <c r="E337" s="2190">
        <v>1413365.11</v>
      </c>
      <c r="F337" s="2190">
        <v>0</v>
      </c>
      <c r="I337" s="1707"/>
      <c r="J337" s="1866"/>
      <c r="K337" s="1866"/>
    </row>
    <row r="338" spans="1:11">
      <c r="A338" s="884">
        <v>334</v>
      </c>
      <c r="B338" s="1589">
        <v>334</v>
      </c>
      <c r="C338" s="2203">
        <v>334</v>
      </c>
      <c r="D338" s="1590" t="s">
        <v>1312</v>
      </c>
      <c r="E338" s="2190">
        <v>911836.74</v>
      </c>
      <c r="F338" s="2190">
        <v>0</v>
      </c>
      <c r="I338" s="1707"/>
      <c r="J338" s="1866"/>
      <c r="K338" s="1866"/>
    </row>
    <row r="339" spans="1:11">
      <c r="A339" s="884">
        <v>335</v>
      </c>
      <c r="B339" s="1589">
        <v>335</v>
      </c>
      <c r="C339" s="2203">
        <v>335</v>
      </c>
      <c r="D339" s="1590" t="s">
        <v>1731</v>
      </c>
      <c r="E339" s="2190">
        <v>1434167503.1800001</v>
      </c>
      <c r="F339" s="2190">
        <v>0</v>
      </c>
      <c r="G339" s="1112"/>
      <c r="H339" s="1112"/>
      <c r="I339" s="1707"/>
      <c r="J339" s="1866"/>
      <c r="K339" s="1866"/>
    </row>
    <row r="340" spans="1:11">
      <c r="A340" s="884">
        <v>336</v>
      </c>
      <c r="B340" s="1589">
        <v>336</v>
      </c>
      <c r="C340" s="2203">
        <v>336</v>
      </c>
      <c r="D340" s="1590" t="s">
        <v>46</v>
      </c>
      <c r="E340" s="2190">
        <v>19903914.469999999</v>
      </c>
      <c r="F340" s="2190">
        <v>0</v>
      </c>
      <c r="I340" s="1707"/>
      <c r="J340" s="1866"/>
      <c r="K340" s="1866"/>
    </row>
    <row r="341" spans="1:11">
      <c r="A341" s="884">
        <v>337</v>
      </c>
      <c r="B341" s="1589">
        <v>337</v>
      </c>
      <c r="C341" s="2203">
        <v>337</v>
      </c>
      <c r="D341" s="1590" t="s">
        <v>47</v>
      </c>
      <c r="E341" s="2190">
        <v>0</v>
      </c>
      <c r="F341" s="2190">
        <v>0</v>
      </c>
      <c r="I341" s="1707"/>
      <c r="J341" s="1866"/>
      <c r="K341" s="1866"/>
    </row>
    <row r="342" spans="1:11" s="156" customFormat="1">
      <c r="A342" s="884">
        <v>338</v>
      </c>
      <c r="B342" s="1589">
        <v>338</v>
      </c>
      <c r="C342" s="2203">
        <v>338</v>
      </c>
      <c r="D342" s="1590" t="s">
        <v>1732</v>
      </c>
      <c r="E342" s="2190">
        <v>7267160580.618</v>
      </c>
      <c r="F342" s="2190">
        <v>0</v>
      </c>
      <c r="G342" s="1110"/>
      <c r="H342" s="1110"/>
      <c r="I342" s="1707"/>
      <c r="J342" s="2204"/>
      <c r="K342" s="1866"/>
    </row>
    <row r="343" spans="1:11">
      <c r="A343" s="884">
        <v>339</v>
      </c>
      <c r="B343" s="1589">
        <v>339</v>
      </c>
      <c r="C343" s="2203">
        <v>339</v>
      </c>
      <c r="D343" s="1590" t="s">
        <v>37</v>
      </c>
      <c r="E343" s="2190">
        <v>7173961.75</v>
      </c>
      <c r="F343" s="2190">
        <v>0</v>
      </c>
      <c r="I343" s="1707"/>
      <c r="J343" s="1866"/>
      <c r="K343" s="1866"/>
    </row>
    <row r="344" spans="1:11">
      <c r="A344" s="884">
        <v>340</v>
      </c>
      <c r="B344" s="1589">
        <v>340</v>
      </c>
      <c r="C344" s="2203">
        <v>340</v>
      </c>
      <c r="D344" s="1590" t="s">
        <v>1089</v>
      </c>
      <c r="E344" s="2190">
        <v>19751.75</v>
      </c>
      <c r="F344" s="2190">
        <v>0</v>
      </c>
      <c r="I344" s="1707"/>
      <c r="J344" s="1866"/>
      <c r="K344" s="1866"/>
    </row>
    <row r="345" spans="1:11">
      <c r="A345" s="884">
        <v>341</v>
      </c>
      <c r="B345" s="1589">
        <v>341</v>
      </c>
      <c r="C345" s="2203">
        <v>341</v>
      </c>
      <c r="D345" s="1590" t="s">
        <v>1090</v>
      </c>
      <c r="E345" s="2190">
        <v>0</v>
      </c>
      <c r="F345" s="2190">
        <v>0</v>
      </c>
      <c r="I345" s="1707"/>
      <c r="J345" s="1866"/>
      <c r="K345" s="1866"/>
    </row>
    <row r="346" spans="1:11">
      <c r="A346" s="884">
        <v>342</v>
      </c>
      <c r="B346" s="1589">
        <v>342</v>
      </c>
      <c r="C346" s="2203">
        <v>342</v>
      </c>
      <c r="D346" s="1590" t="s">
        <v>1091</v>
      </c>
      <c r="E346" s="2190">
        <v>47688.4</v>
      </c>
      <c r="F346" s="2190">
        <v>0</v>
      </c>
      <c r="I346" s="1707"/>
      <c r="J346" s="1866"/>
      <c r="K346" s="1866"/>
    </row>
    <row r="347" spans="1:11">
      <c r="A347" s="884">
        <v>343</v>
      </c>
      <c r="B347" s="1589">
        <v>343</v>
      </c>
      <c r="C347" s="2203">
        <v>343</v>
      </c>
      <c r="D347" s="1590" t="s">
        <v>592</v>
      </c>
      <c r="E347" s="2190">
        <v>1647601</v>
      </c>
      <c r="F347" s="2190">
        <v>0</v>
      </c>
      <c r="I347" s="1707"/>
      <c r="J347" s="1866"/>
      <c r="K347" s="1866"/>
    </row>
    <row r="348" spans="1:11">
      <c r="A348" s="884">
        <v>344</v>
      </c>
      <c r="B348" s="1589">
        <v>344</v>
      </c>
      <c r="C348" s="2203">
        <v>344</v>
      </c>
      <c r="D348" s="1590" t="s">
        <v>593</v>
      </c>
      <c r="E348" s="2190">
        <v>0</v>
      </c>
      <c r="F348" s="2190">
        <v>0</v>
      </c>
      <c r="I348" s="1707"/>
      <c r="J348" s="1866"/>
      <c r="K348" s="1866"/>
    </row>
    <row r="349" spans="1:11">
      <c r="A349" s="884">
        <v>345</v>
      </c>
      <c r="B349" s="1589">
        <v>345</v>
      </c>
      <c r="C349" s="2203">
        <v>345</v>
      </c>
      <c r="D349" s="1590" t="s">
        <v>526</v>
      </c>
      <c r="E349" s="2190">
        <v>0</v>
      </c>
      <c r="F349" s="2190">
        <v>0</v>
      </c>
      <c r="I349" s="1707"/>
      <c r="J349" s="1866"/>
      <c r="K349" s="1866"/>
    </row>
    <row r="350" spans="1:11">
      <c r="A350" s="884">
        <v>346</v>
      </c>
      <c r="B350" s="1589">
        <v>346</v>
      </c>
      <c r="C350" s="2203">
        <v>346</v>
      </c>
      <c r="D350" s="1590" t="s">
        <v>1041</v>
      </c>
      <c r="E350" s="2190">
        <v>2474601.8020000001</v>
      </c>
      <c r="F350" s="2190">
        <v>0</v>
      </c>
      <c r="I350" s="1707"/>
      <c r="J350" s="1866"/>
      <c r="K350" s="1866"/>
    </row>
    <row r="351" spans="1:11">
      <c r="A351" s="884">
        <v>347</v>
      </c>
      <c r="B351" s="1589">
        <v>347</v>
      </c>
      <c r="C351" s="2203">
        <v>347</v>
      </c>
      <c r="D351" s="1590" t="s">
        <v>901</v>
      </c>
      <c r="E351" s="2190">
        <v>0</v>
      </c>
      <c r="F351" s="2190">
        <v>0</v>
      </c>
      <c r="I351" s="1707"/>
      <c r="J351" s="1866"/>
      <c r="K351" s="1866"/>
    </row>
    <row r="352" spans="1:11">
      <c r="A352" s="884">
        <v>348</v>
      </c>
      <c r="B352" s="1589">
        <v>348</v>
      </c>
      <c r="C352" s="2203">
        <v>348</v>
      </c>
      <c r="D352" s="1590" t="s">
        <v>1733</v>
      </c>
      <c r="E352" s="2190">
        <v>550000000</v>
      </c>
      <c r="F352" s="2190">
        <v>0</v>
      </c>
      <c r="I352" s="1707"/>
      <c r="J352" s="1866"/>
      <c r="K352" s="1866"/>
    </row>
    <row r="353" spans="1:11">
      <c r="A353" s="884">
        <v>349</v>
      </c>
      <c r="B353" s="1589">
        <v>349</v>
      </c>
      <c r="C353" s="2203">
        <v>349</v>
      </c>
      <c r="D353" s="1590" t="s">
        <v>216</v>
      </c>
      <c r="E353" s="2190">
        <v>0</v>
      </c>
      <c r="F353" s="2190">
        <v>0</v>
      </c>
      <c r="I353" s="1707"/>
      <c r="J353" s="1866"/>
      <c r="K353" s="1866"/>
    </row>
    <row r="354" spans="1:11">
      <c r="A354" s="884">
        <v>350</v>
      </c>
      <c r="B354" s="1589">
        <v>350</v>
      </c>
      <c r="C354" s="2203">
        <v>350</v>
      </c>
      <c r="D354" s="1590" t="s">
        <v>160</v>
      </c>
      <c r="E354" s="2190">
        <v>0</v>
      </c>
      <c r="F354" s="2190">
        <v>682319730.82219994</v>
      </c>
      <c r="I354" s="1707"/>
      <c r="J354" s="1866"/>
      <c r="K354" s="1866"/>
    </row>
    <row r="355" spans="1:11">
      <c r="A355" s="884">
        <v>351</v>
      </c>
      <c r="B355" s="1589">
        <v>351</v>
      </c>
      <c r="C355" s="2203">
        <v>351</v>
      </c>
      <c r="D355" s="1590" t="s">
        <v>490</v>
      </c>
      <c r="E355" s="2190">
        <v>0</v>
      </c>
      <c r="F355" s="2190">
        <v>222672521.38999999</v>
      </c>
      <c r="I355" s="1707"/>
      <c r="J355" s="1866"/>
      <c r="K355" s="1866"/>
    </row>
    <row r="356" spans="1:11">
      <c r="A356" s="884">
        <v>352</v>
      </c>
      <c r="B356" s="1589">
        <v>352</v>
      </c>
      <c r="C356" s="2203">
        <v>352</v>
      </c>
      <c r="D356" s="1590" t="s">
        <v>491</v>
      </c>
      <c r="E356" s="2190">
        <v>0</v>
      </c>
      <c r="F356" s="2190">
        <v>36500000</v>
      </c>
      <c r="I356" s="1707"/>
      <c r="J356" s="1866"/>
      <c r="K356" s="1866"/>
    </row>
    <row r="357" spans="1:11" s="156" customFormat="1">
      <c r="A357" s="884">
        <v>353</v>
      </c>
      <c r="B357" s="1589">
        <v>353</v>
      </c>
      <c r="C357" s="2203">
        <v>353</v>
      </c>
      <c r="D357" s="1590" t="s">
        <v>492</v>
      </c>
      <c r="E357" s="2190">
        <v>0</v>
      </c>
      <c r="F357" s="2190">
        <v>6609386894.9812002</v>
      </c>
      <c r="G357" s="1110"/>
      <c r="H357" s="1110"/>
      <c r="I357" s="1707"/>
      <c r="J357" s="1866"/>
      <c r="K357" s="1866"/>
    </row>
    <row r="358" spans="1:11">
      <c r="A358" s="884">
        <v>354</v>
      </c>
      <c r="B358" s="1589">
        <v>354</v>
      </c>
      <c r="C358" s="2203">
        <v>354</v>
      </c>
      <c r="D358" s="1590" t="s">
        <v>493</v>
      </c>
      <c r="E358" s="2190">
        <v>0</v>
      </c>
      <c r="F358" s="2190">
        <v>6594346641.4015999</v>
      </c>
      <c r="I358" s="1707"/>
      <c r="J358" s="1866"/>
      <c r="K358" s="1866"/>
    </row>
    <row r="359" spans="1:11">
      <c r="A359" s="884">
        <v>355</v>
      </c>
      <c r="B359" s="1589">
        <v>355</v>
      </c>
      <c r="C359" s="2203">
        <v>355</v>
      </c>
      <c r="D359" s="1590" t="s">
        <v>209</v>
      </c>
      <c r="E359" s="2190">
        <v>0</v>
      </c>
      <c r="F359" s="2190">
        <v>262000000</v>
      </c>
      <c r="I359" s="1707"/>
      <c r="J359" s="1866"/>
      <c r="K359" s="1866"/>
    </row>
    <row r="360" spans="1:11">
      <c r="A360" s="884">
        <v>356</v>
      </c>
      <c r="B360" s="1589">
        <v>356</v>
      </c>
      <c r="C360" s="2203">
        <v>356</v>
      </c>
      <c r="D360" s="1590" t="s">
        <v>210</v>
      </c>
      <c r="E360" s="2190">
        <v>0</v>
      </c>
      <c r="F360" s="2190">
        <v>8170656842.2325001</v>
      </c>
      <c r="G360" s="1128"/>
      <c r="H360" s="1112"/>
      <c r="I360" s="1707"/>
      <c r="J360" s="1866"/>
      <c r="K360" s="1866"/>
    </row>
    <row r="361" spans="1:11">
      <c r="A361" s="884">
        <v>357</v>
      </c>
      <c r="B361" s="1589">
        <v>357</v>
      </c>
      <c r="C361" s="2203">
        <v>357</v>
      </c>
      <c r="D361" s="1590" t="s">
        <v>226</v>
      </c>
      <c r="E361" s="2190">
        <v>0</v>
      </c>
      <c r="F361" s="2190">
        <v>1979373555.7</v>
      </c>
      <c r="I361" s="1707"/>
      <c r="J361" s="1866"/>
      <c r="K361" s="1866"/>
    </row>
    <row r="362" spans="1:11">
      <c r="A362" s="884">
        <v>358</v>
      </c>
      <c r="B362" s="1589">
        <v>358</v>
      </c>
      <c r="C362" s="2203">
        <v>358</v>
      </c>
      <c r="D362" s="1590" t="s">
        <v>227</v>
      </c>
      <c r="E362" s="2190">
        <v>0</v>
      </c>
      <c r="F362" s="2190">
        <v>1227213349.8775001</v>
      </c>
      <c r="I362" s="1707"/>
      <c r="J362" s="1866"/>
      <c r="K362" s="1866"/>
    </row>
    <row r="363" spans="1:11">
      <c r="A363" s="884">
        <v>359</v>
      </c>
      <c r="B363" s="1589">
        <v>359</v>
      </c>
      <c r="C363" s="2203">
        <v>359</v>
      </c>
      <c r="D363" s="1590" t="s">
        <v>416</v>
      </c>
      <c r="E363" s="2190">
        <v>0</v>
      </c>
      <c r="F363" s="2190">
        <v>85387933.010000005</v>
      </c>
      <c r="I363" s="1707"/>
      <c r="J363" s="1866"/>
      <c r="K363" s="1866"/>
    </row>
    <row r="364" spans="1:11">
      <c r="A364" s="884">
        <v>360</v>
      </c>
      <c r="B364" s="1589">
        <v>360</v>
      </c>
      <c r="C364" s="2203">
        <v>360</v>
      </c>
      <c r="D364" s="1590" t="s">
        <v>111</v>
      </c>
      <c r="E364" s="2190">
        <v>0</v>
      </c>
      <c r="F364" s="2190">
        <v>428828857.11250001</v>
      </c>
      <c r="I364" s="1707"/>
      <c r="J364" s="1866"/>
      <c r="K364" s="1866"/>
    </row>
    <row r="365" spans="1:11">
      <c r="A365" s="884">
        <v>361</v>
      </c>
      <c r="B365" s="1589">
        <v>361</v>
      </c>
      <c r="C365" s="2203">
        <v>361</v>
      </c>
      <c r="D365" s="1590" t="s">
        <v>112</v>
      </c>
      <c r="E365" s="2190">
        <v>0</v>
      </c>
      <c r="F365" s="2190">
        <v>5000000000</v>
      </c>
      <c r="I365" s="1707"/>
      <c r="J365" s="1866"/>
      <c r="K365" s="1866"/>
    </row>
    <row r="366" spans="1:11">
      <c r="A366" s="884">
        <v>362</v>
      </c>
      <c r="B366" s="1589">
        <v>362</v>
      </c>
      <c r="C366" s="2203">
        <v>362</v>
      </c>
      <c r="D366" s="1590" t="s">
        <v>1077</v>
      </c>
      <c r="E366" s="2190">
        <v>0</v>
      </c>
      <c r="F366" s="2190">
        <v>52000000</v>
      </c>
      <c r="I366" s="1707"/>
      <c r="J366" s="1866"/>
      <c r="K366" s="1866"/>
    </row>
    <row r="367" spans="1:11">
      <c r="A367" s="884">
        <v>363</v>
      </c>
      <c r="B367" s="1589">
        <v>363</v>
      </c>
      <c r="C367" s="2203">
        <v>363</v>
      </c>
      <c r="D367" s="1590" t="s">
        <v>1078</v>
      </c>
      <c r="E367" s="2190">
        <v>0</v>
      </c>
      <c r="F367" s="2190">
        <v>40852379.25</v>
      </c>
      <c r="I367" s="1707"/>
      <c r="J367" s="1866"/>
      <c r="K367" s="1866"/>
    </row>
    <row r="368" spans="1:11" ht="26.4">
      <c r="A368" s="884">
        <v>364</v>
      </c>
      <c r="B368" s="1589">
        <v>364</v>
      </c>
      <c r="C368" s="2203">
        <v>364</v>
      </c>
      <c r="D368" s="1590" t="s">
        <v>1043</v>
      </c>
      <c r="E368" s="2190">
        <v>0</v>
      </c>
      <c r="F368" s="2190">
        <v>259010000</v>
      </c>
      <c r="I368" s="1707"/>
      <c r="J368" s="1866"/>
      <c r="K368" s="1866"/>
    </row>
    <row r="369" spans="1:11">
      <c r="A369" s="884">
        <v>365</v>
      </c>
      <c r="B369" s="1589">
        <v>365</v>
      </c>
      <c r="C369" s="2203">
        <v>365</v>
      </c>
      <c r="D369" s="1590" t="s">
        <v>1240</v>
      </c>
      <c r="E369" s="2190">
        <v>0</v>
      </c>
      <c r="F369" s="2190">
        <v>402713173.11000001</v>
      </c>
      <c r="I369" s="1707"/>
      <c r="J369" s="1866"/>
      <c r="K369" s="1866"/>
    </row>
    <row r="370" spans="1:11">
      <c r="A370" s="884">
        <v>366</v>
      </c>
      <c r="B370" s="1589">
        <v>366</v>
      </c>
      <c r="C370" s="2203">
        <v>366</v>
      </c>
      <c r="D370" s="1590" t="s">
        <v>1079</v>
      </c>
      <c r="E370" s="2190">
        <v>0</v>
      </c>
      <c r="F370" s="2190">
        <v>42491.69</v>
      </c>
      <c r="I370" s="1707"/>
      <c r="J370" s="1866"/>
      <c r="K370" s="1866"/>
    </row>
    <row r="371" spans="1:11">
      <c r="A371" s="884">
        <v>367</v>
      </c>
      <c r="B371" s="1589">
        <v>367</v>
      </c>
      <c r="C371" s="2203">
        <v>367</v>
      </c>
      <c r="D371" s="1590" t="s">
        <v>1080</v>
      </c>
      <c r="E371" s="2190">
        <v>5406.81</v>
      </c>
      <c r="F371" s="2190">
        <v>0</v>
      </c>
      <c r="I371" s="1707"/>
      <c r="J371" s="1866"/>
      <c r="K371" s="1866"/>
    </row>
    <row r="372" spans="1:11">
      <c r="A372" s="884">
        <v>368</v>
      </c>
      <c r="B372" s="1589">
        <v>368</v>
      </c>
      <c r="C372" s="2203">
        <v>368</v>
      </c>
      <c r="D372" s="1590" t="s">
        <v>599</v>
      </c>
      <c r="E372" s="2190">
        <v>0</v>
      </c>
      <c r="F372" s="2190">
        <v>0</v>
      </c>
      <c r="I372" s="1707"/>
      <c r="J372" s="1866"/>
      <c r="K372" s="1866"/>
    </row>
    <row r="373" spans="1:11">
      <c r="A373" s="884">
        <v>369</v>
      </c>
      <c r="B373" s="1589">
        <v>369</v>
      </c>
      <c r="C373" s="2203">
        <v>369</v>
      </c>
      <c r="D373" s="1590" t="s">
        <v>1081</v>
      </c>
      <c r="E373" s="2190">
        <v>24753</v>
      </c>
      <c r="F373" s="2190">
        <v>0</v>
      </c>
      <c r="I373" s="1707"/>
      <c r="J373" s="1866"/>
      <c r="K373" s="1866"/>
    </row>
    <row r="374" spans="1:11">
      <c r="A374" s="884">
        <v>370</v>
      </c>
      <c r="B374" s="1589">
        <v>370</v>
      </c>
      <c r="C374" s="2203">
        <v>370</v>
      </c>
      <c r="D374" s="1590" t="s">
        <v>1045</v>
      </c>
      <c r="E374" s="2190">
        <v>327562.27</v>
      </c>
      <c r="F374" s="2190">
        <v>0</v>
      </c>
      <c r="I374" s="1707"/>
      <c r="J374" s="1866"/>
      <c r="K374" s="1866"/>
    </row>
    <row r="375" spans="1:11">
      <c r="A375" s="884">
        <v>371</v>
      </c>
      <c r="B375" s="1589">
        <v>371</v>
      </c>
      <c r="C375" s="2203">
        <v>371</v>
      </c>
      <c r="D375" s="1590" t="s">
        <v>928</v>
      </c>
      <c r="E375" s="2190">
        <v>334</v>
      </c>
      <c r="F375" s="2190">
        <v>0</v>
      </c>
      <c r="I375" s="1707"/>
      <c r="J375" s="1866"/>
      <c r="K375" s="1866"/>
    </row>
    <row r="376" spans="1:11">
      <c r="A376" s="884">
        <v>372</v>
      </c>
      <c r="B376" s="1589">
        <v>372</v>
      </c>
      <c r="C376" s="2203">
        <v>372</v>
      </c>
      <c r="D376" s="1590" t="s">
        <v>929</v>
      </c>
      <c r="E376" s="2190">
        <v>0</v>
      </c>
      <c r="F376" s="2190">
        <v>0</v>
      </c>
      <c r="I376" s="1707"/>
      <c r="J376" s="1866"/>
      <c r="K376" s="1866"/>
    </row>
    <row r="377" spans="1:11">
      <c r="A377" s="884">
        <v>373</v>
      </c>
      <c r="B377" s="1589">
        <v>373</v>
      </c>
      <c r="C377" s="2203">
        <v>373</v>
      </c>
      <c r="D377" s="1590" t="s">
        <v>930</v>
      </c>
      <c r="E377" s="2190">
        <v>0</v>
      </c>
      <c r="F377" s="2190">
        <v>0</v>
      </c>
      <c r="I377" s="1707"/>
      <c r="J377" s="1866"/>
      <c r="K377" s="1866"/>
    </row>
    <row r="378" spans="1:11">
      <c r="A378" s="884">
        <v>374</v>
      </c>
      <c r="B378" s="1589">
        <v>374</v>
      </c>
      <c r="C378" s="2203">
        <v>374</v>
      </c>
      <c r="D378" s="1590" t="s">
        <v>931</v>
      </c>
      <c r="E378" s="2190">
        <v>0</v>
      </c>
      <c r="F378" s="2190">
        <v>0</v>
      </c>
      <c r="I378" s="1707"/>
      <c r="J378" s="1866"/>
      <c r="K378" s="1866"/>
    </row>
    <row r="379" spans="1:11">
      <c r="A379" s="884">
        <v>375</v>
      </c>
      <c r="B379" s="1589">
        <v>375</v>
      </c>
      <c r="C379" s="2203">
        <v>375</v>
      </c>
      <c r="D379" s="1590" t="s">
        <v>932</v>
      </c>
      <c r="E379" s="2190">
        <v>0</v>
      </c>
      <c r="F379" s="2190">
        <v>14966838</v>
      </c>
      <c r="I379" s="1707"/>
      <c r="J379" s="1866"/>
      <c r="K379" s="1866"/>
    </row>
    <row r="380" spans="1:11">
      <c r="A380" s="884">
        <v>376</v>
      </c>
      <c r="B380" s="1589">
        <v>376</v>
      </c>
      <c r="C380" s="2203">
        <v>376</v>
      </c>
      <c r="D380" s="1590" t="s">
        <v>933</v>
      </c>
      <c r="E380" s="2190">
        <v>350</v>
      </c>
      <c r="F380" s="2190">
        <v>0</v>
      </c>
      <c r="I380" s="1707"/>
      <c r="J380" s="1866"/>
      <c r="K380" s="1866"/>
    </row>
    <row r="381" spans="1:11">
      <c r="A381" s="884">
        <v>377</v>
      </c>
      <c r="B381" s="1589">
        <v>377</v>
      </c>
      <c r="C381" s="2203">
        <v>377</v>
      </c>
      <c r="D381" s="1590" t="s">
        <v>709</v>
      </c>
      <c r="E381" s="2190">
        <v>50</v>
      </c>
      <c r="F381" s="2190">
        <v>0</v>
      </c>
      <c r="I381" s="1707"/>
      <c r="J381" s="1866"/>
      <c r="K381" s="1866"/>
    </row>
    <row r="382" spans="1:11">
      <c r="A382" s="884">
        <v>378</v>
      </c>
      <c r="B382" s="1589">
        <v>378</v>
      </c>
      <c r="C382" s="2203">
        <v>378</v>
      </c>
      <c r="D382" s="1590" t="s">
        <v>710</v>
      </c>
      <c r="E382" s="2190">
        <v>617864.5</v>
      </c>
      <c r="F382" s="2190">
        <v>0</v>
      </c>
      <c r="I382" s="1707"/>
      <c r="J382" s="1866"/>
      <c r="K382" s="1866"/>
    </row>
    <row r="383" spans="1:11">
      <c r="A383" s="884">
        <v>379</v>
      </c>
      <c r="B383" s="1589">
        <v>379</v>
      </c>
      <c r="C383" s="2203">
        <v>379</v>
      </c>
      <c r="D383" s="1590" t="s">
        <v>711</v>
      </c>
      <c r="E383" s="2190">
        <v>10666100.779999999</v>
      </c>
      <c r="F383" s="2190">
        <v>0</v>
      </c>
      <c r="I383" s="1707"/>
      <c r="J383" s="1866"/>
      <c r="K383" s="1866"/>
    </row>
    <row r="384" spans="1:11">
      <c r="A384" s="884">
        <v>380</v>
      </c>
      <c r="B384" s="1589">
        <v>380</v>
      </c>
      <c r="C384" s="1589">
        <v>380</v>
      </c>
      <c r="D384" s="1590" t="s">
        <v>1</v>
      </c>
      <c r="E384" s="2190">
        <v>0</v>
      </c>
      <c r="F384" s="2190">
        <v>0</v>
      </c>
      <c r="I384" s="1707"/>
      <c r="J384" s="1866"/>
      <c r="K384" s="1866"/>
    </row>
    <row r="385" spans="1:11">
      <c r="A385" s="884">
        <v>381</v>
      </c>
      <c r="B385" s="1589">
        <v>381</v>
      </c>
      <c r="C385" s="1589">
        <v>381</v>
      </c>
      <c r="D385" s="1590" t="s">
        <v>1046</v>
      </c>
      <c r="E385" s="2190">
        <v>0</v>
      </c>
      <c r="F385" s="2190">
        <v>0</v>
      </c>
      <c r="I385" s="1707"/>
      <c r="J385" s="1866"/>
      <c r="K385" s="1866"/>
    </row>
    <row r="386" spans="1:11">
      <c r="A386" s="884">
        <v>382</v>
      </c>
      <c r="B386" s="1589">
        <v>382</v>
      </c>
      <c r="C386" s="1589">
        <v>382</v>
      </c>
      <c r="D386" s="1590" t="s">
        <v>2</v>
      </c>
      <c r="E386" s="2190">
        <v>0</v>
      </c>
      <c r="F386" s="2190">
        <v>0</v>
      </c>
      <c r="I386" s="1707"/>
      <c r="J386" s="1866"/>
      <c r="K386" s="1866"/>
    </row>
    <row r="387" spans="1:11">
      <c r="A387" s="884">
        <v>383</v>
      </c>
      <c r="B387" s="1589">
        <v>383</v>
      </c>
      <c r="C387" s="1589">
        <v>383</v>
      </c>
      <c r="D387" s="1590" t="s">
        <v>438</v>
      </c>
      <c r="E387" s="2190">
        <v>0</v>
      </c>
      <c r="F387" s="2190">
        <v>0</v>
      </c>
      <c r="I387" s="1707"/>
      <c r="J387" s="1866"/>
      <c r="K387" s="1866"/>
    </row>
    <row r="388" spans="1:11">
      <c r="A388" s="884">
        <v>384</v>
      </c>
      <c r="B388" s="1589">
        <v>384</v>
      </c>
      <c r="C388" s="1589">
        <v>384</v>
      </c>
      <c r="D388" s="1590" t="s">
        <v>439</v>
      </c>
      <c r="E388" s="2190">
        <v>0</v>
      </c>
      <c r="F388" s="2190">
        <v>0</v>
      </c>
      <c r="I388" s="1707"/>
      <c r="J388" s="1866"/>
      <c r="K388" s="1866"/>
    </row>
    <row r="389" spans="1:11">
      <c r="A389" s="884">
        <v>385</v>
      </c>
      <c r="B389" s="1589">
        <v>385</v>
      </c>
      <c r="C389" s="1589">
        <v>385</v>
      </c>
      <c r="D389" s="1590" t="s">
        <v>440</v>
      </c>
      <c r="E389" s="2190">
        <v>0</v>
      </c>
      <c r="F389" s="2190">
        <v>0</v>
      </c>
      <c r="I389" s="1707"/>
      <c r="J389" s="1866"/>
      <c r="K389" s="1866"/>
    </row>
    <row r="390" spans="1:11">
      <c r="A390" s="884">
        <v>386</v>
      </c>
      <c r="B390" s="1589">
        <v>386</v>
      </c>
      <c r="C390" s="1589">
        <v>386</v>
      </c>
      <c r="D390" s="1590" t="s">
        <v>1367</v>
      </c>
      <c r="E390" s="2190">
        <v>0</v>
      </c>
      <c r="F390" s="2190">
        <v>0</v>
      </c>
      <c r="I390" s="1707"/>
      <c r="J390" s="1866"/>
      <c r="K390" s="1866"/>
    </row>
    <row r="391" spans="1:11">
      <c r="A391" s="884">
        <v>387</v>
      </c>
      <c r="B391" s="1589">
        <v>387</v>
      </c>
      <c r="C391" s="1589">
        <v>387</v>
      </c>
      <c r="D391" s="1590" t="s">
        <v>1368</v>
      </c>
      <c r="E391" s="2190">
        <v>0</v>
      </c>
      <c r="F391" s="2190">
        <v>0</v>
      </c>
      <c r="I391" s="1707"/>
      <c r="J391" s="1866"/>
      <c r="K391" s="1866"/>
    </row>
    <row r="392" spans="1:11">
      <c r="A392" s="884">
        <v>388</v>
      </c>
      <c r="B392" s="1589">
        <v>388</v>
      </c>
      <c r="C392" s="2203">
        <v>388</v>
      </c>
      <c r="D392" s="1590" t="s">
        <v>1517</v>
      </c>
      <c r="E392" s="2190">
        <v>519683</v>
      </c>
      <c r="F392" s="2190">
        <v>0</v>
      </c>
      <c r="I392" s="1707"/>
      <c r="J392" s="1866"/>
      <c r="K392" s="1866"/>
    </row>
    <row r="393" spans="1:11">
      <c r="A393" s="884">
        <v>389</v>
      </c>
      <c r="B393" s="1589">
        <v>389</v>
      </c>
      <c r="C393" s="2203">
        <v>389</v>
      </c>
      <c r="D393" s="1590" t="s">
        <v>42</v>
      </c>
      <c r="E393" s="2190">
        <v>3481557.13</v>
      </c>
      <c r="F393" s="2190">
        <v>0</v>
      </c>
      <c r="I393" s="1707"/>
      <c r="J393" s="1866"/>
      <c r="K393" s="1866"/>
    </row>
    <row r="394" spans="1:11">
      <c r="A394" s="884">
        <v>390</v>
      </c>
      <c r="B394" s="1589">
        <v>390</v>
      </c>
      <c r="C394" s="2203">
        <v>390</v>
      </c>
      <c r="D394" s="1590" t="s">
        <v>43</v>
      </c>
      <c r="E394" s="2190">
        <v>76096254.930000007</v>
      </c>
      <c r="F394" s="2190">
        <v>0</v>
      </c>
      <c r="I394" s="1707"/>
      <c r="J394" s="1866"/>
      <c r="K394" s="1866"/>
    </row>
    <row r="395" spans="1:11">
      <c r="A395" s="884">
        <v>391</v>
      </c>
      <c r="B395" s="1589">
        <v>391</v>
      </c>
      <c r="C395" s="2203">
        <v>391</v>
      </c>
      <c r="D395" s="1590" t="s">
        <v>812</v>
      </c>
      <c r="E395" s="2190">
        <v>330512.57</v>
      </c>
      <c r="F395" s="2190">
        <v>0</v>
      </c>
      <c r="I395" s="1707"/>
      <c r="J395" s="1866"/>
      <c r="K395" s="1866"/>
    </row>
    <row r="396" spans="1:11">
      <c r="A396" s="884">
        <v>392</v>
      </c>
      <c r="B396" s="1589">
        <v>392</v>
      </c>
      <c r="C396" s="2203">
        <v>392</v>
      </c>
      <c r="D396" s="1590" t="s">
        <v>1047</v>
      </c>
      <c r="E396" s="2190">
        <v>493104.14</v>
      </c>
      <c r="F396" s="2190">
        <v>0</v>
      </c>
      <c r="I396" s="1707"/>
      <c r="J396" s="1866"/>
      <c r="K396" s="1866"/>
    </row>
    <row r="397" spans="1:11">
      <c r="A397" s="884">
        <v>393</v>
      </c>
      <c r="B397" s="1589">
        <v>393</v>
      </c>
      <c r="C397" s="2203">
        <v>393</v>
      </c>
      <c r="D397" s="1590" t="s">
        <v>813</v>
      </c>
      <c r="E397" s="2190">
        <v>37745137</v>
      </c>
      <c r="F397" s="2190">
        <v>0</v>
      </c>
      <c r="I397" s="1707"/>
      <c r="J397" s="1866"/>
      <c r="K397" s="1866"/>
    </row>
    <row r="398" spans="1:11">
      <c r="A398" s="884">
        <v>394</v>
      </c>
      <c r="B398" s="1589">
        <v>394</v>
      </c>
      <c r="C398" s="2203">
        <v>394</v>
      </c>
      <c r="D398" s="1590" t="s">
        <v>815</v>
      </c>
      <c r="E398" s="2190">
        <v>14230670.199999999</v>
      </c>
      <c r="F398" s="2190">
        <v>0</v>
      </c>
      <c r="I398" s="1707"/>
      <c r="J398" s="1866"/>
      <c r="K398" s="1866"/>
    </row>
    <row r="399" spans="1:11">
      <c r="A399" s="884">
        <v>395</v>
      </c>
      <c r="B399" s="1589">
        <v>395</v>
      </c>
      <c r="C399" s="2203">
        <v>395</v>
      </c>
      <c r="D399" s="1590" t="s">
        <v>1227</v>
      </c>
      <c r="E399" s="2190">
        <v>632993.89</v>
      </c>
      <c r="F399" s="2190">
        <v>0</v>
      </c>
      <c r="I399" s="1707"/>
      <c r="J399" s="1866"/>
      <c r="K399" s="1866"/>
    </row>
    <row r="400" spans="1:11">
      <c r="A400" s="884">
        <v>396</v>
      </c>
      <c r="B400" s="1589">
        <v>396</v>
      </c>
      <c r="C400" s="2203">
        <v>396</v>
      </c>
      <c r="D400" s="1590" t="s">
        <v>1049</v>
      </c>
      <c r="E400" s="2190">
        <v>7692470.2000000002</v>
      </c>
      <c r="F400" s="2190">
        <v>0</v>
      </c>
      <c r="I400" s="1707"/>
      <c r="J400" s="1866"/>
      <c r="K400" s="1866"/>
    </row>
    <row r="401" spans="1:11">
      <c r="A401" s="884">
        <v>397</v>
      </c>
      <c r="B401" s="1589">
        <v>397</v>
      </c>
      <c r="C401" s="2203">
        <v>397</v>
      </c>
      <c r="D401" s="1590" t="s">
        <v>441</v>
      </c>
      <c r="E401" s="2190">
        <v>7322630.4000000004</v>
      </c>
      <c r="F401" s="2190">
        <v>0</v>
      </c>
      <c r="I401" s="1707"/>
      <c r="J401" s="1866"/>
      <c r="K401" s="1866"/>
    </row>
    <row r="402" spans="1:11">
      <c r="A402" s="884">
        <v>398</v>
      </c>
      <c r="B402" s="1589">
        <v>398</v>
      </c>
      <c r="C402" s="2203">
        <v>398</v>
      </c>
      <c r="D402" s="1590" t="s">
        <v>1734</v>
      </c>
      <c r="E402" s="2190">
        <v>4749390.8099999996</v>
      </c>
      <c r="F402" s="2190">
        <v>0</v>
      </c>
      <c r="I402" s="1707"/>
      <c r="J402" s="1866"/>
      <c r="K402" s="1866"/>
    </row>
    <row r="403" spans="1:11">
      <c r="A403" s="884">
        <v>399</v>
      </c>
      <c r="B403" s="1589">
        <v>399</v>
      </c>
      <c r="C403" s="2203">
        <v>399</v>
      </c>
      <c r="D403" s="1590" t="s">
        <v>1735</v>
      </c>
      <c r="E403" s="2190">
        <v>3056804.11</v>
      </c>
      <c r="F403" s="2190">
        <v>0</v>
      </c>
      <c r="I403" s="1707"/>
      <c r="J403" s="1866"/>
      <c r="K403" s="1866"/>
    </row>
    <row r="404" spans="1:11">
      <c r="A404" s="884">
        <v>400</v>
      </c>
      <c r="B404" s="1589">
        <v>400</v>
      </c>
      <c r="C404" s="2203">
        <v>400</v>
      </c>
      <c r="D404" s="1590" t="s">
        <v>444</v>
      </c>
      <c r="E404" s="2190">
        <v>0</v>
      </c>
      <c r="F404" s="2190">
        <v>0</v>
      </c>
      <c r="I404" s="1707"/>
      <c r="J404" s="1866"/>
      <c r="K404" s="1866"/>
    </row>
    <row r="405" spans="1:11">
      <c r="A405" s="884">
        <v>401</v>
      </c>
      <c r="B405" s="1589">
        <v>401</v>
      </c>
      <c r="C405" s="2203">
        <v>401</v>
      </c>
      <c r="D405" s="1590" t="s">
        <v>445</v>
      </c>
      <c r="E405" s="2190">
        <v>1598966.402</v>
      </c>
      <c r="F405" s="2190">
        <v>0</v>
      </c>
      <c r="I405" s="1707"/>
      <c r="J405" s="1866"/>
      <c r="K405" s="1866"/>
    </row>
    <row r="406" spans="1:11">
      <c r="A406" s="884">
        <v>402</v>
      </c>
      <c r="B406" s="1589">
        <v>402</v>
      </c>
      <c r="C406" s="2203">
        <v>402</v>
      </c>
      <c r="D406" s="1590" t="s">
        <v>446</v>
      </c>
      <c r="E406" s="2190">
        <v>54695.26</v>
      </c>
      <c r="F406" s="2190">
        <v>0</v>
      </c>
      <c r="I406" s="1707"/>
      <c r="J406" s="1866"/>
      <c r="K406" s="1866"/>
    </row>
    <row r="407" spans="1:11">
      <c r="A407" s="884">
        <v>403</v>
      </c>
      <c r="B407" s="1589">
        <v>403</v>
      </c>
      <c r="C407" s="2203">
        <v>403</v>
      </c>
      <c r="D407" s="1590" t="s">
        <v>447</v>
      </c>
      <c r="E407" s="2190">
        <v>1733.64</v>
      </c>
      <c r="F407" s="2190">
        <v>0</v>
      </c>
      <c r="I407" s="1707"/>
      <c r="J407" s="1866"/>
      <c r="K407" s="1866"/>
    </row>
    <row r="408" spans="1:11">
      <c r="A408" s="884">
        <v>404</v>
      </c>
      <c r="B408" s="1589">
        <v>404</v>
      </c>
      <c r="C408" s="2203">
        <v>404</v>
      </c>
      <c r="D408" s="1590" t="s">
        <v>561</v>
      </c>
      <c r="E408" s="2190">
        <v>169775934.13999999</v>
      </c>
      <c r="F408" s="2190">
        <v>0</v>
      </c>
      <c r="I408" s="1707"/>
      <c r="J408" s="1866"/>
      <c r="K408" s="1866"/>
    </row>
    <row r="409" spans="1:11">
      <c r="A409" s="884">
        <v>405</v>
      </c>
      <c r="B409" s="1589">
        <v>405</v>
      </c>
      <c r="C409" s="2203">
        <v>405</v>
      </c>
      <c r="D409" s="1590" t="s">
        <v>1459</v>
      </c>
      <c r="E409" s="2190">
        <v>0</v>
      </c>
      <c r="F409" s="2190">
        <v>0</v>
      </c>
      <c r="I409" s="1707"/>
      <c r="J409" s="1866"/>
      <c r="K409" s="1866"/>
    </row>
    <row r="410" spans="1:11">
      <c r="A410" s="884">
        <v>406</v>
      </c>
      <c r="B410" s="1589">
        <v>406</v>
      </c>
      <c r="C410" s="2203">
        <v>406</v>
      </c>
      <c r="D410" s="1590" t="s">
        <v>108</v>
      </c>
      <c r="E410" s="2190">
        <v>1202.05</v>
      </c>
      <c r="F410" s="2190">
        <v>0</v>
      </c>
      <c r="I410" s="1707"/>
      <c r="J410" s="1866"/>
      <c r="K410" s="1866"/>
    </row>
    <row r="411" spans="1:11">
      <c r="A411" s="884">
        <v>407</v>
      </c>
      <c r="B411" s="1589">
        <v>407</v>
      </c>
      <c r="C411" s="2203">
        <v>407</v>
      </c>
      <c r="D411" s="1590" t="s">
        <v>1736</v>
      </c>
      <c r="E411" s="2190">
        <v>872141.54</v>
      </c>
      <c r="F411" s="2190">
        <v>0</v>
      </c>
      <c r="I411" s="1707"/>
      <c r="J411" s="1866"/>
      <c r="K411" s="1866"/>
    </row>
    <row r="412" spans="1:11">
      <c r="A412" s="884">
        <v>408</v>
      </c>
      <c r="B412" s="1589">
        <v>408</v>
      </c>
      <c r="C412" s="2203">
        <v>408</v>
      </c>
      <c r="D412" s="1590" t="s">
        <v>1473</v>
      </c>
      <c r="E412" s="2190">
        <v>200188.5</v>
      </c>
      <c r="F412" s="2190">
        <v>0</v>
      </c>
      <c r="I412" s="1707"/>
      <c r="J412" s="1866"/>
      <c r="K412" s="1866"/>
    </row>
    <row r="413" spans="1:11">
      <c r="A413" s="884">
        <v>409</v>
      </c>
      <c r="B413" s="1589">
        <v>409</v>
      </c>
      <c r="C413" s="2203">
        <v>409</v>
      </c>
      <c r="D413" s="1590" t="s">
        <v>1014</v>
      </c>
      <c r="E413" s="2190">
        <v>124965412.83</v>
      </c>
      <c r="F413" s="2190">
        <v>0</v>
      </c>
      <c r="I413" s="1707"/>
      <c r="J413" s="1866"/>
      <c r="K413" s="1866"/>
    </row>
    <row r="414" spans="1:11">
      <c r="A414" s="884">
        <v>410</v>
      </c>
      <c r="B414" s="1589">
        <v>410</v>
      </c>
      <c r="C414" s="2203">
        <v>410</v>
      </c>
      <c r="D414" s="1590" t="s">
        <v>797</v>
      </c>
      <c r="E414" s="2190">
        <v>76499730.439999998</v>
      </c>
      <c r="F414" s="2190">
        <v>0</v>
      </c>
      <c r="I414" s="1707"/>
      <c r="J414" s="1866"/>
      <c r="K414" s="1866"/>
    </row>
    <row r="415" spans="1:11">
      <c r="A415" s="884">
        <v>411</v>
      </c>
      <c r="B415" s="1589">
        <v>411</v>
      </c>
      <c r="C415" s="2203">
        <v>411</v>
      </c>
      <c r="D415" s="1590" t="s">
        <v>798</v>
      </c>
      <c r="E415" s="2190">
        <v>0</v>
      </c>
      <c r="F415" s="2190">
        <v>0</v>
      </c>
      <c r="I415" s="1707"/>
      <c r="J415" s="1866"/>
      <c r="K415" s="1866"/>
    </row>
    <row r="416" spans="1:11">
      <c r="A416" s="884">
        <v>412</v>
      </c>
      <c r="B416" s="1589">
        <v>412</v>
      </c>
      <c r="C416" s="2203">
        <v>412</v>
      </c>
      <c r="D416" s="1590" t="s">
        <v>646</v>
      </c>
      <c r="E416" s="2190">
        <v>577330486.77999997</v>
      </c>
      <c r="F416" s="2190">
        <v>0</v>
      </c>
      <c r="I416" s="1707"/>
      <c r="J416" s="1866"/>
      <c r="K416" s="1866"/>
    </row>
    <row r="417" spans="1:11">
      <c r="A417" s="884">
        <v>413</v>
      </c>
      <c r="B417" s="1589">
        <v>413</v>
      </c>
      <c r="C417" s="2203">
        <v>413</v>
      </c>
      <c r="D417" s="1590" t="s">
        <v>799</v>
      </c>
      <c r="E417" s="2190">
        <v>1648023.02</v>
      </c>
      <c r="F417" s="2190">
        <v>0</v>
      </c>
      <c r="I417" s="1707"/>
      <c r="J417" s="1866"/>
      <c r="K417" s="1866"/>
    </row>
    <row r="418" spans="1:11">
      <c r="A418" s="884">
        <v>414</v>
      </c>
      <c r="B418" s="1589">
        <v>414</v>
      </c>
      <c r="C418" s="2203">
        <v>414</v>
      </c>
      <c r="D418" s="1590" t="s">
        <v>1651</v>
      </c>
      <c r="E418" s="2190">
        <v>2233639340.2399998</v>
      </c>
      <c r="F418" s="2190">
        <v>0</v>
      </c>
      <c r="I418" s="1707"/>
      <c r="J418" s="1866"/>
      <c r="K418" s="1866"/>
    </row>
    <row r="419" spans="1:11">
      <c r="A419" s="884">
        <v>415</v>
      </c>
      <c r="B419" s="1589">
        <v>415</v>
      </c>
      <c r="C419" s="2203">
        <v>415</v>
      </c>
      <c r="D419" s="1590" t="s">
        <v>1737</v>
      </c>
      <c r="E419" s="2190">
        <v>1082.93</v>
      </c>
      <c r="F419" s="2190">
        <v>0</v>
      </c>
      <c r="I419" s="1707"/>
      <c r="J419" s="1866"/>
      <c r="K419" s="1866"/>
    </row>
    <row r="420" spans="1:11">
      <c r="A420" s="884">
        <v>416</v>
      </c>
      <c r="B420" s="1589">
        <v>416</v>
      </c>
      <c r="C420" s="2203">
        <v>416</v>
      </c>
      <c r="D420" s="1590" t="s">
        <v>1126</v>
      </c>
      <c r="E420" s="2190">
        <v>0</v>
      </c>
      <c r="F420" s="2190">
        <v>0</v>
      </c>
      <c r="I420" s="1707"/>
      <c r="J420" s="1866"/>
      <c r="K420" s="1866"/>
    </row>
    <row r="421" spans="1:11">
      <c r="A421" s="884">
        <v>417</v>
      </c>
      <c r="B421" s="1589">
        <v>417</v>
      </c>
      <c r="C421" s="2203">
        <v>417</v>
      </c>
      <c r="D421" s="1590" t="s">
        <v>1738</v>
      </c>
      <c r="E421" s="2190">
        <v>487314.06</v>
      </c>
      <c r="F421" s="2190">
        <v>0</v>
      </c>
      <c r="I421" s="1707"/>
      <c r="J421" s="1866"/>
      <c r="K421" s="1866"/>
    </row>
    <row r="422" spans="1:11">
      <c r="A422" s="884">
        <v>418</v>
      </c>
      <c r="B422" s="1589">
        <v>418</v>
      </c>
      <c r="C422" s="2203">
        <v>418</v>
      </c>
      <c r="D422" s="1590" t="s">
        <v>790</v>
      </c>
      <c r="E422" s="2190">
        <v>595375.43000000005</v>
      </c>
      <c r="F422" s="2190">
        <v>0</v>
      </c>
      <c r="I422" s="1707"/>
      <c r="J422" s="1866"/>
      <c r="K422" s="1866"/>
    </row>
    <row r="423" spans="1:11">
      <c r="A423" s="884">
        <v>419</v>
      </c>
      <c r="B423" s="1589">
        <v>419</v>
      </c>
      <c r="C423" s="2203">
        <v>419</v>
      </c>
      <c r="D423" s="1590" t="s">
        <v>597</v>
      </c>
      <c r="E423" s="2190">
        <v>1065408.6599999999</v>
      </c>
      <c r="F423" s="2190">
        <v>0</v>
      </c>
      <c r="I423" s="1707"/>
      <c r="J423" s="1866"/>
      <c r="K423" s="1866"/>
    </row>
    <row r="424" spans="1:11">
      <c r="A424" s="884">
        <v>420</v>
      </c>
      <c r="B424" s="1589">
        <v>420</v>
      </c>
      <c r="C424" s="2203">
        <v>420</v>
      </c>
      <c r="D424" s="1590" t="s">
        <v>53</v>
      </c>
      <c r="E424" s="2190">
        <v>192598.56</v>
      </c>
      <c r="F424" s="2190">
        <v>0</v>
      </c>
      <c r="I424" s="1707"/>
      <c r="J424" s="1866"/>
      <c r="K424" s="1866"/>
    </row>
    <row r="425" spans="1:11">
      <c r="A425" s="884">
        <v>421</v>
      </c>
      <c r="B425" s="1589">
        <v>421</v>
      </c>
      <c r="C425" s="2203">
        <v>421</v>
      </c>
      <c r="D425" s="1590" t="s">
        <v>1739</v>
      </c>
      <c r="E425" s="2190">
        <v>393645.5</v>
      </c>
      <c r="F425" s="2190">
        <v>0</v>
      </c>
      <c r="I425" s="1707"/>
      <c r="J425" s="1866"/>
      <c r="K425" s="1866"/>
    </row>
    <row r="426" spans="1:11">
      <c r="A426" s="884">
        <v>422</v>
      </c>
      <c r="B426" s="1589">
        <v>422</v>
      </c>
      <c r="C426" s="2203">
        <v>422</v>
      </c>
      <c r="D426" s="1590" t="s">
        <v>1740</v>
      </c>
      <c r="E426" s="2190">
        <v>207866.07</v>
      </c>
      <c r="F426" s="2190">
        <v>0</v>
      </c>
      <c r="I426" s="1707"/>
      <c r="J426" s="1866"/>
      <c r="K426" s="1866"/>
    </row>
    <row r="427" spans="1:11">
      <c r="A427" s="884">
        <v>423</v>
      </c>
      <c r="B427" s="1589">
        <v>423</v>
      </c>
      <c r="C427" s="2203">
        <v>423</v>
      </c>
      <c r="D427" s="1590" t="s">
        <v>55</v>
      </c>
      <c r="E427" s="2190">
        <v>710689966.89999998</v>
      </c>
      <c r="F427" s="2190">
        <v>0</v>
      </c>
      <c r="I427" s="1707"/>
      <c r="J427" s="1866"/>
      <c r="K427" s="1866"/>
    </row>
    <row r="428" spans="1:11">
      <c r="A428" s="884">
        <v>424</v>
      </c>
      <c r="B428" s="1589">
        <v>424</v>
      </c>
      <c r="C428" s="2203">
        <v>424</v>
      </c>
      <c r="D428" s="1590" t="s">
        <v>56</v>
      </c>
      <c r="E428" s="2190">
        <v>16238700000</v>
      </c>
      <c r="F428" s="2190">
        <v>0</v>
      </c>
      <c r="I428" s="1707"/>
      <c r="J428" s="1866"/>
      <c r="K428" s="1866"/>
    </row>
    <row r="429" spans="1:11">
      <c r="A429" s="884">
        <v>425</v>
      </c>
      <c r="B429" s="1589">
        <v>425</v>
      </c>
      <c r="C429" s="2203">
        <v>425</v>
      </c>
      <c r="D429" s="1590" t="s">
        <v>57</v>
      </c>
      <c r="E429" s="2190">
        <v>3565584.16</v>
      </c>
      <c r="F429" s="2190">
        <v>0</v>
      </c>
      <c r="I429" s="1707"/>
      <c r="J429" s="1866"/>
      <c r="K429" s="1866"/>
    </row>
    <row r="430" spans="1:11">
      <c r="A430" s="884">
        <v>426</v>
      </c>
      <c r="B430" s="1589">
        <v>426</v>
      </c>
      <c r="C430" s="2203">
        <v>426</v>
      </c>
      <c r="D430" s="1590" t="s">
        <v>599</v>
      </c>
      <c r="E430" s="2190">
        <v>20000</v>
      </c>
      <c r="F430" s="2190">
        <v>0</v>
      </c>
      <c r="I430" s="1707"/>
      <c r="J430" s="1866"/>
      <c r="K430" s="1866"/>
    </row>
    <row r="431" spans="1:11">
      <c r="A431" s="884">
        <v>427</v>
      </c>
      <c r="B431" s="1589">
        <v>427</v>
      </c>
      <c r="C431" s="2203">
        <v>427</v>
      </c>
      <c r="D431" s="1590" t="s">
        <v>1741</v>
      </c>
      <c r="E431" s="2190">
        <v>755027252</v>
      </c>
      <c r="F431" s="2190">
        <v>0</v>
      </c>
      <c r="I431" s="1707"/>
      <c r="J431" s="1866"/>
      <c r="K431" s="1866"/>
    </row>
    <row r="432" spans="1:11">
      <c r="A432" s="884">
        <v>428</v>
      </c>
      <c r="B432" s="1589">
        <v>428</v>
      </c>
      <c r="C432" s="2203">
        <v>428</v>
      </c>
      <c r="D432" s="1590" t="s">
        <v>941</v>
      </c>
      <c r="E432" s="2190">
        <v>32337967</v>
      </c>
      <c r="F432" s="2190">
        <v>0</v>
      </c>
      <c r="I432" s="1707"/>
      <c r="J432" s="1866"/>
      <c r="K432" s="1866"/>
    </row>
    <row r="433" spans="1:11">
      <c r="A433" s="884">
        <v>429</v>
      </c>
      <c r="B433" s="1589">
        <v>429</v>
      </c>
      <c r="C433" s="2203">
        <v>429</v>
      </c>
      <c r="D433" s="1590" t="s">
        <v>1742</v>
      </c>
      <c r="E433" s="2190">
        <v>25792845.170000002</v>
      </c>
      <c r="F433" s="2190">
        <v>0</v>
      </c>
      <c r="G433" s="1128"/>
      <c r="H433" s="1112"/>
      <c r="I433" s="1707"/>
      <c r="J433" s="1866"/>
      <c r="K433" s="1866"/>
    </row>
    <row r="434" spans="1:11">
      <c r="A434" s="884">
        <v>430</v>
      </c>
      <c r="B434" s="1589">
        <v>430</v>
      </c>
      <c r="C434" s="2203">
        <v>430</v>
      </c>
      <c r="D434" s="1590" t="s">
        <v>1743</v>
      </c>
      <c r="E434" s="2190">
        <v>34777225897.089996</v>
      </c>
      <c r="F434" s="2190">
        <v>0</v>
      </c>
      <c r="I434" s="1707"/>
      <c r="J434" s="1866"/>
      <c r="K434" s="1866"/>
    </row>
    <row r="435" spans="1:11">
      <c r="A435" s="884">
        <v>431</v>
      </c>
      <c r="B435" s="1589">
        <v>431</v>
      </c>
      <c r="C435" s="2203">
        <v>431</v>
      </c>
      <c r="D435" s="1590" t="s">
        <v>590</v>
      </c>
      <c r="E435" s="2190">
        <v>84025000</v>
      </c>
      <c r="F435" s="2190">
        <v>0</v>
      </c>
      <c r="I435" s="1707"/>
      <c r="J435" s="1866"/>
      <c r="K435" s="1866"/>
    </row>
    <row r="436" spans="1:11">
      <c r="A436" s="884">
        <v>432</v>
      </c>
      <c r="B436" s="1589">
        <v>432</v>
      </c>
      <c r="C436" s="2203">
        <v>432</v>
      </c>
      <c r="D436" s="1590" t="s">
        <v>566</v>
      </c>
      <c r="E436" s="2190">
        <v>0</v>
      </c>
      <c r="F436" s="2190">
        <v>0</v>
      </c>
      <c r="I436" s="1707"/>
      <c r="J436" s="1866"/>
      <c r="K436" s="1866"/>
    </row>
    <row r="437" spans="1:11">
      <c r="A437" s="884">
        <v>433</v>
      </c>
      <c r="B437" s="1589">
        <v>433</v>
      </c>
      <c r="C437" s="1589">
        <v>433</v>
      </c>
      <c r="D437" s="1590" t="s">
        <v>517</v>
      </c>
      <c r="E437" s="2190">
        <v>1933770276.01</v>
      </c>
      <c r="F437" s="2190">
        <v>0</v>
      </c>
      <c r="I437" s="1707"/>
      <c r="J437" s="1866"/>
      <c r="K437" s="1866"/>
    </row>
    <row r="438" spans="1:11">
      <c r="A438" s="884">
        <v>434</v>
      </c>
      <c r="B438" s="1589">
        <v>434</v>
      </c>
      <c r="C438" s="1589">
        <v>434</v>
      </c>
      <c r="D438" s="1590" t="s">
        <v>518</v>
      </c>
      <c r="E438" s="2190">
        <v>473701185.86000001</v>
      </c>
      <c r="F438" s="2190">
        <v>0</v>
      </c>
      <c r="I438" s="1707"/>
      <c r="J438" s="1866"/>
      <c r="K438" s="1866"/>
    </row>
    <row r="439" spans="1:11">
      <c r="A439" s="884">
        <v>435</v>
      </c>
      <c r="B439" s="1589">
        <v>435</v>
      </c>
      <c r="C439" s="1589">
        <v>435</v>
      </c>
      <c r="D439" s="1590" t="s">
        <v>519</v>
      </c>
      <c r="E439" s="2190">
        <v>336654994.44</v>
      </c>
      <c r="F439" s="2190">
        <v>0</v>
      </c>
      <c r="I439" s="1707"/>
      <c r="J439" s="1866"/>
      <c r="K439" s="1866"/>
    </row>
    <row r="440" spans="1:11">
      <c r="A440" s="884">
        <v>436</v>
      </c>
      <c r="B440" s="1589">
        <v>436</v>
      </c>
      <c r="C440" s="1589">
        <v>436</v>
      </c>
      <c r="D440" s="1590" t="s">
        <v>520</v>
      </c>
      <c r="E440" s="2190">
        <v>1455068376.05</v>
      </c>
      <c r="F440" s="2190">
        <v>0</v>
      </c>
      <c r="I440" s="1707"/>
      <c r="J440" s="1866"/>
      <c r="K440" s="1866"/>
    </row>
    <row r="441" spans="1:11">
      <c r="A441" s="884">
        <v>437</v>
      </c>
      <c r="B441" s="1589">
        <v>437</v>
      </c>
      <c r="C441" s="1589">
        <v>437</v>
      </c>
      <c r="D441" s="1590" t="s">
        <v>299</v>
      </c>
      <c r="E441" s="2190">
        <v>5313981495.7799997</v>
      </c>
      <c r="F441" s="2190">
        <v>0</v>
      </c>
      <c r="I441" s="1707"/>
      <c r="J441" s="1866"/>
      <c r="K441" s="1866"/>
    </row>
    <row r="442" spans="1:11">
      <c r="A442" s="884">
        <v>438</v>
      </c>
      <c r="B442" s="1589">
        <v>438</v>
      </c>
      <c r="C442" s="1589">
        <v>438</v>
      </c>
      <c r="D442" s="1590" t="s">
        <v>818</v>
      </c>
      <c r="E442" s="2190">
        <v>82160875.920000002</v>
      </c>
      <c r="F442" s="2190">
        <v>0</v>
      </c>
      <c r="I442" s="1707"/>
      <c r="J442" s="1866"/>
      <c r="K442" s="1866"/>
    </row>
    <row r="443" spans="1:11">
      <c r="A443" s="884">
        <v>439</v>
      </c>
      <c r="B443" s="1589">
        <v>439</v>
      </c>
      <c r="C443" s="1589">
        <v>439</v>
      </c>
      <c r="D443" s="1590" t="s">
        <v>1744</v>
      </c>
      <c r="E443" s="2190">
        <v>0</v>
      </c>
      <c r="F443" s="2190">
        <v>28933753.920000002</v>
      </c>
      <c r="I443" s="1707"/>
      <c r="J443" s="1866"/>
      <c r="K443" s="1866"/>
    </row>
    <row r="444" spans="1:11">
      <c r="A444" s="884">
        <v>440</v>
      </c>
      <c r="B444" s="1589">
        <v>440</v>
      </c>
      <c r="C444" s="1589">
        <v>440</v>
      </c>
      <c r="D444" s="1590" t="s">
        <v>1745</v>
      </c>
      <c r="E444" s="2190">
        <v>0</v>
      </c>
      <c r="F444" s="2190">
        <v>175126809.61000001</v>
      </c>
      <c r="I444" s="1707"/>
      <c r="J444" s="1866"/>
      <c r="K444" s="1866"/>
    </row>
    <row r="445" spans="1:11">
      <c r="A445" s="884">
        <v>441</v>
      </c>
      <c r="B445" s="1589">
        <v>441</v>
      </c>
      <c r="C445" s="1589">
        <v>441</v>
      </c>
      <c r="D445" s="1590" t="s">
        <v>1746</v>
      </c>
      <c r="E445" s="2190">
        <v>0</v>
      </c>
      <c r="F445" s="2190">
        <v>94531395.560000002</v>
      </c>
      <c r="I445" s="1707"/>
      <c r="J445" s="1866"/>
      <c r="K445" s="1866"/>
    </row>
    <row r="446" spans="1:11">
      <c r="A446" s="884">
        <v>442</v>
      </c>
      <c r="B446" s="1589">
        <v>442</v>
      </c>
      <c r="C446" s="1589">
        <v>442</v>
      </c>
      <c r="D446" s="1590" t="s">
        <v>1747</v>
      </c>
      <c r="E446" s="2190">
        <v>0</v>
      </c>
      <c r="F446" s="2190">
        <v>17798412.609999999</v>
      </c>
      <c r="I446" s="1707"/>
      <c r="J446" s="1866"/>
      <c r="K446" s="1866"/>
    </row>
    <row r="447" spans="1:11">
      <c r="A447" s="884">
        <v>443</v>
      </c>
      <c r="B447" s="1589">
        <v>443</v>
      </c>
      <c r="C447" s="1589">
        <v>443</v>
      </c>
      <c r="D447" s="1590" t="s">
        <v>1748</v>
      </c>
      <c r="E447" s="2190">
        <v>0</v>
      </c>
      <c r="F447" s="2190">
        <v>1212342153.02</v>
      </c>
      <c r="I447" s="1707"/>
      <c r="J447" s="1866"/>
      <c r="K447" s="1866"/>
    </row>
    <row r="448" spans="1:11">
      <c r="A448" s="884">
        <v>444</v>
      </c>
      <c r="B448" s="1589">
        <v>444</v>
      </c>
      <c r="C448" s="1589">
        <v>444</v>
      </c>
      <c r="D448" s="1590" t="s">
        <v>1749</v>
      </c>
      <c r="E448" s="2190">
        <v>0</v>
      </c>
      <c r="F448" s="2190">
        <v>131104023.73999999</v>
      </c>
      <c r="I448" s="1707"/>
      <c r="J448" s="1866"/>
      <c r="K448" s="1866"/>
    </row>
    <row r="449" spans="1:11" s="156" customFormat="1">
      <c r="A449" s="884">
        <v>445</v>
      </c>
      <c r="B449" s="1589">
        <v>445</v>
      </c>
      <c r="C449" s="1589">
        <v>445</v>
      </c>
      <c r="D449" s="1590" t="s">
        <v>1776</v>
      </c>
      <c r="E449" s="2190">
        <v>0</v>
      </c>
      <c r="F449" s="2190">
        <v>0</v>
      </c>
      <c r="G449" s="1110"/>
      <c r="H449" s="1110"/>
      <c r="I449" s="1707"/>
      <c r="J449" s="1866"/>
      <c r="K449" s="1866"/>
    </row>
    <row r="450" spans="1:11" ht="26.4">
      <c r="A450" s="884">
        <v>446</v>
      </c>
      <c r="B450" s="1589">
        <v>446</v>
      </c>
      <c r="C450" s="1589">
        <v>446</v>
      </c>
      <c r="D450" s="1590" t="s">
        <v>591</v>
      </c>
      <c r="E450" s="2190">
        <v>10141649987.42</v>
      </c>
      <c r="F450" s="2190">
        <v>0</v>
      </c>
      <c r="I450" s="1707"/>
      <c r="J450" s="1866"/>
      <c r="K450" s="1866"/>
    </row>
    <row r="451" spans="1:11" ht="27">
      <c r="A451" s="884">
        <v>447</v>
      </c>
      <c r="B451" s="1589">
        <v>447</v>
      </c>
      <c r="C451" s="1589">
        <v>447</v>
      </c>
      <c r="D451" s="1590" t="s">
        <v>191</v>
      </c>
      <c r="E451" s="2190">
        <v>0</v>
      </c>
      <c r="F451" s="2190">
        <v>4512870076.0200005</v>
      </c>
      <c r="G451" s="1113"/>
      <c r="H451" s="1113"/>
      <c r="I451" s="1707"/>
      <c r="J451" s="1866"/>
      <c r="K451" s="1866"/>
    </row>
    <row r="452" spans="1:11" s="156" customFormat="1">
      <c r="A452" s="884">
        <v>448</v>
      </c>
      <c r="B452" s="1589">
        <v>448</v>
      </c>
      <c r="C452" s="1589">
        <v>448</v>
      </c>
      <c r="D452" s="1590" t="s">
        <v>192</v>
      </c>
      <c r="E452" s="2190">
        <v>0</v>
      </c>
      <c r="F452" s="2190">
        <v>0</v>
      </c>
      <c r="G452" s="1110"/>
      <c r="H452" s="1110"/>
      <c r="I452" s="1707"/>
      <c r="J452" s="1866"/>
      <c r="K452" s="1866"/>
    </row>
    <row r="453" spans="1:11" s="281" customFormat="1">
      <c r="A453" s="884">
        <v>449</v>
      </c>
      <c r="B453" s="1589">
        <v>449</v>
      </c>
      <c r="C453" s="1589">
        <v>449</v>
      </c>
      <c r="D453" s="1590" t="s">
        <v>825</v>
      </c>
      <c r="E453" s="2190">
        <v>0</v>
      </c>
      <c r="F453" s="2190">
        <v>1383417.68</v>
      </c>
      <c r="G453" s="1110"/>
      <c r="H453" s="1110"/>
      <c r="I453" s="1707"/>
      <c r="J453" s="1866"/>
      <c r="K453" s="1866"/>
    </row>
    <row r="454" spans="1:11" s="281" customFormat="1">
      <c r="A454" s="884">
        <v>450</v>
      </c>
      <c r="B454" s="1589">
        <v>450</v>
      </c>
      <c r="C454" s="1589">
        <v>450</v>
      </c>
      <c r="D454" s="1590" t="s">
        <v>451</v>
      </c>
      <c r="E454" s="2190">
        <v>0</v>
      </c>
      <c r="F454" s="2190">
        <v>5689374.2999999998</v>
      </c>
      <c r="G454" s="1110"/>
      <c r="H454" s="1110"/>
      <c r="I454" s="1707"/>
      <c r="J454" s="1866"/>
      <c r="K454" s="1866"/>
    </row>
    <row r="455" spans="1:11" s="281" customFormat="1">
      <c r="A455" s="884">
        <v>451</v>
      </c>
      <c r="B455" s="1589">
        <v>451</v>
      </c>
      <c r="C455" s="1589">
        <v>451</v>
      </c>
      <c r="D455" s="1590" t="s">
        <v>452</v>
      </c>
      <c r="E455" s="2190">
        <v>0</v>
      </c>
      <c r="F455" s="2190">
        <v>0</v>
      </c>
      <c r="G455" s="1110"/>
      <c r="H455" s="1110"/>
      <c r="I455" s="1707"/>
      <c r="J455" s="1866"/>
      <c r="K455" s="1866"/>
    </row>
    <row r="456" spans="1:11" s="281" customFormat="1">
      <c r="A456" s="884">
        <v>452</v>
      </c>
      <c r="B456" s="1589">
        <v>452</v>
      </c>
      <c r="C456" s="1589">
        <v>452</v>
      </c>
      <c r="D456" s="1590" t="s">
        <v>453</v>
      </c>
      <c r="E456" s="2190">
        <v>0</v>
      </c>
      <c r="F456" s="2190">
        <v>0</v>
      </c>
      <c r="G456" s="1110"/>
      <c r="H456" s="1110"/>
      <c r="I456" s="1707"/>
      <c r="J456" s="1866"/>
      <c r="K456" s="1866"/>
    </row>
    <row r="457" spans="1:11" s="281" customFormat="1">
      <c r="A457" s="884">
        <v>453</v>
      </c>
      <c r="B457" s="1589">
        <v>453</v>
      </c>
      <c r="C457" s="1589">
        <v>453</v>
      </c>
      <c r="D457" s="1590" t="s">
        <v>116</v>
      </c>
      <c r="E457" s="2190">
        <v>0</v>
      </c>
      <c r="F457" s="2190">
        <v>0</v>
      </c>
      <c r="G457" s="1110"/>
      <c r="H457" s="1110"/>
      <c r="I457" s="1707"/>
      <c r="J457" s="1866"/>
      <c r="K457" s="1866"/>
    </row>
    <row r="458" spans="1:11">
      <c r="A458" s="884">
        <v>454</v>
      </c>
      <c r="B458" s="1589">
        <v>454</v>
      </c>
      <c r="C458" s="1589">
        <v>454</v>
      </c>
      <c r="D458" s="1590" t="s">
        <v>826</v>
      </c>
      <c r="E458" s="2190">
        <v>19107.12</v>
      </c>
      <c r="F458" s="2190">
        <v>0</v>
      </c>
      <c r="I458" s="1707"/>
      <c r="J458" s="1866"/>
      <c r="K458" s="1866"/>
    </row>
    <row r="459" spans="1:11">
      <c r="A459" s="884">
        <v>455</v>
      </c>
      <c r="B459" s="1589">
        <v>455</v>
      </c>
      <c r="C459" s="1589">
        <v>455</v>
      </c>
      <c r="D459" s="1590" t="s">
        <v>827</v>
      </c>
      <c r="E459" s="2190">
        <v>1852034.88</v>
      </c>
      <c r="F459" s="2190">
        <v>0</v>
      </c>
      <c r="I459" s="1707"/>
      <c r="J459" s="1866"/>
      <c r="K459" s="1866"/>
    </row>
    <row r="460" spans="1:11">
      <c r="A460" s="884">
        <v>456</v>
      </c>
      <c r="B460" s="1589">
        <v>456</v>
      </c>
      <c r="C460" s="1589">
        <v>456</v>
      </c>
      <c r="D460" s="1590" t="s">
        <v>1750</v>
      </c>
      <c r="E460" s="2190">
        <v>0</v>
      </c>
      <c r="F460" s="2190">
        <v>0</v>
      </c>
      <c r="I460" s="1707"/>
      <c r="J460" s="1866"/>
      <c r="K460" s="1866"/>
    </row>
    <row r="461" spans="1:11">
      <c r="A461" s="884">
        <v>457</v>
      </c>
      <c r="B461" s="1589">
        <v>457</v>
      </c>
      <c r="C461" s="1589">
        <v>457</v>
      </c>
      <c r="D461" s="1590" t="s">
        <v>1751</v>
      </c>
      <c r="E461" s="2190">
        <v>0</v>
      </c>
      <c r="F461" s="2190">
        <v>0</v>
      </c>
      <c r="I461" s="1707"/>
      <c r="J461" s="1866"/>
      <c r="K461" s="1866"/>
    </row>
    <row r="462" spans="1:11" ht="15" customHeight="1">
      <c r="A462" s="884">
        <v>458</v>
      </c>
      <c r="B462" s="1589">
        <v>458</v>
      </c>
      <c r="C462" s="1589">
        <v>458</v>
      </c>
      <c r="D462" s="1590" t="s">
        <v>1777</v>
      </c>
      <c r="E462" s="2190">
        <v>0</v>
      </c>
      <c r="F462" s="2190">
        <v>0</v>
      </c>
      <c r="I462" s="1707"/>
      <c r="J462" s="1866"/>
      <c r="K462" s="1866"/>
    </row>
    <row r="463" spans="1:11">
      <c r="A463" s="884">
        <v>459</v>
      </c>
      <c r="B463" s="1589">
        <v>459</v>
      </c>
      <c r="C463" s="1589">
        <v>459</v>
      </c>
      <c r="D463" s="1590" t="s">
        <v>455</v>
      </c>
      <c r="E463" s="2190">
        <v>0</v>
      </c>
      <c r="F463" s="2190">
        <v>5957410356.2600002</v>
      </c>
      <c r="G463" s="1112"/>
      <c r="H463" s="1112"/>
      <c r="I463" s="1707"/>
      <c r="J463" s="1866"/>
      <c r="K463" s="1866"/>
    </row>
    <row r="464" spans="1:11">
      <c r="A464" s="884">
        <v>460</v>
      </c>
      <c r="B464" s="1589">
        <v>460</v>
      </c>
      <c r="C464" s="1589">
        <v>460</v>
      </c>
      <c r="D464" s="1590" t="s">
        <v>456</v>
      </c>
      <c r="E464" s="2190">
        <v>0</v>
      </c>
      <c r="F464" s="2190">
        <v>1878200552.95</v>
      </c>
      <c r="G464" s="1112"/>
      <c r="H464" s="1112"/>
      <c r="I464" s="1707"/>
      <c r="J464" s="1866"/>
      <c r="K464" s="1866"/>
    </row>
    <row r="465" spans="1:11">
      <c r="A465" s="884">
        <v>461</v>
      </c>
      <c r="B465" s="1589">
        <v>461</v>
      </c>
      <c r="C465" s="1589">
        <v>461</v>
      </c>
      <c r="D465" s="1590" t="s">
        <v>418</v>
      </c>
      <c r="E465" s="2190">
        <v>0</v>
      </c>
      <c r="F465" s="2190">
        <v>367000941.12</v>
      </c>
      <c r="G465" s="1112"/>
      <c r="H465" s="1112"/>
      <c r="I465" s="1707"/>
      <c r="J465" s="1866"/>
      <c r="K465" s="1866"/>
    </row>
    <row r="466" spans="1:11">
      <c r="A466" s="884">
        <v>462</v>
      </c>
      <c r="B466" s="1589">
        <v>462</v>
      </c>
      <c r="C466" s="1589">
        <v>462</v>
      </c>
      <c r="D466" s="1590" t="s">
        <v>1290</v>
      </c>
      <c r="E466" s="2190">
        <v>0</v>
      </c>
      <c r="F466" s="2190">
        <v>429814307.19999999</v>
      </c>
      <c r="G466" s="1112"/>
      <c r="H466" s="1112"/>
      <c r="I466" s="1707"/>
      <c r="J466" s="1866"/>
      <c r="K466" s="1866"/>
    </row>
    <row r="467" spans="1:11">
      <c r="A467" s="884">
        <v>463</v>
      </c>
      <c r="B467" s="1589">
        <v>463</v>
      </c>
      <c r="C467" s="1589">
        <v>463</v>
      </c>
      <c r="D467" s="1590" t="s">
        <v>419</v>
      </c>
      <c r="E467" s="2190">
        <v>0</v>
      </c>
      <c r="F467" s="2190">
        <v>815024355.30999994</v>
      </c>
      <c r="G467" s="1112"/>
      <c r="H467" s="1112"/>
      <c r="I467" s="1707"/>
      <c r="J467" s="1866"/>
      <c r="K467" s="1866"/>
    </row>
    <row r="468" spans="1:11">
      <c r="A468" s="884">
        <v>464</v>
      </c>
      <c r="B468" s="1589">
        <v>464</v>
      </c>
      <c r="C468" s="1589">
        <v>464</v>
      </c>
      <c r="D468" s="1590" t="s">
        <v>1291</v>
      </c>
      <c r="E468" s="2190">
        <v>0</v>
      </c>
      <c r="F468" s="2190">
        <v>2008617981.6199999</v>
      </c>
      <c r="G468" s="1112"/>
      <c r="H468" s="1112"/>
      <c r="I468" s="1707"/>
      <c r="J468" s="1866"/>
      <c r="K468" s="1866"/>
    </row>
    <row r="469" spans="1:11">
      <c r="A469" s="884">
        <v>465</v>
      </c>
      <c r="B469" s="1589">
        <v>465</v>
      </c>
      <c r="C469" s="1589">
        <v>465</v>
      </c>
      <c r="D469" s="1590" t="s">
        <v>420</v>
      </c>
      <c r="E469" s="2190">
        <v>1706812558.5799999</v>
      </c>
      <c r="F469" s="2190">
        <v>0</v>
      </c>
      <c r="I469" s="1707"/>
      <c r="J469" s="1866"/>
      <c r="K469" s="1866"/>
    </row>
    <row r="470" spans="1:11">
      <c r="A470" s="884">
        <v>466</v>
      </c>
      <c r="B470" s="1589">
        <v>466</v>
      </c>
      <c r="C470" s="1589">
        <v>466</v>
      </c>
      <c r="D470" s="1590" t="s">
        <v>92</v>
      </c>
      <c r="E470" s="2190">
        <v>530511820.19</v>
      </c>
      <c r="F470" s="2190">
        <v>0</v>
      </c>
      <c r="I470" s="1707"/>
      <c r="J470" s="1866"/>
      <c r="K470" s="1866"/>
    </row>
    <row r="471" spans="1:11">
      <c r="A471" s="884">
        <v>467</v>
      </c>
      <c r="B471" s="1589">
        <v>467</v>
      </c>
      <c r="C471" s="1589">
        <v>467</v>
      </c>
      <c r="D471" s="1590" t="s">
        <v>435</v>
      </c>
      <c r="E471" s="2190">
        <v>69632260.359999999</v>
      </c>
      <c r="F471" s="2190">
        <v>0</v>
      </c>
      <c r="I471" s="1707"/>
      <c r="J471" s="1866"/>
      <c r="K471" s="1866"/>
    </row>
    <row r="472" spans="1:11">
      <c r="A472" s="884">
        <v>468</v>
      </c>
      <c r="B472" s="1589">
        <v>468</v>
      </c>
      <c r="C472" s="1589">
        <v>468</v>
      </c>
      <c r="D472" s="1590" t="s">
        <v>1292</v>
      </c>
      <c r="E472" s="2190">
        <v>0</v>
      </c>
      <c r="F472" s="2190">
        <v>0</v>
      </c>
      <c r="I472" s="1707"/>
      <c r="J472" s="1866"/>
      <c r="K472" s="1866"/>
    </row>
    <row r="473" spans="1:11">
      <c r="A473" s="884">
        <v>469</v>
      </c>
      <c r="B473" s="1589">
        <v>469</v>
      </c>
      <c r="C473" s="1589">
        <v>469</v>
      </c>
      <c r="D473" s="1590" t="s">
        <v>436</v>
      </c>
      <c r="E473" s="2190">
        <v>37269441.979999997</v>
      </c>
      <c r="F473" s="2190">
        <v>0</v>
      </c>
      <c r="I473" s="1707"/>
      <c r="J473" s="1866"/>
      <c r="K473" s="1866"/>
    </row>
    <row r="474" spans="1:11">
      <c r="A474" s="884">
        <v>470</v>
      </c>
      <c r="B474" s="1589">
        <v>470</v>
      </c>
      <c r="C474" s="1589">
        <v>470</v>
      </c>
      <c r="D474" s="1590" t="s">
        <v>323</v>
      </c>
      <c r="E474" s="2190">
        <v>152621953.81999999</v>
      </c>
      <c r="F474" s="2190">
        <v>0</v>
      </c>
      <c r="I474" s="1707"/>
      <c r="J474" s="1866"/>
      <c r="K474" s="1866"/>
    </row>
    <row r="475" spans="1:11" s="156" customFormat="1">
      <c r="A475" s="884">
        <v>471</v>
      </c>
      <c r="B475" s="1589">
        <v>471</v>
      </c>
      <c r="C475" s="1589">
        <v>471</v>
      </c>
      <c r="D475" s="1590" t="s">
        <v>833</v>
      </c>
      <c r="E475" s="2190">
        <v>787554441.17999995</v>
      </c>
      <c r="F475" s="2190">
        <v>0</v>
      </c>
      <c r="G475" s="1110"/>
      <c r="H475" s="1110"/>
      <c r="I475" s="1707"/>
      <c r="J475" s="1866"/>
      <c r="K475" s="1866"/>
    </row>
    <row r="476" spans="1:11" s="156" customFormat="1">
      <c r="A476" s="884">
        <v>472</v>
      </c>
      <c r="B476" s="1589">
        <v>472</v>
      </c>
      <c r="C476" s="1589">
        <v>472</v>
      </c>
      <c r="D476" s="1590" t="s">
        <v>834</v>
      </c>
      <c r="E476" s="2190">
        <v>492899930.18000001</v>
      </c>
      <c r="F476" s="2190">
        <v>0</v>
      </c>
      <c r="G476" s="1110"/>
      <c r="H476" s="1110"/>
      <c r="I476" s="1707"/>
      <c r="J476" s="1866"/>
      <c r="K476" s="1866"/>
    </row>
    <row r="477" spans="1:11" s="156" customFormat="1">
      <c r="A477" s="884">
        <v>473</v>
      </c>
      <c r="B477" s="1589">
        <v>473</v>
      </c>
      <c r="C477" s="1589">
        <v>473</v>
      </c>
      <c r="D477" s="1590" t="s">
        <v>835</v>
      </c>
      <c r="E477" s="2190">
        <v>19075783</v>
      </c>
      <c r="F477" s="2190">
        <v>0</v>
      </c>
      <c r="G477" s="1110"/>
      <c r="H477" s="1110"/>
      <c r="I477" s="1707"/>
      <c r="J477" s="1866"/>
      <c r="K477" s="1866"/>
    </row>
    <row r="478" spans="1:11" s="156" customFormat="1">
      <c r="A478" s="884">
        <v>474</v>
      </c>
      <c r="B478" s="1589">
        <v>474</v>
      </c>
      <c r="C478" s="1589">
        <v>474</v>
      </c>
      <c r="D478" s="1590" t="s">
        <v>836</v>
      </c>
      <c r="E478" s="2190">
        <v>547978.91</v>
      </c>
      <c r="F478" s="2190">
        <v>0</v>
      </c>
      <c r="G478" s="1110"/>
      <c r="H478" s="1110"/>
      <c r="I478" s="1707"/>
      <c r="J478" s="1866"/>
      <c r="K478" s="1866"/>
    </row>
    <row r="479" spans="1:11" s="156" customFormat="1">
      <c r="A479" s="884">
        <v>475</v>
      </c>
      <c r="B479" s="1589">
        <v>475</v>
      </c>
      <c r="C479" s="1589">
        <v>475</v>
      </c>
      <c r="D479" s="1590" t="s">
        <v>837</v>
      </c>
      <c r="E479" s="2190">
        <v>4356787.1900000004</v>
      </c>
      <c r="F479" s="2190">
        <v>0</v>
      </c>
      <c r="G479" s="1110"/>
      <c r="H479" s="1110"/>
      <c r="I479" s="1707"/>
      <c r="J479" s="1866"/>
      <c r="K479" s="1866"/>
    </row>
    <row r="480" spans="1:11" s="156" customFormat="1">
      <c r="A480" s="884">
        <v>476</v>
      </c>
      <c r="B480" s="1589">
        <v>476</v>
      </c>
      <c r="C480" s="1589">
        <v>476</v>
      </c>
      <c r="D480" s="1590" t="s">
        <v>838</v>
      </c>
      <c r="E480" s="2190">
        <v>8655732.5</v>
      </c>
      <c r="F480" s="2190">
        <v>0</v>
      </c>
      <c r="G480" s="1110"/>
      <c r="H480" s="1110"/>
      <c r="I480" s="1707"/>
      <c r="J480" s="1866"/>
      <c r="K480" s="1866"/>
    </row>
    <row r="481" spans="1:11">
      <c r="A481" s="884">
        <v>477</v>
      </c>
      <c r="B481" s="1589">
        <v>477</v>
      </c>
      <c r="C481" s="1589">
        <v>477</v>
      </c>
      <c r="D481" s="1590" t="s">
        <v>1533</v>
      </c>
      <c r="E481" s="2190">
        <v>0</v>
      </c>
      <c r="F481" s="2190">
        <v>0</v>
      </c>
      <c r="I481" s="1707"/>
      <c r="J481" s="1866"/>
      <c r="K481" s="1866"/>
    </row>
    <row r="482" spans="1:11">
      <c r="A482" s="884">
        <v>478</v>
      </c>
      <c r="B482" s="1589">
        <v>478</v>
      </c>
      <c r="C482" s="1589">
        <v>478</v>
      </c>
      <c r="D482" s="1590" t="s">
        <v>368</v>
      </c>
      <c r="E482" s="2190">
        <v>0</v>
      </c>
      <c r="F482" s="2190">
        <v>0</v>
      </c>
      <c r="I482" s="1707"/>
      <c r="J482" s="1866"/>
      <c r="K482" s="1866"/>
    </row>
    <row r="483" spans="1:11">
      <c r="A483" s="884">
        <v>479</v>
      </c>
      <c r="B483" s="1589">
        <v>479</v>
      </c>
      <c r="C483" s="1589">
        <v>479</v>
      </c>
      <c r="D483" s="1590" t="s">
        <v>146</v>
      </c>
      <c r="E483" s="2190">
        <v>0</v>
      </c>
      <c r="F483" s="2190">
        <v>62476065.560000002</v>
      </c>
      <c r="I483" s="1707"/>
      <c r="J483" s="1866"/>
      <c r="K483" s="1866"/>
    </row>
    <row r="484" spans="1:11">
      <c r="A484" s="884">
        <v>480</v>
      </c>
      <c r="B484" s="1589">
        <v>480</v>
      </c>
      <c r="C484" s="1589">
        <v>480</v>
      </c>
      <c r="D484" s="1590" t="s">
        <v>1479</v>
      </c>
      <c r="E484" s="2190">
        <v>0</v>
      </c>
      <c r="F484" s="2190">
        <v>0</v>
      </c>
      <c r="I484" s="1707"/>
      <c r="J484" s="1866"/>
      <c r="K484" s="1866"/>
    </row>
    <row r="485" spans="1:11">
      <c r="A485" s="884">
        <v>481</v>
      </c>
      <c r="B485" s="1589">
        <v>481</v>
      </c>
      <c r="C485" s="1589">
        <v>481</v>
      </c>
      <c r="D485" s="1590" t="s">
        <v>369</v>
      </c>
      <c r="E485" s="2190">
        <v>900</v>
      </c>
      <c r="F485" s="2190">
        <v>0</v>
      </c>
      <c r="I485" s="1707"/>
      <c r="J485" s="1866"/>
      <c r="K485" s="1866"/>
    </row>
    <row r="486" spans="1:11">
      <c r="A486" s="884">
        <v>482</v>
      </c>
      <c r="B486" s="1589">
        <v>482</v>
      </c>
      <c r="C486" s="1589">
        <v>482</v>
      </c>
      <c r="D486" s="1590" t="s">
        <v>370</v>
      </c>
      <c r="E486" s="2190">
        <v>25980</v>
      </c>
      <c r="F486" s="2190">
        <v>0</v>
      </c>
      <c r="I486" s="1707"/>
      <c r="J486" s="1866"/>
      <c r="K486" s="1866"/>
    </row>
    <row r="487" spans="1:11">
      <c r="A487" s="884">
        <v>483</v>
      </c>
      <c r="B487" s="1589">
        <v>483</v>
      </c>
      <c r="C487" s="1589">
        <v>483</v>
      </c>
      <c r="D487" s="1590" t="s">
        <v>1019</v>
      </c>
      <c r="E487" s="2190">
        <v>1702901</v>
      </c>
      <c r="F487" s="2190">
        <v>0</v>
      </c>
      <c r="I487" s="1707"/>
      <c r="J487" s="1866"/>
      <c r="K487" s="1866"/>
    </row>
    <row r="488" spans="1:11">
      <c r="A488" s="884">
        <v>484</v>
      </c>
      <c r="B488" s="1589">
        <v>484</v>
      </c>
      <c r="C488" s="1589">
        <v>484</v>
      </c>
      <c r="D488" s="1590" t="s">
        <v>2411</v>
      </c>
      <c r="E488" s="2190">
        <v>0</v>
      </c>
      <c r="F488" s="2190">
        <v>31140972</v>
      </c>
      <c r="I488" s="1707"/>
      <c r="J488" s="1866"/>
      <c r="K488" s="1866"/>
    </row>
    <row r="489" spans="1:11">
      <c r="A489" s="884">
        <v>485</v>
      </c>
      <c r="B489" s="1589">
        <v>485</v>
      </c>
      <c r="C489" s="1589">
        <v>485</v>
      </c>
      <c r="D489" s="1590" t="s">
        <v>1481</v>
      </c>
      <c r="E489" s="2190">
        <v>359654.41</v>
      </c>
      <c r="F489" s="2190">
        <v>0</v>
      </c>
      <c r="I489" s="1707"/>
      <c r="J489" s="1866"/>
      <c r="K489" s="1866"/>
    </row>
    <row r="490" spans="1:11">
      <c r="A490" s="884">
        <v>486</v>
      </c>
      <c r="B490" s="1589">
        <v>486</v>
      </c>
      <c r="C490" s="1589">
        <v>486</v>
      </c>
      <c r="D490" s="1590" t="s">
        <v>2412</v>
      </c>
      <c r="E490" s="2190">
        <v>0</v>
      </c>
      <c r="F490" s="2190">
        <v>7785243</v>
      </c>
      <c r="I490" s="1707"/>
      <c r="J490" s="1866"/>
      <c r="K490" s="1866"/>
    </row>
    <row r="491" spans="1:11">
      <c r="A491" s="884">
        <v>487</v>
      </c>
      <c r="B491" s="1589">
        <v>487</v>
      </c>
      <c r="C491" s="1589">
        <v>487</v>
      </c>
      <c r="D491" s="1590" t="s">
        <v>1018</v>
      </c>
      <c r="E491" s="2190">
        <v>38088</v>
      </c>
      <c r="F491" s="2190">
        <v>0</v>
      </c>
      <c r="I491" s="1707"/>
      <c r="J491" s="1866"/>
      <c r="K491" s="1866"/>
    </row>
    <row r="492" spans="1:11">
      <c r="A492" s="884">
        <v>488</v>
      </c>
      <c r="B492" s="1589">
        <v>488</v>
      </c>
      <c r="C492" s="1589">
        <v>488</v>
      </c>
      <c r="D492" s="1590" t="s">
        <v>2413</v>
      </c>
      <c r="E492" s="2190">
        <v>4955972.75</v>
      </c>
      <c r="F492" s="2190">
        <v>0</v>
      </c>
      <c r="I492" s="1707"/>
      <c r="J492" s="1866"/>
      <c r="K492" s="1866"/>
    </row>
    <row r="493" spans="1:11">
      <c r="A493" s="884">
        <v>489</v>
      </c>
      <c r="B493" s="1589">
        <v>489</v>
      </c>
      <c r="C493" s="1589">
        <v>489</v>
      </c>
      <c r="D493" s="1590" t="s">
        <v>2364</v>
      </c>
      <c r="E493" s="2190">
        <v>0</v>
      </c>
      <c r="F493" s="2190">
        <v>4955972.75</v>
      </c>
      <c r="I493" s="1707"/>
      <c r="J493" s="1866"/>
      <c r="K493" s="1866"/>
    </row>
    <row r="494" spans="1:11">
      <c r="A494" s="884">
        <v>490</v>
      </c>
      <c r="B494" s="1589">
        <v>490</v>
      </c>
      <c r="C494" s="1589">
        <v>490</v>
      </c>
      <c r="D494" s="1590" t="s">
        <v>1017</v>
      </c>
      <c r="E494" s="2190">
        <v>0</v>
      </c>
      <c r="F494" s="2190">
        <v>0</v>
      </c>
      <c r="I494" s="1707"/>
      <c r="J494" s="1866"/>
      <c r="K494" s="1866"/>
    </row>
    <row r="495" spans="1:11">
      <c r="A495" s="884">
        <v>491</v>
      </c>
      <c r="B495" s="1589">
        <v>491</v>
      </c>
      <c r="C495" s="1589">
        <v>491</v>
      </c>
      <c r="D495" s="1590" t="s">
        <v>372</v>
      </c>
      <c r="E495" s="2190">
        <v>0</v>
      </c>
      <c r="F495" s="2190">
        <v>0</v>
      </c>
      <c r="I495" s="1707"/>
      <c r="J495" s="1866"/>
      <c r="K495" s="1866"/>
    </row>
    <row r="496" spans="1:11">
      <c r="A496" s="884">
        <v>492</v>
      </c>
      <c r="B496" s="1589">
        <v>492</v>
      </c>
      <c r="C496" s="1589">
        <v>492</v>
      </c>
      <c r="D496" s="1590" t="s">
        <v>1471</v>
      </c>
      <c r="E496" s="2190">
        <v>52549</v>
      </c>
      <c r="F496" s="2190">
        <v>0</v>
      </c>
      <c r="I496" s="1707"/>
      <c r="J496" s="1866"/>
      <c r="K496" s="1866"/>
    </row>
    <row r="497" spans="1:11">
      <c r="A497" s="884">
        <v>493</v>
      </c>
      <c r="B497" s="1589">
        <v>493</v>
      </c>
      <c r="C497" s="1589">
        <v>493</v>
      </c>
      <c r="D497" s="1590" t="s">
        <v>1472</v>
      </c>
      <c r="E497" s="2190">
        <v>0</v>
      </c>
      <c r="F497" s="2190">
        <v>180978</v>
      </c>
      <c r="I497" s="1707"/>
      <c r="J497" s="1866"/>
      <c r="K497" s="1866"/>
    </row>
    <row r="498" spans="1:11" s="2219" customFormat="1">
      <c r="A498" s="884">
        <v>494</v>
      </c>
      <c r="B498" s="2215">
        <v>494</v>
      </c>
      <c r="C498" s="2215">
        <v>494</v>
      </c>
      <c r="D498" s="2216" t="s">
        <v>1679</v>
      </c>
      <c r="E498" s="2190">
        <v>143399</v>
      </c>
      <c r="F498" s="2190">
        <v>0</v>
      </c>
      <c r="G498" s="1110"/>
      <c r="H498" s="1110"/>
      <c r="I498" s="2217"/>
      <c r="J498" s="2218"/>
      <c r="K498" s="2218"/>
    </row>
    <row r="499" spans="1:11">
      <c r="A499" s="884">
        <v>495</v>
      </c>
      <c r="B499" s="1589">
        <v>495</v>
      </c>
      <c r="C499" s="1589">
        <v>495</v>
      </c>
      <c r="D499" s="1590" t="s">
        <v>1225</v>
      </c>
      <c r="E499" s="2190">
        <v>115000000</v>
      </c>
      <c r="F499" s="2190">
        <v>0</v>
      </c>
      <c r="I499" s="1707"/>
      <c r="J499" s="1866"/>
      <c r="K499" s="1866"/>
    </row>
    <row r="500" spans="1:11">
      <c r="A500" s="884">
        <v>496</v>
      </c>
      <c r="B500" s="1589">
        <v>496</v>
      </c>
      <c r="C500" s="1589">
        <v>496</v>
      </c>
      <c r="D500" s="1590" t="s">
        <v>1566</v>
      </c>
      <c r="E500" s="2190">
        <v>577735</v>
      </c>
      <c r="F500" s="2190">
        <v>0</v>
      </c>
      <c r="I500" s="1707"/>
      <c r="J500" s="1866"/>
      <c r="K500" s="1866"/>
    </row>
    <row r="501" spans="1:11">
      <c r="A501" s="884">
        <v>497</v>
      </c>
      <c r="B501" s="1589">
        <v>497</v>
      </c>
      <c r="C501" s="1589">
        <v>497</v>
      </c>
      <c r="D501" s="1590" t="s">
        <v>124</v>
      </c>
      <c r="E501" s="2190">
        <v>1350</v>
      </c>
      <c r="F501" s="2190">
        <v>0</v>
      </c>
      <c r="I501" s="1707"/>
      <c r="J501" s="1866"/>
      <c r="K501" s="1866"/>
    </row>
    <row r="502" spans="1:11">
      <c r="A502" s="884">
        <v>498</v>
      </c>
      <c r="B502" s="1589">
        <v>498</v>
      </c>
      <c r="C502" s="1589">
        <v>498</v>
      </c>
      <c r="D502" s="1590" t="s">
        <v>1232</v>
      </c>
      <c r="E502" s="2190">
        <v>0</v>
      </c>
      <c r="F502" s="2190">
        <v>0</v>
      </c>
      <c r="I502" s="1707"/>
      <c r="J502" s="1866"/>
      <c r="K502" s="1866"/>
    </row>
    <row r="503" spans="1:11">
      <c r="A503" s="884">
        <v>499</v>
      </c>
      <c r="B503" s="1589">
        <v>499</v>
      </c>
      <c r="C503" s="1589">
        <v>499</v>
      </c>
      <c r="D503" s="1590" t="s">
        <v>1752</v>
      </c>
      <c r="E503" s="2190">
        <v>1168480</v>
      </c>
      <c r="F503" s="2190">
        <v>0</v>
      </c>
      <c r="I503" s="1707"/>
      <c r="J503" s="1866"/>
      <c r="K503" s="1866"/>
    </row>
    <row r="504" spans="1:11">
      <c r="A504" s="884">
        <v>500</v>
      </c>
      <c r="B504" s="1589">
        <v>500</v>
      </c>
      <c r="C504" s="1589">
        <v>500</v>
      </c>
      <c r="D504" s="1590" t="s">
        <v>376</v>
      </c>
      <c r="E504" s="2190">
        <v>0</v>
      </c>
      <c r="F504" s="2190">
        <v>0</v>
      </c>
      <c r="I504" s="1707"/>
      <c r="J504" s="1866"/>
      <c r="K504" s="1866"/>
    </row>
    <row r="505" spans="1:11">
      <c r="A505" s="884">
        <v>501</v>
      </c>
      <c r="B505" s="1589">
        <v>501</v>
      </c>
      <c r="C505" s="1589">
        <v>501</v>
      </c>
      <c r="D505" s="2220" t="s">
        <v>360</v>
      </c>
      <c r="E505" s="2190">
        <v>0</v>
      </c>
      <c r="F505" s="2190">
        <v>7568065</v>
      </c>
      <c r="I505" s="1707"/>
      <c r="J505" s="1866"/>
      <c r="K505" s="1866"/>
    </row>
    <row r="506" spans="1:11">
      <c r="A506" s="884">
        <v>502</v>
      </c>
      <c r="B506" s="1589">
        <v>502</v>
      </c>
      <c r="C506" s="1589">
        <v>502</v>
      </c>
      <c r="D506" s="1590" t="s">
        <v>1057</v>
      </c>
      <c r="E506" s="2190">
        <v>0</v>
      </c>
      <c r="F506" s="2190">
        <v>13321161</v>
      </c>
      <c r="I506" s="1707"/>
      <c r="J506" s="1866"/>
      <c r="K506" s="1866"/>
    </row>
    <row r="507" spans="1:11">
      <c r="A507" s="884">
        <v>503</v>
      </c>
      <c r="B507" s="1589">
        <v>503</v>
      </c>
      <c r="C507" s="1589">
        <v>503</v>
      </c>
      <c r="D507" s="1590" t="s">
        <v>914</v>
      </c>
      <c r="E507" s="2190">
        <v>0</v>
      </c>
      <c r="F507" s="2190">
        <v>0</v>
      </c>
      <c r="I507" s="1707"/>
      <c r="J507" s="1866"/>
      <c r="K507" s="1866"/>
    </row>
    <row r="508" spans="1:11">
      <c r="A508" s="884">
        <v>504</v>
      </c>
      <c r="B508" s="1589">
        <v>504</v>
      </c>
      <c r="C508" s="1589">
        <v>504</v>
      </c>
      <c r="D508" s="1590" t="s">
        <v>915</v>
      </c>
      <c r="E508" s="2190">
        <v>0</v>
      </c>
      <c r="F508" s="2190">
        <v>0</v>
      </c>
      <c r="I508" s="1707"/>
      <c r="J508" s="1866"/>
      <c r="K508" s="1866"/>
    </row>
    <row r="509" spans="1:11">
      <c r="A509" s="884">
        <v>505</v>
      </c>
      <c r="B509" s="1589">
        <v>505</v>
      </c>
      <c r="C509" s="1589">
        <v>505</v>
      </c>
      <c r="D509" s="1590" t="s">
        <v>378</v>
      </c>
      <c r="E509" s="2190">
        <v>39140609</v>
      </c>
      <c r="F509" s="2190">
        <v>0</v>
      </c>
      <c r="I509" s="1707"/>
      <c r="J509" s="1866"/>
      <c r="K509" s="1866"/>
    </row>
    <row r="510" spans="1:11">
      <c r="A510" s="884">
        <v>506</v>
      </c>
      <c r="B510" s="1589">
        <v>506</v>
      </c>
      <c r="C510" s="1589">
        <v>506</v>
      </c>
      <c r="D510" s="1590" t="s">
        <v>379</v>
      </c>
      <c r="E510" s="2190">
        <v>0</v>
      </c>
      <c r="F510" s="2190">
        <v>0</v>
      </c>
      <c r="I510" s="1707"/>
      <c r="J510" s="1866"/>
      <c r="K510" s="1866"/>
    </row>
    <row r="511" spans="1:11">
      <c r="A511" s="884">
        <v>507</v>
      </c>
      <c r="B511" s="1589">
        <v>507</v>
      </c>
      <c r="C511" s="1589">
        <v>507</v>
      </c>
      <c r="D511" s="1590" t="s">
        <v>380</v>
      </c>
      <c r="E511" s="2190">
        <v>0</v>
      </c>
      <c r="F511" s="2190">
        <v>0</v>
      </c>
      <c r="I511" s="1707"/>
      <c r="J511" s="1866"/>
      <c r="K511" s="1866"/>
    </row>
    <row r="512" spans="1:11">
      <c r="A512" s="884">
        <v>508</v>
      </c>
      <c r="B512" s="1589">
        <v>508</v>
      </c>
      <c r="C512" s="1589">
        <v>508</v>
      </c>
      <c r="D512" s="1590" t="s">
        <v>1371</v>
      </c>
      <c r="E512" s="2190">
        <v>0</v>
      </c>
      <c r="F512" s="2190">
        <v>0</v>
      </c>
      <c r="I512" s="1707"/>
      <c r="J512" s="1866"/>
      <c r="K512" s="1866"/>
    </row>
    <row r="513" spans="1:11">
      <c r="A513" s="884">
        <v>509</v>
      </c>
      <c r="B513" s="1589">
        <v>509</v>
      </c>
      <c r="C513" s="1589">
        <v>509</v>
      </c>
      <c r="D513" s="1590" t="s">
        <v>2190</v>
      </c>
      <c r="E513" s="2190">
        <v>0</v>
      </c>
      <c r="F513" s="2190">
        <v>0</v>
      </c>
      <c r="I513" s="1707"/>
      <c r="J513" s="1866"/>
      <c r="K513" s="1866"/>
    </row>
    <row r="514" spans="1:11">
      <c r="A514" s="884">
        <v>510</v>
      </c>
      <c r="B514" s="1589">
        <v>510</v>
      </c>
      <c r="C514" s="1589">
        <v>510</v>
      </c>
      <c r="D514" s="1590" t="s">
        <v>1373</v>
      </c>
      <c r="E514" s="2190">
        <v>0</v>
      </c>
      <c r="F514" s="2190">
        <v>0</v>
      </c>
      <c r="I514" s="1707"/>
      <c r="J514" s="1866"/>
      <c r="K514" s="1866"/>
    </row>
    <row r="515" spans="1:11">
      <c r="A515" s="884">
        <v>511</v>
      </c>
      <c r="B515" s="1589">
        <v>511</v>
      </c>
      <c r="C515" s="1589">
        <v>511</v>
      </c>
      <c r="D515" s="1590" t="s">
        <v>1612</v>
      </c>
      <c r="E515" s="2190">
        <v>0</v>
      </c>
      <c r="F515" s="2190">
        <v>0</v>
      </c>
      <c r="I515" s="1707"/>
      <c r="J515" s="1866"/>
      <c r="K515" s="1866"/>
    </row>
    <row r="516" spans="1:11">
      <c r="A516" s="884">
        <v>512</v>
      </c>
      <c r="B516" s="1589">
        <v>512</v>
      </c>
      <c r="C516" s="1589">
        <v>512</v>
      </c>
      <c r="D516" s="1590" t="s">
        <v>1533</v>
      </c>
      <c r="E516" s="2190">
        <v>0</v>
      </c>
      <c r="F516" s="2190">
        <v>0</v>
      </c>
      <c r="I516" s="1707"/>
      <c r="J516" s="1866"/>
      <c r="K516" s="1866"/>
    </row>
    <row r="517" spans="1:11">
      <c r="A517" s="884">
        <v>513</v>
      </c>
      <c r="B517" s="1589">
        <v>513</v>
      </c>
      <c r="C517" s="1589">
        <v>513</v>
      </c>
      <c r="D517" s="1590" t="s">
        <v>1375</v>
      </c>
      <c r="E517" s="2190">
        <v>7254980.6299999999</v>
      </c>
      <c r="F517" s="2190">
        <v>0</v>
      </c>
      <c r="I517" s="1707"/>
      <c r="J517" s="1866"/>
      <c r="K517" s="1866"/>
    </row>
    <row r="518" spans="1:11">
      <c r="A518" s="884">
        <v>514</v>
      </c>
      <c r="B518" s="1589">
        <v>514</v>
      </c>
      <c r="C518" s="1589">
        <v>514</v>
      </c>
      <c r="D518" s="1590" t="s">
        <v>382</v>
      </c>
      <c r="E518" s="2190">
        <v>0</v>
      </c>
      <c r="F518" s="2190">
        <v>0</v>
      </c>
      <c r="I518" s="1707"/>
      <c r="J518" s="1866"/>
      <c r="K518" s="1866"/>
    </row>
    <row r="519" spans="1:11">
      <c r="A519" s="884">
        <v>515</v>
      </c>
      <c r="B519" s="1589">
        <v>515</v>
      </c>
      <c r="C519" s="1589">
        <v>515</v>
      </c>
      <c r="D519" s="1590" t="s">
        <v>1898</v>
      </c>
      <c r="E519" s="2190">
        <v>0</v>
      </c>
      <c r="F519" s="2190">
        <v>150000</v>
      </c>
      <c r="I519" s="1707"/>
      <c r="J519" s="1866"/>
      <c r="K519" s="1866"/>
    </row>
    <row r="520" spans="1:11">
      <c r="A520" s="884">
        <v>516</v>
      </c>
      <c r="B520" s="1589">
        <v>516</v>
      </c>
      <c r="C520" s="2206">
        <v>516</v>
      </c>
      <c r="D520" s="2210" t="s">
        <v>1502</v>
      </c>
      <c r="E520" s="2190">
        <v>10825525</v>
      </c>
      <c r="F520" s="2190">
        <v>0</v>
      </c>
      <c r="I520" s="1707"/>
      <c r="J520" s="1866"/>
      <c r="K520" s="1866"/>
    </row>
    <row r="521" spans="1:11">
      <c r="A521" s="884">
        <v>517</v>
      </c>
      <c r="B521" s="1589">
        <v>517</v>
      </c>
      <c r="C521" s="1701">
        <v>517</v>
      </c>
      <c r="D521" s="1702" t="s">
        <v>1443</v>
      </c>
      <c r="E521" s="2190">
        <v>29310681</v>
      </c>
      <c r="F521" s="2190">
        <v>0</v>
      </c>
      <c r="I521" s="1707"/>
      <c r="J521" s="1866"/>
      <c r="K521" s="1866"/>
    </row>
    <row r="522" spans="1:11">
      <c r="A522" s="884">
        <v>518</v>
      </c>
      <c r="B522" s="1589">
        <v>518</v>
      </c>
      <c r="C522" s="1701">
        <v>518</v>
      </c>
      <c r="D522" s="1702" t="s">
        <v>913</v>
      </c>
      <c r="E522" s="2190">
        <v>344579872</v>
      </c>
      <c r="F522" s="2190">
        <v>0</v>
      </c>
      <c r="I522" s="1707"/>
      <c r="J522" s="1866"/>
      <c r="K522" s="1866"/>
    </row>
    <row r="523" spans="1:11">
      <c r="A523" s="884">
        <v>519</v>
      </c>
      <c r="B523" s="1589">
        <v>519</v>
      </c>
      <c r="C523" s="1589">
        <v>519</v>
      </c>
      <c r="D523" s="1702" t="s">
        <v>914</v>
      </c>
      <c r="E523" s="2190">
        <v>0</v>
      </c>
      <c r="F523" s="2190">
        <v>29310681</v>
      </c>
      <c r="I523" s="1707"/>
      <c r="J523" s="1866"/>
      <c r="K523" s="1866"/>
    </row>
    <row r="524" spans="1:11">
      <c r="A524" s="884">
        <v>520</v>
      </c>
      <c r="B524" s="1589">
        <v>520</v>
      </c>
      <c r="C524" s="1589">
        <v>520</v>
      </c>
      <c r="D524" s="1702" t="s">
        <v>915</v>
      </c>
      <c r="E524" s="2190">
        <v>0</v>
      </c>
      <c r="F524" s="2190">
        <v>344579872</v>
      </c>
      <c r="I524" s="1707"/>
      <c r="J524" s="1866"/>
      <c r="K524" s="1866"/>
    </row>
    <row r="525" spans="1:11">
      <c r="A525" s="884">
        <v>521</v>
      </c>
      <c r="B525" s="1589">
        <v>521</v>
      </c>
      <c r="C525" s="2206">
        <v>521</v>
      </c>
      <c r="D525" s="1590" t="s">
        <v>2384</v>
      </c>
      <c r="E525" s="2190">
        <v>150000</v>
      </c>
      <c r="F525" s="2190">
        <v>0</v>
      </c>
      <c r="I525" s="1707"/>
      <c r="J525" s="1866"/>
      <c r="K525" s="1866"/>
    </row>
    <row r="526" spans="1:11">
      <c r="A526" s="884">
        <v>522</v>
      </c>
      <c r="B526" s="1589">
        <v>522</v>
      </c>
      <c r="C526" s="2206">
        <v>522</v>
      </c>
      <c r="D526" s="1590" t="s">
        <v>384</v>
      </c>
      <c r="E526" s="2190">
        <v>0</v>
      </c>
      <c r="F526" s="2190">
        <v>0</v>
      </c>
      <c r="I526" s="1707"/>
      <c r="J526" s="1866"/>
      <c r="K526" s="1866"/>
    </row>
    <row r="527" spans="1:11">
      <c r="A527" s="884">
        <v>523</v>
      </c>
      <c r="B527" s="1589">
        <v>523</v>
      </c>
      <c r="C527" s="2206">
        <v>523</v>
      </c>
      <c r="D527" s="1590" t="s">
        <v>385</v>
      </c>
      <c r="E527" s="2190">
        <v>0</v>
      </c>
      <c r="F527" s="2190">
        <v>0</v>
      </c>
      <c r="I527" s="1707"/>
      <c r="J527" s="1866"/>
      <c r="K527" s="1866"/>
    </row>
    <row r="528" spans="1:11">
      <c r="A528" s="884">
        <v>524</v>
      </c>
      <c r="B528" s="1589">
        <v>524</v>
      </c>
      <c r="C528" s="2206">
        <v>524</v>
      </c>
      <c r="D528" s="1590" t="s">
        <v>1461</v>
      </c>
      <c r="E528" s="2190">
        <v>67500</v>
      </c>
      <c r="F528" s="2190">
        <v>0</v>
      </c>
      <c r="I528" s="1707"/>
      <c r="J528" s="1866"/>
      <c r="K528" s="1866"/>
    </row>
    <row r="529" spans="1:11">
      <c r="A529" s="884">
        <v>525</v>
      </c>
      <c r="B529" s="1589">
        <v>525</v>
      </c>
      <c r="C529" s="2206">
        <v>525</v>
      </c>
      <c r="D529" s="1590" t="s">
        <v>1462</v>
      </c>
      <c r="E529" s="2190">
        <v>0</v>
      </c>
      <c r="F529" s="2190">
        <v>0</v>
      </c>
      <c r="I529" s="1707"/>
      <c r="J529" s="1866"/>
      <c r="K529" s="1866"/>
    </row>
    <row r="530" spans="1:11">
      <c r="A530" s="884">
        <v>526</v>
      </c>
      <c r="B530" s="1589">
        <v>526</v>
      </c>
      <c r="C530" s="2206">
        <v>526</v>
      </c>
      <c r="D530" s="1590" t="s">
        <v>1753</v>
      </c>
      <c r="E530" s="2190">
        <v>394381.65</v>
      </c>
      <c r="F530" s="2190">
        <v>0</v>
      </c>
      <c r="I530" s="1707"/>
      <c r="J530" s="1866"/>
      <c r="K530" s="1866"/>
    </row>
    <row r="531" spans="1:11">
      <c r="A531" s="884">
        <v>527</v>
      </c>
      <c r="B531" s="1589">
        <v>527</v>
      </c>
      <c r="C531" s="2206">
        <v>527</v>
      </c>
      <c r="D531" s="1590" t="s">
        <v>1172</v>
      </c>
      <c r="E531" s="2190">
        <v>27352183.140000001</v>
      </c>
      <c r="F531" s="2190">
        <v>0</v>
      </c>
      <c r="I531" s="1707"/>
      <c r="J531" s="1866"/>
      <c r="K531" s="1866"/>
    </row>
    <row r="532" spans="1:11">
      <c r="A532" s="884">
        <v>528</v>
      </c>
      <c r="B532" s="1589">
        <v>528</v>
      </c>
      <c r="C532" s="2206">
        <v>528</v>
      </c>
      <c r="D532" s="1590" t="s">
        <v>1203</v>
      </c>
      <c r="E532" s="2190">
        <v>0</v>
      </c>
      <c r="F532" s="2190">
        <v>175180</v>
      </c>
      <c r="I532" s="1707"/>
      <c r="J532" s="1866"/>
      <c r="K532" s="1866"/>
    </row>
    <row r="533" spans="1:11" s="156" customFormat="1">
      <c r="A533" s="884">
        <v>529</v>
      </c>
      <c r="B533" s="1589">
        <v>529</v>
      </c>
      <c r="C533" s="2206">
        <v>529</v>
      </c>
      <c r="D533" s="1590" t="s">
        <v>1226</v>
      </c>
      <c r="E533" s="2190">
        <v>200000000</v>
      </c>
      <c r="F533" s="2190">
        <v>0</v>
      </c>
      <c r="G533" s="1110"/>
      <c r="H533" s="1110"/>
      <c r="I533" s="1707"/>
      <c r="J533" s="1866"/>
      <c r="K533" s="1866"/>
    </row>
    <row r="534" spans="1:11" s="156" customFormat="1">
      <c r="A534" s="884">
        <v>530</v>
      </c>
      <c r="B534" s="1589">
        <v>530</v>
      </c>
      <c r="C534" s="2206">
        <v>530</v>
      </c>
      <c r="D534" s="1590" t="s">
        <v>363</v>
      </c>
      <c r="E534" s="2190">
        <v>335870473</v>
      </c>
      <c r="F534" s="2190">
        <v>0</v>
      </c>
      <c r="G534" s="1110"/>
      <c r="H534" s="1110"/>
      <c r="I534" s="1707"/>
      <c r="J534" s="1866"/>
      <c r="K534" s="1866"/>
    </row>
    <row r="535" spans="1:11" s="156" customFormat="1">
      <c r="A535" s="884">
        <v>531</v>
      </c>
      <c r="B535" s="1589">
        <v>531</v>
      </c>
      <c r="C535" s="2206">
        <v>531</v>
      </c>
      <c r="D535" s="1590" t="s">
        <v>1175</v>
      </c>
      <c r="E535" s="2190">
        <v>472623</v>
      </c>
      <c r="F535" s="2190">
        <v>0</v>
      </c>
      <c r="G535" s="1110"/>
      <c r="H535" s="1110"/>
      <c r="I535" s="1707"/>
      <c r="J535" s="1866"/>
      <c r="K535" s="1866"/>
    </row>
    <row r="536" spans="1:11">
      <c r="A536" s="884">
        <v>532</v>
      </c>
      <c r="B536" s="1589">
        <v>532</v>
      </c>
      <c r="C536" s="2206">
        <v>532</v>
      </c>
      <c r="D536" s="1590" t="s">
        <v>1171</v>
      </c>
      <c r="E536" s="2190">
        <v>1060000000</v>
      </c>
      <c r="F536" s="2190">
        <v>0</v>
      </c>
      <c r="I536" s="1707"/>
      <c r="J536" s="1866"/>
      <c r="K536" s="1866"/>
    </row>
    <row r="537" spans="1:11">
      <c r="A537" s="884">
        <v>533</v>
      </c>
      <c r="B537" s="1589">
        <v>533</v>
      </c>
      <c r="C537" s="2206">
        <v>533</v>
      </c>
      <c r="D537" s="1590" t="s">
        <v>1174</v>
      </c>
      <c r="E537" s="2190">
        <v>100000000</v>
      </c>
      <c r="F537" s="2190">
        <v>0</v>
      </c>
      <c r="I537" s="1707"/>
      <c r="J537" s="1866"/>
      <c r="K537" s="1866"/>
    </row>
    <row r="538" spans="1:11">
      <c r="A538" s="884">
        <v>534</v>
      </c>
      <c r="B538" s="1589">
        <v>534</v>
      </c>
      <c r="C538" s="2206">
        <v>534</v>
      </c>
      <c r="D538" s="1590" t="s">
        <v>1169</v>
      </c>
      <c r="E538" s="2190">
        <v>39853200</v>
      </c>
      <c r="F538" s="2190">
        <v>0</v>
      </c>
      <c r="I538" s="1707"/>
      <c r="J538" s="1866"/>
      <c r="K538" s="1866"/>
    </row>
    <row r="539" spans="1:11">
      <c r="A539" s="884">
        <v>535</v>
      </c>
      <c r="B539" s="1589">
        <v>535</v>
      </c>
      <c r="C539" s="2206">
        <v>535</v>
      </c>
      <c r="D539" s="1590" t="s">
        <v>1555</v>
      </c>
      <c r="E539" s="2190">
        <v>0</v>
      </c>
      <c r="F539" s="2190">
        <v>3738</v>
      </c>
      <c r="I539" s="1707"/>
      <c r="J539" s="1866"/>
      <c r="K539" s="1866"/>
    </row>
    <row r="540" spans="1:11">
      <c r="A540" s="884">
        <v>536</v>
      </c>
      <c r="B540" s="1589">
        <v>536</v>
      </c>
      <c r="C540" s="2206">
        <v>536</v>
      </c>
      <c r="D540" s="1590" t="s">
        <v>1231</v>
      </c>
      <c r="E540" s="2190">
        <v>682307</v>
      </c>
      <c r="F540" s="2190">
        <v>0</v>
      </c>
      <c r="I540" s="1707"/>
      <c r="J540" s="1866"/>
      <c r="K540" s="1866"/>
    </row>
    <row r="541" spans="1:11">
      <c r="A541" s="884">
        <v>537</v>
      </c>
      <c r="B541" s="1589">
        <v>537</v>
      </c>
      <c r="C541" s="2206">
        <v>537</v>
      </c>
      <c r="D541" s="1590" t="s">
        <v>1754</v>
      </c>
      <c r="E541" s="2190">
        <v>0</v>
      </c>
      <c r="F541" s="2190">
        <v>0</v>
      </c>
      <c r="I541" s="1707"/>
      <c r="J541" s="1866"/>
      <c r="K541" s="1866"/>
    </row>
    <row r="542" spans="1:11">
      <c r="A542" s="884">
        <v>538</v>
      </c>
      <c r="B542" s="1589">
        <v>538</v>
      </c>
      <c r="C542" s="2206">
        <v>538</v>
      </c>
      <c r="D542" s="1590" t="s">
        <v>1202</v>
      </c>
      <c r="E542" s="2190">
        <v>0</v>
      </c>
      <c r="F542" s="2190">
        <v>0</v>
      </c>
      <c r="I542" s="1707"/>
      <c r="J542" s="1866"/>
      <c r="K542" s="1866"/>
    </row>
    <row r="543" spans="1:11">
      <c r="A543" s="884">
        <v>539</v>
      </c>
      <c r="B543" s="1589">
        <v>539</v>
      </c>
      <c r="C543" s="2206">
        <v>539</v>
      </c>
      <c r="D543" s="1590" t="s">
        <v>1755</v>
      </c>
      <c r="E543" s="2190">
        <v>0</v>
      </c>
      <c r="F543" s="2190">
        <v>0</v>
      </c>
      <c r="I543" s="1707"/>
      <c r="J543" s="1866"/>
      <c r="K543" s="1866"/>
    </row>
    <row r="544" spans="1:11">
      <c r="A544" s="884">
        <v>540</v>
      </c>
      <c r="B544" s="1589">
        <v>540</v>
      </c>
      <c r="C544" s="2206">
        <v>540</v>
      </c>
      <c r="D544" s="1590" t="s">
        <v>1564</v>
      </c>
      <c r="E544" s="2190">
        <v>0</v>
      </c>
      <c r="F544" s="2190">
        <v>0</v>
      </c>
      <c r="G544" s="1111"/>
      <c r="I544" s="1707"/>
      <c r="J544" s="1866"/>
      <c r="K544" s="1866"/>
    </row>
    <row r="545" spans="1:11">
      <c r="A545" s="884">
        <v>541</v>
      </c>
      <c r="B545" s="1589">
        <v>541</v>
      </c>
      <c r="C545" s="2207">
        <v>541</v>
      </c>
      <c r="D545" s="1590" t="s">
        <v>1897</v>
      </c>
      <c r="E545" s="2190">
        <v>0</v>
      </c>
      <c r="F545" s="2190">
        <v>0</v>
      </c>
      <c r="I545" s="1707"/>
      <c r="J545" s="1866"/>
      <c r="K545" s="1866"/>
    </row>
    <row r="546" spans="1:11">
      <c r="A546" s="884">
        <v>542</v>
      </c>
      <c r="B546" s="1589">
        <v>542</v>
      </c>
      <c r="C546" s="2206">
        <v>542</v>
      </c>
      <c r="D546" s="1590" t="s">
        <v>1652</v>
      </c>
      <c r="E546" s="2190">
        <v>355699.62</v>
      </c>
      <c r="F546" s="2190">
        <v>0</v>
      </c>
      <c r="I546" s="1707"/>
      <c r="J546" s="1866"/>
      <c r="K546" s="1866"/>
    </row>
    <row r="547" spans="1:11">
      <c r="A547" s="884">
        <v>543</v>
      </c>
      <c r="B547" s="1589">
        <v>543</v>
      </c>
      <c r="C547" s="2206">
        <v>543</v>
      </c>
      <c r="D547" s="1590" t="s">
        <v>1691</v>
      </c>
      <c r="E547" s="2190">
        <v>1551887</v>
      </c>
      <c r="F547" s="2190">
        <v>0</v>
      </c>
      <c r="I547" s="1707"/>
      <c r="J547" s="1866"/>
      <c r="K547" s="1866"/>
    </row>
    <row r="548" spans="1:11">
      <c r="A548" s="884"/>
      <c r="B548" s="1589">
        <v>544</v>
      </c>
      <c r="C548" s="2206">
        <v>544</v>
      </c>
      <c r="D548" s="1590" t="s">
        <v>1672</v>
      </c>
      <c r="E548" s="2190">
        <v>0</v>
      </c>
      <c r="F548" s="2190">
        <v>31331729036</v>
      </c>
      <c r="I548" s="1707"/>
      <c r="J548" s="1866"/>
      <c r="K548" s="1866"/>
    </row>
    <row r="549" spans="1:11">
      <c r="A549" s="884"/>
      <c r="B549" s="1589">
        <v>545</v>
      </c>
      <c r="C549" s="2206">
        <v>545</v>
      </c>
      <c r="D549" s="1590" t="s">
        <v>2378</v>
      </c>
      <c r="E549" s="2190">
        <v>56803838.25</v>
      </c>
      <c r="F549" s="2190">
        <v>0</v>
      </c>
      <c r="I549" s="1707"/>
      <c r="J549" s="1866"/>
      <c r="K549" s="1866"/>
    </row>
    <row r="550" spans="1:11">
      <c r="A550" s="884"/>
      <c r="B550" s="1589">
        <v>546</v>
      </c>
      <c r="C550" s="2206">
        <v>546</v>
      </c>
      <c r="D550" s="1590" t="s">
        <v>2379</v>
      </c>
      <c r="E550" s="2190">
        <v>0</v>
      </c>
      <c r="F550" s="2190">
        <v>27391936.93</v>
      </c>
      <c r="I550" s="1707"/>
      <c r="J550" s="1866"/>
      <c r="K550" s="1866"/>
    </row>
    <row r="551" spans="1:11">
      <c r="A551" s="884"/>
      <c r="B551" s="1589">
        <v>547</v>
      </c>
      <c r="C551" s="2206">
        <v>547</v>
      </c>
      <c r="D551" s="1590" t="s">
        <v>1674</v>
      </c>
      <c r="E551" s="2190">
        <v>0</v>
      </c>
      <c r="F551" s="2190">
        <v>8508500.3000000007</v>
      </c>
      <c r="I551" s="1707"/>
      <c r="J551" s="1866"/>
      <c r="K551" s="1866"/>
    </row>
    <row r="552" spans="1:11">
      <c r="A552" s="884"/>
      <c r="B552" s="1589">
        <v>548</v>
      </c>
      <c r="C552" s="2206">
        <v>548</v>
      </c>
      <c r="D552" s="1590" t="s">
        <v>2183</v>
      </c>
      <c r="E552" s="2190">
        <v>0</v>
      </c>
      <c r="F552" s="2190">
        <v>0</v>
      </c>
      <c r="I552" s="1707"/>
      <c r="J552" s="1866"/>
      <c r="K552" s="1866"/>
    </row>
    <row r="553" spans="1:11" ht="14.4">
      <c r="A553" s="884"/>
      <c r="B553" s="1589">
        <v>549</v>
      </c>
      <c r="C553" s="2206">
        <v>549</v>
      </c>
      <c r="D553" s="2185" t="s">
        <v>2376</v>
      </c>
      <c r="E553" s="2190">
        <v>0</v>
      </c>
      <c r="F553" s="2190">
        <v>0</v>
      </c>
      <c r="I553" s="1707"/>
      <c r="J553" s="1866"/>
      <c r="K553" s="1866"/>
    </row>
    <row r="554" spans="1:11">
      <c r="A554" s="884"/>
      <c r="B554" s="1589">
        <v>550</v>
      </c>
      <c r="C554" s="2206">
        <v>550</v>
      </c>
      <c r="D554" s="1590" t="s">
        <v>1800</v>
      </c>
      <c r="E554" s="2190">
        <v>1711870</v>
      </c>
      <c r="F554" s="2190">
        <v>0</v>
      </c>
      <c r="I554" s="1707"/>
      <c r="J554" s="1866"/>
      <c r="K554" s="1866"/>
    </row>
    <row r="555" spans="1:11">
      <c r="A555" s="884"/>
      <c r="B555" s="1589">
        <v>551</v>
      </c>
      <c r="C555" s="2206">
        <v>551</v>
      </c>
      <c r="D555" s="1590" t="s">
        <v>1756</v>
      </c>
      <c r="E555" s="2190">
        <v>586470</v>
      </c>
      <c r="F555" s="2190">
        <v>0</v>
      </c>
      <c r="I555" s="1707"/>
      <c r="J555" s="1866"/>
      <c r="K555" s="1866"/>
    </row>
    <row r="556" spans="1:11" ht="14.4">
      <c r="A556" s="884"/>
      <c r="B556" s="1589">
        <v>552</v>
      </c>
      <c r="C556" s="2206">
        <v>552</v>
      </c>
      <c r="D556" s="2193" t="s">
        <v>2387</v>
      </c>
      <c r="E556" s="2190">
        <v>228969.74040000001</v>
      </c>
      <c r="F556" s="2190">
        <v>0</v>
      </c>
      <c r="I556" s="1707"/>
      <c r="J556" s="1866"/>
      <c r="K556" s="1866"/>
    </row>
    <row r="557" spans="1:11">
      <c r="A557" s="884"/>
      <c r="B557" s="1589">
        <v>553</v>
      </c>
      <c r="C557" s="2206">
        <v>553</v>
      </c>
      <c r="D557" s="1590" t="s">
        <v>1758</v>
      </c>
      <c r="E557" s="2190">
        <v>0</v>
      </c>
      <c r="F557" s="2190">
        <v>0</v>
      </c>
      <c r="I557" s="1707"/>
      <c r="J557" s="1866"/>
      <c r="K557" s="1866"/>
    </row>
    <row r="558" spans="1:11">
      <c r="A558" s="884"/>
      <c r="B558" s="1589">
        <v>554</v>
      </c>
      <c r="C558" s="2206">
        <v>554</v>
      </c>
      <c r="D558" s="1590" t="s">
        <v>1759</v>
      </c>
      <c r="E558" s="2190">
        <v>18486</v>
      </c>
      <c r="F558" s="2190">
        <v>0</v>
      </c>
      <c r="I558" s="1707"/>
      <c r="J558" s="1866"/>
      <c r="K558" s="1866"/>
    </row>
    <row r="559" spans="1:11">
      <c r="A559" s="884"/>
      <c r="B559" s="1589">
        <v>555</v>
      </c>
      <c r="C559" s="2206">
        <v>555</v>
      </c>
      <c r="D559" s="1590" t="s">
        <v>1760</v>
      </c>
      <c r="E559" s="2190">
        <v>156522</v>
      </c>
      <c r="F559" s="2190">
        <v>0</v>
      </c>
      <c r="I559" s="1707"/>
      <c r="J559" s="1866"/>
      <c r="K559" s="1866"/>
    </row>
    <row r="560" spans="1:11">
      <c r="A560" s="884"/>
      <c r="B560" s="1589">
        <v>556</v>
      </c>
      <c r="C560" s="2206">
        <v>556</v>
      </c>
      <c r="D560" s="1590" t="s">
        <v>1761</v>
      </c>
      <c r="E560" s="2190">
        <v>68181</v>
      </c>
      <c r="F560" s="2190">
        <v>0</v>
      </c>
      <c r="I560" s="1707"/>
      <c r="J560" s="1866"/>
      <c r="K560" s="1866"/>
    </row>
    <row r="561" spans="1:11">
      <c r="A561" s="884"/>
      <c r="B561" s="1589">
        <v>557</v>
      </c>
      <c r="C561" s="2206">
        <v>557</v>
      </c>
      <c r="D561" s="1590" t="s">
        <v>2377</v>
      </c>
      <c r="E561" s="2190">
        <v>0</v>
      </c>
      <c r="F561" s="2190">
        <v>500005</v>
      </c>
      <c r="I561" s="1707"/>
      <c r="J561" s="1866"/>
      <c r="K561" s="1866"/>
    </row>
    <row r="562" spans="1:11">
      <c r="B562" s="1589">
        <v>558</v>
      </c>
      <c r="C562" s="2206">
        <v>558</v>
      </c>
      <c r="D562" s="1590" t="s">
        <v>1763</v>
      </c>
      <c r="E562" s="2190">
        <v>55347</v>
      </c>
      <c r="F562" s="2190">
        <v>0</v>
      </c>
      <c r="I562" s="1707"/>
      <c r="J562" s="1866"/>
      <c r="K562" s="1866"/>
    </row>
    <row r="563" spans="1:11">
      <c r="B563" s="1589">
        <v>559</v>
      </c>
      <c r="C563" s="2206">
        <v>559</v>
      </c>
      <c r="D563" s="1590" t="s">
        <v>1764</v>
      </c>
      <c r="E563" s="2190">
        <v>0</v>
      </c>
      <c r="F563" s="2190">
        <v>0</v>
      </c>
      <c r="I563" s="1707"/>
      <c r="J563" s="1866"/>
      <c r="K563" s="1866"/>
    </row>
    <row r="564" spans="1:11">
      <c r="B564" s="1589">
        <v>560</v>
      </c>
      <c r="C564" s="2206">
        <v>560</v>
      </c>
      <c r="D564" s="1590" t="s">
        <v>1772</v>
      </c>
      <c r="E564" s="2190">
        <v>28434</v>
      </c>
      <c r="F564" s="2190">
        <v>0</v>
      </c>
      <c r="I564" s="1707"/>
      <c r="J564" s="1866"/>
      <c r="K564" s="1866"/>
    </row>
    <row r="565" spans="1:11">
      <c r="B565" s="1589">
        <v>561</v>
      </c>
      <c r="C565" s="2206">
        <v>561</v>
      </c>
      <c r="D565" s="1590" t="s">
        <v>1769</v>
      </c>
      <c r="E565" s="2190">
        <v>279694014.88</v>
      </c>
      <c r="F565" s="2190">
        <v>0</v>
      </c>
      <c r="I565" s="1707"/>
      <c r="J565" s="1866"/>
      <c r="K565" s="1866"/>
    </row>
    <row r="566" spans="1:11" s="2201" customFormat="1">
      <c r="A566" s="2205"/>
      <c r="B566" s="2196">
        <v>562</v>
      </c>
      <c r="C566" s="2206">
        <v>562</v>
      </c>
      <c r="D566" s="2197" t="s">
        <v>1771</v>
      </c>
      <c r="E566" s="2190">
        <v>0</v>
      </c>
      <c r="F566" s="2190">
        <v>0</v>
      </c>
      <c r="G566" s="2198"/>
      <c r="H566" s="2198"/>
      <c r="I566" s="2199"/>
      <c r="J566" s="2200"/>
      <c r="K566" s="2200"/>
    </row>
    <row r="567" spans="1:11">
      <c r="B567" s="1589">
        <v>563</v>
      </c>
      <c r="C567" s="2206">
        <v>563</v>
      </c>
      <c r="D567" s="1590" t="s">
        <v>1787</v>
      </c>
      <c r="E567" s="2190">
        <v>0</v>
      </c>
      <c r="F567" s="2190">
        <v>0</v>
      </c>
      <c r="I567" s="1707"/>
      <c r="J567" s="1866"/>
      <c r="K567" s="1866"/>
    </row>
    <row r="568" spans="1:11">
      <c r="B568" s="1589">
        <v>564</v>
      </c>
      <c r="C568" s="2206">
        <v>564</v>
      </c>
      <c r="D568" s="1590" t="s">
        <v>1786</v>
      </c>
      <c r="E568" s="2190">
        <v>18102.5</v>
      </c>
      <c r="F568" s="2190">
        <v>0</v>
      </c>
      <c r="I568" s="1707"/>
      <c r="J568" s="1866"/>
      <c r="K568" s="1866"/>
    </row>
    <row r="569" spans="1:11">
      <c r="B569" s="1589">
        <v>565</v>
      </c>
      <c r="C569" s="2206">
        <v>565</v>
      </c>
      <c r="D569" s="1591" t="s">
        <v>1588</v>
      </c>
      <c r="E569" s="2190">
        <v>0</v>
      </c>
      <c r="F569" s="2190">
        <v>10500</v>
      </c>
      <c r="I569" s="1707"/>
      <c r="J569" s="1866"/>
      <c r="K569" s="1866"/>
    </row>
    <row r="570" spans="1:11">
      <c r="B570" s="1589">
        <v>566</v>
      </c>
      <c r="C570" s="2206">
        <v>566</v>
      </c>
      <c r="D570" s="1591" t="s">
        <v>1889</v>
      </c>
      <c r="E570" s="2190">
        <v>0</v>
      </c>
      <c r="F570" s="2190">
        <v>0</v>
      </c>
      <c r="I570" s="1707"/>
      <c r="J570" s="1866"/>
      <c r="K570" s="1866"/>
    </row>
    <row r="571" spans="1:11">
      <c r="B571" s="1592">
        <v>567</v>
      </c>
      <c r="C571" s="2208">
        <v>567</v>
      </c>
      <c r="D571" s="1591" t="s">
        <v>2150</v>
      </c>
      <c r="E571" s="2190">
        <v>158268</v>
      </c>
      <c r="F571" s="2190">
        <v>0</v>
      </c>
      <c r="I571" s="1707"/>
      <c r="J571" s="1866"/>
      <c r="K571" s="1906"/>
    </row>
    <row r="572" spans="1:11">
      <c r="B572" s="1592"/>
      <c r="C572" s="1592"/>
      <c r="D572" s="1591"/>
      <c r="E572" s="1593"/>
      <c r="F572" s="1593"/>
      <c r="J572" s="1593"/>
      <c r="K572" s="1593"/>
    </row>
    <row r="573" spans="1:11">
      <c r="B573" s="1594"/>
      <c r="C573" s="1594"/>
      <c r="D573" s="1595"/>
      <c r="E573" s="2221">
        <f>SUM(E5:E572)</f>
        <v>121180644944.62738</v>
      </c>
      <c r="F573" s="1706">
        <f>SUM(F5:F572)</f>
        <v>121180644944.62448</v>
      </c>
      <c r="G573" s="1709"/>
      <c r="H573" s="1709"/>
      <c r="I573" s="1709"/>
      <c r="J573" s="1596"/>
      <c r="K573" s="1706"/>
    </row>
    <row r="574" spans="1:11">
      <c r="B574" s="1594"/>
      <c r="C574" s="1594"/>
      <c r="D574" s="1597"/>
      <c r="E574" s="1586"/>
      <c r="F574" s="1586"/>
      <c r="J574" s="1586"/>
      <c r="K574" s="1586"/>
    </row>
    <row r="575" spans="1:11">
      <c r="B575" s="1594"/>
      <c r="C575" s="1594"/>
      <c r="D575" s="1597"/>
      <c r="E575" s="1598" t="s">
        <v>536</v>
      </c>
      <c r="F575" s="1907">
        <f>+E573-F573</f>
        <v>2.899169921875E-3</v>
      </c>
      <c r="J575" s="1598"/>
      <c r="K575" s="1907"/>
    </row>
    <row r="576" spans="1:11">
      <c r="B576" s="1594"/>
      <c r="C576" s="1594"/>
      <c r="D576" s="1597"/>
      <c r="E576" s="1599"/>
      <c r="F576" s="1599"/>
      <c r="J576" s="1599"/>
      <c r="K576" s="1599"/>
    </row>
    <row r="577" spans="2:11">
      <c r="B577" s="1594"/>
      <c r="C577" s="1594"/>
      <c r="D577" s="1597"/>
      <c r="E577" s="1599"/>
      <c r="F577" s="1599"/>
      <c r="J577" s="1599"/>
      <c r="K577" s="1599"/>
    </row>
    <row r="578" spans="2:11">
      <c r="B578" s="1594"/>
      <c r="C578" s="1594"/>
      <c r="D578" s="1597"/>
      <c r="E578" s="1599"/>
      <c r="F578" s="1599"/>
      <c r="J578" s="1599"/>
      <c r="K578" s="1599"/>
    </row>
    <row r="579" spans="2:11">
      <c r="B579" s="1594"/>
      <c r="C579" s="1594"/>
      <c r="D579" s="1597"/>
      <c r="E579" s="1599"/>
      <c r="F579" s="1599">
        <v>1247459162.1300001</v>
      </c>
      <c r="J579" s="1599"/>
      <c r="K579" s="1599"/>
    </row>
    <row r="580" spans="2:11">
      <c r="B580" s="1600"/>
      <c r="C580" s="1600"/>
      <c r="D580" s="1597"/>
      <c r="E580" s="1599"/>
      <c r="F580" s="1599">
        <f>+F579-F575</f>
        <v>1247459162.1271009</v>
      </c>
      <c r="J580" s="1599"/>
      <c r="K580" s="1599"/>
    </row>
    <row r="581" spans="2:11">
      <c r="B581" s="1600"/>
      <c r="C581" s="1600"/>
      <c r="E581" s="1599"/>
      <c r="F581" s="1599"/>
      <c r="J581" s="1599"/>
      <c r="K581" s="1599"/>
    </row>
    <row r="582" spans="2:11">
      <c r="E582" s="1603"/>
      <c r="F582" s="1599">
        <v>4427690.33</v>
      </c>
      <c r="J582" s="1603"/>
      <c r="K582" s="1599"/>
    </row>
    <row r="583" spans="2:11">
      <c r="E583" s="1604"/>
      <c r="F583" s="1604">
        <f>+F580-F582</f>
        <v>1243031471.797101</v>
      </c>
      <c r="J583" s="1604"/>
      <c r="K583" s="1604"/>
    </row>
    <row r="584" spans="2:11">
      <c r="E584" s="1599"/>
      <c r="F584" s="1599"/>
      <c r="J584" s="1599"/>
      <c r="K584" s="1599"/>
    </row>
    <row r="585" spans="2:11">
      <c r="E585" s="1599"/>
      <c r="F585" s="1599"/>
      <c r="J585" s="1599"/>
      <c r="K585" s="1599"/>
    </row>
    <row r="586" spans="2:11">
      <c r="E586" s="1599"/>
      <c r="F586" s="1599"/>
      <c r="J586" s="1599"/>
      <c r="K586" s="1599"/>
    </row>
    <row r="587" spans="2:11">
      <c r="E587" s="1599"/>
      <c r="F587" s="1599"/>
      <c r="J587" s="1599"/>
      <c r="K587" s="1599"/>
    </row>
    <row r="588" spans="2:11">
      <c r="E588" s="1599"/>
      <c r="F588" s="1599"/>
      <c r="J588" s="1599"/>
      <c r="K588" s="1599"/>
    </row>
    <row r="589" spans="2:11">
      <c r="E589" s="1599"/>
      <c r="F589" s="1599"/>
      <c r="J589" s="1599"/>
      <c r="K589" s="1599"/>
    </row>
    <row r="590" spans="2:11">
      <c r="E590" s="1599"/>
      <c r="F590" s="1599"/>
      <c r="J590" s="1599"/>
      <c r="K590" s="1599"/>
    </row>
    <row r="591" spans="2:11">
      <c r="E591" s="1599"/>
      <c r="F591" s="1599"/>
      <c r="J591" s="1599"/>
      <c r="K591" s="1599"/>
    </row>
    <row r="592" spans="2:11">
      <c r="E592" s="1599"/>
      <c r="F592" s="1599"/>
      <c r="J592" s="1599"/>
      <c r="K592" s="1599"/>
    </row>
    <row r="593" spans="5:11">
      <c r="E593" s="1599"/>
      <c r="F593" s="1599"/>
      <c r="J593" s="1599"/>
      <c r="K593" s="1599"/>
    </row>
    <row r="594" spans="5:11">
      <c r="E594" s="1599"/>
      <c r="F594" s="1599"/>
      <c r="J594" s="1599"/>
      <c r="K594" s="1599"/>
    </row>
    <row r="595" spans="5:11">
      <c r="E595" s="1599"/>
      <c r="F595" s="1599"/>
      <c r="J595" s="1599"/>
      <c r="K595" s="1599"/>
    </row>
    <row r="596" spans="5:11">
      <c r="E596" s="1599"/>
      <c r="F596" s="1599"/>
      <c r="J596" s="1599"/>
      <c r="K596" s="1599"/>
    </row>
    <row r="597" spans="5:11">
      <c r="E597" s="1599"/>
      <c r="F597" s="1599"/>
      <c r="J597" s="1599"/>
      <c r="K597" s="1599"/>
    </row>
    <row r="598" spans="5:11">
      <c r="E598" s="1599"/>
      <c r="F598" s="1599"/>
      <c r="J598" s="1599"/>
      <c r="K598" s="1599"/>
    </row>
    <row r="599" spans="5:11">
      <c r="E599" s="1599"/>
      <c r="F599" s="1599"/>
      <c r="J599" s="1599"/>
      <c r="K599" s="1599"/>
    </row>
    <row r="600" spans="5:11">
      <c r="E600" s="1599"/>
      <c r="F600" s="1599"/>
      <c r="J600" s="1599"/>
      <c r="K600" s="1599"/>
    </row>
    <row r="601" spans="5:11">
      <c r="E601" s="1599"/>
      <c r="F601" s="1599"/>
      <c r="J601" s="1599"/>
      <c r="K601" s="1599"/>
    </row>
    <row r="602" spans="5:11">
      <c r="E602" s="1599"/>
      <c r="F602" s="1599"/>
      <c r="J602" s="1599"/>
      <c r="K602" s="1599"/>
    </row>
    <row r="603" spans="5:11">
      <c r="E603" s="1599"/>
      <c r="F603" s="1599"/>
      <c r="J603" s="1599"/>
      <c r="K603" s="1599"/>
    </row>
    <row r="604" spans="5:11">
      <c r="E604" s="1599"/>
      <c r="F604" s="1599"/>
      <c r="J604" s="1599"/>
      <c r="K604" s="1599"/>
    </row>
    <row r="605" spans="5:11">
      <c r="E605" s="1599"/>
      <c r="F605" s="1599"/>
      <c r="J605" s="1599"/>
      <c r="K605" s="1599"/>
    </row>
    <row r="606" spans="5:11">
      <c r="E606" s="1599"/>
      <c r="F606" s="1599"/>
      <c r="J606" s="1599"/>
      <c r="K606" s="1599"/>
    </row>
    <row r="607" spans="5:11">
      <c r="E607" s="1599"/>
      <c r="F607" s="1599"/>
      <c r="J607" s="1599"/>
      <c r="K607" s="1599"/>
    </row>
    <row r="608" spans="5:11">
      <c r="E608" s="1599"/>
      <c r="F608" s="1599"/>
      <c r="J608" s="1599"/>
      <c r="K608" s="1599"/>
    </row>
    <row r="609" spans="5:11">
      <c r="E609" s="1599"/>
      <c r="F609" s="1599"/>
      <c r="J609" s="1599"/>
      <c r="K609" s="1599"/>
    </row>
    <row r="610" spans="5:11">
      <c r="E610" s="1599"/>
      <c r="F610" s="1599"/>
      <c r="J610" s="1599"/>
      <c r="K610" s="1599"/>
    </row>
    <row r="611" spans="5:11">
      <c r="E611" s="1599"/>
      <c r="F611" s="1599"/>
      <c r="J611" s="1599"/>
      <c r="K611" s="1599"/>
    </row>
    <row r="612" spans="5:11">
      <c r="E612" s="1599"/>
      <c r="F612" s="1599"/>
      <c r="J612" s="1599"/>
      <c r="K612" s="1599"/>
    </row>
    <row r="613" spans="5:11">
      <c r="E613" s="1599"/>
      <c r="F613" s="1599"/>
      <c r="J613" s="1599"/>
      <c r="K613" s="1599"/>
    </row>
    <row r="614" spans="5:11">
      <c r="E614" s="1599"/>
      <c r="F614" s="1599"/>
      <c r="J614" s="1599"/>
      <c r="K614" s="1599"/>
    </row>
    <row r="615" spans="5:11">
      <c r="E615" s="1599"/>
      <c r="F615" s="1599"/>
      <c r="J615" s="1599"/>
      <c r="K615" s="1599"/>
    </row>
    <row r="616" spans="5:11">
      <c r="E616" s="1599"/>
      <c r="F616" s="1599"/>
      <c r="J616" s="1599"/>
      <c r="K616" s="1599"/>
    </row>
    <row r="617" spans="5:11">
      <c r="E617" s="1599"/>
      <c r="F617" s="1599"/>
      <c r="J617" s="1599"/>
      <c r="K617" s="1599"/>
    </row>
    <row r="618" spans="5:11">
      <c r="E618" s="1599"/>
      <c r="F618" s="1599"/>
      <c r="J618" s="1599"/>
      <c r="K618" s="1599"/>
    </row>
    <row r="619" spans="5:11">
      <c r="E619" s="1599"/>
      <c r="F619" s="1599"/>
      <c r="J619" s="1599"/>
      <c r="K619" s="1599"/>
    </row>
    <row r="620" spans="5:11">
      <c r="E620" s="1599"/>
      <c r="F620" s="1599"/>
      <c r="J620" s="1599"/>
      <c r="K620" s="1599"/>
    </row>
    <row r="621" spans="5:11">
      <c r="E621" s="1599"/>
      <c r="F621" s="1599"/>
      <c r="J621" s="1599"/>
      <c r="K621" s="1599"/>
    </row>
    <row r="622" spans="5:11">
      <c r="E622" s="1599"/>
      <c r="F622" s="1599"/>
      <c r="J622" s="1599"/>
      <c r="K622" s="1599"/>
    </row>
    <row r="623" spans="5:11">
      <c r="E623" s="1599"/>
      <c r="F623" s="1599"/>
      <c r="J623" s="1599"/>
      <c r="K623" s="1599"/>
    </row>
    <row r="624" spans="5:11">
      <c r="E624" s="1599"/>
      <c r="F624" s="1599"/>
      <c r="J624" s="1599"/>
      <c r="K624" s="1599"/>
    </row>
    <row r="625" spans="5:11">
      <c r="E625" s="1599"/>
      <c r="F625" s="1599"/>
      <c r="J625" s="1599"/>
      <c r="K625" s="1599"/>
    </row>
    <row r="626" spans="5:11">
      <c r="E626" s="1599"/>
      <c r="F626" s="1599"/>
      <c r="J626" s="1599"/>
      <c r="K626" s="1599"/>
    </row>
    <row r="627" spans="5:11">
      <c r="E627" s="1599"/>
      <c r="F627" s="1599"/>
      <c r="J627" s="1599"/>
      <c r="K627" s="1599"/>
    </row>
    <row r="628" spans="5:11">
      <c r="E628" s="1599"/>
      <c r="F628" s="1599"/>
      <c r="J628" s="1599"/>
      <c r="K628" s="1599"/>
    </row>
    <row r="629" spans="5:11">
      <c r="E629" s="1599"/>
      <c r="F629" s="1599"/>
      <c r="J629" s="1599"/>
      <c r="K629" s="1599"/>
    </row>
    <row r="630" spans="5:11">
      <c r="E630" s="1599"/>
      <c r="F630" s="1599"/>
      <c r="J630" s="1599"/>
      <c r="K630" s="1599"/>
    </row>
    <row r="631" spans="5:11">
      <c r="E631" s="1599"/>
      <c r="F631" s="1599"/>
      <c r="J631" s="1599"/>
      <c r="K631" s="1599"/>
    </row>
    <row r="632" spans="5:11">
      <c r="E632" s="1599"/>
      <c r="F632" s="1599"/>
      <c r="J632" s="1599"/>
      <c r="K632" s="1599"/>
    </row>
    <row r="633" spans="5:11">
      <c r="E633" s="1599"/>
      <c r="F633" s="1599"/>
      <c r="J633" s="1599"/>
      <c r="K633" s="1599"/>
    </row>
    <row r="634" spans="5:11">
      <c r="E634" s="1599"/>
      <c r="F634" s="1599"/>
      <c r="J634" s="1599"/>
      <c r="K634" s="1599"/>
    </row>
    <row r="635" spans="5:11">
      <c r="E635" s="1599"/>
      <c r="F635" s="1599"/>
      <c r="J635" s="1599"/>
      <c r="K635" s="1599"/>
    </row>
    <row r="636" spans="5:11">
      <c r="E636" s="1599"/>
      <c r="F636" s="1599"/>
      <c r="J636" s="1599"/>
      <c r="K636" s="1599"/>
    </row>
    <row r="637" spans="5:11">
      <c r="E637" s="1599"/>
      <c r="F637" s="1599"/>
      <c r="J637" s="1599"/>
      <c r="K637" s="1599"/>
    </row>
    <row r="638" spans="5:11">
      <c r="E638" s="1599"/>
      <c r="F638" s="1599"/>
      <c r="J638" s="1599"/>
      <c r="K638" s="1599"/>
    </row>
    <row r="639" spans="5:11">
      <c r="E639" s="1599"/>
      <c r="F639" s="1599"/>
      <c r="J639" s="1599"/>
      <c r="K639" s="1599"/>
    </row>
    <row r="640" spans="5:11">
      <c r="E640" s="1599"/>
      <c r="F640" s="1599"/>
      <c r="J640" s="1599"/>
      <c r="K640" s="1599"/>
    </row>
    <row r="641" spans="5:11">
      <c r="E641" s="1599"/>
      <c r="F641" s="1599"/>
      <c r="J641" s="1599"/>
      <c r="K641" s="1599"/>
    </row>
    <row r="642" spans="5:11">
      <c r="E642" s="1599"/>
      <c r="F642" s="1599"/>
      <c r="J642" s="1599"/>
      <c r="K642" s="1599"/>
    </row>
    <row r="643" spans="5:11">
      <c r="E643" s="1599"/>
      <c r="F643" s="1599"/>
      <c r="J643" s="1599"/>
      <c r="K643" s="1599"/>
    </row>
    <row r="644" spans="5:11">
      <c r="E644" s="1599"/>
      <c r="F644" s="1599"/>
      <c r="J644" s="1599"/>
      <c r="K644" s="1599"/>
    </row>
    <row r="645" spans="5:11">
      <c r="E645" s="1599"/>
      <c r="F645" s="1599"/>
      <c r="J645" s="1599"/>
      <c r="K645" s="1599"/>
    </row>
    <row r="646" spans="5:11">
      <c r="E646" s="1599"/>
      <c r="F646" s="1599"/>
      <c r="J646" s="1599"/>
      <c r="K646" s="1599"/>
    </row>
    <row r="647" spans="5:11">
      <c r="E647" s="1599"/>
      <c r="F647" s="1599"/>
      <c r="J647" s="1599"/>
      <c r="K647" s="1599"/>
    </row>
    <row r="648" spans="5:11">
      <c r="E648" s="1599"/>
      <c r="F648" s="1599"/>
      <c r="J648" s="1599"/>
      <c r="K648" s="1599"/>
    </row>
    <row r="649" spans="5:11">
      <c r="E649" s="1599"/>
      <c r="F649" s="1599"/>
      <c r="J649" s="1599"/>
      <c r="K649" s="1599"/>
    </row>
    <row r="650" spans="5:11">
      <c r="E650" s="1599"/>
      <c r="F650" s="1599"/>
      <c r="J650" s="1599"/>
      <c r="K650" s="1599"/>
    </row>
    <row r="651" spans="5:11">
      <c r="E651" s="1599"/>
      <c r="F651" s="1599"/>
      <c r="J651" s="1599"/>
      <c r="K651" s="1599"/>
    </row>
    <row r="652" spans="5:11">
      <c r="E652" s="1599"/>
      <c r="F652" s="1599"/>
      <c r="J652" s="1599"/>
      <c r="K652" s="1599"/>
    </row>
    <row r="653" spans="5:11">
      <c r="E653" s="1599"/>
      <c r="F653" s="1599"/>
      <c r="J653" s="1599"/>
      <c r="K653" s="1599"/>
    </row>
    <row r="654" spans="5:11">
      <c r="E654" s="1599"/>
      <c r="F654" s="1599"/>
      <c r="J654" s="1599"/>
      <c r="K654" s="1599"/>
    </row>
    <row r="655" spans="5:11">
      <c r="E655" s="1599"/>
      <c r="F655" s="1599"/>
      <c r="J655" s="1599"/>
      <c r="K655" s="1599"/>
    </row>
    <row r="656" spans="5:11">
      <c r="E656" s="1599"/>
      <c r="F656" s="1599"/>
      <c r="J656" s="1599"/>
      <c r="K656" s="1599"/>
    </row>
    <row r="657" spans="5:11">
      <c r="E657" s="1599"/>
      <c r="F657" s="1599"/>
      <c r="J657" s="1599"/>
      <c r="K657" s="1599"/>
    </row>
    <row r="658" spans="5:11">
      <c r="E658" s="1599"/>
      <c r="F658" s="1599"/>
      <c r="J658" s="1599"/>
      <c r="K658" s="1599"/>
    </row>
    <row r="659" spans="5:11">
      <c r="E659" s="1599"/>
      <c r="F659" s="1599"/>
      <c r="J659" s="1599"/>
      <c r="K659" s="1599"/>
    </row>
    <row r="660" spans="5:11">
      <c r="E660" s="1599"/>
      <c r="F660" s="1599"/>
      <c r="J660" s="1599"/>
      <c r="K660" s="1599"/>
    </row>
    <row r="661" spans="5:11">
      <c r="E661" s="1599"/>
      <c r="F661" s="1599"/>
      <c r="J661" s="1599"/>
      <c r="K661" s="1599"/>
    </row>
    <row r="662" spans="5:11">
      <c r="E662" s="1599"/>
      <c r="F662" s="1599"/>
      <c r="J662" s="1599"/>
      <c r="K662" s="1599"/>
    </row>
    <row r="663" spans="5:11">
      <c r="E663" s="1599"/>
      <c r="F663" s="1599"/>
      <c r="J663" s="1599"/>
      <c r="K663" s="1599"/>
    </row>
    <row r="664" spans="5:11">
      <c r="E664" s="1599"/>
      <c r="F664" s="1599"/>
      <c r="J664" s="1599"/>
      <c r="K664" s="1599"/>
    </row>
    <row r="665" spans="5:11">
      <c r="E665" s="1599"/>
      <c r="F665" s="1599"/>
      <c r="J665" s="1599"/>
      <c r="K665" s="1599"/>
    </row>
    <row r="666" spans="5:11">
      <c r="E666" s="1599"/>
      <c r="F666" s="1599"/>
      <c r="J666" s="1599"/>
      <c r="K666" s="1599"/>
    </row>
    <row r="667" spans="5:11">
      <c r="E667" s="1599"/>
      <c r="F667" s="1599"/>
      <c r="J667" s="1599"/>
      <c r="K667" s="1599"/>
    </row>
    <row r="668" spans="5:11">
      <c r="E668" s="1599"/>
      <c r="F668" s="1599"/>
      <c r="J668" s="1599"/>
      <c r="K668" s="1599"/>
    </row>
    <row r="669" spans="5:11">
      <c r="E669" s="1599"/>
      <c r="F669" s="1599"/>
      <c r="J669" s="1599"/>
      <c r="K669" s="1599"/>
    </row>
    <row r="670" spans="5:11">
      <c r="E670" s="1599"/>
      <c r="F670" s="1599"/>
      <c r="J670" s="1599"/>
      <c r="K670" s="1599"/>
    </row>
    <row r="671" spans="5:11">
      <c r="E671" s="1599"/>
      <c r="F671" s="1599"/>
      <c r="J671" s="1599"/>
      <c r="K671" s="1599"/>
    </row>
    <row r="672" spans="5:11">
      <c r="E672" s="1599"/>
      <c r="F672" s="1599"/>
      <c r="J672" s="1599"/>
      <c r="K672" s="1599"/>
    </row>
    <row r="673" spans="5:11">
      <c r="E673" s="1599"/>
      <c r="F673" s="1599"/>
      <c r="J673" s="1599"/>
      <c r="K673" s="1599"/>
    </row>
    <row r="674" spans="5:11">
      <c r="E674" s="1599"/>
      <c r="F674" s="1599"/>
      <c r="J674" s="1599"/>
      <c r="K674" s="1599"/>
    </row>
    <row r="675" spans="5:11">
      <c r="E675" s="1599"/>
      <c r="F675" s="1599"/>
      <c r="J675" s="1599"/>
      <c r="K675" s="1599"/>
    </row>
    <row r="676" spans="5:11">
      <c r="E676" s="1599"/>
      <c r="F676" s="1599"/>
      <c r="J676" s="1599"/>
      <c r="K676" s="1599"/>
    </row>
    <row r="677" spans="5:11">
      <c r="E677" s="1599"/>
      <c r="F677" s="1599"/>
      <c r="J677" s="1599"/>
      <c r="K677" s="1599"/>
    </row>
    <row r="678" spans="5:11">
      <c r="E678" s="1599"/>
      <c r="F678" s="1599"/>
      <c r="J678" s="1599"/>
      <c r="K678" s="1599"/>
    </row>
    <row r="679" spans="5:11">
      <c r="E679" s="1599"/>
      <c r="F679" s="1599"/>
      <c r="J679" s="1599"/>
      <c r="K679" s="1599"/>
    </row>
    <row r="680" spans="5:11">
      <c r="E680" s="1599"/>
      <c r="F680" s="1599"/>
      <c r="J680" s="1599"/>
      <c r="K680" s="1599"/>
    </row>
    <row r="681" spans="5:11">
      <c r="E681" s="1599"/>
      <c r="F681" s="1599"/>
      <c r="J681" s="1599"/>
      <c r="K681" s="1599"/>
    </row>
    <row r="682" spans="5:11">
      <c r="E682" s="1599"/>
      <c r="F682" s="1599"/>
      <c r="J682" s="1599"/>
      <c r="K682" s="1599"/>
    </row>
    <row r="683" spans="5:11">
      <c r="E683" s="1599"/>
      <c r="F683" s="1599"/>
      <c r="J683" s="1599"/>
      <c r="K683" s="1599"/>
    </row>
    <row r="684" spans="5:11">
      <c r="E684" s="1599"/>
      <c r="F684" s="1599"/>
      <c r="J684" s="1599"/>
      <c r="K684" s="1599"/>
    </row>
    <row r="685" spans="5:11">
      <c r="E685" s="1599"/>
      <c r="F685" s="1599"/>
      <c r="J685" s="1599"/>
      <c r="K685" s="1599"/>
    </row>
    <row r="686" spans="5:11">
      <c r="E686" s="1599"/>
      <c r="F686" s="1599"/>
      <c r="J686" s="1599"/>
      <c r="K686" s="1599"/>
    </row>
    <row r="687" spans="5:11">
      <c r="E687" s="1599"/>
      <c r="F687" s="1599"/>
      <c r="J687" s="1599"/>
      <c r="K687" s="1599"/>
    </row>
    <row r="688" spans="5:11">
      <c r="E688" s="1599"/>
      <c r="F688" s="1599"/>
      <c r="J688" s="1599"/>
      <c r="K688" s="1599"/>
    </row>
    <row r="689" spans="5:11">
      <c r="E689" s="1599"/>
      <c r="F689" s="1599"/>
      <c r="J689" s="1599"/>
      <c r="K689" s="1599"/>
    </row>
    <row r="690" spans="5:11">
      <c r="E690" s="1599"/>
      <c r="F690" s="1599"/>
      <c r="J690" s="1599"/>
      <c r="K690" s="1599"/>
    </row>
    <row r="691" spans="5:11">
      <c r="E691" s="1599"/>
      <c r="F691" s="1599"/>
      <c r="J691" s="1599"/>
      <c r="K691" s="1599"/>
    </row>
    <row r="692" spans="5:11">
      <c r="E692" s="1599"/>
      <c r="F692" s="1599"/>
      <c r="J692" s="1599"/>
      <c r="K692" s="1599"/>
    </row>
    <row r="693" spans="5:11">
      <c r="E693" s="1599"/>
      <c r="F693" s="1599"/>
      <c r="J693" s="1599"/>
      <c r="K693" s="1599"/>
    </row>
    <row r="694" spans="5:11">
      <c r="E694" s="1599"/>
      <c r="F694" s="1599"/>
      <c r="J694" s="1599"/>
      <c r="K694" s="1599"/>
    </row>
    <row r="695" spans="5:11">
      <c r="E695" s="1599"/>
      <c r="F695" s="1599"/>
      <c r="J695" s="1599"/>
      <c r="K695" s="1599"/>
    </row>
    <row r="696" spans="5:11">
      <c r="E696" s="1599"/>
      <c r="F696" s="1599"/>
      <c r="J696" s="1599"/>
      <c r="K696" s="1599"/>
    </row>
    <row r="697" spans="5:11">
      <c r="E697" s="1599"/>
      <c r="F697" s="1599"/>
      <c r="J697" s="1599"/>
      <c r="K697" s="1599"/>
    </row>
    <row r="698" spans="5:11">
      <c r="E698" s="1599"/>
      <c r="F698" s="1599"/>
      <c r="J698" s="1599"/>
      <c r="K698" s="1599"/>
    </row>
    <row r="699" spans="5:11">
      <c r="E699" s="1599"/>
      <c r="F699" s="1599"/>
      <c r="J699" s="1599"/>
      <c r="K699" s="1599"/>
    </row>
    <row r="700" spans="5:11">
      <c r="E700" s="1599"/>
      <c r="F700" s="1599"/>
      <c r="J700" s="1599"/>
      <c r="K700" s="1599"/>
    </row>
    <row r="701" spans="5:11">
      <c r="E701" s="1599"/>
      <c r="F701" s="1599"/>
      <c r="J701" s="1599"/>
      <c r="K701" s="1599"/>
    </row>
    <row r="702" spans="5:11">
      <c r="E702" s="1599"/>
      <c r="F702" s="1599"/>
      <c r="J702" s="1599"/>
      <c r="K702" s="1599"/>
    </row>
    <row r="703" spans="5:11">
      <c r="E703" s="1599"/>
      <c r="F703" s="1599"/>
      <c r="J703" s="1599"/>
      <c r="K703" s="1599"/>
    </row>
    <row r="704" spans="5:11">
      <c r="E704" s="1599"/>
      <c r="F704" s="1599"/>
      <c r="J704" s="1599"/>
      <c r="K704" s="1599"/>
    </row>
    <row r="705" spans="5:11">
      <c r="E705" s="1599"/>
      <c r="F705" s="1599"/>
      <c r="J705" s="1599"/>
      <c r="K705" s="1599"/>
    </row>
    <row r="706" spans="5:11">
      <c r="E706" s="1599"/>
      <c r="F706" s="1599"/>
      <c r="J706" s="1599"/>
      <c r="K706" s="1599"/>
    </row>
    <row r="707" spans="5:11">
      <c r="E707" s="1599"/>
      <c r="F707" s="1599"/>
      <c r="J707" s="1599"/>
      <c r="K707" s="1599"/>
    </row>
    <row r="708" spans="5:11">
      <c r="E708" s="1599"/>
      <c r="F708" s="1599"/>
      <c r="J708" s="1599"/>
      <c r="K708" s="1599"/>
    </row>
    <row r="709" spans="5:11">
      <c r="E709" s="1599"/>
      <c r="F709" s="1599"/>
      <c r="J709" s="1599"/>
      <c r="K709" s="1599"/>
    </row>
    <row r="710" spans="5:11">
      <c r="E710" s="1599"/>
      <c r="F710" s="1599"/>
      <c r="J710" s="1599"/>
      <c r="K710" s="1599"/>
    </row>
    <row r="711" spans="5:11">
      <c r="E711" s="1599"/>
      <c r="F711" s="1599"/>
      <c r="J711" s="1599"/>
      <c r="K711" s="1599"/>
    </row>
    <row r="712" spans="5:11">
      <c r="E712" s="1599"/>
      <c r="F712" s="1599"/>
      <c r="J712" s="1599"/>
      <c r="K712" s="1599"/>
    </row>
    <row r="713" spans="5:11">
      <c r="E713" s="1599"/>
      <c r="F713" s="1599"/>
      <c r="J713" s="1599"/>
      <c r="K713" s="1599"/>
    </row>
    <row r="714" spans="5:11">
      <c r="E714" s="1599"/>
      <c r="F714" s="1599"/>
      <c r="J714" s="1599"/>
      <c r="K714" s="1599"/>
    </row>
    <row r="715" spans="5:11">
      <c r="E715" s="1599"/>
      <c r="F715" s="1599"/>
      <c r="J715" s="1599"/>
      <c r="K715" s="1599"/>
    </row>
    <row r="716" spans="5:11">
      <c r="E716" s="1599"/>
      <c r="F716" s="1599"/>
      <c r="J716" s="1599"/>
      <c r="K716" s="1599"/>
    </row>
    <row r="717" spans="5:11">
      <c r="E717" s="1599"/>
      <c r="F717" s="1599"/>
      <c r="J717" s="1599"/>
      <c r="K717" s="1599"/>
    </row>
    <row r="718" spans="5:11">
      <c r="E718" s="1599"/>
      <c r="F718" s="1599"/>
      <c r="J718" s="1599"/>
      <c r="K718" s="1599"/>
    </row>
    <row r="719" spans="5:11">
      <c r="E719" s="1599"/>
      <c r="F719" s="1599"/>
      <c r="J719" s="1599"/>
      <c r="K719" s="1599"/>
    </row>
    <row r="720" spans="5:11">
      <c r="E720" s="1599"/>
      <c r="F720" s="1599"/>
      <c r="J720" s="1599"/>
      <c r="K720" s="1599"/>
    </row>
    <row r="721" spans="5:11">
      <c r="E721" s="1599"/>
      <c r="F721" s="1599"/>
      <c r="J721" s="1599"/>
      <c r="K721" s="1599"/>
    </row>
    <row r="722" spans="5:11">
      <c r="E722" s="1599"/>
      <c r="F722" s="1599"/>
      <c r="J722" s="1599"/>
      <c r="K722" s="1599"/>
    </row>
    <row r="723" spans="5:11">
      <c r="E723" s="1599"/>
      <c r="F723" s="1599"/>
      <c r="J723" s="1599"/>
      <c r="K723" s="1599"/>
    </row>
    <row r="724" spans="5:11">
      <c r="E724" s="1599"/>
      <c r="F724" s="1599"/>
      <c r="J724" s="1599"/>
      <c r="K724" s="1599"/>
    </row>
    <row r="725" spans="5:11">
      <c r="E725" s="1599"/>
      <c r="F725" s="1599"/>
      <c r="J725" s="1599"/>
      <c r="K725" s="1599"/>
    </row>
    <row r="726" spans="5:11">
      <c r="E726" s="1599"/>
      <c r="F726" s="1599"/>
      <c r="J726" s="1599"/>
      <c r="K726" s="1599"/>
    </row>
    <row r="727" spans="5:11">
      <c r="E727" s="1599"/>
      <c r="F727" s="1599"/>
      <c r="J727" s="1599"/>
      <c r="K727" s="1599"/>
    </row>
    <row r="728" spans="5:11">
      <c r="E728" s="1599"/>
      <c r="F728" s="1599"/>
      <c r="J728" s="1599"/>
      <c r="K728" s="1599"/>
    </row>
    <row r="729" spans="5:11">
      <c r="E729" s="1599"/>
      <c r="F729" s="1599"/>
      <c r="J729" s="1599"/>
      <c r="K729" s="1599"/>
    </row>
    <row r="730" spans="5:11">
      <c r="E730" s="1599"/>
      <c r="F730" s="1599"/>
      <c r="J730" s="1599"/>
      <c r="K730" s="1599"/>
    </row>
    <row r="731" spans="5:11">
      <c r="E731" s="1599"/>
      <c r="F731" s="1599"/>
      <c r="J731" s="1599"/>
      <c r="K731" s="1599"/>
    </row>
    <row r="732" spans="5:11">
      <c r="E732" s="1599"/>
      <c r="F732" s="1599"/>
      <c r="J732" s="1599"/>
      <c r="K732" s="1599"/>
    </row>
    <row r="733" spans="5:11">
      <c r="E733" s="1599"/>
      <c r="F733" s="1599"/>
      <c r="J733" s="1599"/>
      <c r="K733" s="1599"/>
    </row>
    <row r="734" spans="5:11">
      <c r="E734" s="1599"/>
      <c r="F734" s="1599"/>
      <c r="J734" s="1599"/>
      <c r="K734" s="1599"/>
    </row>
    <row r="735" spans="5:11">
      <c r="E735" s="1599"/>
      <c r="F735" s="1599"/>
      <c r="J735" s="1599"/>
      <c r="K735" s="1599"/>
    </row>
    <row r="736" spans="5:11">
      <c r="E736" s="1599"/>
      <c r="F736" s="1599"/>
      <c r="J736" s="1599"/>
      <c r="K736" s="1599"/>
    </row>
    <row r="737" spans="5:11">
      <c r="E737" s="1599"/>
      <c r="F737" s="1599"/>
      <c r="J737" s="1599"/>
      <c r="K737" s="1599"/>
    </row>
    <row r="738" spans="5:11">
      <c r="E738" s="1599"/>
      <c r="F738" s="1599"/>
      <c r="J738" s="1599"/>
      <c r="K738" s="1599"/>
    </row>
    <row r="739" spans="5:11">
      <c r="E739" s="1599"/>
      <c r="F739" s="1599"/>
      <c r="J739" s="1599"/>
      <c r="K739" s="1599"/>
    </row>
    <row r="740" spans="5:11">
      <c r="E740" s="1599"/>
      <c r="F740" s="1599"/>
      <c r="J740" s="1599"/>
      <c r="K740" s="1599"/>
    </row>
    <row r="741" spans="5:11">
      <c r="E741" s="1599"/>
      <c r="F741" s="1599"/>
      <c r="J741" s="1599"/>
      <c r="K741" s="1599"/>
    </row>
    <row r="742" spans="5:11">
      <c r="E742" s="1599"/>
      <c r="F742" s="1599"/>
      <c r="J742" s="1599"/>
      <c r="K742" s="1599"/>
    </row>
    <row r="743" spans="5:11">
      <c r="E743" s="1599"/>
      <c r="F743" s="1599"/>
      <c r="J743" s="1599"/>
      <c r="K743" s="1599"/>
    </row>
    <row r="744" spans="5:11">
      <c r="E744" s="1599"/>
      <c r="F744" s="1599"/>
      <c r="J744" s="1599"/>
      <c r="K744" s="1599"/>
    </row>
    <row r="745" spans="5:11">
      <c r="E745" s="1599"/>
      <c r="F745" s="1599"/>
      <c r="J745" s="1599"/>
      <c r="K745" s="1599"/>
    </row>
    <row r="746" spans="5:11">
      <c r="E746" s="1599"/>
      <c r="F746" s="1599"/>
      <c r="J746" s="1599"/>
      <c r="K746" s="1599"/>
    </row>
    <row r="747" spans="5:11">
      <c r="E747" s="1599"/>
      <c r="F747" s="1599"/>
      <c r="J747" s="1599"/>
      <c r="K747" s="1599"/>
    </row>
    <row r="748" spans="5:11">
      <c r="E748" s="1599"/>
      <c r="F748" s="1599"/>
      <c r="J748" s="1599"/>
      <c r="K748" s="1599"/>
    </row>
    <row r="749" spans="5:11">
      <c r="E749" s="1599"/>
      <c r="F749" s="1599"/>
      <c r="J749" s="1599"/>
      <c r="K749" s="1599"/>
    </row>
    <row r="750" spans="5:11">
      <c r="E750" s="1599"/>
      <c r="F750" s="1599"/>
      <c r="J750" s="1599"/>
      <c r="K750" s="1599"/>
    </row>
    <row r="751" spans="5:11">
      <c r="E751" s="1599"/>
      <c r="F751" s="1599"/>
      <c r="J751" s="1599"/>
      <c r="K751" s="1599"/>
    </row>
    <row r="752" spans="5:11">
      <c r="E752" s="1599"/>
      <c r="F752" s="1599"/>
      <c r="J752" s="1599"/>
      <c r="K752" s="1599"/>
    </row>
    <row r="753" spans="5:11">
      <c r="E753" s="1599"/>
      <c r="F753" s="1599"/>
      <c r="J753" s="1599"/>
      <c r="K753" s="1599"/>
    </row>
    <row r="754" spans="5:11">
      <c r="E754" s="1599"/>
      <c r="F754" s="1599"/>
      <c r="J754" s="1599"/>
      <c r="K754" s="1599"/>
    </row>
    <row r="755" spans="5:11">
      <c r="E755" s="1599"/>
      <c r="F755" s="1599"/>
      <c r="J755" s="1599"/>
      <c r="K755" s="1599"/>
    </row>
    <row r="756" spans="5:11">
      <c r="E756" s="1599"/>
      <c r="F756" s="1599"/>
      <c r="J756" s="1599"/>
      <c r="K756" s="1599"/>
    </row>
    <row r="757" spans="5:11">
      <c r="E757" s="1599"/>
      <c r="F757" s="1599"/>
      <c r="J757" s="1599"/>
      <c r="K757" s="1599"/>
    </row>
    <row r="758" spans="5:11">
      <c r="E758" s="1599"/>
      <c r="F758" s="1599"/>
      <c r="J758" s="1599"/>
      <c r="K758" s="1599"/>
    </row>
    <row r="759" spans="5:11">
      <c r="E759" s="1599"/>
      <c r="F759" s="1599"/>
      <c r="J759" s="1599"/>
      <c r="K759" s="1599"/>
    </row>
    <row r="760" spans="5:11">
      <c r="E760" s="1599"/>
      <c r="F760" s="1599"/>
      <c r="J760" s="1599"/>
      <c r="K760" s="1599"/>
    </row>
    <row r="761" spans="5:11">
      <c r="E761" s="1599"/>
      <c r="F761" s="1599"/>
      <c r="J761" s="1599"/>
      <c r="K761" s="1599"/>
    </row>
    <row r="762" spans="5:11">
      <c r="E762" s="1599"/>
      <c r="F762" s="1599"/>
      <c r="J762" s="1599"/>
      <c r="K762" s="1599"/>
    </row>
    <row r="763" spans="5:11">
      <c r="E763" s="1599"/>
      <c r="F763" s="1599"/>
      <c r="J763" s="1599"/>
      <c r="K763" s="1599"/>
    </row>
    <row r="764" spans="5:11">
      <c r="E764" s="1599"/>
      <c r="F764" s="1599"/>
      <c r="J764" s="1599"/>
      <c r="K764" s="1599"/>
    </row>
    <row r="765" spans="5:11">
      <c r="E765" s="1599"/>
      <c r="F765" s="1599"/>
      <c r="J765" s="1599"/>
      <c r="K765" s="1599"/>
    </row>
    <row r="766" spans="5:11">
      <c r="E766" s="1599"/>
      <c r="F766" s="1599"/>
      <c r="J766" s="1599"/>
      <c r="K766" s="1599"/>
    </row>
    <row r="767" spans="5:11">
      <c r="E767" s="1599"/>
      <c r="F767" s="1599"/>
      <c r="J767" s="1599"/>
      <c r="K767" s="1599"/>
    </row>
    <row r="768" spans="5:11">
      <c r="E768" s="1599"/>
      <c r="F768" s="1599"/>
      <c r="J768" s="1599"/>
      <c r="K768" s="1599"/>
    </row>
    <row r="769" spans="5:11">
      <c r="E769" s="1599"/>
      <c r="F769" s="1599"/>
      <c r="J769" s="1599"/>
      <c r="K769" s="1599"/>
    </row>
    <row r="770" spans="5:11">
      <c r="E770" s="1599"/>
      <c r="F770" s="1599"/>
      <c r="J770" s="1599"/>
      <c r="K770" s="1599"/>
    </row>
    <row r="771" spans="5:11">
      <c r="E771" s="1599"/>
      <c r="F771" s="1599"/>
      <c r="J771" s="1599"/>
      <c r="K771" s="1599"/>
    </row>
    <row r="772" spans="5:11">
      <c r="E772" s="1599"/>
      <c r="F772" s="1599"/>
      <c r="J772" s="1599"/>
      <c r="K772" s="1599"/>
    </row>
    <row r="773" spans="5:11">
      <c r="E773" s="1599"/>
      <c r="F773" s="1599"/>
      <c r="J773" s="1599"/>
      <c r="K773" s="1599"/>
    </row>
    <row r="774" spans="5:11">
      <c r="E774" s="1599"/>
      <c r="F774" s="1599"/>
      <c r="J774" s="1599"/>
      <c r="K774" s="1599"/>
    </row>
    <row r="775" spans="5:11">
      <c r="E775" s="1599"/>
      <c r="F775" s="1599"/>
      <c r="J775" s="1599"/>
      <c r="K775" s="1599"/>
    </row>
    <row r="776" spans="5:11">
      <c r="E776" s="1599"/>
      <c r="F776" s="1599"/>
      <c r="J776" s="1599"/>
      <c r="K776" s="1599"/>
    </row>
    <row r="777" spans="5:11">
      <c r="E777" s="1599"/>
      <c r="F777" s="1599"/>
      <c r="J777" s="1599"/>
      <c r="K777" s="1599"/>
    </row>
    <row r="778" spans="5:11">
      <c r="E778" s="1599"/>
      <c r="F778" s="1599"/>
      <c r="J778" s="1599"/>
      <c r="K778" s="1599"/>
    </row>
    <row r="779" spans="5:11">
      <c r="E779" s="1599"/>
      <c r="F779" s="1599"/>
      <c r="J779" s="1599"/>
      <c r="K779" s="1599"/>
    </row>
    <row r="780" spans="5:11">
      <c r="E780" s="1599"/>
      <c r="F780" s="1599"/>
      <c r="J780" s="1599"/>
      <c r="K780" s="1599"/>
    </row>
    <row r="781" spans="5:11">
      <c r="E781" s="1599"/>
      <c r="F781" s="1599"/>
      <c r="J781" s="1599"/>
      <c r="K781" s="1599"/>
    </row>
    <row r="782" spans="5:11">
      <c r="E782" s="1599"/>
      <c r="F782" s="1599"/>
      <c r="J782" s="1599"/>
      <c r="K782" s="1599"/>
    </row>
    <row r="783" spans="5:11">
      <c r="E783" s="1599"/>
      <c r="F783" s="1599"/>
      <c r="J783" s="1599"/>
      <c r="K783" s="1599"/>
    </row>
    <row r="784" spans="5:11">
      <c r="E784" s="1599"/>
      <c r="F784" s="1599"/>
      <c r="J784" s="1599"/>
      <c r="K784" s="1599"/>
    </row>
    <row r="785" spans="5:11">
      <c r="E785" s="1599"/>
      <c r="F785" s="1599"/>
      <c r="J785" s="1599"/>
      <c r="K785" s="1599"/>
    </row>
    <row r="786" spans="5:11">
      <c r="E786" s="1599"/>
      <c r="F786" s="1599"/>
      <c r="J786" s="1599"/>
      <c r="K786" s="1599"/>
    </row>
    <row r="787" spans="5:11">
      <c r="E787" s="1599"/>
      <c r="F787" s="1599"/>
      <c r="J787" s="1599"/>
      <c r="K787" s="1599"/>
    </row>
    <row r="788" spans="5:11">
      <c r="E788" s="1599"/>
      <c r="F788" s="1599"/>
      <c r="J788" s="1599"/>
      <c r="K788" s="1599"/>
    </row>
    <row r="789" spans="5:11">
      <c r="E789" s="1599"/>
      <c r="F789" s="1599"/>
      <c r="J789" s="1599"/>
      <c r="K789" s="1599"/>
    </row>
    <row r="790" spans="5:11">
      <c r="E790" s="1599"/>
      <c r="F790" s="1599"/>
      <c r="J790" s="1599"/>
      <c r="K790" s="1599"/>
    </row>
    <row r="791" spans="5:11">
      <c r="E791" s="1599"/>
      <c r="F791" s="1599"/>
      <c r="J791" s="1599"/>
      <c r="K791" s="1599"/>
    </row>
    <row r="792" spans="5:11">
      <c r="E792" s="1599"/>
      <c r="F792" s="1599"/>
      <c r="J792" s="1599"/>
      <c r="K792" s="1599"/>
    </row>
    <row r="793" spans="5:11">
      <c r="E793" s="1599"/>
      <c r="F793" s="1599"/>
      <c r="J793" s="1599"/>
      <c r="K793" s="1599"/>
    </row>
    <row r="794" spans="5:11">
      <c r="E794" s="1599"/>
      <c r="F794" s="1599"/>
      <c r="J794" s="1599"/>
      <c r="K794" s="1599"/>
    </row>
    <row r="795" spans="5:11">
      <c r="E795" s="1599"/>
      <c r="F795" s="1599"/>
      <c r="J795" s="1599"/>
      <c r="K795" s="1599"/>
    </row>
    <row r="796" spans="5:11">
      <c r="E796" s="1599"/>
      <c r="F796" s="1599"/>
      <c r="J796" s="1599"/>
      <c r="K796" s="1599"/>
    </row>
    <row r="797" spans="5:11">
      <c r="E797" s="1599"/>
      <c r="F797" s="1599"/>
      <c r="J797" s="1599"/>
      <c r="K797" s="1599"/>
    </row>
    <row r="798" spans="5:11">
      <c r="E798" s="1599"/>
      <c r="F798" s="1599"/>
      <c r="J798" s="1599"/>
      <c r="K798" s="1599"/>
    </row>
    <row r="799" spans="5:11">
      <c r="E799" s="1599"/>
      <c r="F799" s="1599"/>
      <c r="J799" s="1599"/>
      <c r="K799" s="1599"/>
    </row>
    <row r="800" spans="5:11">
      <c r="E800" s="1599"/>
      <c r="F800" s="1599"/>
      <c r="J800" s="1599"/>
      <c r="K800" s="1599"/>
    </row>
    <row r="801" spans="5:11">
      <c r="E801" s="1599"/>
      <c r="F801" s="1599"/>
      <c r="J801" s="1599"/>
      <c r="K801" s="1599"/>
    </row>
    <row r="802" spans="5:11">
      <c r="E802" s="1599"/>
      <c r="F802" s="1599"/>
      <c r="J802" s="1599"/>
      <c r="K802" s="1599"/>
    </row>
    <row r="803" spans="5:11">
      <c r="E803" s="1599"/>
      <c r="F803" s="1599"/>
      <c r="J803" s="1599"/>
      <c r="K803" s="1599"/>
    </row>
    <row r="804" spans="5:11">
      <c r="E804" s="1599"/>
      <c r="F804" s="1599"/>
      <c r="J804" s="1599"/>
      <c r="K804" s="1599"/>
    </row>
    <row r="805" spans="5:11">
      <c r="E805" s="1599"/>
      <c r="F805" s="1599"/>
      <c r="J805" s="1599"/>
      <c r="K805" s="1599"/>
    </row>
    <row r="806" spans="5:11">
      <c r="E806" s="1599"/>
      <c r="F806" s="1599"/>
      <c r="J806" s="1599"/>
      <c r="K806" s="1599"/>
    </row>
    <row r="807" spans="5:11">
      <c r="E807" s="1599"/>
      <c r="F807" s="1599"/>
      <c r="J807" s="1599"/>
      <c r="K807" s="1599"/>
    </row>
    <row r="808" spans="5:11">
      <c r="E808" s="1599"/>
      <c r="F808" s="1599"/>
      <c r="J808" s="1599"/>
      <c r="K808" s="1599"/>
    </row>
    <row r="809" spans="5:11">
      <c r="E809" s="1599"/>
      <c r="F809" s="1599"/>
      <c r="J809" s="1599"/>
      <c r="K809" s="1599"/>
    </row>
    <row r="810" spans="5:11">
      <c r="E810" s="1599"/>
      <c r="F810" s="1599"/>
      <c r="J810" s="1599"/>
      <c r="K810" s="1599"/>
    </row>
    <row r="811" spans="5:11">
      <c r="E811" s="1599"/>
      <c r="F811" s="1599"/>
      <c r="J811" s="1599"/>
      <c r="K811" s="1599"/>
    </row>
    <row r="812" spans="5:11">
      <c r="E812" s="1599"/>
      <c r="F812" s="1599"/>
      <c r="J812" s="1599"/>
      <c r="K812" s="1599"/>
    </row>
    <row r="813" spans="5:11">
      <c r="E813" s="1599"/>
      <c r="F813" s="1599"/>
      <c r="J813" s="1599"/>
      <c r="K813" s="1599"/>
    </row>
    <row r="814" spans="5:11">
      <c r="E814" s="1599"/>
      <c r="F814" s="1599"/>
      <c r="J814" s="1599"/>
      <c r="K814" s="1599"/>
    </row>
    <row r="815" spans="5:11">
      <c r="E815" s="1599"/>
      <c r="F815" s="1599"/>
      <c r="J815" s="1599"/>
      <c r="K815" s="1599"/>
    </row>
    <row r="816" spans="5:11">
      <c r="E816" s="1599"/>
      <c r="F816" s="1599"/>
      <c r="J816" s="1599"/>
      <c r="K816" s="1599"/>
    </row>
    <row r="817" spans="5:11">
      <c r="E817" s="1599"/>
      <c r="F817" s="1599"/>
      <c r="J817" s="1599"/>
      <c r="K817" s="1599"/>
    </row>
    <row r="818" spans="5:11">
      <c r="E818" s="1599"/>
      <c r="F818" s="1599"/>
      <c r="J818" s="1599"/>
      <c r="K818" s="1599"/>
    </row>
    <row r="819" spans="5:11">
      <c r="E819" s="1599"/>
      <c r="F819" s="1599"/>
      <c r="J819" s="1599"/>
      <c r="K819" s="1599"/>
    </row>
    <row r="820" spans="5:11">
      <c r="E820" s="1599"/>
      <c r="F820" s="1599"/>
      <c r="J820" s="1599"/>
      <c r="K820" s="1599"/>
    </row>
    <row r="821" spans="5:11">
      <c r="E821" s="1599"/>
      <c r="F821" s="1599"/>
      <c r="J821" s="1599"/>
      <c r="K821" s="1599"/>
    </row>
    <row r="822" spans="5:11">
      <c r="E822" s="1599"/>
      <c r="F822" s="1599"/>
      <c r="J822" s="1599"/>
      <c r="K822" s="1599"/>
    </row>
    <row r="823" spans="5:11">
      <c r="E823" s="1599"/>
      <c r="F823" s="1599"/>
      <c r="J823" s="1599"/>
      <c r="K823" s="1599"/>
    </row>
    <row r="824" spans="5:11">
      <c r="E824" s="1599"/>
      <c r="F824" s="1599"/>
      <c r="J824" s="1599"/>
      <c r="K824" s="1599"/>
    </row>
    <row r="825" spans="5:11">
      <c r="E825" s="1599"/>
      <c r="F825" s="1599"/>
      <c r="J825" s="1599"/>
      <c r="K825" s="1599"/>
    </row>
    <row r="826" spans="5:11">
      <c r="E826" s="1599"/>
      <c r="F826" s="1599"/>
      <c r="J826" s="1599"/>
      <c r="K826" s="1599"/>
    </row>
    <row r="827" spans="5:11">
      <c r="E827" s="1599"/>
      <c r="F827" s="1599"/>
      <c r="J827" s="1599"/>
      <c r="K827" s="1599"/>
    </row>
    <row r="828" spans="5:11">
      <c r="E828" s="1599"/>
      <c r="F828" s="1599"/>
      <c r="J828" s="1599"/>
      <c r="K828" s="1599"/>
    </row>
    <row r="829" spans="5:11">
      <c r="E829" s="1599"/>
      <c r="F829" s="1599"/>
      <c r="J829" s="1599"/>
      <c r="K829" s="1599"/>
    </row>
    <row r="830" spans="5:11">
      <c r="E830" s="1599"/>
      <c r="F830" s="1599"/>
      <c r="J830" s="1599"/>
      <c r="K830" s="1599"/>
    </row>
    <row r="831" spans="5:11">
      <c r="E831" s="1599"/>
      <c r="F831" s="1599"/>
      <c r="J831" s="1599"/>
      <c r="K831" s="1599"/>
    </row>
    <row r="832" spans="5:11">
      <c r="E832" s="1599"/>
      <c r="F832" s="1599"/>
      <c r="J832" s="1599"/>
      <c r="K832" s="1599"/>
    </row>
    <row r="833" spans="5:11">
      <c r="E833" s="1599"/>
      <c r="F833" s="1599"/>
      <c r="J833" s="1599"/>
      <c r="K833" s="1599"/>
    </row>
    <row r="834" spans="5:11">
      <c r="E834" s="1599"/>
      <c r="F834" s="1599"/>
      <c r="J834" s="1599"/>
      <c r="K834" s="1599"/>
    </row>
    <row r="835" spans="5:11">
      <c r="E835" s="1599"/>
      <c r="F835" s="1599"/>
      <c r="J835" s="1599"/>
      <c r="K835" s="1599"/>
    </row>
    <row r="836" spans="5:11">
      <c r="E836" s="1599"/>
      <c r="F836" s="1599"/>
      <c r="J836" s="1599"/>
      <c r="K836" s="1599"/>
    </row>
    <row r="837" spans="5:11">
      <c r="E837" s="1599"/>
      <c r="F837" s="1599"/>
      <c r="J837" s="1599"/>
      <c r="K837" s="1599"/>
    </row>
    <row r="838" spans="5:11">
      <c r="E838" s="1599"/>
      <c r="F838" s="1599"/>
      <c r="J838" s="1599"/>
      <c r="K838" s="1599"/>
    </row>
    <row r="839" spans="5:11">
      <c r="E839" s="1599"/>
      <c r="F839" s="1599"/>
      <c r="J839" s="1599"/>
      <c r="K839" s="1599"/>
    </row>
    <row r="840" spans="5:11">
      <c r="E840" s="1599"/>
      <c r="F840" s="1599"/>
      <c r="J840" s="1599"/>
      <c r="K840" s="1599"/>
    </row>
    <row r="841" spans="5:11">
      <c r="E841" s="1599"/>
      <c r="F841" s="1599"/>
      <c r="J841" s="1599"/>
      <c r="K841" s="1599"/>
    </row>
    <row r="842" spans="5:11">
      <c r="E842" s="1599"/>
      <c r="F842" s="1599"/>
      <c r="J842" s="1599"/>
      <c r="K842" s="1599"/>
    </row>
    <row r="843" spans="5:11">
      <c r="E843" s="1599"/>
      <c r="F843" s="1599"/>
      <c r="J843" s="1599"/>
      <c r="K843" s="1599"/>
    </row>
    <row r="844" spans="5:11">
      <c r="E844" s="1599"/>
      <c r="F844" s="1599"/>
      <c r="J844" s="1599"/>
      <c r="K844" s="1599"/>
    </row>
    <row r="845" spans="5:11">
      <c r="E845" s="1599"/>
      <c r="F845" s="1599"/>
      <c r="J845" s="1599"/>
      <c r="K845" s="1599"/>
    </row>
    <row r="846" spans="5:11">
      <c r="E846" s="1599"/>
      <c r="F846" s="1599"/>
      <c r="J846" s="1599"/>
      <c r="K846" s="1599"/>
    </row>
    <row r="847" spans="5:11">
      <c r="E847" s="1599"/>
      <c r="F847" s="1599"/>
      <c r="J847" s="1599"/>
      <c r="K847" s="1599"/>
    </row>
    <row r="848" spans="5:11">
      <c r="E848" s="1599"/>
      <c r="F848" s="1599"/>
      <c r="J848" s="1599"/>
      <c r="K848" s="1599"/>
    </row>
    <row r="849" spans="5:11">
      <c r="E849" s="1599"/>
      <c r="F849" s="1599"/>
      <c r="J849" s="1599"/>
      <c r="K849" s="1599"/>
    </row>
    <row r="850" spans="5:11">
      <c r="E850" s="1599"/>
      <c r="F850" s="1599"/>
      <c r="J850" s="1599"/>
      <c r="K850" s="1599"/>
    </row>
    <row r="851" spans="5:11">
      <c r="E851" s="1599"/>
      <c r="F851" s="1599"/>
      <c r="J851" s="1599"/>
      <c r="K851" s="1599"/>
    </row>
    <row r="852" spans="5:11">
      <c r="E852" s="1599"/>
      <c r="F852" s="1599"/>
      <c r="J852" s="1599"/>
      <c r="K852" s="1599"/>
    </row>
    <row r="853" spans="5:11">
      <c r="E853" s="1599"/>
      <c r="F853" s="1599"/>
      <c r="J853" s="1599"/>
      <c r="K853" s="1599"/>
    </row>
    <row r="854" spans="5:11">
      <c r="E854" s="1599"/>
      <c r="F854" s="1599"/>
      <c r="J854" s="1599"/>
      <c r="K854" s="1599"/>
    </row>
    <row r="855" spans="5:11">
      <c r="E855" s="1599"/>
      <c r="F855" s="1599"/>
      <c r="J855" s="1599"/>
      <c r="K855" s="1599"/>
    </row>
    <row r="856" spans="5:11">
      <c r="E856" s="1599"/>
      <c r="F856" s="1599"/>
      <c r="J856" s="1599"/>
      <c r="K856" s="1599"/>
    </row>
    <row r="857" spans="5:11">
      <c r="E857" s="1599"/>
      <c r="F857" s="1599"/>
      <c r="J857" s="1599"/>
      <c r="K857" s="1599"/>
    </row>
    <row r="858" spans="5:11">
      <c r="E858" s="1599"/>
      <c r="F858" s="1599"/>
      <c r="J858" s="1599"/>
      <c r="K858" s="1599"/>
    </row>
    <row r="859" spans="5:11">
      <c r="E859" s="1599"/>
      <c r="F859" s="1599"/>
      <c r="J859" s="1599"/>
      <c r="K859" s="1599"/>
    </row>
    <row r="860" spans="5:11">
      <c r="E860" s="1599"/>
      <c r="F860" s="1599"/>
      <c r="J860" s="1599"/>
      <c r="K860" s="1599"/>
    </row>
    <row r="861" spans="5:11">
      <c r="E861" s="1599"/>
      <c r="F861" s="1599"/>
      <c r="J861" s="1599"/>
      <c r="K861" s="1599"/>
    </row>
    <row r="862" spans="5:11">
      <c r="E862" s="1599"/>
      <c r="F862" s="1599"/>
      <c r="J862" s="1599"/>
      <c r="K862" s="1599"/>
    </row>
    <row r="863" spans="5:11">
      <c r="E863" s="1599"/>
      <c r="F863" s="1599"/>
      <c r="J863" s="1599"/>
      <c r="K863" s="1599"/>
    </row>
    <row r="864" spans="5:11">
      <c r="E864" s="1599"/>
      <c r="F864" s="1599"/>
      <c r="J864" s="1599"/>
      <c r="K864" s="1599"/>
    </row>
    <row r="865" spans="5:11">
      <c r="E865" s="1599"/>
      <c r="F865" s="1599"/>
      <c r="J865" s="1599"/>
      <c r="K865" s="1599"/>
    </row>
    <row r="866" spans="5:11">
      <c r="E866" s="1599"/>
      <c r="F866" s="1599"/>
      <c r="J866" s="1599"/>
      <c r="K866" s="1599"/>
    </row>
    <row r="867" spans="5:11">
      <c r="E867" s="1599"/>
      <c r="F867" s="1599"/>
      <c r="J867" s="1599"/>
      <c r="K867" s="1599"/>
    </row>
    <row r="868" spans="5:11">
      <c r="E868" s="1599"/>
      <c r="F868" s="1599"/>
      <c r="J868" s="1599"/>
      <c r="K868" s="1599"/>
    </row>
    <row r="869" spans="5:11">
      <c r="E869" s="1599"/>
      <c r="F869" s="1599"/>
      <c r="J869" s="1599"/>
      <c r="K869" s="1599"/>
    </row>
    <row r="870" spans="5:11">
      <c r="E870" s="1599"/>
      <c r="F870" s="1599"/>
      <c r="J870" s="1599"/>
      <c r="K870" s="1599"/>
    </row>
    <row r="871" spans="5:11">
      <c r="E871" s="1599"/>
      <c r="F871" s="1599"/>
      <c r="J871" s="1599"/>
      <c r="K871" s="1599"/>
    </row>
    <row r="872" spans="5:11">
      <c r="E872" s="1599"/>
      <c r="F872" s="1599"/>
      <c r="J872" s="1599"/>
      <c r="K872" s="1599"/>
    </row>
    <row r="873" spans="5:11">
      <c r="E873" s="1599"/>
      <c r="F873" s="1599"/>
      <c r="J873" s="1599"/>
      <c r="K873" s="1599"/>
    </row>
    <row r="874" spans="5:11">
      <c r="E874" s="1599"/>
      <c r="F874" s="1599"/>
      <c r="J874" s="1599"/>
      <c r="K874" s="1599"/>
    </row>
    <row r="875" spans="5:11">
      <c r="E875" s="1599"/>
      <c r="F875" s="1599"/>
      <c r="J875" s="1599"/>
      <c r="K875" s="1599"/>
    </row>
    <row r="876" spans="5:11">
      <c r="E876" s="1599"/>
      <c r="F876" s="1599"/>
      <c r="J876" s="1599"/>
      <c r="K876" s="1599"/>
    </row>
    <row r="877" spans="5:11">
      <c r="E877" s="1599"/>
      <c r="F877" s="1599"/>
      <c r="J877" s="1599"/>
      <c r="K877" s="1599"/>
    </row>
    <row r="878" spans="5:11">
      <c r="E878" s="1599"/>
      <c r="F878" s="1599"/>
      <c r="J878" s="1599"/>
      <c r="K878" s="1599"/>
    </row>
    <row r="879" spans="5:11">
      <c r="E879" s="1599"/>
      <c r="F879" s="1599"/>
      <c r="J879" s="1599"/>
      <c r="K879" s="1599"/>
    </row>
    <row r="880" spans="5:11">
      <c r="E880" s="1599"/>
      <c r="F880" s="1599"/>
      <c r="J880" s="1599"/>
      <c r="K880" s="1599"/>
    </row>
    <row r="881" spans="5:11">
      <c r="E881" s="1599"/>
      <c r="F881" s="1599"/>
      <c r="J881" s="1599"/>
      <c r="K881" s="1599"/>
    </row>
    <row r="882" spans="5:11">
      <c r="E882" s="1599"/>
      <c r="F882" s="1599"/>
      <c r="J882" s="1599"/>
      <c r="K882" s="1599"/>
    </row>
    <row r="883" spans="5:11">
      <c r="E883" s="1599"/>
      <c r="F883" s="1599"/>
      <c r="J883" s="1599"/>
      <c r="K883" s="1599"/>
    </row>
    <row r="884" spans="5:11">
      <c r="E884" s="1599"/>
      <c r="F884" s="1599"/>
      <c r="J884" s="1599"/>
      <c r="K884" s="1599"/>
    </row>
    <row r="885" spans="5:11">
      <c r="E885" s="1599"/>
      <c r="F885" s="1599"/>
      <c r="J885" s="1599"/>
      <c r="K885" s="1599"/>
    </row>
    <row r="886" spans="5:11">
      <c r="E886" s="1599"/>
      <c r="F886" s="1599"/>
      <c r="J886" s="1599"/>
      <c r="K886" s="1599"/>
    </row>
    <row r="887" spans="5:11">
      <c r="E887" s="1599"/>
      <c r="F887" s="1599"/>
      <c r="J887" s="1599"/>
      <c r="K887" s="1599"/>
    </row>
    <row r="888" spans="5:11">
      <c r="E888" s="1599"/>
      <c r="F888" s="1599"/>
      <c r="J888" s="1599"/>
      <c r="K888" s="1599"/>
    </row>
    <row r="889" spans="5:11">
      <c r="E889" s="1599"/>
      <c r="F889" s="1599"/>
      <c r="J889" s="1599"/>
      <c r="K889" s="1599"/>
    </row>
    <row r="890" spans="5:11">
      <c r="E890" s="1599"/>
      <c r="F890" s="1599"/>
      <c r="J890" s="1599"/>
      <c r="K890" s="1599"/>
    </row>
    <row r="891" spans="5:11">
      <c r="E891" s="1599"/>
      <c r="F891" s="1599"/>
      <c r="J891" s="1599"/>
      <c r="K891" s="1599"/>
    </row>
    <row r="892" spans="5:11">
      <c r="E892" s="1599"/>
      <c r="F892" s="1599"/>
      <c r="J892" s="1599"/>
      <c r="K892" s="1599"/>
    </row>
    <row r="893" spans="5:11">
      <c r="E893" s="1599"/>
      <c r="F893" s="1599"/>
      <c r="J893" s="1599"/>
      <c r="K893" s="1599"/>
    </row>
    <row r="894" spans="5:11">
      <c r="E894" s="1599"/>
      <c r="F894" s="1599"/>
      <c r="J894" s="1599"/>
      <c r="K894" s="1599"/>
    </row>
    <row r="895" spans="5:11">
      <c r="E895" s="1599"/>
      <c r="F895" s="1599"/>
      <c r="J895" s="1599"/>
      <c r="K895" s="1599"/>
    </row>
    <row r="896" spans="5:11">
      <c r="E896" s="1599"/>
      <c r="F896" s="1599"/>
      <c r="J896" s="1599"/>
      <c r="K896" s="1599"/>
    </row>
    <row r="897" spans="5:11">
      <c r="E897" s="1599"/>
      <c r="F897" s="1599"/>
      <c r="J897" s="1599"/>
      <c r="K897" s="1599"/>
    </row>
    <row r="898" spans="5:11">
      <c r="E898" s="1599"/>
      <c r="F898" s="1599"/>
      <c r="J898" s="1599"/>
      <c r="K898" s="1599"/>
    </row>
    <row r="899" spans="5:11">
      <c r="E899" s="1599"/>
      <c r="F899" s="1599"/>
      <c r="J899" s="1599"/>
      <c r="K899" s="1599"/>
    </row>
    <row r="900" spans="5:11">
      <c r="E900" s="1599"/>
      <c r="F900" s="1599"/>
      <c r="J900" s="1599"/>
      <c r="K900" s="1599"/>
    </row>
    <row r="901" spans="5:11">
      <c r="E901" s="1599"/>
      <c r="F901" s="1599"/>
      <c r="J901" s="1599"/>
      <c r="K901" s="1599"/>
    </row>
    <row r="902" spans="5:11">
      <c r="E902" s="1599"/>
      <c r="F902" s="1599"/>
      <c r="J902" s="1599"/>
      <c r="K902" s="1599"/>
    </row>
    <row r="903" spans="5:11">
      <c r="E903" s="1599"/>
      <c r="F903" s="1599"/>
      <c r="J903" s="1599"/>
      <c r="K903" s="1599"/>
    </row>
    <row r="904" spans="5:11">
      <c r="E904" s="1599"/>
      <c r="F904" s="1599"/>
      <c r="J904" s="1599"/>
      <c r="K904" s="1599"/>
    </row>
    <row r="905" spans="5:11">
      <c r="E905" s="1599"/>
      <c r="F905" s="1599"/>
      <c r="J905" s="1599"/>
      <c r="K905" s="1599"/>
    </row>
    <row r="906" spans="5:11">
      <c r="E906" s="1599"/>
      <c r="F906" s="1599"/>
      <c r="J906" s="1599"/>
      <c r="K906" s="1599"/>
    </row>
    <row r="907" spans="5:11">
      <c r="E907" s="1599"/>
      <c r="F907" s="1599"/>
      <c r="J907" s="1599"/>
      <c r="K907" s="1599"/>
    </row>
    <row r="908" spans="5:11">
      <c r="E908" s="1599"/>
      <c r="F908" s="1599"/>
      <c r="J908" s="1599"/>
      <c r="K908" s="1599"/>
    </row>
    <row r="909" spans="5:11">
      <c r="E909" s="1599"/>
      <c r="F909" s="1599"/>
      <c r="J909" s="1599"/>
      <c r="K909" s="1599"/>
    </row>
    <row r="910" spans="5:11">
      <c r="E910" s="1599"/>
      <c r="F910" s="1599"/>
      <c r="J910" s="1599"/>
      <c r="K910" s="1599"/>
    </row>
    <row r="911" spans="5:11">
      <c r="E911" s="1599"/>
      <c r="F911" s="1599"/>
      <c r="J911" s="1599"/>
      <c r="K911" s="1599"/>
    </row>
    <row r="912" spans="5:11">
      <c r="E912" s="1599"/>
      <c r="F912" s="1599"/>
      <c r="J912" s="1599"/>
      <c r="K912" s="1599"/>
    </row>
    <row r="913" spans="5:11">
      <c r="E913" s="1599"/>
      <c r="F913" s="1599"/>
      <c r="J913" s="1599"/>
      <c r="K913" s="1599"/>
    </row>
    <row r="914" spans="5:11">
      <c r="E914" s="1599"/>
      <c r="F914" s="1599"/>
      <c r="J914" s="1599"/>
      <c r="K914" s="1599"/>
    </row>
    <row r="915" spans="5:11">
      <c r="E915" s="1599"/>
      <c r="F915" s="1599"/>
      <c r="J915" s="1599"/>
      <c r="K915" s="1599"/>
    </row>
    <row r="916" spans="5:11">
      <c r="E916" s="1599"/>
      <c r="F916" s="1599"/>
      <c r="J916" s="1599"/>
      <c r="K916" s="1599"/>
    </row>
    <row r="917" spans="5:11">
      <c r="E917" s="1599"/>
      <c r="F917" s="1599"/>
      <c r="J917" s="1599"/>
      <c r="K917" s="1599"/>
    </row>
    <row r="918" spans="5:11">
      <c r="E918" s="1599"/>
      <c r="F918" s="1599"/>
      <c r="J918" s="1599"/>
      <c r="K918" s="1599"/>
    </row>
    <row r="919" spans="5:11">
      <c r="E919" s="1599"/>
      <c r="F919" s="1599"/>
      <c r="J919" s="1599"/>
      <c r="K919" s="1599"/>
    </row>
    <row r="920" spans="5:11">
      <c r="E920" s="1599"/>
      <c r="F920" s="1599"/>
      <c r="J920" s="1599"/>
      <c r="K920" s="1599"/>
    </row>
    <row r="921" spans="5:11">
      <c r="E921" s="1599"/>
      <c r="F921" s="1599"/>
      <c r="J921" s="1599"/>
      <c r="K921" s="1599"/>
    </row>
    <row r="922" spans="5:11">
      <c r="E922" s="1599"/>
      <c r="F922" s="1599"/>
      <c r="J922" s="1599"/>
      <c r="K922" s="1599"/>
    </row>
    <row r="923" spans="5:11">
      <c r="E923" s="1599"/>
      <c r="F923" s="1599"/>
      <c r="J923" s="1599"/>
      <c r="K923" s="1599"/>
    </row>
    <row r="924" spans="5:11">
      <c r="E924" s="1599"/>
      <c r="F924" s="1599"/>
      <c r="J924" s="1599"/>
      <c r="K924" s="1599"/>
    </row>
    <row r="925" spans="5:11">
      <c r="E925" s="1599"/>
      <c r="F925" s="1599"/>
      <c r="J925" s="1599"/>
      <c r="K925" s="1599"/>
    </row>
    <row r="926" spans="5:11">
      <c r="E926" s="1599"/>
      <c r="F926" s="1599"/>
      <c r="J926" s="1599"/>
      <c r="K926" s="1599"/>
    </row>
    <row r="927" spans="5:11">
      <c r="E927" s="1599"/>
      <c r="F927" s="1599"/>
      <c r="J927" s="1599"/>
      <c r="K927" s="1599"/>
    </row>
    <row r="928" spans="5:11">
      <c r="E928" s="1599"/>
      <c r="F928" s="1599"/>
      <c r="J928" s="1599"/>
      <c r="K928" s="1599"/>
    </row>
    <row r="929" spans="5:11">
      <c r="E929" s="1599"/>
      <c r="F929" s="1599"/>
      <c r="J929" s="1599"/>
      <c r="K929" s="1599"/>
    </row>
    <row r="930" spans="5:11">
      <c r="E930" s="1599"/>
      <c r="F930" s="1599"/>
      <c r="J930" s="1599"/>
      <c r="K930" s="1599"/>
    </row>
    <row r="931" spans="5:11">
      <c r="E931" s="1599"/>
      <c r="F931" s="1599"/>
      <c r="J931" s="1599"/>
      <c r="K931" s="1599"/>
    </row>
    <row r="932" spans="5:11">
      <c r="E932" s="1599"/>
      <c r="F932" s="1599"/>
      <c r="J932" s="1599"/>
      <c r="K932" s="1599"/>
    </row>
    <row r="933" spans="5:11">
      <c r="E933" s="1599"/>
      <c r="F933" s="1599"/>
      <c r="J933" s="1599"/>
      <c r="K933" s="1599"/>
    </row>
    <row r="934" spans="5:11">
      <c r="E934" s="1599"/>
      <c r="F934" s="1599"/>
      <c r="J934" s="1599"/>
      <c r="K934" s="1599"/>
    </row>
    <row r="935" spans="5:11">
      <c r="E935" s="1599"/>
      <c r="F935" s="1599"/>
      <c r="J935" s="1599"/>
      <c r="K935" s="1599"/>
    </row>
    <row r="936" spans="5:11">
      <c r="E936" s="1599"/>
      <c r="F936" s="1599"/>
      <c r="J936" s="1599"/>
      <c r="K936" s="1599"/>
    </row>
    <row r="937" spans="5:11">
      <c r="E937" s="1599"/>
      <c r="F937" s="1599"/>
      <c r="J937" s="1599"/>
      <c r="K937" s="1599"/>
    </row>
    <row r="938" spans="5:11">
      <c r="E938" s="1599"/>
      <c r="F938" s="1599"/>
      <c r="J938" s="1599"/>
      <c r="K938" s="1599"/>
    </row>
    <row r="939" spans="5:11">
      <c r="E939" s="1599"/>
      <c r="F939" s="1599"/>
      <c r="J939" s="1599"/>
      <c r="K939" s="1599"/>
    </row>
    <row r="940" spans="5:11">
      <c r="E940" s="1599"/>
      <c r="F940" s="1599"/>
      <c r="J940" s="1599"/>
      <c r="K940" s="1599"/>
    </row>
    <row r="941" spans="5:11">
      <c r="E941" s="1599"/>
      <c r="F941" s="1599"/>
      <c r="J941" s="1599"/>
      <c r="K941" s="1599"/>
    </row>
    <row r="942" spans="5:11">
      <c r="E942" s="1599"/>
      <c r="F942" s="1599"/>
      <c r="J942" s="1599"/>
      <c r="K942" s="1599"/>
    </row>
    <row r="943" spans="5:11">
      <c r="E943" s="1599"/>
      <c r="F943" s="1599"/>
      <c r="J943" s="1599"/>
      <c r="K943" s="1599"/>
    </row>
    <row r="944" spans="5:11">
      <c r="E944" s="1599"/>
      <c r="F944" s="1599"/>
      <c r="J944" s="1599"/>
      <c r="K944" s="1599"/>
    </row>
    <row r="945" spans="5:11">
      <c r="E945" s="1599"/>
      <c r="F945" s="1599"/>
      <c r="J945" s="1599"/>
      <c r="K945" s="1599"/>
    </row>
    <row r="946" spans="5:11">
      <c r="E946" s="1599"/>
      <c r="F946" s="1599"/>
      <c r="J946" s="1599"/>
      <c r="K946" s="1599"/>
    </row>
    <row r="947" spans="5:11">
      <c r="E947" s="1599"/>
      <c r="F947" s="1599"/>
      <c r="J947" s="1599"/>
      <c r="K947" s="1599"/>
    </row>
    <row r="948" spans="5:11">
      <c r="E948" s="1599"/>
      <c r="F948" s="1599"/>
      <c r="J948" s="1599"/>
      <c r="K948" s="1599"/>
    </row>
    <row r="949" spans="5:11">
      <c r="E949" s="1599"/>
      <c r="F949" s="1599"/>
      <c r="J949" s="1599"/>
      <c r="K949" s="1599"/>
    </row>
    <row r="950" spans="5:11">
      <c r="E950" s="1599"/>
      <c r="F950" s="1599"/>
      <c r="J950" s="1599"/>
      <c r="K950" s="1599"/>
    </row>
    <row r="951" spans="5:11">
      <c r="E951" s="1599"/>
      <c r="F951" s="1599"/>
      <c r="J951" s="1599"/>
      <c r="K951" s="1599"/>
    </row>
    <row r="952" spans="5:11">
      <c r="E952" s="1599"/>
      <c r="F952" s="1599"/>
      <c r="J952" s="1599"/>
      <c r="K952" s="1599"/>
    </row>
    <row r="953" spans="5:11">
      <c r="E953" s="1599"/>
      <c r="F953" s="1599"/>
      <c r="J953" s="1599"/>
      <c r="K953" s="1599"/>
    </row>
    <row r="954" spans="5:11">
      <c r="E954" s="1599"/>
      <c r="F954" s="1599"/>
      <c r="J954" s="1599"/>
      <c r="K954" s="1599"/>
    </row>
    <row r="955" spans="5:11">
      <c r="E955" s="1599"/>
      <c r="F955" s="1599"/>
      <c r="J955" s="1599"/>
      <c r="K955" s="1599"/>
    </row>
    <row r="956" spans="5:11">
      <c r="E956" s="1599"/>
      <c r="F956" s="1599"/>
      <c r="J956" s="1599"/>
      <c r="K956" s="1599"/>
    </row>
    <row r="957" spans="5:11">
      <c r="E957" s="1599"/>
      <c r="F957" s="1599"/>
      <c r="J957" s="1599"/>
      <c r="K957" s="1599"/>
    </row>
    <row r="958" spans="5:11">
      <c r="E958" s="1599"/>
      <c r="F958" s="1599"/>
      <c r="J958" s="1599"/>
      <c r="K958" s="1599"/>
    </row>
    <row r="959" spans="5:11">
      <c r="E959" s="1599"/>
      <c r="F959" s="1599"/>
      <c r="J959" s="1599"/>
      <c r="K959" s="1599"/>
    </row>
    <row r="960" spans="5:11">
      <c r="E960" s="1599"/>
      <c r="F960" s="1599"/>
      <c r="J960" s="1599"/>
      <c r="K960" s="1599"/>
    </row>
    <row r="961" spans="5:11">
      <c r="E961" s="1599"/>
      <c r="F961" s="1599"/>
      <c r="J961" s="1599"/>
      <c r="K961" s="1599"/>
    </row>
    <row r="962" spans="5:11">
      <c r="E962" s="1599"/>
      <c r="F962" s="1599"/>
      <c r="J962" s="1599"/>
      <c r="K962" s="1599"/>
    </row>
    <row r="963" spans="5:11">
      <c r="E963" s="1599"/>
      <c r="F963" s="1599"/>
      <c r="J963" s="1599"/>
      <c r="K963" s="1599"/>
    </row>
    <row r="964" spans="5:11">
      <c r="E964" s="1599"/>
      <c r="F964" s="1599"/>
      <c r="J964" s="1599"/>
      <c r="K964" s="1599"/>
    </row>
    <row r="965" spans="5:11">
      <c r="E965" s="1599"/>
      <c r="F965" s="1599"/>
      <c r="J965" s="1599"/>
      <c r="K965" s="1599"/>
    </row>
    <row r="966" spans="5:11">
      <c r="E966" s="1599"/>
      <c r="F966" s="1599"/>
      <c r="J966" s="1599"/>
      <c r="K966" s="1599"/>
    </row>
    <row r="967" spans="5:11">
      <c r="E967" s="1599"/>
      <c r="F967" s="1599"/>
      <c r="J967" s="1599"/>
      <c r="K967" s="1599"/>
    </row>
    <row r="968" spans="5:11">
      <c r="E968" s="1599"/>
      <c r="F968" s="1599"/>
      <c r="J968" s="1599"/>
      <c r="K968" s="1599"/>
    </row>
    <row r="969" spans="5:11">
      <c r="E969" s="1599"/>
      <c r="F969" s="1599"/>
      <c r="J969" s="1599"/>
      <c r="K969" s="1599"/>
    </row>
    <row r="970" spans="5:11">
      <c r="E970" s="1599"/>
      <c r="F970" s="1599"/>
      <c r="J970" s="1599"/>
      <c r="K970" s="1599"/>
    </row>
    <row r="971" spans="5:11">
      <c r="E971" s="1599"/>
      <c r="F971" s="1599"/>
      <c r="J971" s="1599"/>
      <c r="K971" s="1599"/>
    </row>
    <row r="972" spans="5:11">
      <c r="E972" s="1599"/>
      <c r="F972" s="1599"/>
      <c r="J972" s="1599"/>
      <c r="K972" s="1599"/>
    </row>
    <row r="973" spans="5:11">
      <c r="E973" s="1599"/>
      <c r="F973" s="1599"/>
      <c r="J973" s="1599"/>
      <c r="K973" s="1599"/>
    </row>
    <row r="974" spans="5:11">
      <c r="E974" s="1599"/>
      <c r="F974" s="1599"/>
      <c r="J974" s="1599"/>
      <c r="K974" s="1599"/>
    </row>
    <row r="975" spans="5:11">
      <c r="E975" s="1599"/>
      <c r="F975" s="1599"/>
      <c r="J975" s="1599"/>
      <c r="K975" s="1599"/>
    </row>
    <row r="976" spans="5:11">
      <c r="E976" s="1599"/>
      <c r="F976" s="1599"/>
      <c r="J976" s="1599"/>
      <c r="K976" s="1599"/>
    </row>
    <row r="977" spans="5:11">
      <c r="E977" s="1599"/>
      <c r="F977" s="1599"/>
      <c r="J977" s="1599"/>
      <c r="K977" s="1599"/>
    </row>
    <row r="978" spans="5:11">
      <c r="E978" s="1599"/>
      <c r="F978" s="1599"/>
      <c r="J978" s="1599"/>
      <c r="K978" s="1599"/>
    </row>
    <row r="979" spans="5:11">
      <c r="E979" s="1599"/>
      <c r="F979" s="1599"/>
      <c r="J979" s="1599"/>
      <c r="K979" s="1599"/>
    </row>
    <row r="980" spans="5:11">
      <c r="E980" s="1599"/>
      <c r="F980" s="1599"/>
      <c r="J980" s="1599"/>
      <c r="K980" s="1599"/>
    </row>
    <row r="981" spans="5:11">
      <c r="E981" s="1599"/>
      <c r="F981" s="1599"/>
      <c r="J981" s="1599"/>
      <c r="K981" s="1599"/>
    </row>
    <row r="982" spans="5:11">
      <c r="E982" s="1599"/>
      <c r="F982" s="1599"/>
      <c r="J982" s="1599"/>
      <c r="K982" s="1599"/>
    </row>
    <row r="983" spans="5:11">
      <c r="E983" s="1599"/>
      <c r="F983" s="1599"/>
      <c r="J983" s="1599"/>
      <c r="K983" s="1599"/>
    </row>
    <row r="984" spans="5:11">
      <c r="E984" s="1599"/>
      <c r="F984" s="1599"/>
      <c r="J984" s="1599"/>
      <c r="K984" s="1599"/>
    </row>
    <row r="985" spans="5:11">
      <c r="E985" s="1599"/>
      <c r="F985" s="1599"/>
      <c r="J985" s="1599"/>
      <c r="K985" s="1599"/>
    </row>
    <row r="986" spans="5:11">
      <c r="E986" s="1599"/>
      <c r="F986" s="1599"/>
      <c r="J986" s="1599"/>
      <c r="K986" s="1599"/>
    </row>
    <row r="987" spans="5:11">
      <c r="E987" s="1599"/>
      <c r="F987" s="1599"/>
      <c r="J987" s="1599"/>
      <c r="K987" s="1599"/>
    </row>
    <row r="988" spans="5:11">
      <c r="E988" s="1599"/>
      <c r="F988" s="1599"/>
      <c r="J988" s="1599"/>
      <c r="K988" s="1599"/>
    </row>
    <row r="989" spans="5:11">
      <c r="E989" s="1599"/>
      <c r="F989" s="1599"/>
      <c r="J989" s="1599"/>
      <c r="K989" s="1599"/>
    </row>
    <row r="990" spans="5:11">
      <c r="E990" s="1599"/>
      <c r="F990" s="1599"/>
      <c r="J990" s="1599"/>
      <c r="K990" s="1599"/>
    </row>
    <row r="991" spans="5:11">
      <c r="E991" s="1599"/>
      <c r="F991" s="1599"/>
      <c r="J991" s="1599"/>
      <c r="K991" s="1599"/>
    </row>
    <row r="992" spans="5:11">
      <c r="E992" s="1599"/>
      <c r="F992" s="1599"/>
      <c r="J992" s="1599"/>
      <c r="K992" s="1599"/>
    </row>
    <row r="993" spans="5:11">
      <c r="E993" s="1599"/>
      <c r="F993" s="1599"/>
      <c r="J993" s="1599"/>
      <c r="K993" s="1599"/>
    </row>
    <row r="994" spans="5:11">
      <c r="E994" s="1599"/>
      <c r="F994" s="1599"/>
      <c r="J994" s="1599"/>
      <c r="K994" s="1599"/>
    </row>
    <row r="995" spans="5:11">
      <c r="E995" s="1599"/>
      <c r="F995" s="1599"/>
      <c r="J995" s="1599"/>
      <c r="K995" s="1599"/>
    </row>
    <row r="996" spans="5:11">
      <c r="E996" s="1599"/>
      <c r="F996" s="1599"/>
      <c r="J996" s="1599"/>
      <c r="K996" s="1599"/>
    </row>
    <row r="997" spans="5:11">
      <c r="E997" s="1599"/>
      <c r="F997" s="1599"/>
      <c r="J997" s="1599"/>
      <c r="K997" s="1599"/>
    </row>
    <row r="998" spans="5:11">
      <c r="E998" s="1599"/>
      <c r="F998" s="1599"/>
      <c r="J998" s="1599"/>
      <c r="K998" s="1599"/>
    </row>
    <row r="999" spans="5:11">
      <c r="E999" s="1599"/>
      <c r="F999" s="1599"/>
      <c r="J999" s="1599"/>
      <c r="K999" s="1599"/>
    </row>
    <row r="1000" spans="5:11">
      <c r="E1000" s="1599"/>
      <c r="F1000" s="1599"/>
      <c r="J1000" s="1599"/>
      <c r="K1000" s="1599"/>
    </row>
    <row r="1001" spans="5:11">
      <c r="E1001" s="1599"/>
      <c r="F1001" s="1599"/>
      <c r="J1001" s="1599"/>
      <c r="K1001" s="1599"/>
    </row>
    <row r="1002" spans="5:11">
      <c r="E1002" s="1599"/>
      <c r="F1002" s="1599"/>
      <c r="J1002" s="1599"/>
      <c r="K1002" s="1599"/>
    </row>
    <row r="1003" spans="5:11">
      <c r="E1003" s="1599"/>
      <c r="F1003" s="1599"/>
      <c r="J1003" s="1599"/>
      <c r="K1003" s="1599"/>
    </row>
    <row r="1004" spans="5:11">
      <c r="E1004" s="1599"/>
      <c r="F1004" s="1599"/>
      <c r="J1004" s="1599"/>
      <c r="K1004" s="1599"/>
    </row>
    <row r="1005" spans="5:11">
      <c r="E1005" s="1599"/>
      <c r="F1005" s="1599"/>
      <c r="J1005" s="1599"/>
      <c r="K1005" s="1599"/>
    </row>
    <row r="1006" spans="5:11">
      <c r="E1006" s="1599"/>
      <c r="F1006" s="1599"/>
      <c r="J1006" s="1599"/>
      <c r="K1006" s="1599"/>
    </row>
    <row r="1007" spans="5:11">
      <c r="E1007" s="1599"/>
      <c r="F1007" s="1599"/>
      <c r="J1007" s="1599"/>
      <c r="K1007" s="1599"/>
    </row>
    <row r="1008" spans="5:11">
      <c r="E1008" s="1599"/>
      <c r="F1008" s="1599"/>
      <c r="J1008" s="1599"/>
      <c r="K1008" s="1599"/>
    </row>
    <row r="1009" spans="5:11">
      <c r="E1009" s="1599"/>
      <c r="F1009" s="1599"/>
      <c r="J1009" s="1599"/>
      <c r="K1009" s="1599"/>
    </row>
    <row r="1010" spans="5:11">
      <c r="E1010" s="1599"/>
      <c r="F1010" s="1599"/>
      <c r="J1010" s="1599"/>
      <c r="K1010" s="1599"/>
    </row>
    <row r="1011" spans="5:11">
      <c r="E1011" s="1599"/>
      <c r="F1011" s="1599"/>
      <c r="J1011" s="1599"/>
      <c r="K1011" s="1599"/>
    </row>
    <row r="1012" spans="5:11">
      <c r="E1012" s="1599"/>
      <c r="F1012" s="1599"/>
      <c r="J1012" s="1599"/>
      <c r="K1012" s="1599"/>
    </row>
    <row r="1013" spans="5:11">
      <c r="E1013" s="1599"/>
      <c r="F1013" s="1599"/>
      <c r="J1013" s="1599"/>
      <c r="K1013" s="1599"/>
    </row>
    <row r="1014" spans="5:11">
      <c r="E1014" s="1599"/>
      <c r="F1014" s="1599"/>
      <c r="J1014" s="1599"/>
      <c r="K1014" s="1599"/>
    </row>
    <row r="1015" spans="5:11">
      <c r="E1015" s="1599"/>
      <c r="F1015" s="1599"/>
      <c r="J1015" s="1599"/>
      <c r="K1015" s="1599"/>
    </row>
    <row r="1016" spans="5:11">
      <c r="E1016" s="1599"/>
      <c r="F1016" s="1599"/>
      <c r="J1016" s="1599"/>
      <c r="K1016" s="1599"/>
    </row>
    <row r="1017" spans="5:11">
      <c r="E1017" s="1599"/>
      <c r="F1017" s="1599"/>
      <c r="J1017" s="1599"/>
      <c r="K1017" s="1599"/>
    </row>
    <row r="1018" spans="5:11">
      <c r="E1018" s="1599"/>
      <c r="F1018" s="1599"/>
      <c r="J1018" s="1599"/>
      <c r="K1018" s="1599"/>
    </row>
    <row r="1019" spans="5:11">
      <c r="E1019" s="1599"/>
      <c r="F1019" s="1599"/>
      <c r="J1019" s="1599"/>
      <c r="K1019" s="1599"/>
    </row>
    <row r="1020" spans="5:11">
      <c r="E1020" s="1599"/>
      <c r="F1020" s="1599"/>
      <c r="J1020" s="1599"/>
      <c r="K1020" s="1599"/>
    </row>
    <row r="1021" spans="5:11">
      <c r="E1021" s="1599"/>
      <c r="F1021" s="1599"/>
      <c r="J1021" s="1599"/>
      <c r="K1021" s="1599"/>
    </row>
    <row r="1022" spans="5:11">
      <c r="E1022" s="1599"/>
      <c r="F1022" s="1599"/>
      <c r="J1022" s="1599"/>
      <c r="K1022" s="1599"/>
    </row>
    <row r="1023" spans="5:11">
      <c r="E1023" s="1599"/>
      <c r="F1023" s="1599"/>
      <c r="J1023" s="1599"/>
      <c r="K1023" s="1599"/>
    </row>
    <row r="1024" spans="5:11">
      <c r="E1024" s="1599"/>
      <c r="F1024" s="1599"/>
      <c r="J1024" s="1599"/>
      <c r="K1024" s="1599"/>
    </row>
    <row r="1025" spans="5:11">
      <c r="E1025" s="1599"/>
      <c r="F1025" s="1599"/>
      <c r="J1025" s="1599"/>
      <c r="K1025" s="1599"/>
    </row>
    <row r="1026" spans="5:11">
      <c r="E1026" s="1599"/>
      <c r="F1026" s="1599"/>
      <c r="J1026" s="1599"/>
      <c r="K1026" s="1599"/>
    </row>
    <row r="1027" spans="5:11">
      <c r="E1027" s="1599"/>
      <c r="F1027" s="1599"/>
      <c r="J1027" s="1599"/>
      <c r="K1027" s="1599"/>
    </row>
    <row r="1028" spans="5:11">
      <c r="E1028" s="1599"/>
      <c r="F1028" s="1599"/>
      <c r="J1028" s="1599"/>
      <c r="K1028" s="1599"/>
    </row>
    <row r="1029" spans="5:11">
      <c r="E1029" s="1599"/>
      <c r="F1029" s="1599"/>
      <c r="J1029" s="1599"/>
      <c r="K1029" s="1599"/>
    </row>
    <row r="1030" spans="5:11">
      <c r="E1030" s="1599"/>
      <c r="F1030" s="1599"/>
      <c r="J1030" s="1599"/>
      <c r="K1030" s="1599"/>
    </row>
    <row r="1031" spans="5:11">
      <c r="E1031" s="1599"/>
      <c r="F1031" s="1599"/>
      <c r="J1031" s="1599"/>
      <c r="K1031" s="1599"/>
    </row>
    <row r="1032" spans="5:11">
      <c r="E1032" s="1599"/>
      <c r="F1032" s="1599"/>
      <c r="J1032" s="1599"/>
      <c r="K1032" s="1599"/>
    </row>
    <row r="1033" spans="5:11">
      <c r="E1033" s="1599"/>
      <c r="F1033" s="1599"/>
      <c r="J1033" s="1599"/>
      <c r="K1033" s="1599"/>
    </row>
    <row r="1034" spans="5:11">
      <c r="E1034" s="1599"/>
      <c r="F1034" s="1599"/>
      <c r="J1034" s="1599"/>
      <c r="K1034" s="1599"/>
    </row>
    <row r="1035" spans="5:11">
      <c r="E1035" s="1599"/>
      <c r="F1035" s="1599"/>
      <c r="J1035" s="1599"/>
      <c r="K1035" s="1599"/>
    </row>
    <row r="1036" spans="5:11">
      <c r="E1036" s="1599"/>
      <c r="F1036" s="1599"/>
      <c r="J1036" s="1599"/>
      <c r="K1036" s="1599"/>
    </row>
    <row r="1037" spans="5:11">
      <c r="E1037" s="1599"/>
      <c r="F1037" s="1599"/>
      <c r="J1037" s="1599"/>
      <c r="K1037" s="1599"/>
    </row>
    <row r="1038" spans="5:11">
      <c r="E1038" s="1599"/>
      <c r="F1038" s="1599"/>
      <c r="J1038" s="1599"/>
      <c r="K1038" s="1599"/>
    </row>
    <row r="1039" spans="5:11">
      <c r="E1039" s="1599"/>
      <c r="F1039" s="1599"/>
      <c r="J1039" s="1599"/>
      <c r="K1039" s="1599"/>
    </row>
    <row r="1040" spans="5:11">
      <c r="E1040" s="1599"/>
      <c r="F1040" s="1599"/>
      <c r="J1040" s="1599"/>
      <c r="K1040" s="1599"/>
    </row>
    <row r="1041" spans="5:11">
      <c r="E1041" s="1599"/>
      <c r="F1041" s="1599"/>
      <c r="J1041" s="1599"/>
      <c r="K1041" s="1599"/>
    </row>
    <row r="1042" spans="5:11">
      <c r="E1042" s="1599"/>
      <c r="F1042" s="1599"/>
      <c r="J1042" s="1599"/>
      <c r="K1042" s="1599"/>
    </row>
    <row r="1043" spans="5:11">
      <c r="E1043" s="1599"/>
      <c r="F1043" s="1599"/>
      <c r="J1043" s="1599"/>
      <c r="K1043" s="1599"/>
    </row>
    <row r="1044" spans="5:11">
      <c r="E1044" s="1599"/>
      <c r="F1044" s="1599"/>
      <c r="J1044" s="1599"/>
      <c r="K1044" s="1599"/>
    </row>
    <row r="1045" spans="5:11">
      <c r="E1045" s="1599"/>
      <c r="F1045" s="1599"/>
      <c r="J1045" s="1599"/>
      <c r="K1045" s="1599"/>
    </row>
    <row r="1046" spans="5:11">
      <c r="E1046" s="1599"/>
      <c r="F1046" s="1599"/>
      <c r="J1046" s="1599"/>
      <c r="K1046" s="1599"/>
    </row>
    <row r="1047" spans="5:11">
      <c r="E1047" s="1599"/>
      <c r="F1047" s="1599"/>
      <c r="J1047" s="1599"/>
      <c r="K1047" s="1599"/>
    </row>
    <row r="1048" spans="5:11">
      <c r="E1048" s="1599"/>
      <c r="F1048" s="1599"/>
      <c r="J1048" s="1599"/>
      <c r="K1048" s="1599"/>
    </row>
    <row r="1049" spans="5:11">
      <c r="E1049" s="1599"/>
      <c r="F1049" s="1599"/>
      <c r="J1049" s="1599"/>
      <c r="K1049" s="1599"/>
    </row>
    <row r="1050" spans="5:11">
      <c r="E1050" s="1599"/>
      <c r="F1050" s="1599"/>
      <c r="J1050" s="1599"/>
      <c r="K1050" s="1599"/>
    </row>
    <row r="1051" spans="5:11">
      <c r="E1051" s="1599"/>
      <c r="F1051" s="1599"/>
      <c r="J1051" s="1599"/>
      <c r="K1051" s="1599"/>
    </row>
    <row r="1052" spans="5:11">
      <c r="E1052" s="1599"/>
      <c r="F1052" s="1599"/>
      <c r="J1052" s="1599"/>
      <c r="K1052" s="1599"/>
    </row>
    <row r="1053" spans="5:11">
      <c r="E1053" s="1599"/>
      <c r="F1053" s="1599"/>
      <c r="J1053" s="1599"/>
      <c r="K1053" s="1599"/>
    </row>
    <row r="1054" spans="5:11">
      <c r="E1054" s="1599"/>
      <c r="F1054" s="1599"/>
      <c r="J1054" s="1599"/>
      <c r="K1054" s="1599"/>
    </row>
    <row r="1055" spans="5:11">
      <c r="E1055" s="1599"/>
      <c r="F1055" s="1599"/>
      <c r="J1055" s="1599"/>
      <c r="K1055" s="1599"/>
    </row>
    <row r="1056" spans="5:11">
      <c r="E1056" s="1599"/>
      <c r="F1056" s="1599"/>
      <c r="J1056" s="1599"/>
      <c r="K1056" s="1599"/>
    </row>
    <row r="1057" spans="5:11">
      <c r="E1057" s="1599"/>
      <c r="F1057" s="1599"/>
      <c r="J1057" s="1599"/>
      <c r="K1057" s="1599"/>
    </row>
    <row r="1058" spans="5:11">
      <c r="E1058" s="1599"/>
      <c r="F1058" s="1599"/>
      <c r="J1058" s="1599"/>
      <c r="K1058" s="1599"/>
    </row>
    <row r="1059" spans="5:11">
      <c r="E1059" s="1599"/>
      <c r="F1059" s="1599"/>
      <c r="J1059" s="1599"/>
      <c r="K1059" s="1599"/>
    </row>
    <row r="1060" spans="5:11">
      <c r="E1060" s="1599"/>
      <c r="F1060" s="1599"/>
      <c r="J1060" s="1599"/>
      <c r="K1060" s="1599"/>
    </row>
    <row r="1061" spans="5:11">
      <c r="E1061" s="1599"/>
      <c r="F1061" s="1599"/>
      <c r="J1061" s="1599"/>
      <c r="K1061" s="1599"/>
    </row>
    <row r="1062" spans="5:11">
      <c r="E1062" s="1599"/>
      <c r="F1062" s="1599"/>
      <c r="J1062" s="1599"/>
      <c r="K1062" s="1599"/>
    </row>
    <row r="1063" spans="5:11">
      <c r="E1063" s="1599"/>
      <c r="F1063" s="1599"/>
      <c r="J1063" s="1599"/>
      <c r="K1063" s="1599"/>
    </row>
    <row r="1064" spans="5:11">
      <c r="E1064" s="1599"/>
      <c r="F1064" s="1599"/>
      <c r="J1064" s="1599"/>
      <c r="K1064" s="1599"/>
    </row>
    <row r="1065" spans="5:11">
      <c r="E1065" s="1599"/>
      <c r="F1065" s="1599"/>
      <c r="J1065" s="1599"/>
      <c r="K1065" s="1599"/>
    </row>
    <row r="1066" spans="5:11">
      <c r="E1066" s="1599"/>
      <c r="F1066" s="1599"/>
      <c r="J1066" s="1599"/>
      <c r="K1066" s="1599"/>
    </row>
    <row r="1067" spans="5:11">
      <c r="E1067" s="1599"/>
      <c r="F1067" s="1599"/>
      <c r="J1067" s="1599"/>
      <c r="K1067" s="1599"/>
    </row>
    <row r="1068" spans="5:11">
      <c r="E1068" s="1599"/>
      <c r="F1068" s="1599"/>
      <c r="J1068" s="1599"/>
      <c r="K1068" s="1599"/>
    </row>
    <row r="1069" spans="5:11">
      <c r="E1069" s="1599"/>
      <c r="F1069" s="1599"/>
      <c r="J1069" s="1599"/>
      <c r="K1069" s="1599"/>
    </row>
    <row r="1070" spans="5:11">
      <c r="E1070" s="1599"/>
      <c r="F1070" s="1599"/>
      <c r="J1070" s="1599"/>
      <c r="K1070" s="1599"/>
    </row>
    <row r="1071" spans="5:11">
      <c r="E1071" s="1599"/>
      <c r="F1071" s="1599"/>
      <c r="J1071" s="1599"/>
      <c r="K1071" s="1599"/>
    </row>
    <row r="1072" spans="5:11">
      <c r="E1072" s="1599"/>
      <c r="F1072" s="1599"/>
      <c r="J1072" s="1599"/>
      <c r="K1072" s="1599"/>
    </row>
    <row r="1073" spans="5:11">
      <c r="E1073" s="1599"/>
      <c r="F1073" s="1599"/>
      <c r="J1073" s="1599"/>
      <c r="K1073" s="1599"/>
    </row>
    <row r="1074" spans="5:11">
      <c r="E1074" s="1599"/>
      <c r="F1074" s="1599"/>
      <c r="J1074" s="1599"/>
      <c r="K1074" s="1599"/>
    </row>
    <row r="1075" spans="5:11">
      <c r="E1075" s="1599"/>
      <c r="F1075" s="1599"/>
      <c r="J1075" s="1599"/>
      <c r="K1075" s="1599"/>
    </row>
    <row r="1076" spans="5:11">
      <c r="E1076" s="1599"/>
      <c r="F1076" s="1599"/>
      <c r="J1076" s="1599"/>
      <c r="K1076" s="1599"/>
    </row>
    <row r="1077" spans="5:11">
      <c r="E1077" s="1599"/>
      <c r="F1077" s="1599"/>
      <c r="J1077" s="1599"/>
      <c r="K1077" s="1599"/>
    </row>
    <row r="1078" spans="5:11">
      <c r="E1078" s="1599"/>
      <c r="F1078" s="1599"/>
      <c r="J1078" s="1599"/>
      <c r="K1078" s="1599"/>
    </row>
    <row r="1079" spans="5:11">
      <c r="E1079" s="1599"/>
      <c r="F1079" s="1599"/>
      <c r="J1079" s="1599"/>
      <c r="K1079" s="1599"/>
    </row>
    <row r="1080" spans="5:11">
      <c r="E1080" s="1599"/>
      <c r="F1080" s="1599"/>
      <c r="J1080" s="1599"/>
      <c r="K1080" s="1599"/>
    </row>
    <row r="1081" spans="5:11">
      <c r="E1081" s="1599"/>
      <c r="F1081" s="1599"/>
      <c r="J1081" s="1599"/>
      <c r="K1081" s="1599"/>
    </row>
    <row r="1082" spans="5:11">
      <c r="E1082" s="1599"/>
      <c r="F1082" s="1599"/>
      <c r="J1082" s="1599"/>
      <c r="K1082" s="1599"/>
    </row>
    <row r="1083" spans="5:11">
      <c r="E1083" s="1599"/>
      <c r="F1083" s="1599"/>
      <c r="J1083" s="1599"/>
      <c r="K1083" s="1599"/>
    </row>
    <row r="1084" spans="5:11">
      <c r="E1084" s="1599"/>
      <c r="F1084" s="1599"/>
      <c r="J1084" s="1599"/>
      <c r="K1084" s="1599"/>
    </row>
    <row r="1085" spans="5:11">
      <c r="E1085" s="1599"/>
      <c r="F1085" s="1599"/>
      <c r="J1085" s="1599"/>
      <c r="K1085" s="1599"/>
    </row>
    <row r="1086" spans="5:11">
      <c r="E1086" s="1599"/>
      <c r="F1086" s="1599"/>
      <c r="J1086" s="1599"/>
      <c r="K1086" s="1599"/>
    </row>
    <row r="1087" spans="5:11">
      <c r="E1087" s="1599"/>
      <c r="F1087" s="1599"/>
      <c r="J1087" s="1599"/>
      <c r="K1087" s="1599"/>
    </row>
    <row r="1088" spans="5:11">
      <c r="E1088" s="1599"/>
      <c r="F1088" s="1599"/>
      <c r="J1088" s="1599"/>
      <c r="K1088" s="1599"/>
    </row>
    <row r="1089" spans="5:11">
      <c r="E1089" s="1599"/>
      <c r="F1089" s="1599"/>
      <c r="J1089" s="1599"/>
      <c r="K1089" s="1599"/>
    </row>
    <row r="1090" spans="5:11">
      <c r="E1090" s="1599"/>
      <c r="F1090" s="1599"/>
      <c r="J1090" s="1599"/>
      <c r="K1090" s="1599"/>
    </row>
    <row r="1091" spans="5:11">
      <c r="E1091" s="1599"/>
      <c r="F1091" s="1599"/>
      <c r="J1091" s="1599"/>
      <c r="K1091" s="1599"/>
    </row>
    <row r="1092" spans="5:11">
      <c r="E1092" s="1599"/>
      <c r="F1092" s="1599"/>
      <c r="J1092" s="1599"/>
      <c r="K1092" s="1599"/>
    </row>
    <row r="1093" spans="5:11">
      <c r="E1093" s="1599"/>
      <c r="F1093" s="1599"/>
      <c r="J1093" s="1599"/>
      <c r="K1093" s="1599"/>
    </row>
    <row r="1094" spans="5:11">
      <c r="E1094" s="1599"/>
      <c r="F1094" s="1599"/>
      <c r="J1094" s="1599"/>
      <c r="K1094" s="1599"/>
    </row>
    <row r="1095" spans="5:11">
      <c r="E1095" s="1599"/>
      <c r="F1095" s="1599"/>
      <c r="J1095" s="1599"/>
      <c r="K1095" s="1599"/>
    </row>
    <row r="1096" spans="5:11">
      <c r="E1096" s="1599"/>
      <c r="F1096" s="1599"/>
      <c r="J1096" s="1599"/>
      <c r="K1096" s="1599"/>
    </row>
    <row r="1097" spans="5:11">
      <c r="E1097" s="1599"/>
      <c r="F1097" s="1599"/>
      <c r="J1097" s="1599"/>
      <c r="K1097" s="1599"/>
    </row>
    <row r="1098" spans="5:11">
      <c r="E1098" s="1599"/>
      <c r="F1098" s="1599"/>
      <c r="J1098" s="1599"/>
      <c r="K1098" s="1599"/>
    </row>
    <row r="1099" spans="5:11">
      <c r="E1099" s="1599"/>
      <c r="F1099" s="1599"/>
      <c r="J1099" s="1599"/>
      <c r="K1099" s="1599"/>
    </row>
    <row r="1100" spans="5:11">
      <c r="E1100" s="1599"/>
      <c r="F1100" s="1599"/>
      <c r="J1100" s="1599"/>
      <c r="K1100" s="1599"/>
    </row>
    <row r="1101" spans="5:11">
      <c r="E1101" s="1599"/>
      <c r="F1101" s="1599"/>
      <c r="J1101" s="1599"/>
      <c r="K1101" s="1599"/>
    </row>
    <row r="1102" spans="5:11">
      <c r="E1102" s="1599"/>
      <c r="F1102" s="1599"/>
      <c r="J1102" s="1599"/>
      <c r="K1102" s="1599"/>
    </row>
    <row r="1103" spans="5:11">
      <c r="E1103" s="1599"/>
      <c r="F1103" s="1599"/>
      <c r="J1103" s="1599"/>
      <c r="K1103" s="1599"/>
    </row>
    <row r="1104" spans="5:11">
      <c r="E1104" s="1599"/>
      <c r="F1104" s="1599"/>
      <c r="J1104" s="1599"/>
      <c r="K1104" s="1599"/>
    </row>
    <row r="1105" spans="5:11">
      <c r="E1105" s="1599"/>
      <c r="F1105" s="1599"/>
      <c r="J1105" s="1599"/>
      <c r="K1105" s="1599"/>
    </row>
    <row r="1106" spans="5:11">
      <c r="E1106" s="1599"/>
      <c r="F1106" s="1599"/>
      <c r="J1106" s="1599"/>
      <c r="K1106" s="1599"/>
    </row>
    <row r="1107" spans="5:11">
      <c r="E1107" s="1599"/>
      <c r="F1107" s="1599"/>
      <c r="J1107" s="1599"/>
      <c r="K1107" s="1599"/>
    </row>
    <row r="1108" spans="5:11">
      <c r="E1108" s="1599"/>
      <c r="F1108" s="1599"/>
      <c r="J1108" s="1599"/>
      <c r="K1108" s="1599"/>
    </row>
    <row r="1109" spans="5:11">
      <c r="E1109" s="1599"/>
      <c r="F1109" s="1599"/>
      <c r="J1109" s="1599"/>
      <c r="K1109" s="1599"/>
    </row>
    <row r="1110" spans="5:11">
      <c r="E1110" s="1599"/>
      <c r="F1110" s="1599"/>
      <c r="J1110" s="1599"/>
      <c r="K1110" s="1599"/>
    </row>
    <row r="1111" spans="5:11">
      <c r="E1111" s="1599"/>
      <c r="F1111" s="1599"/>
      <c r="J1111" s="1599"/>
      <c r="K1111" s="1599"/>
    </row>
    <row r="1112" spans="5:11">
      <c r="E1112" s="1599"/>
      <c r="F1112" s="1599"/>
      <c r="J1112" s="1599"/>
      <c r="K1112" s="1599"/>
    </row>
    <row r="1113" spans="5:11">
      <c r="E1113" s="1599"/>
      <c r="F1113" s="1599"/>
      <c r="J1113" s="1599"/>
      <c r="K1113" s="1599"/>
    </row>
    <row r="1114" spans="5:11">
      <c r="E1114" s="1599"/>
      <c r="F1114" s="1599"/>
      <c r="J1114" s="1599"/>
      <c r="K1114" s="1599"/>
    </row>
    <row r="1115" spans="5:11">
      <c r="E1115" s="1599"/>
      <c r="F1115" s="1599"/>
      <c r="J1115" s="1599"/>
      <c r="K1115" s="1599"/>
    </row>
    <row r="1116" spans="5:11">
      <c r="E1116" s="1599"/>
      <c r="F1116" s="1599"/>
      <c r="J1116" s="1599"/>
      <c r="K1116" s="1599"/>
    </row>
    <row r="1117" spans="5:11">
      <c r="E1117" s="1599"/>
      <c r="F1117" s="1599"/>
      <c r="J1117" s="1599"/>
      <c r="K1117" s="1599"/>
    </row>
    <row r="1118" spans="5:11">
      <c r="E1118" s="1599"/>
      <c r="F1118" s="1599"/>
      <c r="J1118" s="1599"/>
      <c r="K1118" s="1599"/>
    </row>
    <row r="1119" spans="5:11">
      <c r="E1119" s="1599"/>
      <c r="F1119" s="1599"/>
      <c r="J1119" s="1599"/>
      <c r="K1119" s="1599"/>
    </row>
    <row r="1120" spans="5:11">
      <c r="E1120" s="1599"/>
      <c r="F1120" s="1599"/>
      <c r="J1120" s="1599"/>
      <c r="K1120" s="1599"/>
    </row>
    <row r="1121" spans="5:11">
      <c r="E1121" s="1599"/>
      <c r="F1121" s="1599"/>
      <c r="J1121" s="1599"/>
      <c r="K1121" s="1599"/>
    </row>
    <row r="1122" spans="5:11">
      <c r="E1122" s="1599"/>
      <c r="F1122" s="1599"/>
      <c r="J1122" s="1599"/>
      <c r="K1122" s="1599"/>
    </row>
    <row r="1123" spans="5:11">
      <c r="E1123" s="1599"/>
      <c r="F1123" s="1599"/>
      <c r="J1123" s="1599"/>
      <c r="K1123" s="1599"/>
    </row>
    <row r="1124" spans="5:11">
      <c r="E1124" s="1599"/>
      <c r="F1124" s="1599"/>
      <c r="J1124" s="1599"/>
      <c r="K1124" s="1599"/>
    </row>
    <row r="1125" spans="5:11">
      <c r="E1125" s="1599"/>
      <c r="F1125" s="1599"/>
      <c r="J1125" s="1599"/>
      <c r="K1125" s="1599"/>
    </row>
    <row r="1126" spans="5:11">
      <c r="E1126" s="1599"/>
      <c r="F1126" s="1599"/>
      <c r="J1126" s="1599"/>
      <c r="K1126" s="1599"/>
    </row>
    <row r="1127" spans="5:11">
      <c r="E1127" s="1599"/>
      <c r="F1127" s="1599"/>
      <c r="J1127" s="1599"/>
      <c r="K1127" s="1599"/>
    </row>
    <row r="1128" spans="5:11">
      <c r="E1128" s="1599"/>
      <c r="F1128" s="1599"/>
      <c r="J1128" s="1599"/>
      <c r="K1128" s="1599"/>
    </row>
    <row r="1129" spans="5:11">
      <c r="E1129" s="1599"/>
      <c r="F1129" s="1599"/>
      <c r="J1129" s="1599"/>
      <c r="K1129" s="1599"/>
    </row>
    <row r="1130" spans="5:11">
      <c r="E1130" s="1599"/>
      <c r="F1130" s="1599"/>
      <c r="J1130" s="1599"/>
      <c r="K1130" s="1599"/>
    </row>
    <row r="1131" spans="5:11">
      <c r="E1131" s="1599"/>
      <c r="F1131" s="1599"/>
      <c r="J1131" s="1599"/>
      <c r="K1131" s="1599"/>
    </row>
    <row r="1132" spans="5:11">
      <c r="E1132" s="1599"/>
      <c r="F1132" s="1599"/>
      <c r="J1132" s="1599"/>
      <c r="K1132" s="1599"/>
    </row>
    <row r="1133" spans="5:11">
      <c r="E1133" s="1599"/>
      <c r="F1133" s="1599"/>
      <c r="J1133" s="1599"/>
      <c r="K1133" s="1599"/>
    </row>
    <row r="1134" spans="5:11">
      <c r="E1134" s="1599"/>
      <c r="F1134" s="1599"/>
      <c r="J1134" s="1599"/>
      <c r="K1134" s="1599"/>
    </row>
    <row r="1135" spans="5:11">
      <c r="E1135" s="1599"/>
      <c r="F1135" s="1599"/>
      <c r="J1135" s="1599"/>
      <c r="K1135" s="1599"/>
    </row>
    <row r="1136" spans="5:11">
      <c r="E1136" s="1599"/>
      <c r="F1136" s="1599"/>
      <c r="J1136" s="1599"/>
      <c r="K1136" s="1599"/>
    </row>
    <row r="1137" spans="5:11">
      <c r="E1137" s="1599"/>
      <c r="F1137" s="1599"/>
      <c r="J1137" s="1599"/>
      <c r="K1137" s="1599"/>
    </row>
    <row r="1138" spans="5:11">
      <c r="E1138" s="1599"/>
      <c r="F1138" s="1599"/>
      <c r="J1138" s="1599"/>
      <c r="K1138" s="1599"/>
    </row>
    <row r="1139" spans="5:11">
      <c r="E1139" s="1599"/>
      <c r="F1139" s="1599"/>
      <c r="J1139" s="1599"/>
      <c r="K1139" s="1599"/>
    </row>
    <row r="1140" spans="5:11">
      <c r="E1140" s="1599"/>
      <c r="F1140" s="1599"/>
      <c r="J1140" s="1599"/>
      <c r="K1140" s="1599"/>
    </row>
    <row r="1141" spans="5:11">
      <c r="E1141" s="1599"/>
      <c r="F1141" s="1599"/>
      <c r="J1141" s="1599"/>
      <c r="K1141" s="1599"/>
    </row>
    <row r="1142" spans="5:11">
      <c r="E1142" s="1599"/>
      <c r="F1142" s="1599"/>
      <c r="J1142" s="1599"/>
      <c r="K1142" s="1599"/>
    </row>
    <row r="1143" spans="5:11">
      <c r="E1143" s="1599"/>
      <c r="F1143" s="1599"/>
      <c r="J1143" s="1599"/>
      <c r="K1143" s="1599"/>
    </row>
    <row r="1144" spans="5:11">
      <c r="E1144" s="1599"/>
      <c r="F1144" s="1599"/>
      <c r="J1144" s="1599"/>
      <c r="K1144" s="1599"/>
    </row>
    <row r="1145" spans="5:11">
      <c r="E1145" s="1599"/>
      <c r="F1145" s="1599"/>
      <c r="J1145" s="1599"/>
      <c r="K1145" s="1599"/>
    </row>
    <row r="1146" spans="5:11">
      <c r="E1146" s="1599"/>
      <c r="F1146" s="1599"/>
      <c r="J1146" s="1599"/>
      <c r="K1146" s="1599"/>
    </row>
    <row r="1147" spans="5:11">
      <c r="E1147" s="1599"/>
      <c r="F1147" s="1599"/>
      <c r="J1147" s="1599"/>
      <c r="K1147" s="1599"/>
    </row>
    <row r="1148" spans="5:11">
      <c r="E1148" s="1599"/>
      <c r="F1148" s="1599"/>
      <c r="J1148" s="1599"/>
      <c r="K1148" s="1599"/>
    </row>
    <row r="1149" spans="5:11">
      <c r="E1149" s="1599"/>
      <c r="F1149" s="1599"/>
      <c r="J1149" s="1599"/>
      <c r="K1149" s="1599"/>
    </row>
    <row r="1150" spans="5:11">
      <c r="E1150" s="1599"/>
      <c r="F1150" s="1599"/>
      <c r="J1150" s="1599"/>
      <c r="K1150" s="1599"/>
    </row>
    <row r="1151" spans="5:11">
      <c r="E1151" s="1599"/>
      <c r="F1151" s="1599"/>
      <c r="J1151" s="1599"/>
      <c r="K1151" s="1599"/>
    </row>
    <row r="1152" spans="5:11">
      <c r="E1152" s="1599"/>
      <c r="F1152" s="1599"/>
      <c r="J1152" s="1599"/>
      <c r="K1152" s="1599"/>
    </row>
    <row r="1153" spans="5:11">
      <c r="E1153" s="1599"/>
      <c r="F1153" s="1599"/>
      <c r="J1153" s="1599"/>
      <c r="K1153" s="1599"/>
    </row>
    <row r="1154" spans="5:11">
      <c r="E1154" s="1599"/>
      <c r="F1154" s="1599"/>
      <c r="J1154" s="1599"/>
      <c r="K1154" s="1599"/>
    </row>
    <row r="1155" spans="5:11">
      <c r="E1155" s="1599"/>
      <c r="F1155" s="1599"/>
      <c r="J1155" s="1599"/>
      <c r="K1155" s="1599"/>
    </row>
    <row r="1156" spans="5:11">
      <c r="E1156" s="1599"/>
      <c r="F1156" s="1599"/>
      <c r="J1156" s="1599"/>
      <c r="K1156" s="1599"/>
    </row>
    <row r="1157" spans="5:11">
      <c r="E1157" s="1599"/>
      <c r="F1157" s="1599"/>
      <c r="J1157" s="1599"/>
      <c r="K1157" s="1599"/>
    </row>
    <row r="1158" spans="5:11">
      <c r="E1158" s="1599"/>
      <c r="F1158" s="1599"/>
      <c r="J1158" s="1599"/>
      <c r="K1158" s="1599"/>
    </row>
    <row r="1159" spans="5:11">
      <c r="E1159" s="1599"/>
      <c r="F1159" s="1599"/>
      <c r="J1159" s="1599"/>
      <c r="K1159" s="1599"/>
    </row>
    <row r="1160" spans="5:11">
      <c r="E1160" s="1599"/>
      <c r="F1160" s="1599"/>
      <c r="J1160" s="1599"/>
      <c r="K1160" s="1599"/>
    </row>
    <row r="1161" spans="5:11">
      <c r="E1161" s="1599"/>
      <c r="F1161" s="1599"/>
      <c r="J1161" s="1599"/>
      <c r="K1161" s="1599"/>
    </row>
    <row r="1162" spans="5:11">
      <c r="E1162" s="1599"/>
      <c r="F1162" s="1599"/>
      <c r="J1162" s="1599"/>
      <c r="K1162" s="1599"/>
    </row>
    <row r="1163" spans="5:11">
      <c r="E1163" s="1599"/>
      <c r="F1163" s="1599"/>
      <c r="J1163" s="1599"/>
      <c r="K1163" s="1599"/>
    </row>
    <row r="1164" spans="5:11">
      <c r="E1164" s="1599"/>
      <c r="F1164" s="1599"/>
      <c r="J1164" s="1599"/>
      <c r="K1164" s="1599"/>
    </row>
    <row r="1165" spans="5:11">
      <c r="E1165" s="1599"/>
      <c r="F1165" s="1599"/>
      <c r="J1165" s="1599"/>
      <c r="K1165" s="1599"/>
    </row>
    <row r="1166" spans="5:11">
      <c r="E1166" s="1599"/>
      <c r="F1166" s="1599"/>
      <c r="J1166" s="1599"/>
      <c r="K1166" s="1599"/>
    </row>
    <row r="1167" spans="5:11">
      <c r="E1167" s="1599"/>
      <c r="F1167" s="1599"/>
      <c r="J1167" s="1599"/>
      <c r="K1167" s="1599"/>
    </row>
    <row r="1168" spans="5:11">
      <c r="E1168" s="1599"/>
      <c r="F1168" s="1599"/>
      <c r="J1168" s="1599"/>
      <c r="K1168" s="1599"/>
    </row>
    <row r="1169" spans="5:11">
      <c r="E1169" s="1599"/>
      <c r="F1169" s="1599"/>
      <c r="J1169" s="1599"/>
      <c r="K1169" s="1599"/>
    </row>
    <row r="1170" spans="5:11">
      <c r="E1170" s="1599"/>
      <c r="F1170" s="1599"/>
      <c r="J1170" s="1599"/>
      <c r="K1170" s="1599"/>
    </row>
    <row r="1171" spans="5:11">
      <c r="E1171" s="1599"/>
      <c r="F1171" s="1599"/>
      <c r="J1171" s="1599"/>
      <c r="K1171" s="1599"/>
    </row>
    <row r="1172" spans="5:11">
      <c r="E1172" s="1599"/>
      <c r="F1172" s="1599"/>
      <c r="J1172" s="1599"/>
      <c r="K1172" s="1599"/>
    </row>
    <row r="1173" spans="5:11">
      <c r="E1173" s="1599"/>
      <c r="F1173" s="1599"/>
      <c r="J1173" s="1599"/>
      <c r="K1173" s="1599"/>
    </row>
    <row r="1174" spans="5:11">
      <c r="E1174" s="1599"/>
      <c r="F1174" s="1599"/>
      <c r="J1174" s="1599"/>
      <c r="K1174" s="1599"/>
    </row>
    <row r="1175" spans="5:11">
      <c r="E1175" s="1599"/>
      <c r="F1175" s="1599"/>
      <c r="J1175" s="1599"/>
      <c r="K1175" s="1599"/>
    </row>
    <row r="1176" spans="5:11">
      <c r="E1176" s="1599"/>
      <c r="F1176" s="1599"/>
      <c r="J1176" s="1599"/>
      <c r="K1176" s="1599"/>
    </row>
    <row r="1177" spans="5:11">
      <c r="E1177" s="1599"/>
      <c r="F1177" s="1599"/>
      <c r="J1177" s="1599"/>
      <c r="K1177" s="1599"/>
    </row>
    <row r="1178" spans="5:11">
      <c r="E1178" s="1599"/>
      <c r="F1178" s="1599"/>
      <c r="J1178" s="1599"/>
      <c r="K1178" s="1599"/>
    </row>
    <row r="1179" spans="5:11">
      <c r="E1179" s="1599"/>
      <c r="F1179" s="1599"/>
      <c r="J1179" s="1599"/>
      <c r="K1179" s="1599"/>
    </row>
    <row r="1180" spans="5:11">
      <c r="E1180" s="1599"/>
      <c r="F1180" s="1599"/>
      <c r="J1180" s="1599"/>
      <c r="K1180" s="1599"/>
    </row>
    <row r="1181" spans="5:11">
      <c r="E1181" s="1599"/>
      <c r="F1181" s="1599"/>
      <c r="J1181" s="1599"/>
      <c r="K1181" s="1599"/>
    </row>
    <row r="1182" spans="5:11">
      <c r="E1182" s="1599"/>
      <c r="F1182" s="1599"/>
      <c r="J1182" s="1599"/>
      <c r="K1182" s="1599"/>
    </row>
    <row r="1183" spans="5:11">
      <c r="E1183" s="1599"/>
      <c r="F1183" s="1599"/>
      <c r="J1183" s="1599"/>
      <c r="K1183" s="1599"/>
    </row>
    <row r="1184" spans="5:11">
      <c r="E1184" s="1599"/>
      <c r="F1184" s="1599"/>
      <c r="J1184" s="1599"/>
      <c r="K1184" s="1599"/>
    </row>
    <row r="1185" spans="5:11">
      <c r="E1185" s="1599"/>
      <c r="F1185" s="1599"/>
      <c r="J1185" s="1599"/>
      <c r="K1185" s="1599"/>
    </row>
    <row r="1186" spans="5:11">
      <c r="E1186" s="1599"/>
      <c r="F1186" s="1599"/>
      <c r="J1186" s="1599"/>
      <c r="K1186" s="1599"/>
    </row>
    <row r="1187" spans="5:11">
      <c r="E1187" s="1599"/>
      <c r="F1187" s="1599"/>
      <c r="J1187" s="1599"/>
      <c r="K1187" s="1599"/>
    </row>
    <row r="1188" spans="5:11">
      <c r="E1188" s="1599"/>
      <c r="F1188" s="1599"/>
      <c r="J1188" s="1599"/>
      <c r="K1188" s="1599"/>
    </row>
    <row r="1189" spans="5:11">
      <c r="E1189" s="1599"/>
      <c r="F1189" s="1599"/>
      <c r="J1189" s="1599"/>
      <c r="K1189" s="1599"/>
    </row>
    <row r="1190" spans="5:11">
      <c r="E1190" s="1599"/>
      <c r="F1190" s="1599"/>
      <c r="J1190" s="1599"/>
      <c r="K1190" s="1599"/>
    </row>
    <row r="1191" spans="5:11">
      <c r="E1191" s="1599"/>
      <c r="F1191" s="1599"/>
      <c r="J1191" s="1599"/>
      <c r="K1191" s="1599"/>
    </row>
    <row r="1192" spans="5:11">
      <c r="E1192" s="1599"/>
      <c r="F1192" s="1599"/>
      <c r="J1192" s="1599"/>
      <c r="K1192" s="1599"/>
    </row>
    <row r="1193" spans="5:11">
      <c r="E1193" s="1599"/>
      <c r="F1193" s="1599"/>
      <c r="J1193" s="1599"/>
      <c r="K1193" s="1599"/>
    </row>
    <row r="1194" spans="5:11">
      <c r="E1194" s="1599"/>
      <c r="F1194" s="1599"/>
      <c r="J1194" s="1599"/>
      <c r="K1194" s="1599"/>
    </row>
    <row r="1195" spans="5:11">
      <c r="E1195" s="1599"/>
      <c r="F1195" s="1599"/>
      <c r="J1195" s="1599"/>
      <c r="K1195" s="1599"/>
    </row>
    <row r="1196" spans="5:11">
      <c r="E1196" s="1599"/>
      <c r="F1196" s="1599"/>
      <c r="J1196" s="1599"/>
      <c r="K1196" s="1599"/>
    </row>
    <row r="1197" spans="5:11">
      <c r="E1197" s="1599"/>
      <c r="F1197" s="1599"/>
      <c r="J1197" s="1599"/>
      <c r="K1197" s="1599"/>
    </row>
    <row r="1198" spans="5:11">
      <c r="E1198" s="1599"/>
      <c r="F1198" s="1599"/>
      <c r="J1198" s="1599"/>
      <c r="K1198" s="1599"/>
    </row>
    <row r="1199" spans="5:11">
      <c r="E1199" s="1599"/>
      <c r="F1199" s="1599"/>
      <c r="J1199" s="1599"/>
      <c r="K1199" s="1599"/>
    </row>
    <row r="1200" spans="5:11">
      <c r="E1200" s="1599"/>
      <c r="F1200" s="1599"/>
      <c r="J1200" s="1599"/>
      <c r="K1200" s="1599"/>
    </row>
    <row r="1201" spans="5:11">
      <c r="E1201" s="1599"/>
      <c r="F1201" s="1599"/>
      <c r="J1201" s="1599"/>
      <c r="K1201" s="1599"/>
    </row>
    <row r="1202" spans="5:11">
      <c r="E1202" s="1599"/>
      <c r="F1202" s="1599"/>
      <c r="J1202" s="1599"/>
      <c r="K1202" s="1599"/>
    </row>
    <row r="1203" spans="5:11">
      <c r="E1203" s="1599"/>
      <c r="F1203" s="1599"/>
      <c r="J1203" s="1599"/>
      <c r="K1203" s="1599"/>
    </row>
    <row r="1204" spans="5:11">
      <c r="E1204" s="1599"/>
      <c r="F1204" s="1599"/>
      <c r="J1204" s="1599"/>
      <c r="K1204" s="1599"/>
    </row>
    <row r="1205" spans="5:11">
      <c r="E1205" s="1599"/>
      <c r="F1205" s="1599"/>
      <c r="J1205" s="1599"/>
      <c r="K1205" s="1599"/>
    </row>
    <row r="1206" spans="5:11">
      <c r="E1206" s="1599"/>
      <c r="F1206" s="1599"/>
      <c r="J1206" s="1599"/>
      <c r="K1206" s="1599"/>
    </row>
    <row r="1207" spans="5:11">
      <c r="E1207" s="1599"/>
      <c r="F1207" s="1599"/>
      <c r="J1207" s="1599"/>
      <c r="K1207" s="1599"/>
    </row>
    <row r="1208" spans="5:11">
      <c r="E1208" s="1599"/>
      <c r="F1208" s="1599"/>
      <c r="J1208" s="1599"/>
      <c r="K1208" s="1599"/>
    </row>
    <row r="1209" spans="5:11">
      <c r="E1209" s="1599"/>
      <c r="F1209" s="1599"/>
      <c r="J1209" s="1599"/>
      <c r="K1209" s="1599"/>
    </row>
    <row r="1210" spans="5:11">
      <c r="E1210" s="1599"/>
      <c r="F1210" s="1599"/>
      <c r="J1210" s="1599"/>
      <c r="K1210" s="1599"/>
    </row>
    <row r="1211" spans="5:11">
      <c r="E1211" s="1599"/>
      <c r="F1211" s="1599"/>
      <c r="J1211" s="1599"/>
      <c r="K1211" s="1599"/>
    </row>
    <row r="1212" spans="5:11">
      <c r="E1212" s="1599"/>
      <c r="F1212" s="1599"/>
      <c r="J1212" s="1599"/>
      <c r="K1212" s="1599"/>
    </row>
    <row r="1213" spans="5:11">
      <c r="E1213" s="1599"/>
      <c r="F1213" s="1599"/>
      <c r="J1213" s="1599"/>
      <c r="K1213" s="1599"/>
    </row>
    <row r="1214" spans="5:11">
      <c r="E1214" s="1599"/>
      <c r="F1214" s="1599"/>
      <c r="J1214" s="1599"/>
      <c r="K1214" s="1599"/>
    </row>
    <row r="1215" spans="5:11">
      <c r="E1215" s="1599"/>
      <c r="F1215" s="1599"/>
      <c r="J1215" s="1599"/>
      <c r="K1215" s="1599"/>
    </row>
    <row r="1216" spans="5:11">
      <c r="E1216" s="1599"/>
      <c r="F1216" s="1599"/>
      <c r="J1216" s="1599"/>
      <c r="K1216" s="1599"/>
    </row>
    <row r="1217" spans="5:11">
      <c r="E1217" s="1599"/>
      <c r="F1217" s="1599"/>
      <c r="J1217" s="1599"/>
      <c r="K1217" s="1599"/>
    </row>
    <row r="1218" spans="5:11">
      <c r="E1218" s="1599"/>
      <c r="F1218" s="1599"/>
      <c r="J1218" s="1599"/>
      <c r="K1218" s="1599"/>
    </row>
    <row r="1219" spans="5:11">
      <c r="E1219" s="1599"/>
      <c r="F1219" s="1599"/>
      <c r="J1219" s="1599"/>
      <c r="K1219" s="1599"/>
    </row>
    <row r="1220" spans="5:11">
      <c r="E1220" s="1599"/>
      <c r="F1220" s="1599"/>
      <c r="J1220" s="1599"/>
      <c r="K1220" s="1599"/>
    </row>
    <row r="1221" spans="5:11">
      <c r="E1221" s="1599"/>
      <c r="F1221" s="1599"/>
      <c r="J1221" s="1599"/>
      <c r="K1221" s="1599"/>
    </row>
    <row r="1222" spans="5:11">
      <c r="E1222" s="1599"/>
      <c r="F1222" s="1599"/>
      <c r="J1222" s="1599"/>
      <c r="K1222" s="1599"/>
    </row>
    <row r="1223" spans="5:11">
      <c r="E1223" s="1599"/>
      <c r="F1223" s="1599"/>
      <c r="J1223" s="1599"/>
      <c r="K1223" s="1599"/>
    </row>
    <row r="1224" spans="5:11">
      <c r="E1224" s="1599"/>
      <c r="F1224" s="1599"/>
      <c r="J1224" s="1599"/>
      <c r="K1224" s="1599"/>
    </row>
    <row r="1225" spans="5:11">
      <c r="E1225" s="1599"/>
      <c r="F1225" s="1599"/>
      <c r="J1225" s="1599"/>
      <c r="K1225" s="1599"/>
    </row>
    <row r="1226" spans="5:11">
      <c r="E1226" s="1599"/>
      <c r="F1226" s="1599"/>
      <c r="J1226" s="1599"/>
      <c r="K1226" s="1599"/>
    </row>
    <row r="1227" spans="5:11">
      <c r="E1227" s="1599"/>
      <c r="F1227" s="1599"/>
      <c r="J1227" s="1599"/>
      <c r="K1227" s="1599"/>
    </row>
    <row r="1228" spans="5:11">
      <c r="E1228" s="1599"/>
      <c r="F1228" s="1599"/>
      <c r="J1228" s="1599"/>
      <c r="K1228" s="1599"/>
    </row>
    <row r="1229" spans="5:11">
      <c r="E1229" s="1599"/>
      <c r="F1229" s="1599"/>
      <c r="J1229" s="1599"/>
      <c r="K1229" s="1599"/>
    </row>
    <row r="1230" spans="5:11">
      <c r="E1230" s="1599"/>
      <c r="F1230" s="1599"/>
      <c r="J1230" s="1599"/>
      <c r="K1230" s="1599"/>
    </row>
    <row r="1231" spans="5:11">
      <c r="E1231" s="1599"/>
      <c r="F1231" s="1599"/>
      <c r="J1231" s="1599"/>
      <c r="K1231" s="1599"/>
    </row>
    <row r="1232" spans="5:11">
      <c r="E1232" s="1599"/>
      <c r="F1232" s="1599"/>
      <c r="J1232" s="1599"/>
      <c r="K1232" s="1599"/>
    </row>
    <row r="1233" spans="5:11">
      <c r="E1233" s="1599"/>
      <c r="F1233" s="1599"/>
      <c r="J1233" s="1599"/>
      <c r="K1233" s="1599"/>
    </row>
    <row r="1234" spans="5:11">
      <c r="E1234" s="1599"/>
      <c r="F1234" s="1599"/>
      <c r="J1234" s="1599"/>
      <c r="K1234" s="1599"/>
    </row>
    <row r="1235" spans="5:11">
      <c r="E1235" s="1599"/>
      <c r="F1235" s="1599"/>
      <c r="J1235" s="1599"/>
      <c r="K1235" s="1599"/>
    </row>
    <row r="1236" spans="5:11">
      <c r="E1236" s="1599"/>
      <c r="F1236" s="1599"/>
      <c r="J1236" s="1599"/>
      <c r="K1236" s="1599"/>
    </row>
    <row r="1237" spans="5:11">
      <c r="E1237" s="1599"/>
      <c r="F1237" s="1599"/>
      <c r="J1237" s="1599"/>
      <c r="K1237" s="1599"/>
    </row>
    <row r="1238" spans="5:11">
      <c r="E1238" s="1599"/>
      <c r="F1238" s="1599"/>
      <c r="J1238" s="1599"/>
      <c r="K1238" s="1599"/>
    </row>
    <row r="1239" spans="5:11">
      <c r="E1239" s="1599"/>
      <c r="F1239" s="1599"/>
      <c r="J1239" s="1599"/>
      <c r="K1239" s="1599"/>
    </row>
    <row r="1240" spans="5:11">
      <c r="E1240" s="1599"/>
      <c r="F1240" s="1599"/>
      <c r="J1240" s="1599"/>
      <c r="K1240" s="1599"/>
    </row>
    <row r="1241" spans="5:11">
      <c r="E1241" s="1599"/>
      <c r="F1241" s="1599"/>
      <c r="J1241" s="1599"/>
      <c r="K1241" s="1599"/>
    </row>
    <row r="1242" spans="5:11">
      <c r="E1242" s="1599"/>
      <c r="F1242" s="1599"/>
      <c r="J1242" s="1599"/>
      <c r="K1242" s="1599"/>
    </row>
    <row r="1243" spans="5:11">
      <c r="E1243" s="1599"/>
      <c r="F1243" s="1599"/>
      <c r="J1243" s="1599"/>
      <c r="K1243" s="1599"/>
    </row>
    <row r="1244" spans="5:11">
      <c r="E1244" s="1599"/>
      <c r="F1244" s="1599"/>
      <c r="J1244" s="1599"/>
      <c r="K1244" s="1599"/>
    </row>
    <row r="1245" spans="5:11">
      <c r="E1245" s="1599"/>
      <c r="F1245" s="1599"/>
      <c r="J1245" s="1599"/>
      <c r="K1245" s="1599"/>
    </row>
    <row r="1246" spans="5:11">
      <c r="E1246" s="1599"/>
      <c r="F1246" s="1599"/>
      <c r="J1246" s="1599"/>
      <c r="K1246" s="1599"/>
    </row>
    <row r="1247" spans="5:11">
      <c r="E1247" s="1599"/>
      <c r="F1247" s="1599"/>
      <c r="J1247" s="1599"/>
      <c r="K1247" s="1599"/>
    </row>
    <row r="1248" spans="5:11">
      <c r="E1248" s="1599"/>
      <c r="F1248" s="1599"/>
      <c r="J1248" s="1599"/>
      <c r="K1248" s="1599"/>
    </row>
    <row r="1249" spans="5:11">
      <c r="E1249" s="1599"/>
      <c r="F1249" s="1599"/>
      <c r="J1249" s="1599"/>
      <c r="K1249" s="1599"/>
    </row>
    <row r="1250" spans="5:11">
      <c r="E1250" s="1599"/>
      <c r="F1250" s="1599"/>
      <c r="J1250" s="1599"/>
      <c r="K1250" s="1599"/>
    </row>
    <row r="1251" spans="5:11">
      <c r="E1251" s="1599"/>
      <c r="F1251" s="1599"/>
      <c r="J1251" s="1599"/>
      <c r="K1251" s="1599"/>
    </row>
    <row r="1252" spans="5:11">
      <c r="E1252" s="1599"/>
      <c r="F1252" s="1599"/>
      <c r="J1252" s="1599"/>
      <c r="K1252" s="1599"/>
    </row>
    <row r="1253" spans="5:11">
      <c r="E1253" s="1599"/>
      <c r="F1253" s="1599"/>
      <c r="J1253" s="1599"/>
      <c r="K1253" s="1599"/>
    </row>
    <row r="1254" spans="5:11">
      <c r="E1254" s="1599"/>
      <c r="F1254" s="1599"/>
      <c r="J1254" s="1599"/>
      <c r="K1254" s="1599"/>
    </row>
    <row r="1255" spans="5:11">
      <c r="E1255" s="1599"/>
      <c r="F1255" s="1599"/>
      <c r="J1255" s="1599"/>
      <c r="K1255" s="1599"/>
    </row>
    <row r="1256" spans="5:11">
      <c r="E1256" s="1599"/>
      <c r="F1256" s="1599"/>
      <c r="J1256" s="1599"/>
      <c r="K1256" s="1599"/>
    </row>
    <row r="1257" spans="5:11">
      <c r="E1257" s="1599"/>
      <c r="F1257" s="1599"/>
      <c r="J1257" s="1599"/>
      <c r="K1257" s="1599"/>
    </row>
    <row r="1258" spans="5:11">
      <c r="E1258" s="1599"/>
      <c r="F1258" s="1599"/>
      <c r="J1258" s="1599"/>
      <c r="K1258" s="1599"/>
    </row>
    <row r="1259" spans="5:11">
      <c r="E1259" s="1599"/>
      <c r="F1259" s="1599"/>
      <c r="J1259" s="1599"/>
      <c r="K1259" s="1599"/>
    </row>
    <row r="1260" spans="5:11">
      <c r="E1260" s="1599"/>
      <c r="F1260" s="1599"/>
      <c r="J1260" s="1599"/>
      <c r="K1260" s="1599"/>
    </row>
    <row r="1261" spans="5:11">
      <c r="E1261" s="1599"/>
      <c r="F1261" s="1599"/>
      <c r="J1261" s="1599"/>
      <c r="K1261" s="1599"/>
    </row>
    <row r="1262" spans="5:11">
      <c r="E1262" s="1599"/>
      <c r="F1262" s="1599"/>
      <c r="J1262" s="1599"/>
      <c r="K1262" s="1599"/>
    </row>
    <row r="1263" spans="5:11">
      <c r="E1263" s="1599"/>
      <c r="F1263" s="1599"/>
      <c r="J1263" s="1599"/>
      <c r="K1263" s="1599"/>
    </row>
    <row r="1264" spans="5:11">
      <c r="E1264" s="1599"/>
      <c r="F1264" s="1599"/>
      <c r="J1264" s="1599"/>
      <c r="K1264" s="1599"/>
    </row>
    <row r="1265" spans="5:11">
      <c r="E1265" s="1599"/>
      <c r="F1265" s="1599"/>
      <c r="J1265" s="1599"/>
      <c r="K1265" s="1599"/>
    </row>
    <row r="1266" spans="5:11">
      <c r="E1266" s="1599"/>
      <c r="F1266" s="1599"/>
      <c r="J1266" s="1599"/>
      <c r="K1266" s="1599"/>
    </row>
    <row r="1267" spans="5:11">
      <c r="E1267" s="1599"/>
      <c r="F1267" s="1599"/>
      <c r="J1267" s="1599"/>
      <c r="K1267" s="1599"/>
    </row>
    <row r="1268" spans="5:11">
      <c r="E1268" s="1599"/>
      <c r="F1268" s="1599"/>
      <c r="J1268" s="1599"/>
      <c r="K1268" s="1599"/>
    </row>
    <row r="1269" spans="5:11">
      <c r="E1269" s="1599"/>
      <c r="F1269" s="1599"/>
      <c r="J1269" s="1599"/>
      <c r="K1269" s="1599"/>
    </row>
    <row r="1270" spans="5:11">
      <c r="E1270" s="1599"/>
      <c r="F1270" s="1599"/>
      <c r="J1270" s="1599"/>
      <c r="K1270" s="1599"/>
    </row>
    <row r="1271" spans="5:11">
      <c r="E1271" s="1599"/>
      <c r="F1271" s="1599"/>
      <c r="J1271" s="1599"/>
      <c r="K1271" s="1599"/>
    </row>
    <row r="1272" spans="5:11">
      <c r="E1272" s="1599"/>
      <c r="F1272" s="1599"/>
      <c r="J1272" s="1599"/>
      <c r="K1272" s="1599"/>
    </row>
    <row r="1273" spans="5:11">
      <c r="E1273" s="1599"/>
      <c r="F1273" s="1599"/>
      <c r="J1273" s="1599"/>
      <c r="K1273" s="1599"/>
    </row>
    <row r="1274" spans="5:11">
      <c r="E1274" s="1599"/>
      <c r="F1274" s="1599"/>
      <c r="J1274" s="1599"/>
      <c r="K1274" s="1599"/>
    </row>
    <row r="1275" spans="5:11">
      <c r="E1275" s="1599"/>
      <c r="F1275" s="1599"/>
      <c r="J1275" s="1599"/>
      <c r="K1275" s="1599"/>
    </row>
    <row r="1276" spans="5:11">
      <c r="E1276" s="1599"/>
      <c r="F1276" s="1599"/>
      <c r="J1276" s="1599"/>
      <c r="K1276" s="1599"/>
    </row>
    <row r="1277" spans="5:11">
      <c r="E1277" s="1599"/>
      <c r="F1277" s="1599"/>
      <c r="J1277" s="1599"/>
      <c r="K1277" s="1599"/>
    </row>
    <row r="1278" spans="5:11">
      <c r="E1278" s="1599"/>
      <c r="F1278" s="1599"/>
      <c r="J1278" s="1599"/>
      <c r="K1278" s="1599"/>
    </row>
    <row r="1279" spans="5:11">
      <c r="E1279" s="1599"/>
      <c r="F1279" s="1599"/>
      <c r="J1279" s="1599"/>
      <c r="K1279" s="1599"/>
    </row>
    <row r="1280" spans="5:11">
      <c r="E1280" s="1599"/>
      <c r="F1280" s="1599"/>
      <c r="J1280" s="1599"/>
      <c r="K1280" s="1599"/>
    </row>
    <row r="1281" spans="5:11">
      <c r="E1281" s="1599"/>
      <c r="F1281" s="1599"/>
      <c r="J1281" s="1599"/>
      <c r="K1281" s="1599"/>
    </row>
    <row r="1282" spans="5:11">
      <c r="E1282" s="1599"/>
      <c r="F1282" s="1599"/>
      <c r="J1282" s="1599"/>
      <c r="K1282" s="1599"/>
    </row>
    <row r="1283" spans="5:11">
      <c r="E1283" s="1599"/>
      <c r="F1283" s="1599"/>
      <c r="J1283" s="1599"/>
      <c r="K1283" s="1599"/>
    </row>
    <row r="1284" spans="5:11">
      <c r="E1284" s="1599"/>
      <c r="F1284" s="1599"/>
      <c r="J1284" s="1599"/>
      <c r="K1284" s="1599"/>
    </row>
    <row r="1285" spans="5:11">
      <c r="E1285" s="1599"/>
      <c r="F1285" s="1599"/>
      <c r="J1285" s="1599"/>
      <c r="K1285" s="1599"/>
    </row>
    <row r="1286" spans="5:11">
      <c r="E1286" s="1599"/>
      <c r="F1286" s="1599"/>
      <c r="J1286" s="1599"/>
      <c r="K1286" s="1599"/>
    </row>
    <row r="1287" spans="5:11">
      <c r="E1287" s="1599"/>
      <c r="F1287" s="1599"/>
      <c r="J1287" s="1599"/>
      <c r="K1287" s="1599"/>
    </row>
    <row r="1288" spans="5:11">
      <c r="E1288" s="1599"/>
      <c r="F1288" s="1599"/>
      <c r="J1288" s="1599"/>
      <c r="K1288" s="1599"/>
    </row>
    <row r="1289" spans="5:11">
      <c r="E1289" s="1599"/>
      <c r="F1289" s="1599"/>
      <c r="J1289" s="1599"/>
      <c r="K1289" s="1599"/>
    </row>
    <row r="1290" spans="5:11">
      <c r="E1290" s="1599"/>
      <c r="F1290" s="1599"/>
      <c r="J1290" s="1599"/>
      <c r="K1290" s="1599"/>
    </row>
    <row r="1291" spans="5:11">
      <c r="E1291" s="1599"/>
      <c r="F1291" s="1599"/>
      <c r="J1291" s="1599"/>
      <c r="K1291" s="1599"/>
    </row>
    <row r="1292" spans="5:11">
      <c r="E1292" s="1599"/>
      <c r="F1292" s="1599"/>
      <c r="J1292" s="1599"/>
      <c r="K1292" s="1599"/>
    </row>
    <row r="1293" spans="5:11">
      <c r="E1293" s="1599"/>
      <c r="F1293" s="1599"/>
      <c r="J1293" s="1599"/>
      <c r="K1293" s="1599"/>
    </row>
    <row r="1294" spans="5:11">
      <c r="E1294" s="1599"/>
      <c r="F1294" s="1599"/>
      <c r="J1294" s="1599"/>
      <c r="K1294" s="1599"/>
    </row>
    <row r="1295" spans="5:11">
      <c r="E1295" s="1599"/>
      <c r="F1295" s="1599"/>
      <c r="J1295" s="1599"/>
      <c r="K1295" s="1599"/>
    </row>
    <row r="1296" spans="5:11">
      <c r="E1296" s="1599"/>
      <c r="F1296" s="1599"/>
      <c r="J1296" s="1599"/>
      <c r="K1296" s="1599"/>
    </row>
    <row r="1297" spans="5:11">
      <c r="E1297" s="1599"/>
      <c r="F1297" s="1599"/>
      <c r="J1297" s="1599"/>
      <c r="K1297" s="1599"/>
    </row>
    <row r="1298" spans="5:11">
      <c r="E1298" s="1599"/>
      <c r="F1298" s="1599"/>
      <c r="J1298" s="1599"/>
      <c r="K1298" s="1599"/>
    </row>
    <row r="1299" spans="5:11">
      <c r="E1299" s="1599"/>
      <c r="F1299" s="1599"/>
      <c r="J1299" s="1599"/>
      <c r="K1299" s="1599"/>
    </row>
    <row r="1300" spans="5:11">
      <c r="E1300" s="1599"/>
      <c r="F1300" s="1599"/>
      <c r="J1300" s="1599"/>
      <c r="K1300" s="1599"/>
    </row>
    <row r="1301" spans="5:11">
      <c r="E1301" s="1599"/>
      <c r="F1301" s="1599"/>
      <c r="J1301" s="1599"/>
      <c r="K1301" s="1599"/>
    </row>
    <row r="1302" spans="5:11">
      <c r="E1302" s="1599"/>
      <c r="F1302" s="1599"/>
      <c r="J1302" s="1599"/>
      <c r="K1302" s="1599"/>
    </row>
    <row r="1303" spans="5:11">
      <c r="E1303" s="1599"/>
      <c r="F1303" s="1599"/>
      <c r="J1303" s="1599"/>
      <c r="K1303" s="1599"/>
    </row>
    <row r="1304" spans="5:11">
      <c r="E1304" s="1599"/>
      <c r="F1304" s="1599"/>
      <c r="J1304" s="1599"/>
      <c r="K1304" s="1599"/>
    </row>
    <row r="1305" spans="5:11">
      <c r="E1305" s="1599"/>
      <c r="F1305" s="1599"/>
      <c r="J1305" s="1599"/>
      <c r="K1305" s="1599"/>
    </row>
    <row r="1306" spans="5:11">
      <c r="E1306" s="1599"/>
      <c r="F1306" s="1599"/>
      <c r="J1306" s="1599"/>
      <c r="K1306" s="1599"/>
    </row>
    <row r="1307" spans="5:11">
      <c r="E1307" s="1599"/>
      <c r="F1307" s="1599"/>
      <c r="J1307" s="1599"/>
      <c r="K1307" s="1599"/>
    </row>
    <row r="1308" spans="5:11">
      <c r="E1308" s="1599"/>
      <c r="F1308" s="1599"/>
      <c r="J1308" s="1599"/>
      <c r="K1308" s="1599"/>
    </row>
    <row r="1309" spans="5:11">
      <c r="E1309" s="1599"/>
      <c r="F1309" s="1599"/>
      <c r="J1309" s="1599"/>
      <c r="K1309" s="1599"/>
    </row>
    <row r="1310" spans="5:11">
      <c r="E1310" s="1599"/>
      <c r="F1310" s="1599"/>
      <c r="J1310" s="1599"/>
      <c r="K1310" s="1599"/>
    </row>
    <row r="1311" spans="5:11">
      <c r="E1311" s="1599"/>
      <c r="F1311" s="1599"/>
      <c r="J1311" s="1599"/>
      <c r="K1311" s="1599"/>
    </row>
    <row r="1312" spans="5:11">
      <c r="E1312" s="1599"/>
      <c r="F1312" s="1599"/>
      <c r="J1312" s="1599"/>
      <c r="K1312" s="1599"/>
    </row>
    <row r="1313" spans="5:11">
      <c r="E1313" s="1599"/>
      <c r="F1313" s="1599"/>
      <c r="J1313" s="1599"/>
      <c r="K1313" s="1599"/>
    </row>
    <row r="1314" spans="5:11">
      <c r="E1314" s="1599"/>
      <c r="F1314" s="1599"/>
      <c r="J1314" s="1599"/>
      <c r="K1314" s="1599"/>
    </row>
    <row r="1315" spans="5:11">
      <c r="E1315" s="1599"/>
      <c r="F1315" s="1599"/>
      <c r="J1315" s="1599"/>
      <c r="K1315" s="1599"/>
    </row>
    <row r="1316" spans="5:11">
      <c r="E1316" s="1599"/>
      <c r="F1316" s="1599"/>
      <c r="J1316" s="1599"/>
      <c r="K1316" s="1599"/>
    </row>
    <row r="1317" spans="5:11">
      <c r="E1317" s="1599"/>
      <c r="F1317" s="1599"/>
      <c r="J1317" s="1599"/>
      <c r="K1317" s="1599"/>
    </row>
    <row r="1318" spans="5:11">
      <c r="E1318" s="1599"/>
      <c r="F1318" s="1599"/>
      <c r="J1318" s="1599"/>
      <c r="K1318" s="1599"/>
    </row>
    <row r="1319" spans="5:11">
      <c r="E1319" s="1599"/>
      <c r="F1319" s="1599"/>
      <c r="J1319" s="1599"/>
      <c r="K1319" s="1599"/>
    </row>
    <row r="1320" spans="5:11">
      <c r="E1320" s="1599"/>
      <c r="F1320" s="1599"/>
      <c r="J1320" s="1599"/>
      <c r="K1320" s="1599"/>
    </row>
    <row r="1321" spans="5:11">
      <c r="E1321" s="1599"/>
      <c r="F1321" s="1599"/>
      <c r="J1321" s="1599"/>
      <c r="K1321" s="1599"/>
    </row>
    <row r="1322" spans="5:11">
      <c r="E1322" s="1599"/>
      <c r="F1322" s="1599"/>
      <c r="J1322" s="1599"/>
      <c r="K1322" s="1599"/>
    </row>
    <row r="1323" spans="5:11">
      <c r="E1323" s="1599"/>
      <c r="F1323" s="1599"/>
      <c r="J1323" s="1599"/>
      <c r="K1323" s="1599"/>
    </row>
    <row r="1324" spans="5:11">
      <c r="E1324" s="1599"/>
      <c r="F1324" s="1599"/>
      <c r="J1324" s="1599"/>
      <c r="K1324" s="1599"/>
    </row>
    <row r="1325" spans="5:11">
      <c r="E1325" s="1599"/>
      <c r="F1325" s="1599"/>
      <c r="J1325" s="1599"/>
      <c r="K1325" s="1599"/>
    </row>
    <row r="1326" spans="5:11">
      <c r="E1326" s="1599"/>
      <c r="F1326" s="1599"/>
      <c r="J1326" s="1599"/>
      <c r="K1326" s="1599"/>
    </row>
    <row r="1327" spans="5:11">
      <c r="E1327" s="1599"/>
      <c r="F1327" s="1599"/>
      <c r="J1327" s="1599"/>
      <c r="K1327" s="1599"/>
    </row>
    <row r="1328" spans="5:11">
      <c r="E1328" s="1599"/>
      <c r="F1328" s="1599"/>
      <c r="J1328" s="1599"/>
      <c r="K1328" s="1599"/>
    </row>
    <row r="1329" spans="5:11">
      <c r="E1329" s="1599"/>
      <c r="F1329" s="1599"/>
      <c r="J1329" s="1599"/>
      <c r="K1329" s="1599"/>
    </row>
    <row r="1330" spans="5:11">
      <c r="E1330" s="1599"/>
      <c r="F1330" s="1599"/>
      <c r="J1330" s="1599"/>
      <c r="K1330" s="1599"/>
    </row>
    <row r="1331" spans="5:11">
      <c r="E1331" s="1599"/>
      <c r="F1331" s="1599"/>
      <c r="J1331" s="1599"/>
      <c r="K1331" s="1599"/>
    </row>
    <row r="1332" spans="5:11">
      <c r="E1332" s="1599"/>
      <c r="F1332" s="1599"/>
      <c r="J1332" s="1599"/>
      <c r="K1332" s="1599"/>
    </row>
    <row r="1333" spans="5:11">
      <c r="E1333" s="1599"/>
      <c r="F1333" s="1599"/>
      <c r="J1333" s="1599"/>
      <c r="K1333" s="1599"/>
    </row>
    <row r="1334" spans="5:11">
      <c r="E1334" s="1599"/>
      <c r="F1334" s="1599"/>
      <c r="J1334" s="1599"/>
      <c r="K1334" s="1599"/>
    </row>
    <row r="1335" spans="5:11">
      <c r="E1335" s="1599"/>
      <c r="F1335" s="1599"/>
      <c r="J1335" s="1599"/>
      <c r="K1335" s="1599"/>
    </row>
    <row r="1336" spans="5:11">
      <c r="E1336" s="1599"/>
      <c r="F1336" s="1599"/>
      <c r="J1336" s="1599"/>
      <c r="K1336" s="1599"/>
    </row>
    <row r="1337" spans="5:11">
      <c r="E1337" s="1599"/>
      <c r="F1337" s="1599"/>
      <c r="J1337" s="1599"/>
      <c r="K1337" s="1599"/>
    </row>
    <row r="1338" spans="5:11">
      <c r="E1338" s="1599"/>
      <c r="F1338" s="1599"/>
      <c r="J1338" s="1599"/>
      <c r="K1338" s="1599"/>
    </row>
    <row r="1339" spans="5:11">
      <c r="E1339" s="1599"/>
      <c r="F1339" s="1599"/>
      <c r="J1339" s="1599"/>
      <c r="K1339" s="1599"/>
    </row>
    <row r="1340" spans="5:11">
      <c r="E1340" s="1599"/>
      <c r="F1340" s="1599"/>
      <c r="J1340" s="1599"/>
      <c r="K1340" s="1599"/>
    </row>
    <row r="1341" spans="5:11">
      <c r="E1341" s="1599"/>
      <c r="F1341" s="1599"/>
      <c r="J1341" s="1599"/>
      <c r="K1341" s="1599"/>
    </row>
    <row r="1342" spans="5:11">
      <c r="E1342" s="1599"/>
      <c r="F1342" s="1599"/>
      <c r="J1342" s="1599"/>
      <c r="K1342" s="1599"/>
    </row>
    <row r="1343" spans="5:11">
      <c r="E1343" s="1599"/>
      <c r="F1343" s="1599"/>
      <c r="J1343" s="1599"/>
      <c r="K1343" s="1599"/>
    </row>
    <row r="1344" spans="5:11">
      <c r="E1344" s="1599"/>
      <c r="F1344" s="1599"/>
      <c r="J1344" s="1599"/>
      <c r="K1344" s="1599"/>
    </row>
    <row r="1345" spans="5:11">
      <c r="E1345" s="1599"/>
      <c r="F1345" s="1599"/>
      <c r="J1345" s="1599"/>
      <c r="K1345" s="1599"/>
    </row>
    <row r="1346" spans="5:11">
      <c r="E1346" s="1599"/>
      <c r="F1346" s="1599"/>
      <c r="J1346" s="1599"/>
      <c r="K1346" s="1599"/>
    </row>
    <row r="1347" spans="5:11">
      <c r="E1347" s="1599"/>
      <c r="F1347" s="1599"/>
      <c r="J1347" s="1599"/>
      <c r="K1347" s="1599"/>
    </row>
    <row r="1348" spans="5:11">
      <c r="E1348" s="1599"/>
      <c r="F1348" s="1599"/>
      <c r="J1348" s="1599"/>
      <c r="K1348" s="1599"/>
    </row>
    <row r="1349" spans="5:11">
      <c r="E1349" s="1599"/>
      <c r="F1349" s="1599"/>
      <c r="J1349" s="1599"/>
      <c r="K1349" s="1599"/>
    </row>
    <row r="1350" spans="5:11">
      <c r="E1350" s="1599"/>
      <c r="F1350" s="1599"/>
      <c r="J1350" s="1599"/>
      <c r="K1350" s="1599"/>
    </row>
    <row r="1351" spans="5:11">
      <c r="E1351" s="1599"/>
      <c r="F1351" s="1599"/>
      <c r="J1351" s="1599"/>
      <c r="K1351" s="1599"/>
    </row>
    <row r="1352" spans="5:11">
      <c r="E1352" s="1599"/>
      <c r="F1352" s="1599"/>
      <c r="J1352" s="1599"/>
      <c r="K1352" s="1599"/>
    </row>
    <row r="1353" spans="5:11">
      <c r="E1353" s="1599"/>
      <c r="F1353" s="1599"/>
      <c r="J1353" s="1599"/>
      <c r="K1353" s="1599"/>
    </row>
    <row r="1354" spans="5:11">
      <c r="E1354" s="1599"/>
      <c r="F1354" s="1599"/>
      <c r="J1354" s="1599"/>
      <c r="K1354" s="1599"/>
    </row>
    <row r="1355" spans="5:11">
      <c r="E1355" s="1599"/>
      <c r="F1355" s="1599"/>
      <c r="J1355" s="1599"/>
      <c r="K1355" s="1599"/>
    </row>
    <row r="1356" spans="5:11">
      <c r="E1356" s="1599"/>
      <c r="F1356" s="1599"/>
      <c r="J1356" s="1599"/>
      <c r="K1356" s="1599"/>
    </row>
    <row r="1357" spans="5:11">
      <c r="E1357" s="1599"/>
      <c r="F1357" s="1599"/>
      <c r="J1357" s="1599"/>
      <c r="K1357" s="1599"/>
    </row>
    <row r="1358" spans="5:11">
      <c r="E1358" s="1599"/>
      <c r="F1358" s="1599"/>
      <c r="J1358" s="1599"/>
      <c r="K1358" s="1599"/>
    </row>
    <row r="1359" spans="5:11">
      <c r="E1359" s="1599"/>
      <c r="F1359" s="1599"/>
      <c r="J1359" s="1599"/>
      <c r="K1359" s="1599"/>
    </row>
    <row r="1360" spans="5:11">
      <c r="E1360" s="1599"/>
      <c r="F1360" s="1599"/>
      <c r="J1360" s="1599"/>
      <c r="K1360" s="1599"/>
    </row>
    <row r="1361" spans="5:11">
      <c r="E1361" s="1599"/>
      <c r="F1361" s="1599"/>
      <c r="J1361" s="1599"/>
      <c r="K1361" s="1599"/>
    </row>
    <row r="1362" spans="5:11">
      <c r="E1362" s="1599"/>
      <c r="F1362" s="1599"/>
      <c r="J1362" s="1599"/>
      <c r="K1362" s="1599"/>
    </row>
    <row r="1363" spans="5:11">
      <c r="E1363" s="1599"/>
      <c r="F1363" s="1599"/>
      <c r="J1363" s="1599"/>
      <c r="K1363" s="1599"/>
    </row>
    <row r="1364" spans="5:11">
      <c r="E1364" s="1599"/>
      <c r="F1364" s="1599"/>
      <c r="J1364" s="1599"/>
      <c r="K1364" s="1599"/>
    </row>
    <row r="1365" spans="5:11">
      <c r="E1365" s="1599"/>
      <c r="F1365" s="1599"/>
      <c r="J1365" s="1599"/>
      <c r="K1365" s="1599"/>
    </row>
    <row r="1366" spans="5:11">
      <c r="E1366" s="1599"/>
      <c r="F1366" s="1599"/>
      <c r="J1366" s="1599"/>
      <c r="K1366" s="1599"/>
    </row>
    <row r="1367" spans="5:11">
      <c r="E1367" s="1599"/>
      <c r="F1367" s="1599"/>
      <c r="J1367" s="1599"/>
      <c r="K1367" s="1599"/>
    </row>
    <row r="1368" spans="5:11">
      <c r="E1368" s="1599"/>
      <c r="F1368" s="1599"/>
      <c r="J1368" s="1599"/>
      <c r="K1368" s="1599"/>
    </row>
    <row r="1369" spans="5:11">
      <c r="E1369" s="1599"/>
      <c r="F1369" s="1599"/>
      <c r="J1369" s="1599"/>
      <c r="K1369" s="1599"/>
    </row>
    <row r="1370" spans="5:11">
      <c r="E1370" s="1599"/>
      <c r="F1370" s="1599"/>
      <c r="J1370" s="1599"/>
      <c r="K1370" s="1599"/>
    </row>
    <row r="1371" spans="5:11">
      <c r="E1371" s="1599"/>
      <c r="F1371" s="1599"/>
      <c r="J1371" s="1599"/>
      <c r="K1371" s="1599"/>
    </row>
    <row r="1372" spans="5:11">
      <c r="E1372" s="1599"/>
      <c r="F1372" s="1599"/>
      <c r="J1372" s="1599"/>
      <c r="K1372" s="1599"/>
    </row>
    <row r="1373" spans="5:11">
      <c r="E1373" s="1599"/>
      <c r="F1373" s="1599"/>
      <c r="J1373" s="1599"/>
      <c r="K1373" s="1599"/>
    </row>
    <row r="1374" spans="5:11">
      <c r="E1374" s="1599"/>
      <c r="F1374" s="1599"/>
      <c r="J1374" s="1599"/>
      <c r="K1374" s="1599"/>
    </row>
    <row r="1375" spans="5:11">
      <c r="E1375" s="1599"/>
      <c r="F1375" s="1599"/>
      <c r="J1375" s="1599"/>
      <c r="K1375" s="1599"/>
    </row>
    <row r="1376" spans="5:11">
      <c r="E1376" s="1599"/>
      <c r="F1376" s="1599"/>
      <c r="J1376" s="1599"/>
      <c r="K1376" s="1599"/>
    </row>
    <row r="1377" spans="5:11">
      <c r="E1377" s="1599"/>
      <c r="F1377" s="1599"/>
      <c r="J1377" s="1599"/>
      <c r="K1377" s="1599"/>
    </row>
    <row r="1378" spans="5:11">
      <c r="E1378" s="1599"/>
      <c r="F1378" s="1599"/>
      <c r="J1378" s="1599"/>
      <c r="K1378" s="1599"/>
    </row>
    <row r="1379" spans="5:11">
      <c r="E1379" s="1599"/>
      <c r="F1379" s="1599"/>
      <c r="J1379" s="1599"/>
      <c r="K1379" s="1599"/>
    </row>
    <row r="1380" spans="5:11">
      <c r="E1380" s="1599"/>
      <c r="F1380" s="1599"/>
      <c r="J1380" s="1599"/>
      <c r="K1380" s="1599"/>
    </row>
    <row r="1381" spans="5:11">
      <c r="E1381" s="1599"/>
      <c r="F1381" s="1599"/>
      <c r="J1381" s="1599"/>
      <c r="K1381" s="1599"/>
    </row>
    <row r="1382" spans="5:11">
      <c r="E1382" s="1599"/>
      <c r="F1382" s="1599"/>
      <c r="J1382" s="1599"/>
      <c r="K1382" s="1599"/>
    </row>
    <row r="1383" spans="5:11">
      <c r="E1383" s="1599"/>
      <c r="F1383" s="1599"/>
      <c r="J1383" s="1599"/>
      <c r="K1383" s="1599"/>
    </row>
    <row r="1384" spans="5:11">
      <c r="E1384" s="1599"/>
      <c r="F1384" s="1599"/>
      <c r="J1384" s="1599"/>
      <c r="K1384" s="1599"/>
    </row>
    <row r="1385" spans="5:11">
      <c r="E1385" s="1599"/>
      <c r="F1385" s="1599"/>
      <c r="J1385" s="1599"/>
      <c r="K1385" s="1599"/>
    </row>
    <row r="1386" spans="5:11">
      <c r="E1386" s="1599"/>
      <c r="F1386" s="1599"/>
      <c r="J1386" s="1599"/>
      <c r="K1386" s="1599"/>
    </row>
    <row r="1387" spans="5:11">
      <c r="E1387" s="1599"/>
      <c r="F1387" s="1599"/>
      <c r="J1387" s="1599"/>
      <c r="K1387" s="1599"/>
    </row>
    <row r="1388" spans="5:11">
      <c r="E1388" s="1599"/>
      <c r="F1388" s="1599"/>
      <c r="J1388" s="1599"/>
      <c r="K1388" s="1599"/>
    </row>
    <row r="1389" spans="5:11">
      <c r="E1389" s="1599"/>
      <c r="F1389" s="1599"/>
      <c r="J1389" s="1599"/>
      <c r="K1389" s="1599"/>
    </row>
    <row r="1390" spans="5:11">
      <c r="E1390" s="1599"/>
      <c r="F1390" s="1599"/>
      <c r="J1390" s="1599"/>
      <c r="K1390" s="1599"/>
    </row>
    <row r="1391" spans="5:11">
      <c r="E1391" s="1599"/>
      <c r="F1391" s="1599"/>
      <c r="J1391" s="1599"/>
      <c r="K1391" s="1599"/>
    </row>
    <row r="1392" spans="5:11">
      <c r="E1392" s="1599"/>
      <c r="F1392" s="1599"/>
      <c r="J1392" s="1599"/>
      <c r="K1392" s="1599"/>
    </row>
    <row r="1393" spans="5:11">
      <c r="E1393" s="1599"/>
      <c r="F1393" s="1599"/>
      <c r="J1393" s="1599"/>
      <c r="K1393" s="1599"/>
    </row>
    <row r="1394" spans="5:11">
      <c r="E1394" s="1599"/>
      <c r="F1394" s="1599"/>
      <c r="J1394" s="1599"/>
      <c r="K1394" s="1599"/>
    </row>
    <row r="1395" spans="5:11">
      <c r="E1395" s="1599"/>
      <c r="F1395" s="1599"/>
      <c r="J1395" s="1599"/>
      <c r="K1395" s="1599"/>
    </row>
    <row r="1396" spans="5:11">
      <c r="E1396" s="1599"/>
      <c r="F1396" s="1599"/>
      <c r="J1396" s="1599"/>
      <c r="K1396" s="1599"/>
    </row>
    <row r="1397" spans="5:11">
      <c r="E1397" s="1599"/>
      <c r="F1397" s="1599"/>
      <c r="J1397" s="1599"/>
      <c r="K1397" s="1599"/>
    </row>
    <row r="1398" spans="5:11">
      <c r="E1398" s="1599"/>
      <c r="F1398" s="1599"/>
      <c r="J1398" s="1599"/>
      <c r="K1398" s="1599"/>
    </row>
    <row r="1399" spans="5:11">
      <c r="E1399" s="1599"/>
      <c r="F1399" s="1599"/>
      <c r="J1399" s="1599"/>
      <c r="K1399" s="1599"/>
    </row>
    <row r="1400" spans="5:11">
      <c r="E1400" s="1599"/>
      <c r="F1400" s="1599"/>
      <c r="J1400" s="1599"/>
      <c r="K1400" s="1599"/>
    </row>
    <row r="1401" spans="5:11">
      <c r="E1401" s="1599"/>
      <c r="F1401" s="1599"/>
      <c r="J1401" s="1599"/>
      <c r="K1401" s="1599"/>
    </row>
    <row r="1402" spans="5:11">
      <c r="E1402" s="1599"/>
      <c r="F1402" s="1599"/>
      <c r="J1402" s="1599"/>
      <c r="K1402" s="1599"/>
    </row>
    <row r="1403" spans="5:11">
      <c r="E1403" s="1599"/>
      <c r="F1403" s="1599"/>
      <c r="J1403" s="1599"/>
      <c r="K1403" s="1599"/>
    </row>
    <row r="1404" spans="5:11">
      <c r="E1404" s="1599"/>
      <c r="F1404" s="1599"/>
      <c r="J1404" s="1599"/>
      <c r="K1404" s="1599"/>
    </row>
    <row r="1405" spans="5:11">
      <c r="E1405" s="1599"/>
      <c r="F1405" s="1599"/>
      <c r="J1405" s="1599"/>
      <c r="K1405" s="1599"/>
    </row>
    <row r="1406" spans="5:11">
      <c r="E1406" s="1599"/>
      <c r="F1406" s="1599"/>
      <c r="J1406" s="1599"/>
      <c r="K1406" s="1599"/>
    </row>
    <row r="1407" spans="5:11">
      <c r="E1407" s="1599"/>
      <c r="F1407" s="1599"/>
      <c r="J1407" s="1599"/>
      <c r="K1407" s="1599"/>
    </row>
    <row r="1408" spans="5:11">
      <c r="E1408" s="1599"/>
      <c r="F1408" s="1599"/>
      <c r="J1408" s="1599"/>
      <c r="K1408" s="1599"/>
    </row>
    <row r="1409" spans="5:11">
      <c r="E1409" s="1599"/>
      <c r="F1409" s="1599"/>
      <c r="J1409" s="1599"/>
      <c r="K1409" s="1599"/>
    </row>
    <row r="1410" spans="5:11">
      <c r="E1410" s="1599"/>
      <c r="F1410" s="1599"/>
      <c r="J1410" s="1599"/>
      <c r="K1410" s="1599"/>
    </row>
    <row r="1411" spans="5:11">
      <c r="E1411" s="1599"/>
      <c r="F1411" s="1599"/>
      <c r="J1411" s="1599"/>
      <c r="K1411" s="1599"/>
    </row>
    <row r="1412" spans="5:11">
      <c r="E1412" s="1599"/>
      <c r="F1412" s="1599"/>
      <c r="J1412" s="1599"/>
      <c r="K1412" s="1599"/>
    </row>
    <row r="1413" spans="5:11">
      <c r="E1413" s="1599"/>
      <c r="F1413" s="1599"/>
      <c r="J1413" s="1599"/>
      <c r="K1413" s="1599"/>
    </row>
    <row r="1414" spans="5:11">
      <c r="E1414" s="1599"/>
      <c r="F1414" s="1599"/>
      <c r="J1414" s="1599"/>
      <c r="K1414" s="1599"/>
    </row>
    <row r="1415" spans="5:11">
      <c r="E1415" s="1599"/>
      <c r="F1415" s="1599"/>
      <c r="J1415" s="1599"/>
      <c r="K1415" s="1599"/>
    </row>
    <row r="1416" spans="5:11">
      <c r="E1416" s="1599"/>
      <c r="F1416" s="1599"/>
      <c r="J1416" s="1599"/>
      <c r="K1416" s="1599"/>
    </row>
    <row r="1417" spans="5:11">
      <c r="E1417" s="1599"/>
      <c r="F1417" s="1599"/>
      <c r="J1417" s="1599"/>
      <c r="K1417" s="1599"/>
    </row>
    <row r="1418" spans="5:11">
      <c r="E1418" s="1599"/>
      <c r="F1418" s="1599"/>
      <c r="J1418" s="1599"/>
      <c r="K1418" s="1599"/>
    </row>
    <row r="1419" spans="5:11">
      <c r="E1419" s="1599"/>
      <c r="F1419" s="1599"/>
      <c r="J1419" s="1599"/>
      <c r="K1419" s="1599"/>
    </row>
    <row r="1420" spans="5:11">
      <c r="E1420" s="1599"/>
      <c r="F1420" s="1599"/>
      <c r="J1420" s="1599"/>
      <c r="K1420" s="1599"/>
    </row>
    <row r="1421" spans="5:11">
      <c r="E1421" s="1599"/>
      <c r="F1421" s="1599"/>
      <c r="J1421" s="1599"/>
      <c r="K1421" s="1599"/>
    </row>
    <row r="1422" spans="5:11">
      <c r="E1422" s="1599"/>
      <c r="F1422" s="1599"/>
      <c r="J1422" s="1599"/>
      <c r="K1422" s="1599"/>
    </row>
    <row r="1423" spans="5:11">
      <c r="E1423" s="1599"/>
      <c r="F1423" s="1599"/>
      <c r="J1423" s="1599"/>
      <c r="K1423" s="1599"/>
    </row>
    <row r="1424" spans="5:11">
      <c r="E1424" s="1599"/>
      <c r="F1424" s="1599"/>
      <c r="J1424" s="1599"/>
      <c r="K1424" s="1599"/>
    </row>
    <row r="1425" spans="5:11">
      <c r="E1425" s="1599"/>
      <c r="F1425" s="1599"/>
      <c r="J1425" s="1599"/>
      <c r="K1425" s="1599"/>
    </row>
    <row r="1426" spans="5:11">
      <c r="E1426" s="1599"/>
      <c r="F1426" s="1599"/>
      <c r="J1426" s="1599"/>
      <c r="K1426" s="1599"/>
    </row>
    <row r="1427" spans="5:11">
      <c r="E1427" s="1599"/>
      <c r="F1427" s="1599"/>
      <c r="J1427" s="1599"/>
      <c r="K1427" s="1599"/>
    </row>
    <row r="1428" spans="5:11">
      <c r="E1428" s="1599"/>
      <c r="F1428" s="1599"/>
      <c r="J1428" s="1599"/>
      <c r="K1428" s="1599"/>
    </row>
    <row r="1429" spans="5:11">
      <c r="E1429" s="1599"/>
      <c r="F1429" s="1599"/>
      <c r="J1429" s="1599"/>
      <c r="K1429" s="1599"/>
    </row>
    <row r="1430" spans="5:11">
      <c r="E1430" s="1599"/>
      <c r="F1430" s="1599"/>
      <c r="J1430" s="1599"/>
      <c r="K1430" s="1599"/>
    </row>
    <row r="1431" spans="5:11">
      <c r="E1431" s="1599"/>
      <c r="F1431" s="1599"/>
      <c r="J1431" s="1599"/>
      <c r="K1431" s="1599"/>
    </row>
    <row r="1432" spans="5:11">
      <c r="E1432" s="1599"/>
      <c r="F1432" s="1599"/>
      <c r="J1432" s="1599"/>
      <c r="K1432" s="1599"/>
    </row>
    <row r="1433" spans="5:11">
      <c r="E1433" s="1599"/>
      <c r="F1433" s="1599"/>
      <c r="J1433" s="1599"/>
      <c r="K1433" s="1599"/>
    </row>
    <row r="1434" spans="5:11">
      <c r="E1434" s="1599"/>
      <c r="F1434" s="1599"/>
      <c r="J1434" s="1599"/>
      <c r="K1434" s="1599"/>
    </row>
    <row r="1435" spans="5:11">
      <c r="E1435" s="1599"/>
      <c r="F1435" s="1599"/>
      <c r="J1435" s="1599"/>
      <c r="K1435" s="1599"/>
    </row>
    <row r="1436" spans="5:11">
      <c r="E1436" s="1599"/>
      <c r="F1436" s="1599"/>
      <c r="J1436" s="1599"/>
      <c r="K1436" s="1599"/>
    </row>
    <row r="1437" spans="5:11">
      <c r="E1437" s="1599"/>
      <c r="F1437" s="1599"/>
      <c r="J1437" s="1599"/>
      <c r="K1437" s="1599"/>
    </row>
    <row r="1438" spans="5:11">
      <c r="E1438" s="1599"/>
      <c r="F1438" s="1599"/>
      <c r="J1438" s="1599"/>
      <c r="K1438" s="1599"/>
    </row>
    <row r="1439" spans="5:11">
      <c r="E1439" s="1599"/>
      <c r="F1439" s="1599"/>
      <c r="J1439" s="1599"/>
      <c r="K1439" s="1599"/>
    </row>
    <row r="1440" spans="5:11">
      <c r="E1440" s="1599"/>
      <c r="F1440" s="1599"/>
      <c r="J1440" s="1599"/>
      <c r="K1440" s="1599"/>
    </row>
    <row r="1441" spans="5:11">
      <c r="E1441" s="1599"/>
      <c r="F1441" s="1599"/>
      <c r="J1441" s="1599"/>
      <c r="K1441" s="1599"/>
    </row>
    <row r="1442" spans="5:11">
      <c r="E1442" s="1599"/>
      <c r="F1442" s="1599"/>
      <c r="J1442" s="1599"/>
      <c r="K1442" s="1599"/>
    </row>
    <row r="1443" spans="5:11">
      <c r="E1443" s="1599"/>
      <c r="F1443" s="1599"/>
      <c r="J1443" s="1599"/>
      <c r="K1443" s="1599"/>
    </row>
    <row r="1444" spans="5:11">
      <c r="E1444" s="1599"/>
      <c r="F1444" s="1599"/>
      <c r="J1444" s="1599"/>
      <c r="K1444" s="1599"/>
    </row>
    <row r="1445" spans="5:11">
      <c r="E1445" s="1599"/>
      <c r="F1445" s="1599"/>
      <c r="J1445" s="1599"/>
      <c r="K1445" s="1599"/>
    </row>
    <row r="1446" spans="5:11">
      <c r="E1446" s="1599"/>
      <c r="F1446" s="1599"/>
      <c r="J1446" s="1599"/>
      <c r="K1446" s="1599"/>
    </row>
    <row r="1447" spans="5:11">
      <c r="E1447" s="1599"/>
      <c r="F1447" s="1599"/>
      <c r="J1447" s="1599"/>
      <c r="K1447" s="1599"/>
    </row>
    <row r="1448" spans="5:11">
      <c r="E1448" s="1599"/>
      <c r="F1448" s="1599"/>
      <c r="J1448" s="1599"/>
      <c r="K1448" s="1599"/>
    </row>
    <row r="1449" spans="5:11">
      <c r="E1449" s="1599"/>
      <c r="F1449" s="1599"/>
      <c r="J1449" s="1599"/>
      <c r="K1449" s="1599"/>
    </row>
    <row r="1450" spans="5:11">
      <c r="E1450" s="1599"/>
      <c r="F1450" s="1599"/>
      <c r="J1450" s="1599"/>
      <c r="K1450" s="1599"/>
    </row>
    <row r="1451" spans="5:11">
      <c r="E1451" s="1599"/>
      <c r="F1451" s="1599"/>
      <c r="J1451" s="1599"/>
      <c r="K1451" s="1599"/>
    </row>
    <row r="1452" spans="5:11">
      <c r="E1452" s="1599"/>
      <c r="F1452" s="1599"/>
      <c r="J1452" s="1599"/>
      <c r="K1452" s="1599"/>
    </row>
    <row r="1453" spans="5:11">
      <c r="E1453" s="1599"/>
      <c r="F1453" s="1599"/>
      <c r="J1453" s="1599"/>
      <c r="K1453" s="1599"/>
    </row>
    <row r="1454" spans="5:11">
      <c r="E1454" s="1599"/>
      <c r="F1454" s="1599"/>
      <c r="J1454" s="1599"/>
      <c r="K1454" s="1599"/>
    </row>
    <row r="1455" spans="5:11">
      <c r="E1455" s="1599"/>
      <c r="F1455" s="1599"/>
      <c r="J1455" s="1599"/>
      <c r="K1455" s="1599"/>
    </row>
    <row r="1456" spans="5:11">
      <c r="E1456" s="1599"/>
      <c r="F1456" s="1599"/>
      <c r="J1456" s="1599"/>
      <c r="K1456" s="1599"/>
    </row>
    <row r="1457" spans="5:11">
      <c r="E1457" s="1599"/>
      <c r="F1457" s="1599"/>
      <c r="J1457" s="1599"/>
      <c r="K1457" s="1599"/>
    </row>
    <row r="1458" spans="5:11">
      <c r="E1458" s="1599"/>
      <c r="F1458" s="1599"/>
      <c r="J1458" s="1599"/>
      <c r="K1458" s="1599"/>
    </row>
    <row r="1459" spans="5:11">
      <c r="E1459" s="1599"/>
      <c r="F1459" s="1599"/>
      <c r="J1459" s="1599"/>
      <c r="K1459" s="1599"/>
    </row>
    <row r="1460" spans="5:11">
      <c r="E1460" s="1599"/>
      <c r="F1460" s="1599"/>
      <c r="J1460" s="1599"/>
      <c r="K1460" s="1599"/>
    </row>
    <row r="1461" spans="5:11">
      <c r="E1461" s="1599"/>
      <c r="F1461" s="1599"/>
      <c r="J1461" s="1599"/>
      <c r="K1461" s="1599"/>
    </row>
    <row r="1462" spans="5:11">
      <c r="E1462" s="1599"/>
      <c r="F1462" s="1599"/>
      <c r="J1462" s="1599"/>
      <c r="K1462" s="1599"/>
    </row>
    <row r="1463" spans="5:11">
      <c r="E1463" s="1599"/>
      <c r="F1463" s="1599"/>
      <c r="J1463" s="1599"/>
      <c r="K1463" s="1599"/>
    </row>
    <row r="1464" spans="5:11">
      <c r="E1464" s="1599"/>
      <c r="F1464" s="1599"/>
      <c r="J1464" s="1599"/>
      <c r="K1464" s="1599"/>
    </row>
    <row r="1465" spans="5:11">
      <c r="E1465" s="1599"/>
      <c r="F1465" s="1599"/>
      <c r="J1465" s="1599"/>
      <c r="K1465" s="1599"/>
    </row>
    <row r="1466" spans="5:11">
      <c r="E1466" s="1599"/>
      <c r="F1466" s="1599"/>
      <c r="J1466" s="1599"/>
      <c r="K1466" s="1599"/>
    </row>
    <row r="1467" spans="5:11">
      <c r="E1467" s="1599"/>
      <c r="F1467" s="1599"/>
      <c r="J1467" s="1599"/>
      <c r="K1467" s="1599"/>
    </row>
    <row r="1468" spans="5:11">
      <c r="E1468" s="1599"/>
      <c r="F1468" s="1599"/>
      <c r="J1468" s="1599"/>
      <c r="K1468" s="1599"/>
    </row>
    <row r="1469" spans="5:11">
      <c r="E1469" s="1599"/>
      <c r="F1469" s="1599"/>
      <c r="J1469" s="1599"/>
      <c r="K1469" s="1599"/>
    </row>
    <row r="1470" spans="5:11">
      <c r="E1470" s="1599"/>
      <c r="F1470" s="1599"/>
      <c r="J1470" s="1599"/>
      <c r="K1470" s="1599"/>
    </row>
    <row r="1471" spans="5:11">
      <c r="E1471" s="1599"/>
      <c r="F1471" s="1599"/>
      <c r="J1471" s="1599"/>
      <c r="K1471" s="1599"/>
    </row>
    <row r="1472" spans="5:11">
      <c r="E1472" s="1599"/>
      <c r="F1472" s="1599"/>
      <c r="J1472" s="1599"/>
      <c r="K1472" s="1599"/>
    </row>
    <row r="1473" spans="5:11">
      <c r="E1473" s="1599"/>
      <c r="F1473" s="1599"/>
      <c r="J1473" s="1599"/>
      <c r="K1473" s="1599"/>
    </row>
    <row r="1474" spans="5:11">
      <c r="E1474" s="1599"/>
      <c r="F1474" s="1599"/>
      <c r="J1474" s="1599"/>
      <c r="K1474" s="1599"/>
    </row>
    <row r="1475" spans="5:11">
      <c r="E1475" s="1599"/>
      <c r="F1475" s="1599"/>
      <c r="J1475" s="1599"/>
      <c r="K1475" s="1599"/>
    </row>
    <row r="1476" spans="5:11">
      <c r="E1476" s="1599"/>
      <c r="F1476" s="1599"/>
      <c r="J1476" s="1599"/>
      <c r="K1476" s="1599"/>
    </row>
    <row r="1477" spans="5:11">
      <c r="E1477" s="1599"/>
      <c r="F1477" s="1599"/>
      <c r="J1477" s="1599"/>
      <c r="K1477" s="1599"/>
    </row>
    <row r="1478" spans="5:11">
      <c r="E1478" s="1599"/>
      <c r="F1478" s="1599"/>
      <c r="J1478" s="1599"/>
      <c r="K1478" s="1599"/>
    </row>
    <row r="1479" spans="5:11">
      <c r="E1479" s="1599"/>
      <c r="F1479" s="1599"/>
      <c r="J1479" s="1599"/>
      <c r="K1479" s="1599"/>
    </row>
    <row r="1480" spans="5:11">
      <c r="E1480" s="1599"/>
      <c r="F1480" s="1599"/>
      <c r="J1480" s="1599"/>
      <c r="K1480" s="1599"/>
    </row>
    <row r="1481" spans="5:11">
      <c r="E1481" s="1599"/>
      <c r="F1481" s="1599"/>
      <c r="J1481" s="1599"/>
      <c r="K1481" s="1599"/>
    </row>
    <row r="1482" spans="5:11">
      <c r="E1482" s="1599"/>
      <c r="F1482" s="1599"/>
      <c r="J1482" s="1599"/>
      <c r="K1482" s="1599"/>
    </row>
    <row r="1483" spans="5:11">
      <c r="E1483" s="1599"/>
      <c r="F1483" s="1599"/>
      <c r="J1483" s="1599"/>
      <c r="K1483" s="1599"/>
    </row>
    <row r="1484" spans="5:11">
      <c r="E1484" s="1599"/>
      <c r="F1484" s="1599"/>
      <c r="J1484" s="1599"/>
      <c r="K1484" s="1599"/>
    </row>
    <row r="1485" spans="5:11">
      <c r="E1485" s="1599"/>
      <c r="F1485" s="1599"/>
      <c r="J1485" s="1599"/>
      <c r="K1485" s="1599"/>
    </row>
    <row r="1486" spans="5:11">
      <c r="E1486" s="1599"/>
      <c r="F1486" s="1599"/>
      <c r="J1486" s="1599"/>
      <c r="K1486" s="1599"/>
    </row>
    <row r="1487" spans="5:11">
      <c r="E1487" s="1599"/>
      <c r="F1487" s="1599"/>
      <c r="J1487" s="1599"/>
      <c r="K1487" s="1599"/>
    </row>
    <row r="1488" spans="5:11">
      <c r="E1488" s="1599"/>
      <c r="F1488" s="1599"/>
      <c r="J1488" s="1599"/>
      <c r="K1488" s="1599"/>
    </row>
    <row r="1489" spans="5:11">
      <c r="E1489" s="1599"/>
      <c r="F1489" s="1599"/>
      <c r="J1489" s="1599"/>
      <c r="K1489" s="1599"/>
    </row>
    <row r="1490" spans="5:11">
      <c r="E1490" s="1599"/>
      <c r="F1490" s="1599"/>
      <c r="J1490" s="1599"/>
      <c r="K1490" s="1599"/>
    </row>
    <row r="1491" spans="5:11">
      <c r="E1491" s="1599"/>
      <c r="F1491" s="1599"/>
      <c r="J1491" s="1599"/>
      <c r="K1491" s="1599"/>
    </row>
    <row r="1492" spans="5:11">
      <c r="E1492" s="1599"/>
      <c r="F1492" s="1599"/>
      <c r="J1492" s="1599"/>
      <c r="K1492" s="1599"/>
    </row>
    <row r="1493" spans="5:11">
      <c r="E1493" s="1599"/>
      <c r="F1493" s="1599"/>
      <c r="J1493" s="1599"/>
      <c r="K1493" s="1599"/>
    </row>
    <row r="1494" spans="5:11">
      <c r="E1494" s="1599"/>
      <c r="F1494" s="1599"/>
      <c r="J1494" s="1599"/>
      <c r="K1494" s="1599"/>
    </row>
    <row r="1495" spans="5:11">
      <c r="E1495" s="1599"/>
      <c r="F1495" s="1599"/>
      <c r="J1495" s="1599"/>
      <c r="K1495" s="1599"/>
    </row>
    <row r="1496" spans="5:11">
      <c r="E1496" s="1599"/>
      <c r="F1496" s="1599"/>
      <c r="J1496" s="1599"/>
      <c r="K1496" s="1599"/>
    </row>
    <row r="1497" spans="5:11">
      <c r="E1497" s="1599"/>
      <c r="F1497" s="1599"/>
      <c r="J1497" s="1599"/>
      <c r="K1497" s="1599"/>
    </row>
    <row r="1498" spans="5:11">
      <c r="E1498" s="1599"/>
      <c r="F1498" s="1599"/>
      <c r="J1498" s="1599"/>
      <c r="K1498" s="1599"/>
    </row>
    <row r="1499" spans="5:11">
      <c r="E1499" s="1599"/>
      <c r="F1499" s="1599"/>
      <c r="J1499" s="1599"/>
      <c r="K1499" s="1599"/>
    </row>
    <row r="1500" spans="5:11">
      <c r="E1500" s="1599"/>
      <c r="F1500" s="1599"/>
      <c r="J1500" s="1599"/>
      <c r="K1500" s="1599"/>
    </row>
    <row r="1501" spans="5:11">
      <c r="E1501" s="1599"/>
      <c r="F1501" s="1599"/>
      <c r="J1501" s="1599"/>
      <c r="K1501" s="1599"/>
    </row>
    <row r="1502" spans="5:11">
      <c r="E1502" s="1599"/>
      <c r="F1502" s="1599"/>
      <c r="J1502" s="1599"/>
      <c r="K1502" s="1599"/>
    </row>
    <row r="1503" spans="5:11">
      <c r="E1503" s="1599"/>
      <c r="F1503" s="1599"/>
      <c r="J1503" s="1599"/>
      <c r="K1503" s="1599"/>
    </row>
    <row r="1504" spans="5:11">
      <c r="E1504" s="1599"/>
      <c r="F1504" s="1599"/>
      <c r="J1504" s="1599"/>
      <c r="K1504" s="1599"/>
    </row>
    <row r="1505" spans="5:11">
      <c r="E1505" s="1599"/>
      <c r="F1505" s="1599"/>
      <c r="J1505" s="1599"/>
      <c r="K1505" s="1599"/>
    </row>
    <row r="1506" spans="5:11">
      <c r="E1506" s="1599"/>
      <c r="F1506" s="1599"/>
      <c r="J1506" s="1599"/>
      <c r="K1506" s="1599"/>
    </row>
    <row r="1507" spans="5:11">
      <c r="E1507" s="1599"/>
      <c r="F1507" s="1599"/>
      <c r="J1507" s="1599"/>
      <c r="K1507" s="1599"/>
    </row>
    <row r="1508" spans="5:11">
      <c r="E1508" s="1599"/>
      <c r="F1508" s="1599"/>
      <c r="J1508" s="1599"/>
      <c r="K1508" s="1599"/>
    </row>
    <row r="1509" spans="5:11">
      <c r="E1509" s="1599"/>
      <c r="F1509" s="1599"/>
      <c r="J1509" s="1599"/>
      <c r="K1509" s="1599"/>
    </row>
    <row r="1510" spans="5:11">
      <c r="E1510" s="1599"/>
      <c r="F1510" s="1599"/>
      <c r="J1510" s="1599"/>
      <c r="K1510" s="1599"/>
    </row>
    <row r="1511" spans="5:11">
      <c r="E1511" s="1599"/>
      <c r="F1511" s="1599"/>
      <c r="J1511" s="1599"/>
      <c r="K1511" s="1599"/>
    </row>
    <row r="1512" spans="5:11">
      <c r="E1512" s="1599"/>
      <c r="F1512" s="1599"/>
      <c r="J1512" s="1599"/>
      <c r="K1512" s="1599"/>
    </row>
    <row r="1513" spans="5:11">
      <c r="E1513" s="1599"/>
      <c r="F1513" s="1599"/>
      <c r="J1513" s="1599"/>
      <c r="K1513" s="1599"/>
    </row>
    <row r="1514" spans="5:11">
      <c r="E1514" s="1599"/>
      <c r="F1514" s="1599"/>
      <c r="J1514" s="1599"/>
      <c r="K1514" s="1599"/>
    </row>
    <row r="1515" spans="5:11">
      <c r="E1515" s="1599"/>
      <c r="F1515" s="1599"/>
      <c r="J1515" s="1599"/>
      <c r="K1515" s="1599"/>
    </row>
    <row r="1516" spans="5:11">
      <c r="E1516" s="1599"/>
      <c r="F1516" s="1599"/>
      <c r="J1516" s="1599"/>
      <c r="K1516" s="1599"/>
    </row>
    <row r="1517" spans="5:11">
      <c r="E1517" s="1599"/>
      <c r="F1517" s="1599"/>
      <c r="J1517" s="1599"/>
      <c r="K1517" s="1599"/>
    </row>
    <row r="1518" spans="5:11">
      <c r="E1518" s="1599"/>
      <c r="F1518" s="1599"/>
      <c r="J1518" s="1599"/>
      <c r="K1518" s="1599"/>
    </row>
    <row r="1519" spans="5:11">
      <c r="E1519" s="1599"/>
      <c r="F1519" s="1599"/>
      <c r="J1519" s="1599"/>
      <c r="K1519" s="1599"/>
    </row>
    <row r="1520" spans="5:11">
      <c r="E1520" s="1599"/>
      <c r="F1520" s="1599"/>
      <c r="J1520" s="1599"/>
      <c r="K1520" s="1599"/>
    </row>
    <row r="1521" spans="5:11">
      <c r="E1521" s="1599"/>
      <c r="F1521" s="1599"/>
      <c r="J1521" s="1599"/>
      <c r="K1521" s="1599"/>
    </row>
    <row r="1522" spans="5:11">
      <c r="E1522" s="1599"/>
      <c r="F1522" s="1599"/>
      <c r="J1522" s="1599"/>
      <c r="K1522" s="1599"/>
    </row>
    <row r="1523" spans="5:11">
      <c r="E1523" s="1599"/>
      <c r="F1523" s="1599"/>
      <c r="J1523" s="1599"/>
      <c r="K1523" s="1599"/>
    </row>
    <row r="1524" spans="5:11">
      <c r="E1524" s="1599"/>
      <c r="F1524" s="1599"/>
      <c r="J1524" s="1599"/>
      <c r="K1524" s="1599"/>
    </row>
    <row r="1525" spans="5:11">
      <c r="E1525" s="1599"/>
      <c r="F1525" s="1599"/>
      <c r="J1525" s="1599"/>
      <c r="K1525" s="1599"/>
    </row>
    <row r="1526" spans="5:11">
      <c r="E1526" s="1599"/>
      <c r="F1526" s="1599"/>
      <c r="J1526" s="1599"/>
      <c r="K1526" s="1599"/>
    </row>
    <row r="1527" spans="5:11">
      <c r="E1527" s="1599"/>
      <c r="F1527" s="1599"/>
      <c r="J1527" s="1599"/>
      <c r="K1527" s="1599"/>
    </row>
    <row r="1528" spans="5:11">
      <c r="E1528" s="1599"/>
      <c r="F1528" s="1599"/>
      <c r="J1528" s="1599"/>
      <c r="K1528" s="1599"/>
    </row>
    <row r="1529" spans="5:11">
      <c r="E1529" s="1599"/>
      <c r="F1529" s="1599"/>
      <c r="J1529" s="1599"/>
      <c r="K1529" s="1599"/>
    </row>
    <row r="1530" spans="5:11">
      <c r="E1530" s="1599"/>
      <c r="F1530" s="1599"/>
      <c r="J1530" s="1599"/>
      <c r="K1530" s="1599"/>
    </row>
    <row r="1531" spans="5:11">
      <c r="E1531" s="1599"/>
      <c r="F1531" s="1599"/>
      <c r="J1531" s="1599"/>
      <c r="K1531" s="1599"/>
    </row>
    <row r="1532" spans="5:11">
      <c r="E1532" s="1599"/>
      <c r="F1532" s="1599"/>
      <c r="J1532" s="1599"/>
      <c r="K1532" s="1599"/>
    </row>
    <row r="1533" spans="5:11">
      <c r="E1533" s="1599"/>
      <c r="F1533" s="1599"/>
      <c r="J1533" s="1599"/>
      <c r="K1533" s="1599"/>
    </row>
    <row r="1534" spans="5:11">
      <c r="E1534" s="1599"/>
      <c r="F1534" s="1599"/>
      <c r="J1534" s="1599"/>
      <c r="K1534" s="1599"/>
    </row>
    <row r="1535" spans="5:11">
      <c r="E1535" s="1599"/>
      <c r="F1535" s="1599"/>
      <c r="J1535" s="1599"/>
      <c r="K1535" s="1599"/>
    </row>
    <row r="1536" spans="5:11">
      <c r="E1536" s="1599"/>
      <c r="F1536" s="1599"/>
      <c r="J1536" s="1599"/>
      <c r="K1536" s="1599"/>
    </row>
    <row r="1537" spans="5:11">
      <c r="E1537" s="1599"/>
      <c r="F1537" s="1599"/>
      <c r="J1537" s="1599"/>
      <c r="K1537" s="1599"/>
    </row>
    <row r="1538" spans="5:11">
      <c r="E1538" s="1599"/>
      <c r="F1538" s="1599"/>
      <c r="J1538" s="1599"/>
      <c r="K1538" s="1599"/>
    </row>
    <row r="1539" spans="5:11">
      <c r="E1539" s="1599"/>
      <c r="F1539" s="1599"/>
      <c r="J1539" s="1599"/>
      <c r="K1539" s="1599"/>
    </row>
    <row r="1540" spans="5:11">
      <c r="E1540" s="1599"/>
      <c r="F1540" s="1599"/>
      <c r="J1540" s="1599"/>
      <c r="K1540" s="1599"/>
    </row>
    <row r="1541" spans="5:11">
      <c r="E1541" s="1599"/>
      <c r="F1541" s="1599"/>
      <c r="J1541" s="1599"/>
      <c r="K1541" s="1599"/>
    </row>
    <row r="1542" spans="5:11">
      <c r="E1542" s="1599"/>
      <c r="F1542" s="1599"/>
      <c r="J1542" s="1599"/>
      <c r="K1542" s="1599"/>
    </row>
    <row r="1543" spans="5:11">
      <c r="E1543" s="1599"/>
      <c r="F1543" s="1599"/>
      <c r="J1543" s="1599"/>
      <c r="K1543" s="1599"/>
    </row>
    <row r="1544" spans="5:11">
      <c r="E1544" s="1599"/>
      <c r="F1544" s="1599"/>
      <c r="J1544" s="1599"/>
      <c r="K1544" s="1599"/>
    </row>
    <row r="1545" spans="5:11">
      <c r="E1545" s="1599"/>
      <c r="F1545" s="1599"/>
      <c r="J1545" s="1599"/>
      <c r="K1545" s="1599"/>
    </row>
    <row r="1546" spans="5:11">
      <c r="E1546" s="1599"/>
      <c r="F1546" s="1599"/>
      <c r="J1546" s="1599"/>
      <c r="K1546" s="1599"/>
    </row>
    <row r="1547" spans="5:11">
      <c r="E1547" s="1599"/>
      <c r="F1547" s="1599"/>
      <c r="J1547" s="1599"/>
      <c r="K1547" s="1599"/>
    </row>
    <row r="1548" spans="5:11">
      <c r="E1548" s="1599"/>
      <c r="F1548" s="1599"/>
      <c r="J1548" s="1599"/>
      <c r="K1548" s="1599"/>
    </row>
    <row r="1549" spans="5:11">
      <c r="E1549" s="1599"/>
      <c r="F1549" s="1599"/>
      <c r="J1549" s="1599"/>
      <c r="K1549" s="1599"/>
    </row>
    <row r="1550" spans="5:11">
      <c r="E1550" s="1599"/>
      <c r="F1550" s="1599"/>
      <c r="J1550" s="1599"/>
      <c r="K1550" s="1599"/>
    </row>
    <row r="1551" spans="5:11">
      <c r="E1551" s="1599"/>
      <c r="F1551" s="1599"/>
      <c r="J1551" s="1599"/>
      <c r="K1551" s="1599"/>
    </row>
    <row r="1552" spans="5:11">
      <c r="E1552" s="1599"/>
      <c r="F1552" s="1599"/>
      <c r="J1552" s="1599"/>
      <c r="K1552" s="1599"/>
    </row>
    <row r="1553" spans="5:11">
      <c r="E1553" s="1599"/>
      <c r="F1553" s="1599"/>
      <c r="J1553" s="1599"/>
      <c r="K1553" s="1599"/>
    </row>
    <row r="1554" spans="5:11">
      <c r="E1554" s="1599"/>
      <c r="F1554" s="1599"/>
      <c r="J1554" s="1599"/>
      <c r="K1554" s="1599"/>
    </row>
    <row r="1555" spans="5:11">
      <c r="E1555" s="1599"/>
      <c r="F1555" s="1599"/>
      <c r="J1555" s="1599"/>
      <c r="K1555" s="1599"/>
    </row>
    <row r="1556" spans="5:11">
      <c r="E1556" s="1599"/>
      <c r="F1556" s="1599"/>
      <c r="J1556" s="1599"/>
      <c r="K1556" s="1599"/>
    </row>
    <row r="1557" spans="5:11">
      <c r="E1557" s="1599"/>
      <c r="F1557" s="1599"/>
      <c r="J1557" s="1599"/>
      <c r="K1557" s="1599"/>
    </row>
    <row r="1558" spans="5:11">
      <c r="E1558" s="1599"/>
      <c r="F1558" s="1599"/>
      <c r="J1558" s="1599"/>
      <c r="K1558" s="1599"/>
    </row>
    <row r="1559" spans="5:11">
      <c r="E1559" s="1599"/>
      <c r="F1559" s="1599"/>
      <c r="J1559" s="1599"/>
      <c r="K1559" s="1599"/>
    </row>
    <row r="1560" spans="5:11">
      <c r="E1560" s="1599"/>
      <c r="F1560" s="1599"/>
      <c r="J1560" s="1599"/>
      <c r="K1560" s="1599"/>
    </row>
    <row r="1561" spans="5:11">
      <c r="E1561" s="1599"/>
      <c r="F1561" s="1599"/>
      <c r="J1561" s="1599"/>
      <c r="K1561" s="1599"/>
    </row>
    <row r="1562" spans="5:11">
      <c r="E1562" s="1599"/>
      <c r="F1562" s="1599"/>
      <c r="J1562" s="1599"/>
      <c r="K1562" s="1599"/>
    </row>
    <row r="1563" spans="5:11">
      <c r="E1563" s="1599"/>
      <c r="F1563" s="1599"/>
      <c r="J1563" s="1599"/>
      <c r="K1563" s="1599"/>
    </row>
    <row r="1564" spans="5:11">
      <c r="E1564" s="1599"/>
      <c r="F1564" s="1599"/>
      <c r="J1564" s="1599"/>
      <c r="K1564" s="1599"/>
    </row>
    <row r="1565" spans="5:11">
      <c r="E1565" s="1599"/>
      <c r="F1565" s="1599"/>
      <c r="J1565" s="1599"/>
      <c r="K1565" s="1599"/>
    </row>
    <row r="1566" spans="5:11">
      <c r="E1566" s="1599"/>
      <c r="F1566" s="1599"/>
      <c r="J1566" s="1599"/>
      <c r="K1566" s="1599"/>
    </row>
    <row r="1567" spans="5:11">
      <c r="E1567" s="1599"/>
      <c r="F1567" s="1599"/>
      <c r="J1567" s="1599"/>
      <c r="K1567" s="1599"/>
    </row>
    <row r="1568" spans="5:11">
      <c r="E1568" s="1599"/>
      <c r="F1568" s="1599"/>
      <c r="J1568" s="1599"/>
      <c r="K1568" s="1599"/>
    </row>
    <row r="1569" spans="5:11">
      <c r="E1569" s="1599"/>
      <c r="F1569" s="1599"/>
      <c r="J1569" s="1599"/>
      <c r="K1569" s="1599"/>
    </row>
    <row r="1570" spans="5:11">
      <c r="E1570" s="1599"/>
      <c r="F1570" s="1599"/>
      <c r="J1570" s="1599"/>
      <c r="K1570" s="1599"/>
    </row>
    <row r="1571" spans="5:11">
      <c r="E1571" s="1599"/>
      <c r="F1571" s="1599"/>
      <c r="J1571" s="1599"/>
      <c r="K1571" s="1599"/>
    </row>
    <row r="1572" spans="5:11">
      <c r="E1572" s="1599"/>
      <c r="F1572" s="1599"/>
      <c r="J1572" s="1599"/>
      <c r="K1572" s="1599"/>
    </row>
    <row r="1573" spans="5:11">
      <c r="E1573" s="1599"/>
      <c r="F1573" s="1599"/>
      <c r="J1573" s="1599"/>
      <c r="K1573" s="1599"/>
    </row>
    <row r="1574" spans="5:11">
      <c r="E1574" s="1599"/>
      <c r="F1574" s="1599"/>
      <c r="J1574" s="1599"/>
      <c r="K1574" s="1599"/>
    </row>
    <row r="1575" spans="5:11">
      <c r="E1575" s="1599"/>
      <c r="F1575" s="1599"/>
      <c r="J1575" s="1599"/>
      <c r="K1575" s="1599"/>
    </row>
    <row r="1576" spans="5:11">
      <c r="E1576" s="1599"/>
      <c r="F1576" s="1599"/>
      <c r="J1576" s="1599"/>
      <c r="K1576" s="1599"/>
    </row>
    <row r="1577" spans="5:11">
      <c r="E1577" s="1599"/>
      <c r="F1577" s="1599"/>
      <c r="J1577" s="1599"/>
      <c r="K1577" s="1599"/>
    </row>
    <row r="1578" spans="5:11">
      <c r="E1578" s="1599"/>
      <c r="F1578" s="1599"/>
      <c r="J1578" s="1599"/>
      <c r="K1578" s="1599"/>
    </row>
    <row r="1579" spans="5:11">
      <c r="E1579" s="1599"/>
      <c r="F1579" s="1599"/>
      <c r="J1579" s="1599"/>
      <c r="K1579" s="1599"/>
    </row>
    <row r="1580" spans="5:11">
      <c r="E1580" s="1599"/>
      <c r="F1580" s="1599"/>
      <c r="J1580" s="1599"/>
      <c r="K1580" s="1599"/>
    </row>
    <row r="1581" spans="5:11">
      <c r="E1581" s="1599"/>
      <c r="F1581" s="1599"/>
      <c r="J1581" s="1599"/>
      <c r="K1581" s="1599"/>
    </row>
    <row r="1582" spans="5:11">
      <c r="E1582" s="1599"/>
      <c r="F1582" s="1599"/>
      <c r="J1582" s="1599"/>
      <c r="K1582" s="1599"/>
    </row>
    <row r="1583" spans="5:11">
      <c r="E1583" s="1599"/>
      <c r="F1583" s="1599"/>
      <c r="J1583" s="1599"/>
      <c r="K1583" s="1599"/>
    </row>
    <row r="1584" spans="5:11">
      <c r="E1584" s="1599"/>
      <c r="F1584" s="1599"/>
      <c r="J1584" s="1599"/>
      <c r="K1584" s="1599"/>
    </row>
    <row r="1585" spans="5:11">
      <c r="E1585" s="1599"/>
      <c r="F1585" s="1599"/>
      <c r="J1585" s="1599"/>
      <c r="K1585" s="1599"/>
    </row>
    <row r="1586" spans="5:11">
      <c r="E1586" s="1599"/>
      <c r="F1586" s="1599"/>
      <c r="J1586" s="1599"/>
      <c r="K1586" s="1599"/>
    </row>
    <row r="1587" spans="5:11">
      <c r="E1587" s="1599"/>
      <c r="F1587" s="1599"/>
      <c r="J1587" s="1599"/>
      <c r="K1587" s="1599"/>
    </row>
    <row r="1588" spans="5:11">
      <c r="E1588" s="1599"/>
      <c r="F1588" s="1599"/>
      <c r="J1588" s="1599"/>
      <c r="K1588" s="1599"/>
    </row>
    <row r="1589" spans="5:11">
      <c r="E1589" s="1599"/>
      <c r="F1589" s="1599"/>
      <c r="J1589" s="1599"/>
      <c r="K1589" s="1599"/>
    </row>
    <row r="1590" spans="5:11">
      <c r="E1590" s="1599"/>
      <c r="F1590" s="1599"/>
      <c r="J1590" s="1599"/>
      <c r="K1590" s="1599"/>
    </row>
    <row r="1591" spans="5:11">
      <c r="E1591" s="1599"/>
      <c r="F1591" s="1599"/>
      <c r="J1591" s="1599"/>
      <c r="K1591" s="1599"/>
    </row>
    <row r="1592" spans="5:11">
      <c r="E1592" s="1599"/>
      <c r="F1592" s="1599"/>
      <c r="J1592" s="1599"/>
      <c r="K1592" s="1599"/>
    </row>
    <row r="1593" spans="5:11">
      <c r="E1593" s="1599"/>
      <c r="F1593" s="1599"/>
      <c r="J1593" s="1599"/>
      <c r="K1593" s="1599"/>
    </row>
    <row r="1594" spans="5:11">
      <c r="E1594" s="1599"/>
      <c r="F1594" s="1599"/>
      <c r="J1594" s="1599"/>
      <c r="K1594" s="1599"/>
    </row>
    <row r="1595" spans="5:11">
      <c r="E1595" s="1599"/>
      <c r="F1595" s="1599"/>
      <c r="J1595" s="1599"/>
      <c r="K1595" s="1599"/>
    </row>
    <row r="1596" spans="5:11">
      <c r="E1596" s="1599"/>
      <c r="F1596" s="1599"/>
      <c r="J1596" s="1599"/>
      <c r="K1596" s="1599"/>
    </row>
    <row r="1597" spans="5:11">
      <c r="E1597" s="1599"/>
      <c r="F1597" s="1599"/>
      <c r="J1597" s="1599"/>
      <c r="K1597" s="1599"/>
    </row>
    <row r="1598" spans="5:11">
      <c r="E1598" s="1599"/>
      <c r="F1598" s="1599"/>
      <c r="J1598" s="1599"/>
      <c r="K1598" s="1599"/>
    </row>
    <row r="1599" spans="5:11">
      <c r="E1599" s="1599"/>
      <c r="F1599" s="1599"/>
      <c r="J1599" s="1599"/>
      <c r="K1599" s="1599"/>
    </row>
    <row r="1600" spans="5:11">
      <c r="E1600" s="1599"/>
      <c r="F1600" s="1599"/>
      <c r="J1600" s="1599"/>
      <c r="K1600" s="1599"/>
    </row>
    <row r="1601" spans="5:11">
      <c r="E1601" s="1599"/>
      <c r="F1601" s="1599"/>
      <c r="J1601" s="1599"/>
      <c r="K1601" s="1599"/>
    </row>
    <row r="1602" spans="5:11">
      <c r="E1602" s="1599"/>
      <c r="F1602" s="1599"/>
      <c r="J1602" s="1599"/>
      <c r="K1602" s="1599"/>
    </row>
    <row r="1603" spans="5:11">
      <c r="E1603" s="1599"/>
      <c r="F1603" s="1599"/>
      <c r="J1603" s="1599"/>
      <c r="K1603" s="1599"/>
    </row>
    <row r="1604" spans="5:11">
      <c r="E1604" s="1599"/>
      <c r="F1604" s="1599"/>
      <c r="J1604" s="1599"/>
      <c r="K1604" s="1599"/>
    </row>
    <row r="1605" spans="5:11">
      <c r="E1605" s="1599"/>
      <c r="F1605" s="1599"/>
      <c r="J1605" s="1599"/>
      <c r="K1605" s="1599"/>
    </row>
    <row r="1606" spans="5:11">
      <c r="E1606" s="1599"/>
      <c r="F1606" s="1599"/>
      <c r="J1606" s="1599"/>
      <c r="K1606" s="1599"/>
    </row>
    <row r="1607" spans="5:11">
      <c r="E1607" s="1599"/>
      <c r="F1607" s="1599"/>
      <c r="J1607" s="1599"/>
      <c r="K1607" s="1599"/>
    </row>
    <row r="1608" spans="5:11">
      <c r="E1608" s="1599"/>
      <c r="F1608" s="1599"/>
      <c r="J1608" s="1599"/>
      <c r="K1608" s="1599"/>
    </row>
    <row r="1609" spans="5:11">
      <c r="E1609" s="1599"/>
      <c r="F1609" s="1599"/>
      <c r="J1609" s="1599"/>
      <c r="K1609" s="1599"/>
    </row>
    <row r="1610" spans="5:11">
      <c r="E1610" s="1599"/>
      <c r="F1610" s="1599"/>
      <c r="J1610" s="1599"/>
      <c r="K1610" s="1599"/>
    </row>
    <row r="1611" spans="5:11">
      <c r="E1611" s="1599"/>
      <c r="F1611" s="1599"/>
      <c r="J1611" s="1599"/>
      <c r="K1611" s="1599"/>
    </row>
    <row r="1612" spans="5:11">
      <c r="E1612" s="1599"/>
      <c r="F1612" s="1599"/>
      <c r="J1612" s="1599"/>
      <c r="K1612" s="1599"/>
    </row>
    <row r="1613" spans="5:11">
      <c r="E1613" s="1599"/>
      <c r="F1613" s="1599"/>
      <c r="J1613" s="1599"/>
      <c r="K1613" s="1599"/>
    </row>
    <row r="1614" spans="5:11">
      <c r="E1614" s="1599"/>
      <c r="F1614" s="1599"/>
      <c r="J1614" s="1599"/>
      <c r="K1614" s="1599"/>
    </row>
    <row r="1615" spans="5:11">
      <c r="E1615" s="1599"/>
      <c r="F1615" s="1599"/>
      <c r="J1615" s="1599"/>
      <c r="K1615" s="1599"/>
    </row>
    <row r="1616" spans="5:11">
      <c r="E1616" s="1599"/>
      <c r="F1616" s="1599"/>
      <c r="J1616" s="1599"/>
      <c r="K1616" s="1599"/>
    </row>
    <row r="1617" spans="5:11">
      <c r="E1617" s="1599"/>
      <c r="F1617" s="1599"/>
      <c r="J1617" s="1599"/>
      <c r="K1617" s="1599"/>
    </row>
    <row r="1618" spans="5:11">
      <c r="E1618" s="1599"/>
      <c r="F1618" s="1599"/>
      <c r="J1618" s="1599"/>
      <c r="K1618" s="1599"/>
    </row>
    <row r="1619" spans="5:11">
      <c r="E1619" s="1599"/>
      <c r="F1619" s="1599"/>
      <c r="J1619" s="1599"/>
      <c r="K1619" s="1599"/>
    </row>
    <row r="1620" spans="5:11">
      <c r="E1620" s="1599"/>
      <c r="F1620" s="1599"/>
      <c r="J1620" s="1599"/>
      <c r="K1620" s="1599"/>
    </row>
    <row r="1621" spans="5:11">
      <c r="E1621" s="1599"/>
      <c r="F1621" s="1599"/>
      <c r="J1621" s="1599"/>
      <c r="K1621" s="1599"/>
    </row>
    <row r="1622" spans="5:11">
      <c r="E1622" s="1599"/>
      <c r="F1622" s="1599"/>
      <c r="J1622" s="1599"/>
      <c r="K1622" s="1599"/>
    </row>
    <row r="1623" spans="5:11">
      <c r="E1623" s="1599"/>
      <c r="F1623" s="1599"/>
      <c r="J1623" s="1599"/>
      <c r="K1623" s="1599"/>
    </row>
    <row r="1624" spans="5:11">
      <c r="E1624" s="1599"/>
      <c r="F1624" s="1599"/>
      <c r="J1624" s="1599"/>
      <c r="K1624" s="1599"/>
    </row>
    <row r="1625" spans="5:11">
      <c r="E1625" s="1599"/>
      <c r="F1625" s="1599"/>
      <c r="J1625" s="1599"/>
      <c r="K1625" s="1599"/>
    </row>
    <row r="1626" spans="5:11">
      <c r="E1626" s="1599"/>
      <c r="F1626" s="1599"/>
      <c r="J1626" s="1599"/>
      <c r="K1626" s="1599"/>
    </row>
    <row r="1627" spans="5:11">
      <c r="E1627" s="1599"/>
      <c r="F1627" s="1599"/>
      <c r="J1627" s="1599"/>
      <c r="K1627" s="1599"/>
    </row>
    <row r="1628" spans="5:11">
      <c r="E1628" s="1599"/>
      <c r="F1628" s="1599"/>
      <c r="J1628" s="1599"/>
      <c r="K1628" s="1599"/>
    </row>
    <row r="1629" spans="5:11">
      <c r="E1629" s="1599"/>
      <c r="F1629" s="1599"/>
      <c r="J1629" s="1599"/>
      <c r="K1629" s="1599"/>
    </row>
    <row r="1630" spans="5:11">
      <c r="E1630" s="1599"/>
      <c r="F1630" s="1599"/>
      <c r="J1630" s="1599"/>
      <c r="K1630" s="1599"/>
    </row>
    <row r="1631" spans="5:11">
      <c r="E1631" s="1599"/>
      <c r="F1631" s="1599"/>
      <c r="J1631" s="1599"/>
      <c r="K1631" s="1599"/>
    </row>
    <row r="1632" spans="5:11">
      <c r="E1632" s="1599"/>
      <c r="F1632" s="1599"/>
      <c r="J1632" s="1599"/>
      <c r="K1632" s="1599"/>
    </row>
    <row r="1633" spans="5:11">
      <c r="E1633" s="1599"/>
      <c r="F1633" s="1599"/>
      <c r="J1633" s="1599"/>
      <c r="K1633" s="1599"/>
    </row>
    <row r="1634" spans="5:11">
      <c r="E1634" s="1599"/>
      <c r="F1634" s="1599"/>
      <c r="J1634" s="1599"/>
      <c r="K1634" s="1599"/>
    </row>
    <row r="1635" spans="5:11">
      <c r="E1635" s="1599"/>
      <c r="F1635" s="1599"/>
      <c r="J1635" s="1599"/>
      <c r="K1635" s="1599"/>
    </row>
    <row r="1636" spans="5:11">
      <c r="E1636" s="1599"/>
      <c r="F1636" s="1599"/>
      <c r="J1636" s="1599"/>
      <c r="K1636" s="1599"/>
    </row>
    <row r="1637" spans="5:11">
      <c r="E1637" s="1599"/>
      <c r="F1637" s="1599"/>
      <c r="J1637" s="1599"/>
      <c r="K1637" s="1599"/>
    </row>
    <row r="1638" spans="5:11">
      <c r="E1638" s="1599"/>
      <c r="F1638" s="1599"/>
      <c r="J1638" s="1599"/>
      <c r="K1638" s="1599"/>
    </row>
    <row r="1639" spans="5:11">
      <c r="E1639" s="1599"/>
      <c r="F1639" s="1599"/>
      <c r="J1639" s="1599"/>
      <c r="K1639" s="1599"/>
    </row>
    <row r="1640" spans="5:11">
      <c r="E1640" s="1599"/>
      <c r="F1640" s="1599"/>
      <c r="J1640" s="1599"/>
      <c r="K1640" s="1599"/>
    </row>
    <row r="1641" spans="5:11">
      <c r="E1641" s="1599"/>
      <c r="F1641" s="1599"/>
      <c r="J1641" s="1599"/>
      <c r="K1641" s="1599"/>
    </row>
    <row r="1642" spans="5:11">
      <c r="E1642" s="1599"/>
      <c r="F1642" s="1599"/>
      <c r="J1642" s="1599"/>
      <c r="K1642" s="1599"/>
    </row>
    <row r="1643" spans="5:11">
      <c r="E1643" s="1599"/>
      <c r="F1643" s="1599"/>
      <c r="J1643" s="1599"/>
      <c r="K1643" s="1599"/>
    </row>
    <row r="1644" spans="5:11">
      <c r="E1644" s="1599"/>
      <c r="F1644" s="1599"/>
      <c r="J1644" s="1599"/>
      <c r="K1644" s="1599"/>
    </row>
    <row r="1645" spans="5:11">
      <c r="E1645" s="1599"/>
      <c r="F1645" s="1599"/>
      <c r="J1645" s="1599"/>
      <c r="K1645" s="1599"/>
    </row>
    <row r="1646" spans="5:11">
      <c r="E1646" s="1599"/>
      <c r="F1646" s="1599"/>
      <c r="J1646" s="1599"/>
      <c r="K1646" s="1599"/>
    </row>
    <row r="1647" spans="5:11">
      <c r="E1647" s="1599"/>
      <c r="F1647" s="1599"/>
      <c r="J1647" s="1599"/>
      <c r="K1647" s="1599"/>
    </row>
    <row r="1648" spans="5:11">
      <c r="E1648" s="1599"/>
      <c r="F1648" s="1599"/>
      <c r="J1648" s="1599"/>
      <c r="K1648" s="1599"/>
    </row>
    <row r="1649" spans="5:11">
      <c r="E1649" s="1599"/>
      <c r="F1649" s="1599"/>
      <c r="J1649" s="1599"/>
      <c r="K1649" s="1599"/>
    </row>
    <row r="1650" spans="5:11">
      <c r="E1650" s="1599"/>
      <c r="F1650" s="1599"/>
      <c r="J1650" s="1599"/>
      <c r="K1650" s="1599"/>
    </row>
    <row r="1651" spans="5:11">
      <c r="E1651" s="1599"/>
      <c r="F1651" s="1599"/>
      <c r="J1651" s="1599"/>
      <c r="K1651" s="1599"/>
    </row>
    <row r="1652" spans="5:11">
      <c r="E1652" s="1599"/>
      <c r="F1652" s="1599"/>
      <c r="J1652" s="1599"/>
      <c r="K1652" s="1599"/>
    </row>
    <row r="1653" spans="5:11">
      <c r="E1653" s="1599"/>
      <c r="F1653" s="1599"/>
      <c r="J1653" s="1599"/>
      <c r="K1653" s="1599"/>
    </row>
    <row r="1654" spans="5:11">
      <c r="E1654" s="1599"/>
      <c r="F1654" s="1599"/>
      <c r="J1654" s="1599"/>
      <c r="K1654" s="1599"/>
    </row>
    <row r="1655" spans="5:11">
      <c r="E1655" s="1599"/>
      <c r="F1655" s="1599"/>
      <c r="J1655" s="1599"/>
      <c r="K1655" s="1599"/>
    </row>
    <row r="1656" spans="5:11">
      <c r="E1656" s="1599"/>
      <c r="F1656" s="1599"/>
      <c r="J1656" s="1599"/>
      <c r="K1656" s="1599"/>
    </row>
    <row r="1657" spans="5:11">
      <c r="E1657" s="1599"/>
      <c r="F1657" s="1599"/>
      <c r="J1657" s="1599"/>
      <c r="K1657" s="1599"/>
    </row>
    <row r="1658" spans="5:11">
      <c r="E1658" s="1599"/>
      <c r="F1658" s="1599"/>
      <c r="J1658" s="1599"/>
      <c r="K1658" s="1599"/>
    </row>
    <row r="1659" spans="5:11">
      <c r="E1659" s="1599"/>
      <c r="F1659" s="1599"/>
      <c r="J1659" s="1599"/>
      <c r="K1659" s="1599"/>
    </row>
    <row r="1660" spans="5:11">
      <c r="E1660" s="1599"/>
      <c r="F1660" s="1599"/>
      <c r="J1660" s="1599"/>
      <c r="K1660" s="1599"/>
    </row>
    <row r="1661" spans="5:11">
      <c r="E1661" s="1599"/>
      <c r="F1661" s="1599"/>
      <c r="J1661" s="1599"/>
      <c r="K1661" s="1599"/>
    </row>
    <row r="1662" spans="5:11">
      <c r="E1662" s="1599"/>
      <c r="F1662" s="1599"/>
      <c r="J1662" s="1599"/>
      <c r="K1662" s="1599"/>
    </row>
    <row r="1663" spans="5:11">
      <c r="E1663" s="1599"/>
      <c r="F1663" s="1599"/>
      <c r="J1663" s="1599"/>
      <c r="K1663" s="1599"/>
    </row>
    <row r="1664" spans="5:11">
      <c r="E1664" s="1599"/>
      <c r="F1664" s="1599"/>
      <c r="J1664" s="1599"/>
      <c r="K1664" s="1599"/>
    </row>
    <row r="1665" spans="5:11">
      <c r="E1665" s="1599"/>
      <c r="F1665" s="1599"/>
      <c r="J1665" s="1599"/>
      <c r="K1665" s="1599"/>
    </row>
    <row r="1666" spans="5:11">
      <c r="E1666" s="1599"/>
      <c r="F1666" s="1599"/>
      <c r="J1666" s="1599"/>
      <c r="K1666" s="1599"/>
    </row>
    <row r="1667" spans="5:11">
      <c r="E1667" s="1599"/>
      <c r="F1667" s="1599"/>
      <c r="J1667" s="1599"/>
      <c r="K1667" s="1599"/>
    </row>
    <row r="1668" spans="5:11">
      <c r="E1668" s="1599"/>
      <c r="F1668" s="1599"/>
      <c r="J1668" s="1599"/>
      <c r="K1668" s="1599"/>
    </row>
    <row r="1669" spans="5:11">
      <c r="E1669" s="1599"/>
      <c r="F1669" s="1599"/>
      <c r="J1669" s="1599"/>
      <c r="K1669" s="1599"/>
    </row>
    <row r="1670" spans="5:11">
      <c r="E1670" s="1599"/>
      <c r="F1670" s="1599"/>
      <c r="J1670" s="1599"/>
      <c r="K1670" s="1599"/>
    </row>
    <row r="1671" spans="5:11">
      <c r="E1671" s="1599"/>
      <c r="F1671" s="1599"/>
      <c r="J1671" s="1599"/>
      <c r="K1671" s="1599"/>
    </row>
    <row r="1672" spans="5:11">
      <c r="E1672" s="1599"/>
      <c r="F1672" s="1599"/>
      <c r="J1672" s="1599"/>
      <c r="K1672" s="1599"/>
    </row>
    <row r="1673" spans="5:11">
      <c r="E1673" s="1599"/>
      <c r="F1673" s="1599"/>
      <c r="J1673" s="1599"/>
      <c r="K1673" s="1599"/>
    </row>
    <row r="1674" spans="5:11">
      <c r="E1674" s="1599"/>
      <c r="F1674" s="1599"/>
      <c r="J1674" s="1599"/>
      <c r="K1674" s="1599"/>
    </row>
    <row r="1675" spans="5:11">
      <c r="E1675" s="1599"/>
      <c r="F1675" s="1599"/>
      <c r="J1675" s="1599"/>
      <c r="K1675" s="1599"/>
    </row>
    <row r="1676" spans="5:11">
      <c r="E1676" s="1599"/>
      <c r="F1676" s="1599"/>
      <c r="J1676" s="1599"/>
      <c r="K1676" s="1599"/>
    </row>
    <row r="1677" spans="5:11">
      <c r="E1677" s="1599"/>
      <c r="F1677" s="1599"/>
      <c r="J1677" s="1599"/>
      <c r="K1677" s="1599"/>
    </row>
    <row r="1678" spans="5:11">
      <c r="E1678" s="1599"/>
      <c r="F1678" s="1599"/>
      <c r="J1678" s="1599"/>
      <c r="K1678" s="1599"/>
    </row>
    <row r="1679" spans="5:11">
      <c r="E1679" s="1599"/>
      <c r="F1679" s="1599"/>
      <c r="J1679" s="1599"/>
      <c r="K1679" s="1599"/>
    </row>
    <row r="1680" spans="5:11">
      <c r="E1680" s="1599"/>
      <c r="F1680" s="1599"/>
      <c r="J1680" s="1599"/>
      <c r="K1680" s="1599"/>
    </row>
    <row r="1681" spans="5:11">
      <c r="E1681" s="1599"/>
      <c r="F1681" s="1599"/>
      <c r="J1681" s="1599"/>
      <c r="K1681" s="1599"/>
    </row>
    <row r="1682" spans="5:11">
      <c r="E1682" s="1599"/>
      <c r="F1682" s="1599"/>
      <c r="J1682" s="1599"/>
      <c r="K1682" s="1599"/>
    </row>
    <row r="1683" spans="5:11">
      <c r="E1683" s="1599"/>
      <c r="F1683" s="1599"/>
      <c r="J1683" s="1599"/>
      <c r="K1683" s="1599"/>
    </row>
    <row r="1684" spans="5:11">
      <c r="E1684" s="1599"/>
      <c r="F1684" s="1599"/>
      <c r="J1684" s="1599"/>
      <c r="K1684" s="1599"/>
    </row>
    <row r="1685" spans="5:11">
      <c r="E1685" s="1599"/>
      <c r="F1685" s="1599"/>
      <c r="J1685" s="1599"/>
      <c r="K1685" s="1599"/>
    </row>
    <row r="1686" spans="5:11">
      <c r="E1686" s="1599"/>
      <c r="F1686" s="1599"/>
      <c r="J1686" s="1599"/>
      <c r="K1686" s="1599"/>
    </row>
    <row r="1687" spans="5:11">
      <c r="E1687" s="1599"/>
      <c r="F1687" s="1599"/>
      <c r="J1687" s="1599"/>
      <c r="K1687" s="1599"/>
    </row>
    <row r="1688" spans="5:11">
      <c r="E1688" s="1599"/>
      <c r="F1688" s="1599"/>
      <c r="J1688" s="1599"/>
      <c r="K1688" s="1599"/>
    </row>
    <row r="1689" spans="5:11">
      <c r="E1689" s="1599"/>
      <c r="F1689" s="1599"/>
      <c r="J1689" s="1599"/>
      <c r="K1689" s="1599"/>
    </row>
    <row r="1690" spans="5:11">
      <c r="E1690" s="1599"/>
      <c r="F1690" s="1599"/>
      <c r="J1690" s="1599"/>
      <c r="K1690" s="1599"/>
    </row>
    <row r="1691" spans="5:11">
      <c r="E1691" s="1599"/>
      <c r="F1691" s="1599"/>
      <c r="J1691" s="1599"/>
      <c r="K1691" s="1599"/>
    </row>
    <row r="1692" spans="5:11">
      <c r="E1692" s="1599"/>
      <c r="F1692" s="1599"/>
      <c r="J1692" s="1599"/>
      <c r="K1692" s="1599"/>
    </row>
    <row r="1693" spans="5:11">
      <c r="E1693" s="1599"/>
      <c r="F1693" s="1599"/>
      <c r="J1693" s="1599"/>
      <c r="K1693" s="1599"/>
    </row>
    <row r="1694" spans="5:11">
      <c r="E1694" s="1599"/>
      <c r="F1694" s="1599"/>
      <c r="J1694" s="1599"/>
      <c r="K1694" s="1599"/>
    </row>
    <row r="1695" spans="5:11">
      <c r="E1695" s="1599"/>
      <c r="F1695" s="1599"/>
      <c r="J1695" s="1599"/>
      <c r="K1695" s="1599"/>
    </row>
    <row r="1696" spans="5:11">
      <c r="E1696" s="1599"/>
      <c r="F1696" s="1599"/>
      <c r="J1696" s="1599"/>
      <c r="K1696" s="1599"/>
    </row>
    <row r="1697" spans="5:11">
      <c r="E1697" s="1599"/>
      <c r="F1697" s="1599"/>
      <c r="J1697" s="1599"/>
      <c r="K1697" s="1599"/>
    </row>
    <row r="1698" spans="5:11">
      <c r="E1698" s="1599"/>
      <c r="F1698" s="1599"/>
      <c r="J1698" s="1599"/>
      <c r="K1698" s="1599"/>
    </row>
    <row r="1699" spans="5:11">
      <c r="E1699" s="1599"/>
      <c r="F1699" s="1599"/>
      <c r="J1699" s="1599"/>
      <c r="K1699" s="1599"/>
    </row>
    <row r="1700" spans="5:11">
      <c r="E1700" s="1599"/>
      <c r="F1700" s="1599"/>
      <c r="J1700" s="1599"/>
      <c r="K1700" s="1599"/>
    </row>
    <row r="1701" spans="5:11">
      <c r="E1701" s="1599"/>
      <c r="F1701" s="1599"/>
      <c r="J1701" s="1599"/>
      <c r="K1701" s="1599"/>
    </row>
    <row r="1702" spans="5:11">
      <c r="E1702" s="1599"/>
      <c r="F1702" s="1599"/>
      <c r="J1702" s="1599"/>
      <c r="K1702" s="1599"/>
    </row>
    <row r="1703" spans="5:11">
      <c r="E1703" s="1599"/>
      <c r="F1703" s="1599"/>
      <c r="J1703" s="1599"/>
      <c r="K1703" s="1599"/>
    </row>
    <row r="1704" spans="5:11">
      <c r="E1704" s="1599"/>
      <c r="F1704" s="1599"/>
      <c r="J1704" s="1599"/>
      <c r="K1704" s="1599"/>
    </row>
    <row r="1705" spans="5:11">
      <c r="E1705" s="1599"/>
      <c r="F1705" s="1599"/>
      <c r="J1705" s="1599"/>
      <c r="K1705" s="1599"/>
    </row>
    <row r="1706" spans="5:11">
      <c r="E1706" s="1599"/>
      <c r="F1706" s="1599"/>
      <c r="J1706" s="1599"/>
      <c r="K1706" s="1599"/>
    </row>
    <row r="1707" spans="5:11">
      <c r="E1707" s="1599"/>
      <c r="F1707" s="1599"/>
      <c r="J1707" s="1599"/>
      <c r="K1707" s="1599"/>
    </row>
    <row r="1708" spans="5:11">
      <c r="E1708" s="1599"/>
      <c r="F1708" s="1599"/>
      <c r="J1708" s="1599"/>
      <c r="K1708" s="1599"/>
    </row>
    <row r="1709" spans="5:11">
      <c r="E1709" s="1599"/>
      <c r="F1709" s="1599"/>
      <c r="J1709" s="1599"/>
      <c r="K1709" s="1599"/>
    </row>
    <row r="1710" spans="5:11">
      <c r="E1710" s="1599"/>
      <c r="F1710" s="1599"/>
      <c r="J1710" s="1599"/>
      <c r="K1710" s="1599"/>
    </row>
    <row r="1711" spans="5:11">
      <c r="E1711" s="1599"/>
      <c r="F1711" s="1599"/>
      <c r="J1711" s="1599"/>
      <c r="K1711" s="1599"/>
    </row>
    <row r="1712" spans="5:11">
      <c r="E1712" s="1599"/>
      <c r="F1712" s="1599"/>
      <c r="J1712" s="1599"/>
      <c r="K1712" s="1599"/>
    </row>
    <row r="1713" spans="5:11">
      <c r="E1713" s="1599"/>
      <c r="F1713" s="1599"/>
      <c r="J1713" s="1599"/>
      <c r="K1713" s="1599"/>
    </row>
    <row r="1714" spans="5:11">
      <c r="E1714" s="1599"/>
      <c r="F1714" s="1599"/>
      <c r="J1714" s="1599"/>
      <c r="K1714" s="1599"/>
    </row>
    <row r="1715" spans="5:11">
      <c r="E1715" s="1599"/>
      <c r="F1715" s="1599"/>
      <c r="J1715" s="1599"/>
      <c r="K1715" s="1599"/>
    </row>
    <row r="1716" spans="5:11">
      <c r="E1716" s="1599"/>
      <c r="F1716" s="1599"/>
      <c r="J1716" s="1599"/>
      <c r="K1716" s="1599"/>
    </row>
    <row r="1717" spans="5:11">
      <c r="E1717" s="1599"/>
      <c r="F1717" s="1599"/>
      <c r="J1717" s="1599"/>
      <c r="K1717" s="1599"/>
    </row>
    <row r="1718" spans="5:11">
      <c r="E1718" s="1599"/>
      <c r="F1718" s="1599"/>
      <c r="J1718" s="1599"/>
      <c r="K1718" s="1599"/>
    </row>
    <row r="1719" spans="5:11">
      <c r="E1719" s="1599"/>
      <c r="F1719" s="1599"/>
      <c r="J1719" s="1599"/>
      <c r="K1719" s="1599"/>
    </row>
    <row r="1720" spans="5:11">
      <c r="E1720" s="1599"/>
      <c r="F1720" s="1599"/>
      <c r="J1720" s="1599"/>
      <c r="K1720" s="1599"/>
    </row>
    <row r="1721" spans="5:11">
      <c r="E1721" s="1599"/>
      <c r="F1721" s="1599"/>
      <c r="J1721" s="1599"/>
      <c r="K1721" s="1599"/>
    </row>
    <row r="1722" spans="5:11">
      <c r="E1722" s="1599"/>
      <c r="F1722" s="1599"/>
      <c r="J1722" s="1599"/>
      <c r="K1722" s="1599"/>
    </row>
    <row r="1723" spans="5:11">
      <c r="E1723" s="1599"/>
      <c r="F1723" s="1599"/>
      <c r="J1723" s="1599"/>
      <c r="K1723" s="1599"/>
    </row>
    <row r="1724" spans="5:11">
      <c r="E1724" s="1599"/>
      <c r="F1724" s="1599"/>
      <c r="J1724" s="1599"/>
      <c r="K1724" s="1599"/>
    </row>
    <row r="1725" spans="5:11">
      <c r="E1725" s="1599"/>
      <c r="F1725" s="1599"/>
      <c r="J1725" s="1599"/>
      <c r="K1725" s="1599"/>
    </row>
    <row r="1726" spans="5:11">
      <c r="E1726" s="1599"/>
      <c r="F1726" s="1599"/>
      <c r="J1726" s="1599"/>
      <c r="K1726" s="1599"/>
    </row>
    <row r="1727" spans="5:11">
      <c r="E1727" s="1599"/>
      <c r="F1727" s="1599"/>
      <c r="J1727" s="1599"/>
      <c r="K1727" s="1599"/>
    </row>
    <row r="1728" spans="5:11">
      <c r="E1728" s="1599"/>
      <c r="F1728" s="1599"/>
      <c r="J1728" s="1599"/>
      <c r="K1728" s="1599"/>
    </row>
    <row r="1729" spans="5:11">
      <c r="E1729" s="1599"/>
      <c r="F1729" s="1599"/>
      <c r="J1729" s="1599"/>
      <c r="K1729" s="1599"/>
    </row>
    <row r="1730" spans="5:11">
      <c r="E1730" s="1599"/>
      <c r="F1730" s="1599"/>
      <c r="J1730" s="1599"/>
      <c r="K1730" s="1599"/>
    </row>
    <row r="1731" spans="5:11">
      <c r="E1731" s="1599"/>
      <c r="F1731" s="1599"/>
      <c r="J1731" s="1599"/>
      <c r="K1731" s="1599"/>
    </row>
    <row r="1732" spans="5:11">
      <c r="E1732" s="1599"/>
      <c r="F1732" s="1599"/>
      <c r="J1732" s="1599"/>
      <c r="K1732" s="1599"/>
    </row>
    <row r="1733" spans="5:11">
      <c r="E1733" s="1599"/>
      <c r="F1733" s="1599"/>
      <c r="J1733" s="1599"/>
      <c r="K1733" s="1599"/>
    </row>
    <row r="1734" spans="5:11">
      <c r="E1734" s="1599"/>
      <c r="F1734" s="1599"/>
      <c r="J1734" s="1599"/>
      <c r="K1734" s="1599"/>
    </row>
    <row r="1735" spans="5:11">
      <c r="E1735" s="1599"/>
      <c r="F1735" s="1599"/>
      <c r="J1735" s="1599"/>
      <c r="K1735" s="1599"/>
    </row>
    <row r="1736" spans="5:11">
      <c r="E1736" s="1599"/>
      <c r="F1736" s="1599"/>
      <c r="J1736" s="1599"/>
      <c r="K1736" s="1599"/>
    </row>
    <row r="1737" spans="5:11">
      <c r="E1737" s="1599"/>
      <c r="F1737" s="1599"/>
      <c r="J1737" s="1599"/>
      <c r="K1737" s="1599"/>
    </row>
    <row r="1738" spans="5:11">
      <c r="E1738" s="1599"/>
      <c r="F1738" s="1599"/>
      <c r="J1738" s="1599"/>
      <c r="K1738" s="1599"/>
    </row>
    <row r="1739" spans="5:11">
      <c r="E1739" s="1599"/>
      <c r="F1739" s="1599"/>
      <c r="J1739" s="1599"/>
      <c r="K1739" s="1599"/>
    </row>
    <row r="1740" spans="5:11">
      <c r="E1740" s="1599"/>
      <c r="F1740" s="1599"/>
      <c r="J1740" s="1599"/>
      <c r="K1740" s="1599"/>
    </row>
    <row r="1741" spans="5:11">
      <c r="E1741" s="1599"/>
      <c r="F1741" s="1599"/>
      <c r="J1741" s="1599"/>
      <c r="K1741" s="1599"/>
    </row>
    <row r="1742" spans="5:11">
      <c r="E1742" s="1599"/>
      <c r="F1742" s="1599"/>
      <c r="J1742" s="1599"/>
      <c r="K1742" s="1599"/>
    </row>
    <row r="1743" spans="5:11">
      <c r="E1743" s="1599"/>
      <c r="F1743" s="1599"/>
      <c r="J1743" s="1599"/>
      <c r="K1743" s="1599"/>
    </row>
    <row r="1744" spans="5:11">
      <c r="E1744" s="1599"/>
      <c r="F1744" s="1599"/>
      <c r="J1744" s="1599"/>
      <c r="K1744" s="1599"/>
    </row>
    <row r="1745" spans="5:11">
      <c r="E1745" s="1599"/>
      <c r="F1745" s="1599"/>
      <c r="J1745" s="1599"/>
      <c r="K1745" s="1599"/>
    </row>
    <row r="1746" spans="5:11">
      <c r="E1746" s="1599"/>
      <c r="F1746" s="1599"/>
      <c r="J1746" s="1599"/>
      <c r="K1746" s="1599"/>
    </row>
    <row r="1747" spans="5:11">
      <c r="E1747" s="1599"/>
      <c r="F1747" s="1599"/>
      <c r="J1747" s="1599"/>
      <c r="K1747" s="1599"/>
    </row>
    <row r="1748" spans="5:11">
      <c r="E1748" s="1599"/>
      <c r="F1748" s="1599"/>
      <c r="J1748" s="1599"/>
      <c r="K1748" s="1599"/>
    </row>
    <row r="1749" spans="5:11">
      <c r="E1749" s="1599"/>
      <c r="F1749" s="1599"/>
      <c r="J1749" s="1599"/>
      <c r="K1749" s="1599"/>
    </row>
    <row r="1750" spans="5:11">
      <c r="E1750" s="1599"/>
      <c r="F1750" s="1599"/>
      <c r="J1750" s="1599"/>
      <c r="K1750" s="1599"/>
    </row>
    <row r="1751" spans="5:11">
      <c r="E1751" s="1599"/>
      <c r="F1751" s="1599"/>
      <c r="J1751" s="1599"/>
      <c r="K1751" s="1599"/>
    </row>
    <row r="1752" spans="5:11">
      <c r="E1752" s="1599"/>
      <c r="F1752" s="1599"/>
      <c r="J1752" s="1599"/>
      <c r="K1752" s="1599"/>
    </row>
    <row r="1753" spans="5:11">
      <c r="E1753" s="1599"/>
      <c r="F1753" s="1599"/>
      <c r="J1753" s="1599"/>
      <c r="K1753" s="1599"/>
    </row>
    <row r="1754" spans="5:11">
      <c r="E1754" s="1599"/>
      <c r="F1754" s="1599"/>
      <c r="J1754" s="1599"/>
      <c r="K1754" s="1599"/>
    </row>
    <row r="1755" spans="5:11">
      <c r="E1755" s="1599"/>
      <c r="F1755" s="1599"/>
      <c r="J1755" s="1599"/>
      <c r="K1755" s="1599"/>
    </row>
    <row r="1756" spans="5:11">
      <c r="E1756" s="1599"/>
      <c r="F1756" s="1599"/>
      <c r="J1756" s="1599"/>
      <c r="K1756" s="1599"/>
    </row>
    <row r="1757" spans="5:11">
      <c r="E1757" s="1599"/>
      <c r="F1757" s="1599"/>
      <c r="J1757" s="1599"/>
      <c r="K1757" s="1599"/>
    </row>
    <row r="1758" spans="5:11">
      <c r="E1758" s="1599"/>
      <c r="F1758" s="1599"/>
      <c r="J1758" s="1599"/>
      <c r="K1758" s="1599"/>
    </row>
    <row r="1759" spans="5:11">
      <c r="E1759" s="1599"/>
      <c r="F1759" s="1599"/>
      <c r="J1759" s="1599"/>
      <c r="K1759" s="1599"/>
    </row>
    <row r="1760" spans="5:11">
      <c r="E1760" s="1599"/>
      <c r="F1760" s="1599"/>
      <c r="J1760" s="1599"/>
      <c r="K1760" s="1599"/>
    </row>
    <row r="1761" spans="5:11">
      <c r="E1761" s="1599"/>
      <c r="F1761" s="1599"/>
      <c r="J1761" s="1599"/>
      <c r="K1761" s="1599"/>
    </row>
    <row r="1762" spans="5:11">
      <c r="E1762" s="1599"/>
      <c r="F1762" s="1599"/>
      <c r="J1762" s="1599"/>
      <c r="K1762" s="1599"/>
    </row>
    <row r="1763" spans="5:11">
      <c r="E1763" s="1599"/>
      <c r="F1763" s="1599"/>
      <c r="J1763" s="1599"/>
      <c r="K1763" s="1599"/>
    </row>
    <row r="1764" spans="5:11">
      <c r="E1764" s="1599"/>
      <c r="F1764" s="1599"/>
      <c r="J1764" s="1599"/>
      <c r="K1764" s="1599"/>
    </row>
    <row r="1765" spans="5:11">
      <c r="E1765" s="1599"/>
      <c r="F1765" s="1599"/>
      <c r="J1765" s="1599"/>
      <c r="K1765" s="1599"/>
    </row>
    <row r="1766" spans="5:11">
      <c r="E1766" s="1599"/>
      <c r="F1766" s="1599"/>
      <c r="J1766" s="1599"/>
      <c r="K1766" s="1599"/>
    </row>
    <row r="1767" spans="5:11">
      <c r="E1767" s="1599"/>
      <c r="F1767" s="1599"/>
      <c r="J1767" s="1599"/>
      <c r="K1767" s="1599"/>
    </row>
    <row r="1768" spans="5:11">
      <c r="E1768" s="1599"/>
      <c r="F1768" s="1599"/>
      <c r="J1768" s="1599"/>
      <c r="K1768" s="1599"/>
    </row>
    <row r="1769" spans="5:11">
      <c r="E1769" s="1599"/>
      <c r="F1769" s="1599"/>
      <c r="J1769" s="1599"/>
      <c r="K1769" s="1599"/>
    </row>
    <row r="1770" spans="5:11">
      <c r="E1770" s="1599"/>
      <c r="F1770" s="1599"/>
      <c r="J1770" s="1599"/>
      <c r="K1770" s="1599"/>
    </row>
    <row r="1771" spans="5:11">
      <c r="E1771" s="1599"/>
      <c r="F1771" s="1599"/>
      <c r="J1771" s="1599"/>
      <c r="K1771" s="1599"/>
    </row>
    <row r="1772" spans="5:11">
      <c r="E1772" s="1599"/>
      <c r="F1772" s="1599"/>
      <c r="J1772" s="1599"/>
      <c r="K1772" s="1599"/>
    </row>
    <row r="1773" spans="5:11">
      <c r="E1773" s="1599"/>
      <c r="F1773" s="1599"/>
      <c r="J1773" s="1599"/>
      <c r="K1773" s="1599"/>
    </row>
    <row r="1774" spans="5:11">
      <c r="E1774" s="1599"/>
      <c r="F1774" s="1599"/>
      <c r="J1774" s="1599"/>
      <c r="K1774" s="1599"/>
    </row>
    <row r="1775" spans="5:11">
      <c r="E1775" s="1599"/>
      <c r="F1775" s="1599"/>
      <c r="J1775" s="1599"/>
      <c r="K1775" s="1599"/>
    </row>
    <row r="1776" spans="5:11">
      <c r="E1776" s="1599"/>
      <c r="F1776" s="1599"/>
      <c r="J1776" s="1599"/>
      <c r="K1776" s="1599"/>
    </row>
    <row r="1777" spans="5:11">
      <c r="E1777" s="1599"/>
      <c r="F1777" s="1599"/>
      <c r="J1777" s="1599"/>
      <c r="K1777" s="1599"/>
    </row>
    <row r="1778" spans="5:11">
      <c r="E1778" s="1599"/>
      <c r="F1778" s="1599"/>
      <c r="J1778" s="1599"/>
      <c r="K1778" s="1599"/>
    </row>
    <row r="1779" spans="5:11">
      <c r="E1779" s="1599"/>
      <c r="F1779" s="1599"/>
      <c r="J1779" s="1599"/>
      <c r="K1779" s="1599"/>
    </row>
    <row r="1780" spans="5:11">
      <c r="E1780" s="1599"/>
      <c r="F1780" s="1599"/>
      <c r="J1780" s="1599"/>
      <c r="K1780" s="1599"/>
    </row>
    <row r="1781" spans="5:11">
      <c r="E1781" s="1599"/>
      <c r="F1781" s="1599"/>
      <c r="J1781" s="1599"/>
      <c r="K1781" s="1599"/>
    </row>
    <row r="1782" spans="5:11">
      <c r="E1782" s="1599"/>
      <c r="F1782" s="1599"/>
      <c r="J1782" s="1599"/>
      <c r="K1782" s="1599"/>
    </row>
    <row r="1783" spans="5:11">
      <c r="E1783" s="1599"/>
      <c r="F1783" s="1599"/>
      <c r="J1783" s="1599"/>
      <c r="K1783" s="1599"/>
    </row>
    <row r="1784" spans="5:11">
      <c r="E1784" s="1599"/>
      <c r="F1784" s="1599"/>
      <c r="J1784" s="1599"/>
      <c r="K1784" s="1599"/>
    </row>
    <row r="1785" spans="5:11">
      <c r="E1785" s="1599"/>
      <c r="F1785" s="1599"/>
      <c r="J1785" s="1599"/>
      <c r="K1785" s="1599"/>
    </row>
    <row r="1786" spans="5:11">
      <c r="E1786" s="1599"/>
      <c r="F1786" s="1599"/>
      <c r="J1786" s="1599"/>
      <c r="K1786" s="1599"/>
    </row>
    <row r="1787" spans="5:11">
      <c r="E1787" s="1599"/>
      <c r="F1787" s="1599"/>
      <c r="J1787" s="1599"/>
      <c r="K1787" s="1599"/>
    </row>
    <row r="1788" spans="5:11">
      <c r="E1788" s="1599"/>
      <c r="F1788" s="1599"/>
      <c r="J1788" s="1599"/>
      <c r="K1788" s="1599"/>
    </row>
    <row r="1789" spans="5:11">
      <c r="E1789" s="1599"/>
      <c r="F1789" s="1599"/>
      <c r="J1789" s="1599"/>
      <c r="K1789" s="1599"/>
    </row>
    <row r="1790" spans="5:11">
      <c r="E1790" s="1599"/>
      <c r="F1790" s="1599"/>
      <c r="J1790" s="1599"/>
      <c r="K1790" s="1599"/>
    </row>
    <row r="1791" spans="5:11">
      <c r="E1791" s="1599"/>
      <c r="F1791" s="1599"/>
      <c r="J1791" s="1599"/>
      <c r="K1791" s="1599"/>
    </row>
    <row r="1792" spans="5:11">
      <c r="E1792" s="1599"/>
      <c r="F1792" s="1599"/>
      <c r="J1792" s="1599"/>
      <c r="K1792" s="1599"/>
    </row>
    <row r="1793" spans="5:11">
      <c r="E1793" s="1599"/>
      <c r="F1793" s="1599"/>
      <c r="J1793" s="1599"/>
      <c r="K1793" s="1599"/>
    </row>
    <row r="1794" spans="5:11">
      <c r="E1794" s="1599"/>
      <c r="F1794" s="1599"/>
      <c r="J1794" s="1599"/>
      <c r="K1794" s="1599"/>
    </row>
    <row r="1795" spans="5:11">
      <c r="E1795" s="1599"/>
      <c r="F1795" s="1599"/>
      <c r="J1795" s="1599"/>
      <c r="K1795" s="1599"/>
    </row>
    <row r="1796" spans="5:11">
      <c r="E1796" s="1599"/>
      <c r="F1796" s="1599"/>
      <c r="J1796" s="1599"/>
      <c r="K1796" s="1599"/>
    </row>
    <row r="1797" spans="5:11">
      <c r="E1797" s="1599"/>
      <c r="F1797" s="1599"/>
      <c r="J1797" s="1599"/>
      <c r="K1797" s="1599"/>
    </row>
    <row r="1798" spans="5:11">
      <c r="E1798" s="1599"/>
      <c r="F1798" s="1599"/>
      <c r="J1798" s="1599"/>
      <c r="K1798" s="1599"/>
    </row>
    <row r="1799" spans="5:11">
      <c r="E1799" s="1599"/>
      <c r="F1799" s="1599"/>
      <c r="J1799" s="1599"/>
      <c r="K1799" s="1599"/>
    </row>
    <row r="1800" spans="5:11">
      <c r="E1800" s="1599"/>
      <c r="F1800" s="1599"/>
      <c r="J1800" s="1599"/>
      <c r="K1800" s="1599"/>
    </row>
    <row r="1801" spans="5:11">
      <c r="E1801" s="1599"/>
      <c r="F1801" s="1599"/>
      <c r="J1801" s="1599"/>
      <c r="K1801" s="1599"/>
    </row>
    <row r="1802" spans="5:11">
      <c r="E1802" s="1599"/>
      <c r="F1802" s="1599"/>
      <c r="J1802" s="1599"/>
      <c r="K1802" s="1599"/>
    </row>
    <row r="1803" spans="5:11">
      <c r="E1803" s="1599"/>
      <c r="F1803" s="1599"/>
      <c r="J1803" s="1599"/>
      <c r="K1803" s="1599"/>
    </row>
    <row r="1804" spans="5:11">
      <c r="E1804" s="1599"/>
      <c r="F1804" s="1599"/>
      <c r="J1804" s="1599"/>
      <c r="K1804" s="1599"/>
    </row>
    <row r="1805" spans="5:11">
      <c r="E1805" s="1599"/>
      <c r="F1805" s="1599"/>
      <c r="J1805" s="1599"/>
      <c r="K1805" s="1599"/>
    </row>
    <row r="1806" spans="5:11">
      <c r="E1806" s="1599"/>
      <c r="F1806" s="1599"/>
      <c r="J1806" s="1599"/>
      <c r="K1806" s="1599"/>
    </row>
    <row r="1807" spans="5:11">
      <c r="E1807" s="1599"/>
      <c r="F1807" s="1599"/>
      <c r="J1807" s="1599"/>
      <c r="K1807" s="1599"/>
    </row>
    <row r="1808" spans="5:11">
      <c r="E1808" s="1599"/>
      <c r="F1808" s="1599"/>
      <c r="J1808" s="1599"/>
      <c r="K1808" s="1599"/>
    </row>
    <row r="1809" spans="5:11">
      <c r="E1809" s="1599"/>
      <c r="F1809" s="1599"/>
      <c r="J1809" s="1599"/>
      <c r="K1809" s="1599"/>
    </row>
    <row r="1810" spans="5:11">
      <c r="E1810" s="1599"/>
      <c r="F1810" s="1599"/>
      <c r="J1810" s="1599"/>
      <c r="K1810" s="1599"/>
    </row>
    <row r="1811" spans="5:11">
      <c r="E1811" s="1599"/>
      <c r="F1811" s="1599"/>
      <c r="J1811" s="1599"/>
      <c r="K1811" s="1599"/>
    </row>
    <row r="1812" spans="5:11">
      <c r="E1812" s="1599"/>
      <c r="F1812" s="1599"/>
      <c r="J1812" s="1599"/>
      <c r="K1812" s="1599"/>
    </row>
    <row r="1813" spans="5:11">
      <c r="E1813" s="1599"/>
      <c r="F1813" s="1599"/>
      <c r="J1813" s="1599"/>
      <c r="K1813" s="1599"/>
    </row>
    <row r="1814" spans="5:11">
      <c r="E1814" s="1599"/>
      <c r="F1814" s="1599"/>
      <c r="J1814" s="1599"/>
      <c r="K1814" s="1599"/>
    </row>
    <row r="1815" spans="5:11">
      <c r="E1815" s="1599"/>
      <c r="F1815" s="1599"/>
      <c r="J1815" s="1599"/>
      <c r="K1815" s="1599"/>
    </row>
    <row r="1816" spans="5:11">
      <c r="E1816" s="1599"/>
      <c r="F1816" s="1599"/>
      <c r="J1816" s="1599"/>
      <c r="K1816" s="1599"/>
    </row>
    <row r="1817" spans="5:11">
      <c r="E1817" s="1599"/>
      <c r="F1817" s="1599"/>
      <c r="J1817" s="1599"/>
      <c r="K1817" s="1599"/>
    </row>
    <row r="1818" spans="5:11">
      <c r="E1818" s="1599"/>
      <c r="F1818" s="1599"/>
      <c r="J1818" s="1599"/>
      <c r="K1818" s="1599"/>
    </row>
    <row r="1819" spans="5:11">
      <c r="E1819" s="1599"/>
      <c r="F1819" s="1599"/>
      <c r="J1819" s="1599"/>
      <c r="K1819" s="1599"/>
    </row>
    <row r="1820" spans="5:11">
      <c r="E1820" s="1599"/>
      <c r="F1820" s="1599"/>
      <c r="J1820" s="1599"/>
      <c r="K1820" s="1599"/>
    </row>
    <row r="1821" spans="5:11">
      <c r="E1821" s="1599"/>
      <c r="F1821" s="1599"/>
      <c r="J1821" s="1599"/>
      <c r="K1821" s="1599"/>
    </row>
    <row r="1822" spans="5:11">
      <c r="E1822" s="1599"/>
      <c r="F1822" s="1599"/>
      <c r="J1822" s="1599"/>
      <c r="K1822" s="1599"/>
    </row>
    <row r="1823" spans="5:11">
      <c r="E1823" s="1599"/>
      <c r="F1823" s="1599"/>
      <c r="J1823" s="1599"/>
      <c r="K1823" s="1599"/>
    </row>
    <row r="1824" spans="5:11">
      <c r="E1824" s="1599"/>
      <c r="F1824" s="1599"/>
      <c r="J1824" s="1599"/>
      <c r="K1824" s="1599"/>
    </row>
    <row r="1825" spans="5:11">
      <c r="E1825" s="1599"/>
      <c r="F1825" s="1599"/>
      <c r="J1825" s="1599"/>
      <c r="K1825" s="1599"/>
    </row>
    <row r="1826" spans="5:11">
      <c r="E1826" s="1599"/>
      <c r="F1826" s="1599"/>
      <c r="J1826" s="1599"/>
      <c r="K1826" s="1599"/>
    </row>
    <row r="1827" spans="5:11">
      <c r="E1827" s="1599"/>
      <c r="F1827" s="1599"/>
      <c r="J1827" s="1599"/>
      <c r="K1827" s="1599"/>
    </row>
    <row r="1828" spans="5:11">
      <c r="E1828" s="1599"/>
      <c r="F1828" s="1599"/>
      <c r="J1828" s="1599"/>
      <c r="K1828" s="1599"/>
    </row>
    <row r="1829" spans="5:11">
      <c r="E1829" s="1599"/>
      <c r="F1829" s="1599"/>
      <c r="J1829" s="1599"/>
      <c r="K1829" s="1599"/>
    </row>
    <row r="1830" spans="5:11">
      <c r="E1830" s="1599"/>
      <c r="F1830" s="1599"/>
      <c r="J1830" s="1599"/>
      <c r="K1830" s="1599"/>
    </row>
    <row r="1831" spans="5:11">
      <c r="E1831" s="1599"/>
      <c r="F1831" s="1599"/>
      <c r="J1831" s="1599"/>
      <c r="K1831" s="1599"/>
    </row>
    <row r="1832" spans="5:11">
      <c r="E1832" s="1599"/>
      <c r="F1832" s="1599"/>
      <c r="J1832" s="1599"/>
      <c r="K1832" s="1599"/>
    </row>
    <row r="1833" spans="5:11">
      <c r="E1833" s="1599"/>
      <c r="F1833" s="1599"/>
      <c r="J1833" s="1599"/>
      <c r="K1833" s="1599"/>
    </row>
    <row r="1834" spans="5:11">
      <c r="E1834" s="1599"/>
      <c r="F1834" s="1599"/>
      <c r="J1834" s="1599"/>
      <c r="K1834" s="1599"/>
    </row>
    <row r="1835" spans="5:11">
      <c r="E1835" s="1599"/>
      <c r="F1835" s="1599"/>
      <c r="J1835" s="1599"/>
      <c r="K1835" s="1599"/>
    </row>
    <row r="1836" spans="5:11">
      <c r="E1836" s="1599"/>
      <c r="F1836" s="1599"/>
      <c r="J1836" s="1599"/>
      <c r="K1836" s="1599"/>
    </row>
    <row r="1837" spans="5:11">
      <c r="E1837" s="1599"/>
      <c r="F1837" s="1599"/>
      <c r="J1837" s="1599"/>
      <c r="K1837" s="1599"/>
    </row>
    <row r="1838" spans="5:11">
      <c r="E1838" s="1599"/>
      <c r="F1838" s="1599"/>
      <c r="J1838" s="1599"/>
      <c r="K1838" s="1599"/>
    </row>
    <row r="1839" spans="5:11">
      <c r="E1839" s="1599"/>
      <c r="F1839" s="1599"/>
      <c r="J1839" s="1599"/>
      <c r="K1839" s="1599"/>
    </row>
    <row r="1840" spans="5:11">
      <c r="E1840" s="1599"/>
      <c r="F1840" s="1599"/>
      <c r="J1840" s="1599"/>
      <c r="K1840" s="1599"/>
    </row>
    <row r="1841" spans="5:11">
      <c r="E1841" s="1599"/>
      <c r="F1841" s="1599"/>
      <c r="J1841" s="1599"/>
      <c r="K1841" s="1599"/>
    </row>
    <row r="1842" spans="5:11">
      <c r="E1842" s="1599"/>
      <c r="F1842" s="1599"/>
      <c r="J1842" s="1599"/>
      <c r="K1842" s="1599"/>
    </row>
    <row r="1843" spans="5:11">
      <c r="E1843" s="1599"/>
      <c r="F1843" s="1599"/>
      <c r="J1843" s="1599"/>
      <c r="K1843" s="1599"/>
    </row>
    <row r="1844" spans="5:11">
      <c r="E1844" s="1599"/>
      <c r="F1844" s="1599"/>
      <c r="J1844" s="1599"/>
      <c r="K1844" s="1599"/>
    </row>
    <row r="1845" spans="5:11">
      <c r="E1845" s="1599"/>
      <c r="F1845" s="1599"/>
      <c r="J1845" s="1599"/>
      <c r="K1845" s="1599"/>
    </row>
    <row r="1846" spans="5:11">
      <c r="E1846" s="1599"/>
      <c r="F1846" s="1599"/>
      <c r="J1846" s="1599"/>
      <c r="K1846" s="1599"/>
    </row>
    <row r="1847" spans="5:11">
      <c r="E1847" s="1599"/>
      <c r="F1847" s="1599"/>
      <c r="J1847" s="1599"/>
      <c r="K1847" s="1599"/>
    </row>
    <row r="1848" spans="5:11">
      <c r="E1848" s="1599"/>
      <c r="F1848" s="1599"/>
      <c r="J1848" s="1599"/>
      <c r="K1848" s="1599"/>
    </row>
    <row r="1849" spans="5:11">
      <c r="E1849" s="1599"/>
      <c r="F1849" s="1599"/>
      <c r="J1849" s="1599"/>
      <c r="K1849" s="1599"/>
    </row>
    <row r="1850" spans="5:11">
      <c r="E1850" s="1599"/>
      <c r="F1850" s="1599"/>
      <c r="J1850" s="1599"/>
      <c r="K1850" s="1599"/>
    </row>
    <row r="1851" spans="5:11">
      <c r="E1851" s="1599"/>
      <c r="F1851" s="1599"/>
      <c r="J1851" s="1599"/>
      <c r="K1851" s="1599"/>
    </row>
    <row r="1852" spans="5:11">
      <c r="E1852" s="1599"/>
      <c r="F1852" s="1599"/>
      <c r="J1852" s="1599"/>
      <c r="K1852" s="1599"/>
    </row>
    <row r="1853" spans="5:11">
      <c r="E1853" s="1599"/>
      <c r="F1853" s="1599"/>
      <c r="J1853" s="1599"/>
      <c r="K1853" s="1599"/>
    </row>
    <row r="1854" spans="5:11">
      <c r="E1854" s="1599"/>
      <c r="F1854" s="1599"/>
      <c r="J1854" s="1599"/>
      <c r="K1854" s="1599"/>
    </row>
    <row r="1855" spans="5:11">
      <c r="E1855" s="1599"/>
      <c r="F1855" s="1599"/>
      <c r="J1855" s="1599"/>
      <c r="K1855" s="1599"/>
    </row>
    <row r="1856" spans="5:11">
      <c r="E1856" s="1599"/>
      <c r="F1856" s="1599"/>
      <c r="J1856" s="1599"/>
      <c r="K1856" s="1599"/>
    </row>
    <row r="1857" spans="5:11">
      <c r="E1857" s="1599"/>
      <c r="F1857" s="1599"/>
      <c r="J1857" s="1599"/>
      <c r="K1857" s="1599"/>
    </row>
    <row r="1858" spans="5:11">
      <c r="E1858" s="1599"/>
      <c r="F1858" s="1599"/>
      <c r="J1858" s="1599"/>
      <c r="K1858" s="1599"/>
    </row>
    <row r="1859" spans="5:11">
      <c r="E1859" s="1599"/>
      <c r="F1859" s="1599"/>
      <c r="J1859" s="1599"/>
      <c r="K1859" s="1599"/>
    </row>
    <row r="1860" spans="5:11">
      <c r="E1860" s="1599"/>
      <c r="F1860" s="1599"/>
      <c r="J1860" s="1599"/>
      <c r="K1860" s="1599"/>
    </row>
    <row r="1861" spans="5:11">
      <c r="E1861" s="1599"/>
      <c r="F1861" s="1599"/>
      <c r="J1861" s="1599"/>
      <c r="K1861" s="1599"/>
    </row>
    <row r="1862" spans="5:11">
      <c r="E1862" s="1599"/>
      <c r="F1862" s="1599"/>
      <c r="J1862" s="1599"/>
      <c r="K1862" s="1599"/>
    </row>
    <row r="1863" spans="5:11">
      <c r="E1863" s="1599"/>
      <c r="F1863" s="1599"/>
      <c r="J1863" s="1599"/>
      <c r="K1863" s="1599"/>
    </row>
    <row r="1864" spans="5:11">
      <c r="E1864" s="1599"/>
      <c r="F1864" s="1599"/>
      <c r="J1864" s="1599"/>
      <c r="K1864" s="1599"/>
    </row>
    <row r="1865" spans="5:11">
      <c r="E1865" s="1599"/>
      <c r="F1865" s="1599"/>
      <c r="J1865" s="1599"/>
      <c r="K1865" s="1599"/>
    </row>
    <row r="1866" spans="5:11">
      <c r="E1866" s="1599"/>
      <c r="F1866" s="1599"/>
      <c r="J1866" s="1599"/>
      <c r="K1866" s="1599"/>
    </row>
    <row r="1867" spans="5:11">
      <c r="E1867" s="1599"/>
      <c r="F1867" s="1599"/>
      <c r="J1867" s="1599"/>
      <c r="K1867" s="1599"/>
    </row>
    <row r="1868" spans="5:11">
      <c r="E1868" s="1599"/>
      <c r="F1868" s="1599"/>
      <c r="J1868" s="1599"/>
      <c r="K1868" s="1599"/>
    </row>
    <row r="1869" spans="5:11">
      <c r="E1869" s="1599"/>
      <c r="F1869" s="1599"/>
      <c r="J1869" s="1599"/>
      <c r="K1869" s="1599"/>
    </row>
    <row r="1870" spans="5:11">
      <c r="E1870" s="1599"/>
      <c r="F1870" s="1599"/>
      <c r="J1870" s="1599"/>
      <c r="K1870" s="1599"/>
    </row>
    <row r="1871" spans="5:11">
      <c r="E1871" s="1599"/>
      <c r="F1871" s="1599"/>
      <c r="J1871" s="1599"/>
      <c r="K1871" s="1599"/>
    </row>
    <row r="1872" spans="5:11">
      <c r="E1872" s="1599"/>
      <c r="F1872" s="1599"/>
      <c r="J1872" s="1599"/>
      <c r="K1872" s="1599"/>
    </row>
    <row r="1873" spans="5:11">
      <c r="E1873" s="1599"/>
      <c r="F1873" s="1599"/>
      <c r="J1873" s="1599"/>
      <c r="K1873" s="1599"/>
    </row>
    <row r="1874" spans="5:11">
      <c r="E1874" s="1599"/>
      <c r="F1874" s="1599"/>
      <c r="J1874" s="1599"/>
      <c r="K1874" s="1599"/>
    </row>
    <row r="1875" spans="5:11">
      <c r="E1875" s="1599"/>
      <c r="F1875" s="1599"/>
      <c r="J1875" s="1599"/>
      <c r="K1875" s="1599"/>
    </row>
    <row r="1876" spans="5:11">
      <c r="E1876" s="1599"/>
      <c r="F1876" s="1599"/>
      <c r="J1876" s="1599"/>
      <c r="K1876" s="1599"/>
    </row>
    <row r="1877" spans="5:11">
      <c r="E1877" s="1599"/>
      <c r="F1877" s="1599"/>
      <c r="J1877" s="1599"/>
      <c r="K1877" s="1599"/>
    </row>
    <row r="1878" spans="5:11">
      <c r="E1878" s="1599"/>
      <c r="F1878" s="1599"/>
      <c r="J1878" s="1599"/>
      <c r="K1878" s="1599"/>
    </row>
    <row r="1879" spans="5:11">
      <c r="E1879" s="1599"/>
      <c r="F1879" s="1599"/>
      <c r="J1879" s="1599"/>
      <c r="K1879" s="1599"/>
    </row>
    <row r="1880" spans="5:11">
      <c r="E1880" s="1599"/>
      <c r="F1880" s="1599"/>
      <c r="J1880" s="1599"/>
      <c r="K1880" s="1599"/>
    </row>
    <row r="1881" spans="5:11">
      <c r="E1881" s="1599"/>
      <c r="F1881" s="1599"/>
      <c r="J1881" s="1599"/>
      <c r="K1881" s="1599"/>
    </row>
    <row r="1882" spans="5:11">
      <c r="E1882" s="1599"/>
      <c r="F1882" s="1599"/>
      <c r="J1882" s="1599"/>
      <c r="K1882" s="1599"/>
    </row>
    <row r="1883" spans="5:11">
      <c r="E1883" s="1599"/>
      <c r="F1883" s="1599"/>
      <c r="J1883" s="1599"/>
      <c r="K1883" s="1599"/>
    </row>
    <row r="1884" spans="5:11">
      <c r="E1884" s="1599"/>
      <c r="F1884" s="1599"/>
      <c r="J1884" s="1599"/>
      <c r="K1884" s="1599"/>
    </row>
    <row r="1885" spans="5:11">
      <c r="E1885" s="1599"/>
      <c r="F1885" s="1599"/>
      <c r="J1885" s="1599"/>
      <c r="K1885" s="1599"/>
    </row>
    <row r="1886" spans="5:11">
      <c r="E1886" s="1599"/>
      <c r="F1886" s="1599"/>
      <c r="J1886" s="1599"/>
      <c r="K1886" s="1599"/>
    </row>
    <row r="1887" spans="5:11">
      <c r="E1887" s="1599"/>
      <c r="F1887" s="1599"/>
      <c r="J1887" s="1599"/>
      <c r="K1887" s="1599"/>
    </row>
    <row r="1888" spans="5:11">
      <c r="E1888" s="1599"/>
      <c r="F1888" s="1599"/>
      <c r="J1888" s="1599"/>
      <c r="K1888" s="1599"/>
    </row>
    <row r="1889" spans="5:11">
      <c r="E1889" s="1599"/>
      <c r="F1889" s="1599"/>
      <c r="J1889" s="1599"/>
      <c r="K1889" s="1599"/>
    </row>
    <row r="1890" spans="5:11">
      <c r="E1890" s="1599"/>
      <c r="F1890" s="1599"/>
      <c r="J1890" s="1599"/>
      <c r="K1890" s="1599"/>
    </row>
    <row r="1891" spans="5:11">
      <c r="E1891" s="1599"/>
      <c r="F1891" s="1599"/>
      <c r="J1891" s="1599"/>
      <c r="K1891" s="1599"/>
    </row>
    <row r="1892" spans="5:11">
      <c r="E1892" s="1599"/>
      <c r="F1892" s="1599"/>
      <c r="J1892" s="1599"/>
      <c r="K1892" s="1599"/>
    </row>
    <row r="1893" spans="5:11">
      <c r="E1893" s="1599"/>
      <c r="F1893" s="1599"/>
      <c r="J1893" s="1599"/>
      <c r="K1893" s="1599"/>
    </row>
    <row r="1894" spans="5:11">
      <c r="E1894" s="1599"/>
      <c r="F1894" s="1599"/>
      <c r="J1894" s="1599"/>
      <c r="K1894" s="1599"/>
    </row>
    <row r="1895" spans="5:11">
      <c r="E1895" s="1599"/>
      <c r="F1895" s="1599"/>
      <c r="J1895" s="1599"/>
      <c r="K1895" s="1599"/>
    </row>
    <row r="1896" spans="5:11">
      <c r="E1896" s="1599"/>
      <c r="F1896" s="1599"/>
      <c r="J1896" s="1599"/>
      <c r="K1896" s="1599"/>
    </row>
    <row r="1897" spans="5:11">
      <c r="E1897" s="1599"/>
      <c r="F1897" s="1599"/>
      <c r="J1897" s="1599"/>
      <c r="K1897" s="1599"/>
    </row>
    <row r="1898" spans="5:11">
      <c r="E1898" s="1599"/>
      <c r="F1898" s="1599"/>
      <c r="J1898" s="1599"/>
      <c r="K1898" s="1599"/>
    </row>
    <row r="1899" spans="5:11">
      <c r="E1899" s="1599"/>
      <c r="F1899" s="1599"/>
      <c r="J1899" s="1599"/>
      <c r="K1899" s="1599"/>
    </row>
    <row r="1900" spans="5:11">
      <c r="E1900" s="1599"/>
      <c r="F1900" s="1599"/>
      <c r="J1900" s="1599"/>
      <c r="K1900" s="1599"/>
    </row>
    <row r="1901" spans="5:11">
      <c r="E1901" s="1599"/>
      <c r="F1901" s="1599"/>
      <c r="J1901" s="1599"/>
      <c r="K1901" s="1599"/>
    </row>
    <row r="1902" spans="5:11">
      <c r="E1902" s="1599"/>
      <c r="F1902" s="1599"/>
      <c r="J1902" s="1599"/>
      <c r="K1902" s="1599"/>
    </row>
    <row r="1903" spans="5:11">
      <c r="E1903" s="1599"/>
      <c r="F1903" s="1599"/>
      <c r="J1903" s="1599"/>
      <c r="K1903" s="1599"/>
    </row>
    <row r="1904" spans="5:11">
      <c r="E1904" s="1599"/>
      <c r="F1904" s="1599"/>
      <c r="J1904" s="1599"/>
      <c r="K1904" s="1599"/>
    </row>
    <row r="1905" spans="5:11">
      <c r="E1905" s="1599"/>
      <c r="F1905" s="1599"/>
      <c r="J1905" s="1599"/>
      <c r="K1905" s="1599"/>
    </row>
    <row r="1906" spans="5:11">
      <c r="E1906" s="1599"/>
      <c r="F1906" s="1599"/>
      <c r="J1906" s="1599"/>
      <c r="K1906" s="1599"/>
    </row>
    <row r="1907" spans="5:11">
      <c r="E1907" s="1599"/>
      <c r="F1907" s="1599"/>
      <c r="J1907" s="1599"/>
      <c r="K1907" s="1599"/>
    </row>
    <row r="1908" spans="5:11">
      <c r="E1908" s="1599"/>
      <c r="F1908" s="1599"/>
      <c r="J1908" s="1599"/>
      <c r="K1908" s="1599"/>
    </row>
    <row r="1909" spans="5:11">
      <c r="E1909" s="1599"/>
      <c r="F1909" s="1599"/>
      <c r="J1909" s="1599"/>
      <c r="K1909" s="1599"/>
    </row>
    <row r="1910" spans="5:11">
      <c r="E1910" s="1599"/>
      <c r="F1910" s="1599"/>
      <c r="J1910" s="1599"/>
      <c r="K1910" s="1599"/>
    </row>
    <row r="1911" spans="5:11">
      <c r="E1911" s="1599"/>
      <c r="F1911" s="1599"/>
      <c r="J1911" s="1599"/>
      <c r="K1911" s="1599"/>
    </row>
    <row r="1912" spans="5:11">
      <c r="E1912" s="1599"/>
      <c r="F1912" s="1599"/>
      <c r="J1912" s="1599"/>
      <c r="K1912" s="1599"/>
    </row>
    <row r="1913" spans="5:11">
      <c r="E1913" s="1599"/>
      <c r="F1913" s="1599"/>
      <c r="J1913" s="1599"/>
      <c r="K1913" s="1599"/>
    </row>
    <row r="1914" spans="5:11">
      <c r="E1914" s="1599"/>
      <c r="F1914" s="1599"/>
      <c r="J1914" s="1599"/>
      <c r="K1914" s="1599"/>
    </row>
    <row r="1915" spans="5:11">
      <c r="E1915" s="1599"/>
      <c r="F1915" s="1599"/>
      <c r="J1915" s="1599"/>
      <c r="K1915" s="1599"/>
    </row>
    <row r="1916" spans="5:11">
      <c r="E1916" s="1599"/>
      <c r="F1916" s="1599"/>
      <c r="J1916" s="1599"/>
      <c r="K1916" s="1599"/>
    </row>
    <row r="1917" spans="5:11">
      <c r="E1917" s="1599"/>
      <c r="F1917" s="1599"/>
      <c r="J1917" s="1599"/>
      <c r="K1917" s="1599"/>
    </row>
    <row r="1918" spans="5:11">
      <c r="E1918" s="1599"/>
      <c r="F1918" s="1599"/>
      <c r="J1918" s="1599"/>
      <c r="K1918" s="1599"/>
    </row>
    <row r="1919" spans="5:11">
      <c r="E1919" s="1599"/>
      <c r="F1919" s="1599"/>
      <c r="J1919" s="1599"/>
      <c r="K1919" s="1599"/>
    </row>
    <row r="1920" spans="5:11">
      <c r="E1920" s="1599"/>
      <c r="F1920" s="1599"/>
      <c r="J1920" s="1599"/>
      <c r="K1920" s="1599"/>
    </row>
    <row r="1921" spans="5:11">
      <c r="E1921" s="1599"/>
      <c r="F1921" s="1599"/>
      <c r="J1921" s="1599"/>
      <c r="K1921" s="1599"/>
    </row>
    <row r="1922" spans="5:11">
      <c r="E1922" s="1599"/>
      <c r="F1922" s="1599"/>
      <c r="J1922" s="1599"/>
      <c r="K1922" s="1599"/>
    </row>
    <row r="1923" spans="5:11">
      <c r="E1923" s="1599"/>
      <c r="F1923" s="1599"/>
      <c r="J1923" s="1599"/>
      <c r="K1923" s="1599"/>
    </row>
    <row r="1924" spans="5:11">
      <c r="E1924" s="1599"/>
      <c r="F1924" s="1599"/>
      <c r="J1924" s="1599"/>
      <c r="K1924" s="1599"/>
    </row>
    <row r="1925" spans="5:11">
      <c r="E1925" s="1599"/>
      <c r="F1925" s="1599"/>
      <c r="J1925" s="1599"/>
      <c r="K1925" s="1599"/>
    </row>
    <row r="1926" spans="5:11">
      <c r="E1926" s="1599"/>
      <c r="F1926" s="1599"/>
      <c r="J1926" s="1599"/>
      <c r="K1926" s="1599"/>
    </row>
    <row r="1927" spans="5:11">
      <c r="E1927" s="1599"/>
      <c r="F1927" s="1599"/>
      <c r="J1927" s="1599"/>
      <c r="K1927" s="1599"/>
    </row>
    <row r="1928" spans="5:11">
      <c r="E1928" s="1599"/>
      <c r="F1928" s="1599"/>
      <c r="J1928" s="1599"/>
      <c r="K1928" s="1599"/>
    </row>
    <row r="1929" spans="5:11">
      <c r="E1929" s="1599"/>
      <c r="F1929" s="1599"/>
      <c r="J1929" s="1599"/>
      <c r="K1929" s="1599"/>
    </row>
    <row r="1930" spans="5:11">
      <c r="E1930" s="1599"/>
      <c r="F1930" s="1599"/>
      <c r="J1930" s="1599"/>
      <c r="K1930" s="1599"/>
    </row>
    <row r="1931" spans="5:11">
      <c r="E1931" s="1599"/>
      <c r="F1931" s="1599"/>
      <c r="J1931" s="1599"/>
      <c r="K1931" s="1599"/>
    </row>
    <row r="1932" spans="5:11">
      <c r="E1932" s="1599"/>
      <c r="F1932" s="1599"/>
      <c r="J1932" s="1599"/>
      <c r="K1932" s="1599"/>
    </row>
    <row r="1933" spans="5:11">
      <c r="E1933" s="1599"/>
      <c r="F1933" s="1599"/>
      <c r="J1933" s="1599"/>
      <c r="K1933" s="1599"/>
    </row>
    <row r="1934" spans="5:11">
      <c r="E1934" s="1599"/>
      <c r="F1934" s="1599"/>
      <c r="J1934" s="1599"/>
      <c r="K1934" s="1599"/>
    </row>
    <row r="1935" spans="5:11">
      <c r="E1935" s="1599"/>
      <c r="F1935" s="1599"/>
      <c r="J1935" s="1599"/>
      <c r="K1935" s="1599"/>
    </row>
    <row r="1936" spans="5:11">
      <c r="E1936" s="1599"/>
      <c r="F1936" s="1599"/>
      <c r="J1936" s="1599"/>
      <c r="K1936" s="1599"/>
    </row>
    <row r="1937" spans="5:11">
      <c r="E1937" s="1599"/>
      <c r="F1937" s="1599"/>
      <c r="J1937" s="1599"/>
      <c r="K1937" s="1599"/>
    </row>
    <row r="1938" spans="5:11">
      <c r="E1938" s="1599"/>
      <c r="F1938" s="1599"/>
      <c r="J1938" s="1599"/>
      <c r="K1938" s="1599"/>
    </row>
    <row r="1939" spans="5:11">
      <c r="E1939" s="1599"/>
      <c r="F1939" s="1599"/>
      <c r="J1939" s="1599"/>
      <c r="K1939" s="1599"/>
    </row>
    <row r="1940" spans="5:11">
      <c r="E1940" s="1599"/>
      <c r="F1940" s="1599"/>
      <c r="J1940" s="1599"/>
      <c r="K1940" s="1599"/>
    </row>
    <row r="1941" spans="5:11">
      <c r="E1941" s="1599"/>
      <c r="F1941" s="1599"/>
      <c r="J1941" s="1599"/>
      <c r="K1941" s="1599"/>
    </row>
    <row r="1942" spans="5:11">
      <c r="E1942" s="1599"/>
      <c r="F1942" s="1599"/>
      <c r="J1942" s="1599"/>
      <c r="K1942" s="1599"/>
    </row>
    <row r="1943" spans="5:11">
      <c r="E1943" s="1599"/>
      <c r="F1943" s="1599"/>
      <c r="J1943" s="1599"/>
      <c r="K1943" s="1599"/>
    </row>
    <row r="1944" spans="5:11">
      <c r="E1944" s="1599"/>
      <c r="F1944" s="1599"/>
      <c r="J1944" s="1599"/>
      <c r="K1944" s="1599"/>
    </row>
    <row r="1945" spans="5:11">
      <c r="E1945" s="1599"/>
      <c r="F1945" s="1599"/>
      <c r="J1945" s="1599"/>
      <c r="K1945" s="1599"/>
    </row>
    <row r="1946" spans="5:11">
      <c r="E1946" s="1599"/>
      <c r="F1946" s="1599"/>
      <c r="J1946" s="1599"/>
      <c r="K1946" s="1599"/>
    </row>
    <row r="1947" spans="5:11">
      <c r="E1947" s="1599"/>
      <c r="F1947" s="1599"/>
      <c r="J1947" s="1599"/>
      <c r="K1947" s="1599"/>
    </row>
    <row r="1948" spans="5:11">
      <c r="E1948" s="1599"/>
      <c r="F1948" s="1599"/>
      <c r="J1948" s="1599"/>
      <c r="K1948" s="1599"/>
    </row>
    <row r="1949" spans="5:11">
      <c r="E1949" s="1599"/>
      <c r="F1949" s="1599"/>
      <c r="J1949" s="1599"/>
      <c r="K1949" s="1599"/>
    </row>
    <row r="1950" spans="5:11">
      <c r="E1950" s="1599"/>
      <c r="F1950" s="1599"/>
      <c r="J1950" s="1599"/>
      <c r="K1950" s="1599"/>
    </row>
    <row r="1951" spans="5:11">
      <c r="E1951" s="1599"/>
      <c r="F1951" s="1599"/>
      <c r="J1951" s="1599"/>
      <c r="K1951" s="1599"/>
    </row>
    <row r="1952" spans="5:11">
      <c r="E1952" s="1599"/>
      <c r="F1952" s="1599"/>
      <c r="J1952" s="1599"/>
      <c r="K1952" s="1599"/>
    </row>
    <row r="1953" spans="5:11">
      <c r="E1953" s="1599"/>
      <c r="F1953" s="1599"/>
      <c r="J1953" s="1599"/>
      <c r="K1953" s="1599"/>
    </row>
    <row r="1954" spans="5:11">
      <c r="E1954" s="1599"/>
      <c r="F1954" s="1599"/>
      <c r="J1954" s="1599"/>
      <c r="K1954" s="1599"/>
    </row>
    <row r="1955" spans="5:11">
      <c r="E1955" s="1599"/>
      <c r="F1955" s="1599"/>
      <c r="J1955" s="1599"/>
      <c r="K1955" s="1599"/>
    </row>
    <row r="1956" spans="5:11">
      <c r="E1956" s="1599"/>
      <c r="F1956" s="1599"/>
      <c r="J1956" s="1599"/>
      <c r="K1956" s="1599"/>
    </row>
    <row r="1957" spans="5:11">
      <c r="E1957" s="1599"/>
      <c r="F1957" s="1599"/>
      <c r="J1957" s="1599"/>
      <c r="K1957" s="1599"/>
    </row>
    <row r="1958" spans="5:11">
      <c r="E1958" s="1599"/>
      <c r="F1958" s="1599"/>
      <c r="J1958" s="1599"/>
      <c r="K1958" s="1599"/>
    </row>
    <row r="1959" spans="5:11">
      <c r="E1959" s="1599"/>
      <c r="F1959" s="1599"/>
      <c r="J1959" s="1599"/>
      <c r="K1959" s="1599"/>
    </row>
    <row r="1960" spans="5:11">
      <c r="E1960" s="1599"/>
      <c r="F1960" s="1599"/>
      <c r="J1960" s="1599"/>
      <c r="K1960" s="1599"/>
    </row>
    <row r="1961" spans="5:11">
      <c r="E1961" s="1599"/>
      <c r="F1961" s="1599"/>
      <c r="J1961" s="1599"/>
      <c r="K1961" s="1599"/>
    </row>
    <row r="1962" spans="5:11">
      <c r="E1962" s="1599"/>
      <c r="F1962" s="1599"/>
      <c r="J1962" s="1599"/>
      <c r="K1962" s="1599"/>
    </row>
    <row r="1963" spans="5:11">
      <c r="E1963" s="1599"/>
      <c r="F1963" s="1599"/>
      <c r="J1963" s="1599"/>
      <c r="K1963" s="1599"/>
    </row>
    <row r="1964" spans="5:11">
      <c r="E1964" s="1599"/>
      <c r="F1964" s="1599"/>
      <c r="J1964" s="1599"/>
      <c r="K1964" s="1599"/>
    </row>
    <row r="1965" spans="5:11">
      <c r="E1965" s="1599"/>
      <c r="F1965" s="1599"/>
      <c r="J1965" s="1599"/>
      <c r="K1965" s="1599"/>
    </row>
    <row r="1966" spans="5:11">
      <c r="E1966" s="1599"/>
      <c r="F1966" s="1599"/>
      <c r="J1966" s="1599"/>
      <c r="K1966" s="1599"/>
    </row>
    <row r="1967" spans="5:11">
      <c r="E1967" s="1599"/>
      <c r="F1967" s="1599"/>
      <c r="J1967" s="1599"/>
      <c r="K1967" s="1599"/>
    </row>
    <row r="1968" spans="5:11">
      <c r="E1968" s="1599"/>
      <c r="F1968" s="1599"/>
      <c r="J1968" s="1599"/>
      <c r="K1968" s="1599"/>
    </row>
    <row r="1969" spans="5:11">
      <c r="E1969" s="1599"/>
      <c r="F1969" s="1599"/>
      <c r="J1969" s="1599"/>
      <c r="K1969" s="1599"/>
    </row>
    <row r="1970" spans="5:11">
      <c r="E1970" s="1599"/>
      <c r="F1970" s="1599"/>
      <c r="J1970" s="1599"/>
      <c r="K1970" s="1599"/>
    </row>
    <row r="1971" spans="5:11">
      <c r="E1971" s="1599"/>
      <c r="F1971" s="1599"/>
      <c r="J1971" s="1599"/>
      <c r="K1971" s="1599"/>
    </row>
    <row r="1972" spans="5:11">
      <c r="E1972" s="1599"/>
      <c r="F1972" s="1599"/>
      <c r="J1972" s="1599"/>
      <c r="K1972" s="1599"/>
    </row>
    <row r="1973" spans="5:11">
      <c r="E1973" s="1599"/>
      <c r="F1973" s="1599"/>
      <c r="J1973" s="1599"/>
      <c r="K1973" s="1599"/>
    </row>
    <row r="1974" spans="5:11">
      <c r="E1974" s="1599"/>
      <c r="F1974" s="1599"/>
      <c r="J1974" s="1599"/>
      <c r="K1974" s="1599"/>
    </row>
    <row r="1975" spans="5:11">
      <c r="E1975" s="1599"/>
      <c r="F1975" s="1599"/>
      <c r="J1975" s="1599"/>
      <c r="K1975" s="1599"/>
    </row>
    <row r="1976" spans="5:11">
      <c r="E1976" s="1599"/>
      <c r="F1976" s="1599"/>
      <c r="J1976" s="1599"/>
      <c r="K1976" s="1599"/>
    </row>
    <row r="1977" spans="5:11">
      <c r="E1977" s="1599"/>
      <c r="F1977" s="1599"/>
      <c r="J1977" s="1599"/>
      <c r="K1977" s="1599"/>
    </row>
    <row r="1978" spans="5:11">
      <c r="E1978" s="1599"/>
      <c r="F1978" s="1599"/>
      <c r="J1978" s="1599"/>
      <c r="K1978" s="1599"/>
    </row>
    <row r="1979" spans="5:11">
      <c r="E1979" s="1599"/>
      <c r="F1979" s="1599"/>
      <c r="J1979" s="1599"/>
      <c r="K1979" s="1599"/>
    </row>
    <row r="1980" spans="5:11">
      <c r="E1980" s="1599"/>
      <c r="F1980" s="1599"/>
      <c r="J1980" s="1599"/>
      <c r="K1980" s="1599"/>
    </row>
    <row r="1981" spans="5:11">
      <c r="E1981" s="1599"/>
      <c r="F1981" s="1599"/>
      <c r="J1981" s="1599"/>
      <c r="K1981" s="1599"/>
    </row>
    <row r="1982" spans="5:11">
      <c r="E1982" s="1599"/>
      <c r="F1982" s="1599"/>
      <c r="J1982" s="1599"/>
      <c r="K1982" s="1599"/>
    </row>
    <row r="1983" spans="5:11">
      <c r="E1983" s="1599"/>
      <c r="F1983" s="1599"/>
      <c r="J1983" s="1599"/>
      <c r="K1983" s="1599"/>
    </row>
    <row r="1984" spans="5:11">
      <c r="E1984" s="1599"/>
      <c r="F1984" s="1599"/>
      <c r="J1984" s="1599"/>
      <c r="K1984" s="1599"/>
    </row>
    <row r="1985" spans="5:11">
      <c r="E1985" s="1599"/>
      <c r="F1985" s="1599"/>
      <c r="J1985" s="1599"/>
      <c r="K1985" s="1599"/>
    </row>
    <row r="1986" spans="5:11">
      <c r="E1986" s="1599"/>
      <c r="F1986" s="1599"/>
      <c r="J1986" s="1599"/>
      <c r="K1986" s="1599"/>
    </row>
    <row r="1987" spans="5:11">
      <c r="E1987" s="1599"/>
      <c r="F1987" s="1599"/>
      <c r="J1987" s="1599"/>
      <c r="K1987" s="1599"/>
    </row>
    <row r="1988" spans="5:11">
      <c r="E1988" s="1599"/>
      <c r="F1988" s="1599"/>
      <c r="J1988" s="1599"/>
      <c r="K1988" s="1599"/>
    </row>
    <row r="1989" spans="5:11">
      <c r="E1989" s="1599"/>
      <c r="F1989" s="1599"/>
      <c r="J1989" s="1599"/>
      <c r="K1989" s="1599"/>
    </row>
    <row r="1990" spans="5:11">
      <c r="E1990" s="1599"/>
      <c r="F1990" s="1599"/>
      <c r="J1990" s="1599"/>
      <c r="K1990" s="1599"/>
    </row>
    <row r="1991" spans="5:11">
      <c r="E1991" s="1599"/>
      <c r="F1991" s="1599"/>
      <c r="J1991" s="1599"/>
      <c r="K1991" s="1599"/>
    </row>
    <row r="1992" spans="5:11">
      <c r="E1992" s="1599"/>
      <c r="F1992" s="1599"/>
      <c r="J1992" s="1599"/>
      <c r="K1992" s="1599"/>
    </row>
    <row r="1993" spans="5:11">
      <c r="E1993" s="1599"/>
      <c r="F1993" s="1599"/>
      <c r="J1993" s="1599"/>
      <c r="K1993" s="1599"/>
    </row>
    <row r="1994" spans="5:11">
      <c r="E1994" s="1599"/>
      <c r="F1994" s="1599"/>
      <c r="J1994" s="1599"/>
      <c r="K1994" s="1599"/>
    </row>
    <row r="1995" spans="5:11">
      <c r="E1995" s="1599"/>
      <c r="F1995" s="1599"/>
      <c r="J1995" s="1599"/>
      <c r="K1995" s="1599"/>
    </row>
    <row r="1996" spans="5:11">
      <c r="E1996" s="1599"/>
      <c r="F1996" s="1599"/>
      <c r="J1996" s="1599"/>
      <c r="K1996" s="1599"/>
    </row>
    <row r="1997" spans="5:11">
      <c r="E1997" s="1599"/>
      <c r="F1997" s="1599"/>
      <c r="J1997" s="1599"/>
      <c r="K1997" s="1599"/>
    </row>
    <row r="1998" spans="5:11">
      <c r="E1998" s="1599"/>
      <c r="F1998" s="1599"/>
      <c r="J1998" s="1599"/>
      <c r="K1998" s="1599"/>
    </row>
    <row r="1999" spans="5:11">
      <c r="E1999" s="1599"/>
      <c r="F1999" s="1599"/>
      <c r="J1999" s="1599"/>
      <c r="K1999" s="1599"/>
    </row>
    <row r="2000" spans="5:11">
      <c r="E2000" s="1599"/>
      <c r="F2000" s="1599"/>
      <c r="J2000" s="1599"/>
      <c r="K2000" s="1599"/>
    </row>
    <row r="2001" spans="5:11">
      <c r="E2001" s="1599"/>
      <c r="F2001" s="1599"/>
      <c r="J2001" s="1599"/>
      <c r="K2001" s="1599"/>
    </row>
    <row r="2002" spans="5:11">
      <c r="E2002" s="1599"/>
      <c r="F2002" s="1599"/>
      <c r="J2002" s="1599"/>
      <c r="K2002" s="1599"/>
    </row>
    <row r="2003" spans="5:11">
      <c r="E2003" s="1599"/>
      <c r="F2003" s="1599"/>
      <c r="J2003" s="1599"/>
      <c r="K2003" s="1599"/>
    </row>
    <row r="2004" spans="5:11">
      <c r="E2004" s="1599"/>
      <c r="F2004" s="1599"/>
      <c r="J2004" s="1599"/>
      <c r="K2004" s="1599"/>
    </row>
    <row r="2005" spans="5:11">
      <c r="E2005" s="1599"/>
      <c r="F2005" s="1599"/>
      <c r="J2005" s="1599"/>
      <c r="K2005" s="1599"/>
    </row>
    <row r="2006" spans="5:11">
      <c r="E2006" s="1599"/>
      <c r="F2006" s="1599"/>
      <c r="J2006" s="1599"/>
      <c r="K2006" s="1599"/>
    </row>
    <row r="2007" spans="5:11">
      <c r="E2007" s="1599"/>
      <c r="F2007" s="1599"/>
      <c r="J2007" s="1599"/>
      <c r="K2007" s="1599"/>
    </row>
    <row r="2008" spans="5:11">
      <c r="E2008" s="1599"/>
      <c r="F2008" s="1599"/>
      <c r="J2008" s="1599"/>
      <c r="K2008" s="1599"/>
    </row>
    <row r="2009" spans="5:11">
      <c r="E2009" s="1599"/>
      <c r="F2009" s="1599"/>
      <c r="J2009" s="1599"/>
      <c r="K2009" s="1599"/>
    </row>
    <row r="2010" spans="5:11">
      <c r="E2010" s="1599"/>
      <c r="F2010" s="1599"/>
      <c r="J2010" s="1599"/>
      <c r="K2010" s="1599"/>
    </row>
    <row r="2011" spans="5:11">
      <c r="E2011" s="1599"/>
      <c r="F2011" s="1599"/>
      <c r="J2011" s="1599"/>
      <c r="K2011" s="1599"/>
    </row>
    <row r="2012" spans="5:11">
      <c r="E2012" s="1599"/>
      <c r="F2012" s="1599"/>
      <c r="J2012" s="1599"/>
      <c r="K2012" s="1599"/>
    </row>
    <row r="2013" spans="5:11">
      <c r="E2013" s="1599"/>
      <c r="F2013" s="1599"/>
      <c r="J2013" s="1599"/>
      <c r="K2013" s="1599"/>
    </row>
    <row r="2014" spans="5:11">
      <c r="E2014" s="1599"/>
      <c r="F2014" s="1599"/>
      <c r="J2014" s="1599"/>
      <c r="K2014" s="1599"/>
    </row>
    <row r="2015" spans="5:11">
      <c r="E2015" s="1599"/>
      <c r="F2015" s="1599"/>
      <c r="J2015" s="1599"/>
      <c r="K2015" s="1599"/>
    </row>
    <row r="2016" spans="5:11">
      <c r="E2016" s="1599"/>
      <c r="F2016" s="1599"/>
      <c r="J2016" s="1599"/>
      <c r="K2016" s="1599"/>
    </row>
    <row r="2017" spans="5:11">
      <c r="E2017" s="1599"/>
      <c r="F2017" s="1599"/>
      <c r="J2017" s="1599"/>
      <c r="K2017" s="1599"/>
    </row>
    <row r="2018" spans="5:11">
      <c r="E2018" s="1599"/>
      <c r="F2018" s="1599"/>
      <c r="J2018" s="1599"/>
      <c r="K2018" s="1599"/>
    </row>
    <row r="2019" spans="5:11">
      <c r="E2019" s="1599"/>
      <c r="F2019" s="1599"/>
      <c r="J2019" s="1599"/>
      <c r="K2019" s="1599"/>
    </row>
    <row r="2020" spans="5:11">
      <c r="E2020" s="1599"/>
      <c r="F2020" s="1599"/>
      <c r="J2020" s="1599"/>
      <c r="K2020" s="1599"/>
    </row>
    <row r="2021" spans="5:11">
      <c r="E2021" s="1599"/>
      <c r="F2021" s="1599"/>
      <c r="J2021" s="1599"/>
      <c r="K2021" s="1599"/>
    </row>
    <row r="2022" spans="5:11">
      <c r="E2022" s="1599"/>
      <c r="F2022" s="1599"/>
      <c r="J2022" s="1599"/>
      <c r="K2022" s="1599"/>
    </row>
    <row r="2023" spans="5:11">
      <c r="E2023" s="1599"/>
      <c r="F2023" s="1599"/>
      <c r="J2023" s="1599"/>
      <c r="K2023" s="1599"/>
    </row>
    <row r="2024" spans="5:11">
      <c r="E2024" s="1599"/>
      <c r="F2024" s="1599"/>
      <c r="J2024" s="1599"/>
      <c r="K2024" s="1599"/>
    </row>
    <row r="2025" spans="5:11">
      <c r="E2025" s="1599"/>
      <c r="F2025" s="1599"/>
      <c r="J2025" s="1599"/>
      <c r="K2025" s="1599"/>
    </row>
    <row r="2026" spans="5:11">
      <c r="E2026" s="1599"/>
      <c r="F2026" s="1599"/>
      <c r="J2026" s="1599"/>
      <c r="K2026" s="1599"/>
    </row>
    <row r="2027" spans="5:11">
      <c r="E2027" s="1599"/>
      <c r="F2027" s="1599"/>
      <c r="J2027" s="1599"/>
      <c r="K2027" s="1599"/>
    </row>
    <row r="2028" spans="5:11">
      <c r="E2028" s="1599"/>
      <c r="F2028" s="1599"/>
      <c r="J2028" s="1599"/>
      <c r="K2028" s="1599"/>
    </row>
    <row r="2029" spans="5:11">
      <c r="E2029" s="1599"/>
      <c r="F2029" s="1599"/>
      <c r="J2029" s="1599"/>
      <c r="K2029" s="1599"/>
    </row>
    <row r="2030" spans="5:11">
      <c r="E2030" s="1599"/>
      <c r="F2030" s="1599"/>
      <c r="J2030" s="1599"/>
      <c r="K2030" s="1599"/>
    </row>
    <row r="2031" spans="5:11">
      <c r="E2031" s="1599"/>
      <c r="F2031" s="1599"/>
      <c r="J2031" s="1599"/>
      <c r="K2031" s="1599"/>
    </row>
    <row r="2032" spans="5:11">
      <c r="E2032" s="1599"/>
      <c r="F2032" s="1599"/>
      <c r="J2032" s="1599"/>
      <c r="K2032" s="1599"/>
    </row>
    <row r="2033" spans="5:11">
      <c r="E2033" s="1599"/>
      <c r="F2033" s="1599"/>
      <c r="J2033" s="1599"/>
      <c r="K2033" s="1599"/>
    </row>
    <row r="2034" spans="5:11">
      <c r="E2034" s="1599"/>
      <c r="F2034" s="1599"/>
      <c r="J2034" s="1599"/>
      <c r="K2034" s="1599"/>
    </row>
    <row r="2035" spans="5:11">
      <c r="E2035" s="1599"/>
      <c r="F2035" s="1599"/>
      <c r="J2035" s="1599"/>
      <c r="K2035" s="1599"/>
    </row>
    <row r="2036" spans="5:11">
      <c r="E2036" s="1599"/>
      <c r="F2036" s="1599"/>
      <c r="J2036" s="1599"/>
      <c r="K2036" s="1599"/>
    </row>
    <row r="2037" spans="5:11">
      <c r="E2037" s="1599"/>
      <c r="F2037" s="1599"/>
      <c r="J2037" s="1599"/>
      <c r="K2037" s="1599"/>
    </row>
    <row r="2038" spans="5:11">
      <c r="E2038" s="1599"/>
      <c r="F2038" s="1599"/>
      <c r="J2038" s="1599"/>
      <c r="K2038" s="1599"/>
    </row>
    <row r="2039" spans="5:11">
      <c r="E2039" s="1599"/>
      <c r="F2039" s="1599"/>
      <c r="J2039" s="1599"/>
      <c r="K2039" s="1599"/>
    </row>
    <row r="2040" spans="5:11">
      <c r="E2040" s="1599"/>
      <c r="F2040" s="1599"/>
      <c r="J2040" s="1599"/>
      <c r="K2040" s="1599"/>
    </row>
    <row r="2041" spans="5:11">
      <c r="E2041" s="1599"/>
      <c r="F2041" s="1599"/>
      <c r="J2041" s="1599"/>
      <c r="K2041" s="1599"/>
    </row>
    <row r="2042" spans="5:11">
      <c r="E2042" s="1599"/>
      <c r="F2042" s="1599"/>
      <c r="J2042" s="1599"/>
      <c r="K2042" s="1599"/>
    </row>
    <row r="2043" spans="5:11">
      <c r="E2043" s="1599"/>
      <c r="F2043" s="1599"/>
      <c r="J2043" s="1599"/>
      <c r="K2043" s="1599"/>
    </row>
    <row r="2044" spans="5:11">
      <c r="E2044" s="1599"/>
      <c r="F2044" s="1599"/>
      <c r="J2044" s="1599"/>
      <c r="K2044" s="1599"/>
    </row>
    <row r="2045" spans="5:11">
      <c r="E2045" s="1599"/>
      <c r="F2045" s="1599"/>
      <c r="J2045" s="1599"/>
      <c r="K2045" s="1599"/>
    </row>
    <row r="2046" spans="5:11">
      <c r="E2046" s="1599"/>
      <c r="F2046" s="1599"/>
      <c r="J2046" s="1599"/>
      <c r="K2046" s="1599"/>
    </row>
    <row r="2047" spans="5:11">
      <c r="E2047" s="1599"/>
      <c r="F2047" s="1599"/>
      <c r="J2047" s="1599"/>
      <c r="K2047" s="1599"/>
    </row>
    <row r="2048" spans="5:11">
      <c r="E2048" s="1599"/>
      <c r="F2048" s="1599"/>
      <c r="J2048" s="1599"/>
      <c r="K2048" s="1599"/>
    </row>
    <row r="2049" spans="5:11">
      <c r="E2049" s="1599"/>
      <c r="F2049" s="1599"/>
      <c r="J2049" s="1599"/>
      <c r="K2049" s="1599"/>
    </row>
    <row r="2050" spans="5:11">
      <c r="E2050" s="1599"/>
      <c r="F2050" s="1599"/>
      <c r="J2050" s="1599"/>
      <c r="K2050" s="1599"/>
    </row>
    <row r="2051" spans="5:11">
      <c r="E2051" s="1599"/>
      <c r="F2051" s="1599"/>
      <c r="J2051" s="1599"/>
      <c r="K2051" s="1599"/>
    </row>
    <row r="2052" spans="5:11">
      <c r="E2052" s="1599"/>
      <c r="F2052" s="1599"/>
      <c r="J2052" s="1599"/>
      <c r="K2052" s="1599"/>
    </row>
    <row r="2053" spans="5:11">
      <c r="E2053" s="1599"/>
      <c r="F2053" s="1599"/>
      <c r="J2053" s="1599"/>
      <c r="K2053" s="1599"/>
    </row>
    <row r="2054" spans="5:11">
      <c r="E2054" s="1599"/>
      <c r="F2054" s="1599"/>
      <c r="J2054" s="1599"/>
      <c r="K2054" s="1599"/>
    </row>
    <row r="2055" spans="5:11">
      <c r="E2055" s="1599"/>
      <c r="F2055" s="1599"/>
      <c r="J2055" s="1599"/>
      <c r="K2055" s="1599"/>
    </row>
    <row r="2056" spans="5:11">
      <c r="E2056" s="1599"/>
      <c r="F2056" s="1599"/>
      <c r="J2056" s="1599"/>
      <c r="K2056" s="1599"/>
    </row>
    <row r="2057" spans="5:11">
      <c r="E2057" s="1599"/>
      <c r="F2057" s="1599"/>
      <c r="J2057" s="1599"/>
      <c r="K2057" s="1599"/>
    </row>
    <row r="2058" spans="5:11">
      <c r="E2058" s="1599"/>
      <c r="F2058" s="1599"/>
      <c r="J2058" s="1599"/>
      <c r="K2058" s="1599"/>
    </row>
    <row r="2059" spans="5:11">
      <c r="E2059" s="1599"/>
      <c r="F2059" s="1599"/>
      <c r="J2059" s="1599"/>
      <c r="K2059" s="1599"/>
    </row>
    <row r="2060" spans="5:11">
      <c r="E2060" s="1599"/>
      <c r="F2060" s="1599"/>
      <c r="J2060" s="1599"/>
      <c r="K2060" s="1599"/>
    </row>
    <row r="2061" spans="5:11">
      <c r="E2061" s="1599"/>
      <c r="F2061" s="1599"/>
      <c r="J2061" s="1599"/>
      <c r="K2061" s="1599"/>
    </row>
    <row r="2062" spans="5:11">
      <c r="E2062" s="1599"/>
      <c r="F2062" s="1599"/>
      <c r="J2062" s="1599"/>
      <c r="K2062" s="1599"/>
    </row>
    <row r="2063" spans="5:11">
      <c r="E2063" s="1599"/>
      <c r="F2063" s="1599"/>
      <c r="J2063" s="1599"/>
      <c r="K2063" s="1599"/>
    </row>
    <row r="2064" spans="5:11">
      <c r="E2064" s="1599"/>
      <c r="F2064" s="1599"/>
      <c r="J2064" s="1599"/>
      <c r="K2064" s="1599"/>
    </row>
    <row r="2065" spans="5:11">
      <c r="E2065" s="1599"/>
      <c r="F2065" s="1599"/>
      <c r="J2065" s="1599"/>
      <c r="K2065" s="1599"/>
    </row>
    <row r="2066" spans="5:11">
      <c r="E2066" s="1599"/>
      <c r="F2066" s="1599"/>
      <c r="J2066" s="1599"/>
      <c r="K2066" s="1599"/>
    </row>
    <row r="2067" spans="5:11">
      <c r="E2067" s="1599"/>
      <c r="F2067" s="1599"/>
      <c r="J2067" s="1599"/>
      <c r="K2067" s="1599"/>
    </row>
    <row r="2068" spans="5:11">
      <c r="E2068" s="1599"/>
      <c r="F2068" s="1599"/>
      <c r="J2068" s="1599"/>
      <c r="K2068" s="1599"/>
    </row>
    <row r="2069" spans="5:11">
      <c r="E2069" s="1599"/>
      <c r="F2069" s="1599"/>
      <c r="J2069" s="1599"/>
      <c r="K2069" s="1599"/>
    </row>
    <row r="2070" spans="5:11">
      <c r="E2070" s="1599"/>
      <c r="F2070" s="1599"/>
      <c r="J2070" s="1599"/>
      <c r="K2070" s="1599"/>
    </row>
    <row r="2071" spans="5:11">
      <c r="E2071" s="1599"/>
      <c r="F2071" s="1599"/>
      <c r="J2071" s="1599"/>
      <c r="K2071" s="1599"/>
    </row>
    <row r="2072" spans="5:11">
      <c r="E2072" s="1599"/>
      <c r="F2072" s="1599"/>
      <c r="J2072" s="1599"/>
      <c r="K2072" s="1599"/>
    </row>
    <row r="2073" spans="5:11">
      <c r="E2073" s="1599"/>
      <c r="F2073" s="1599"/>
      <c r="J2073" s="1599"/>
      <c r="K2073" s="1599"/>
    </row>
    <row r="2074" spans="5:11">
      <c r="E2074" s="1599"/>
      <c r="F2074" s="1599"/>
      <c r="J2074" s="1599"/>
      <c r="K2074" s="1599"/>
    </row>
    <row r="2075" spans="5:11">
      <c r="E2075" s="1599"/>
      <c r="F2075" s="1599"/>
      <c r="J2075" s="1599"/>
      <c r="K2075" s="1599"/>
    </row>
    <row r="2076" spans="5:11">
      <c r="E2076" s="1599"/>
      <c r="F2076" s="1599"/>
      <c r="J2076" s="1599"/>
      <c r="K2076" s="1599"/>
    </row>
    <row r="2077" spans="5:11">
      <c r="E2077" s="1599"/>
      <c r="F2077" s="1599"/>
      <c r="J2077" s="1599"/>
      <c r="K2077" s="1599"/>
    </row>
    <row r="2078" spans="5:11">
      <c r="E2078" s="1599"/>
      <c r="F2078" s="1599"/>
      <c r="J2078" s="1599"/>
      <c r="K2078" s="1599"/>
    </row>
    <row r="2079" spans="5:11">
      <c r="E2079" s="1599"/>
      <c r="F2079" s="1599"/>
      <c r="J2079" s="1599"/>
      <c r="K2079" s="1599"/>
    </row>
    <row r="2080" spans="5:11">
      <c r="E2080" s="1599"/>
      <c r="F2080" s="1599"/>
      <c r="J2080" s="1599"/>
      <c r="K2080" s="1599"/>
    </row>
    <row r="2081" spans="5:11">
      <c r="E2081" s="1599"/>
      <c r="F2081" s="1599"/>
      <c r="J2081" s="1599"/>
      <c r="K2081" s="1599"/>
    </row>
    <row r="2082" spans="5:11">
      <c r="E2082" s="1599"/>
      <c r="F2082" s="1599"/>
      <c r="J2082" s="1599"/>
      <c r="K2082" s="1599"/>
    </row>
    <row r="2083" spans="5:11">
      <c r="E2083" s="1599"/>
      <c r="F2083" s="1599"/>
      <c r="J2083" s="1599"/>
      <c r="K2083" s="1599"/>
    </row>
    <row r="2084" spans="5:11">
      <c r="E2084" s="1599"/>
      <c r="F2084" s="1599"/>
      <c r="J2084" s="1599"/>
      <c r="K2084" s="1599"/>
    </row>
    <row r="2085" spans="5:11">
      <c r="E2085" s="1599"/>
      <c r="F2085" s="1599"/>
      <c r="J2085" s="1599"/>
      <c r="K2085" s="1599"/>
    </row>
    <row r="2086" spans="5:11">
      <c r="E2086" s="1599"/>
      <c r="F2086" s="1599"/>
      <c r="J2086" s="1599"/>
      <c r="K2086" s="1599"/>
    </row>
    <row r="2087" spans="5:11">
      <c r="E2087" s="1599"/>
      <c r="F2087" s="1599"/>
      <c r="J2087" s="1599"/>
      <c r="K2087" s="1599"/>
    </row>
    <row r="2088" spans="5:11">
      <c r="E2088" s="1599"/>
      <c r="F2088" s="1599"/>
      <c r="J2088" s="1599"/>
      <c r="K2088" s="1599"/>
    </row>
    <row r="2089" spans="5:11">
      <c r="E2089" s="1599"/>
      <c r="F2089" s="1599"/>
      <c r="J2089" s="1599"/>
      <c r="K2089" s="1599"/>
    </row>
    <row r="2090" spans="5:11">
      <c r="E2090" s="1599"/>
      <c r="F2090" s="1599"/>
      <c r="J2090" s="1599"/>
      <c r="K2090" s="1599"/>
    </row>
    <row r="2091" spans="5:11">
      <c r="E2091" s="1599"/>
      <c r="F2091" s="1599"/>
      <c r="J2091" s="1599"/>
      <c r="K2091" s="1599"/>
    </row>
    <row r="2092" spans="5:11">
      <c r="E2092" s="1599"/>
      <c r="F2092" s="1599"/>
      <c r="J2092" s="1599"/>
      <c r="K2092" s="1599"/>
    </row>
    <row r="2093" spans="5:11">
      <c r="E2093" s="1599"/>
      <c r="F2093" s="1599"/>
      <c r="J2093" s="1599"/>
      <c r="K2093" s="1599"/>
    </row>
    <row r="2094" spans="5:11">
      <c r="E2094" s="1599"/>
      <c r="F2094" s="1599"/>
      <c r="J2094" s="1599"/>
      <c r="K2094" s="1599"/>
    </row>
    <row r="2095" spans="5:11">
      <c r="E2095" s="1599"/>
      <c r="F2095" s="1599"/>
      <c r="J2095" s="1599"/>
      <c r="K2095" s="1599"/>
    </row>
    <row r="2096" spans="5:11">
      <c r="E2096" s="1599"/>
      <c r="F2096" s="1599"/>
      <c r="J2096" s="1599"/>
      <c r="K2096" s="1599"/>
    </row>
    <row r="2097" spans="5:11">
      <c r="E2097" s="1599"/>
      <c r="F2097" s="1599"/>
      <c r="J2097" s="1599"/>
      <c r="K2097" s="1599"/>
    </row>
    <row r="2098" spans="5:11">
      <c r="E2098" s="1599"/>
      <c r="F2098" s="1599"/>
      <c r="J2098" s="1599"/>
      <c r="K2098" s="1599"/>
    </row>
    <row r="2099" spans="5:11">
      <c r="E2099" s="1599"/>
      <c r="F2099" s="1599"/>
      <c r="J2099" s="1599"/>
      <c r="K2099" s="1599"/>
    </row>
    <row r="2100" spans="5:11">
      <c r="E2100" s="1599"/>
      <c r="F2100" s="1599"/>
      <c r="J2100" s="1599"/>
      <c r="K2100" s="1599"/>
    </row>
    <row r="2101" spans="5:11">
      <c r="E2101" s="1599"/>
      <c r="F2101" s="1599"/>
      <c r="J2101" s="1599"/>
      <c r="K2101" s="1599"/>
    </row>
    <row r="2102" spans="5:11">
      <c r="E2102" s="1599"/>
      <c r="F2102" s="1599"/>
      <c r="J2102" s="1599"/>
      <c r="K2102" s="1599"/>
    </row>
    <row r="2103" spans="5:11">
      <c r="E2103" s="1599"/>
      <c r="F2103" s="1599"/>
      <c r="J2103" s="1599"/>
      <c r="K2103" s="1599"/>
    </row>
    <row r="2104" spans="5:11">
      <c r="E2104" s="1599"/>
      <c r="F2104" s="1599"/>
      <c r="J2104" s="1599"/>
      <c r="K2104" s="1599"/>
    </row>
    <row r="2105" spans="5:11">
      <c r="E2105" s="1599"/>
      <c r="F2105" s="1599"/>
      <c r="J2105" s="1599"/>
      <c r="K2105" s="1599"/>
    </row>
    <row r="2106" spans="5:11">
      <c r="E2106" s="1599"/>
      <c r="F2106" s="1599"/>
      <c r="J2106" s="1599"/>
      <c r="K2106" s="1599"/>
    </row>
    <row r="2107" spans="5:11">
      <c r="E2107" s="1599"/>
      <c r="F2107" s="1599"/>
      <c r="J2107" s="1599"/>
      <c r="K2107" s="1599"/>
    </row>
    <row r="2108" spans="5:11">
      <c r="E2108" s="1599"/>
      <c r="F2108" s="1599"/>
      <c r="J2108" s="1599"/>
      <c r="K2108" s="1599"/>
    </row>
    <row r="2109" spans="5:11">
      <c r="E2109" s="1599"/>
      <c r="F2109" s="1599"/>
      <c r="J2109" s="1599"/>
      <c r="K2109" s="1599"/>
    </row>
    <row r="2110" spans="5:11">
      <c r="E2110" s="1599"/>
      <c r="F2110" s="1599"/>
      <c r="J2110" s="1599"/>
      <c r="K2110" s="1599"/>
    </row>
    <row r="2111" spans="5:11">
      <c r="E2111" s="1599"/>
      <c r="F2111" s="1599"/>
      <c r="J2111" s="1599"/>
      <c r="K2111" s="1599"/>
    </row>
    <row r="2112" spans="5:11">
      <c r="E2112" s="1599"/>
      <c r="F2112" s="1599"/>
      <c r="J2112" s="1599"/>
      <c r="K2112" s="1599"/>
    </row>
    <row r="2113" spans="5:11">
      <c r="E2113" s="1599"/>
      <c r="F2113" s="1599"/>
      <c r="J2113" s="1599"/>
      <c r="K2113" s="1599"/>
    </row>
    <row r="2114" spans="5:11">
      <c r="E2114" s="1599"/>
      <c r="F2114" s="1599"/>
      <c r="J2114" s="1599"/>
      <c r="K2114" s="1599"/>
    </row>
    <row r="2115" spans="5:11">
      <c r="E2115" s="1599"/>
      <c r="F2115" s="1599"/>
      <c r="J2115" s="1599"/>
      <c r="K2115" s="1599"/>
    </row>
    <row r="2116" spans="5:11">
      <c r="E2116" s="1599"/>
      <c r="F2116" s="1599"/>
      <c r="J2116" s="1599"/>
      <c r="K2116" s="1599"/>
    </row>
  </sheetData>
  <mergeCells count="2">
    <mergeCell ref="C1:F1"/>
    <mergeCell ref="C2:F2"/>
  </mergeCells>
  <phoneticPr fontId="0" type="noConversion"/>
  <pageMargins left="0" right="0" top="0.46" bottom="0.62" header="0.51" footer="0.53"/>
  <pageSetup paperSize="9" orientation="portrait" horizontalDpi="180" verticalDpi="180" r:id="rId1"/>
  <headerFooter alignWithMargins="0">
    <oddFooter>&amp;LA_Mazid&amp;C&amp;N&amp;R&amp;D&amp;T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tabColor rgb="FF002060"/>
  </sheetPr>
  <dimension ref="A1:AF1184"/>
  <sheetViews>
    <sheetView view="pageBreakPreview" topLeftCell="A4" zoomScaleNormal="98" zoomScaleSheetLayoutView="100" workbookViewId="0">
      <selection activeCell="I4" sqref="I1:M1048576"/>
    </sheetView>
  </sheetViews>
  <sheetFormatPr defaultColWidth="9.109375" defaultRowHeight="13.8"/>
  <cols>
    <col min="1" max="1" width="1.5546875" style="1300" customWidth="1"/>
    <col min="2" max="2" width="3.33203125" style="1300" customWidth="1"/>
    <col min="3" max="3" width="5.6640625" style="924" customWidth="1"/>
    <col min="4" max="4" width="29.109375" style="924" customWidth="1"/>
    <col min="5" max="5" width="6.44140625" style="1642" customWidth="1"/>
    <col min="6" max="6" width="20.5546875" style="3512" customWidth="1"/>
    <col min="7" max="7" width="20.33203125" style="3512" customWidth="1"/>
    <col min="8" max="8" width="18.88671875" style="1643" customWidth="1"/>
    <col min="9" max="9" width="20.109375" style="1868" customWidth="1"/>
    <col min="10" max="10" width="21.33203125" style="1869" customWidth="1"/>
    <col min="11" max="11" width="9" style="1300" customWidth="1"/>
    <col min="12" max="12" width="18.33203125" style="1869" customWidth="1"/>
    <col min="13" max="13" width="19.6640625" style="346" customWidth="1"/>
    <col min="14" max="14" width="16.5546875" style="346" customWidth="1"/>
    <col min="15" max="15" width="13.44140625" style="81" customWidth="1"/>
    <col min="16" max="16384" width="9.109375" style="81"/>
  </cols>
  <sheetData>
    <row r="1" spans="1:32" s="73" customFormat="1">
      <c r="A1" s="1717"/>
      <c r="B1" s="1718" t="s">
        <v>719</v>
      </c>
      <c r="C1" s="1386"/>
      <c r="D1" s="1386"/>
      <c r="E1" s="1640"/>
      <c r="F1" s="3511"/>
      <c r="G1" s="3511"/>
      <c r="H1" s="1641"/>
      <c r="I1" s="1739"/>
      <c r="J1" s="1717"/>
      <c r="K1" s="1717"/>
      <c r="L1" s="1717"/>
    </row>
    <row r="2" spans="1:32" s="73" customFormat="1">
      <c r="A2" s="1717"/>
      <c r="B2" s="1329" t="s">
        <v>477</v>
      </c>
      <c r="C2" s="1386"/>
      <c r="D2" s="1386"/>
      <c r="E2" s="1640"/>
      <c r="F2" s="3511"/>
      <c r="G2" s="3511"/>
      <c r="H2" s="1641"/>
      <c r="I2" s="1739"/>
      <c r="J2" s="1717"/>
      <c r="K2" s="1717"/>
      <c r="L2" s="1717"/>
    </row>
    <row r="3" spans="1:32" s="73" customFormat="1" ht="6" customHeight="1">
      <c r="A3" s="1717"/>
      <c r="B3" s="1329"/>
      <c r="C3" s="1386"/>
      <c r="D3" s="1386"/>
      <c r="E3" s="1640"/>
      <c r="F3" s="3511"/>
      <c r="G3" s="3511"/>
      <c r="H3" s="1641"/>
      <c r="I3" s="1739"/>
      <c r="J3" s="1717"/>
      <c r="K3" s="1717"/>
      <c r="L3" s="1717"/>
    </row>
    <row r="4" spans="1:32" s="73" customFormat="1">
      <c r="A4" s="1717"/>
      <c r="B4" s="1719"/>
      <c r="C4" s="1386"/>
      <c r="D4" s="1387" t="s">
        <v>2368</v>
      </c>
      <c r="E4" s="1640"/>
      <c r="F4" s="3511"/>
      <c r="G4" s="3511"/>
      <c r="H4" s="1641"/>
      <c r="I4" s="1739"/>
      <c r="J4" s="1717"/>
      <c r="K4" s="1717"/>
      <c r="L4" s="1717"/>
    </row>
    <row r="5" spans="1:32">
      <c r="B5" s="1298"/>
      <c r="C5" s="1388"/>
      <c r="D5" s="1388"/>
    </row>
    <row r="6" spans="1:32" s="337" customFormat="1">
      <c r="A6" s="1720"/>
      <c r="B6" s="1721"/>
      <c r="C6" s="1389"/>
      <c r="D6" s="1390"/>
      <c r="E6" s="1644"/>
      <c r="F6" s="3513"/>
      <c r="G6" s="3513"/>
      <c r="H6" s="1645"/>
      <c r="I6" s="1870"/>
      <c r="J6" s="1871"/>
      <c r="K6" s="1871"/>
      <c r="L6" s="1871"/>
      <c r="M6" s="344"/>
      <c r="N6" s="344"/>
      <c r="O6" s="336"/>
      <c r="P6" s="336"/>
      <c r="Q6" s="336"/>
      <c r="R6" s="336"/>
      <c r="S6" s="336"/>
      <c r="T6" s="336"/>
      <c r="U6" s="336"/>
      <c r="V6" s="336"/>
      <c r="W6" s="336"/>
      <c r="X6" s="336"/>
      <c r="Y6" s="336"/>
      <c r="Z6" s="336"/>
      <c r="AA6" s="336"/>
      <c r="AB6" s="336"/>
      <c r="AC6" s="336"/>
      <c r="AD6" s="336"/>
      <c r="AE6" s="336"/>
      <c r="AF6" s="336"/>
    </row>
    <row r="7" spans="1:32" s="337" customFormat="1">
      <c r="A7" s="1720"/>
      <c r="B7" s="3860" t="s">
        <v>746</v>
      </c>
      <c r="C7" s="3861"/>
      <c r="D7" s="3862"/>
      <c r="E7" s="1646"/>
      <c r="F7" s="3514" t="s">
        <v>315</v>
      </c>
      <c r="G7" s="3514" t="s">
        <v>315</v>
      </c>
      <c r="H7" s="1647" t="s">
        <v>315</v>
      </c>
      <c r="I7" s="1872"/>
      <c r="J7" s="1873"/>
      <c r="K7" s="1873"/>
      <c r="L7" s="1873"/>
      <c r="M7" s="347"/>
      <c r="N7" s="347"/>
      <c r="O7" s="338"/>
      <c r="P7" s="336"/>
      <c r="Q7" s="336"/>
      <c r="R7" s="336"/>
      <c r="S7" s="336"/>
      <c r="T7" s="336"/>
      <c r="U7" s="336"/>
      <c r="V7" s="336"/>
      <c r="W7" s="336"/>
      <c r="X7" s="336"/>
      <c r="Y7" s="336"/>
      <c r="Z7" s="336"/>
      <c r="AA7" s="336"/>
      <c r="AB7" s="336"/>
      <c r="AC7" s="336"/>
      <c r="AD7" s="336"/>
      <c r="AE7" s="336"/>
      <c r="AF7" s="336"/>
    </row>
    <row r="8" spans="1:32" ht="15" customHeight="1">
      <c r="B8" s="3864" t="s">
        <v>316</v>
      </c>
      <c r="C8" s="3864"/>
      <c r="D8" s="3864"/>
      <c r="E8" s="1568"/>
      <c r="F8" s="3515"/>
      <c r="G8" s="3515"/>
      <c r="H8" s="1648"/>
      <c r="I8" s="1874"/>
      <c r="J8" s="714"/>
      <c r="K8" s="1717"/>
      <c r="L8" s="714"/>
      <c r="M8" s="339"/>
      <c r="N8" s="339"/>
      <c r="O8" s="339"/>
      <c r="P8" s="339"/>
      <c r="Q8" s="339"/>
      <c r="R8" s="339"/>
      <c r="S8" s="339"/>
      <c r="T8" s="339"/>
      <c r="U8" s="339"/>
      <c r="V8" s="339"/>
      <c r="W8" s="339"/>
      <c r="X8" s="339"/>
      <c r="Y8" s="73"/>
      <c r="Z8" s="73"/>
      <c r="AA8" s="73"/>
      <c r="AB8" s="73"/>
      <c r="AC8" s="73"/>
      <c r="AD8" s="73"/>
      <c r="AE8" s="73"/>
      <c r="AF8" s="73"/>
    </row>
    <row r="9" spans="1:32">
      <c r="B9" s="1722"/>
      <c r="C9" s="1391"/>
      <c r="D9" s="1392" t="s">
        <v>803</v>
      </c>
      <c r="E9" s="1649"/>
      <c r="F9" s="3516">
        <v>10000000000</v>
      </c>
      <c r="G9" s="3516"/>
      <c r="H9" s="1648"/>
      <c r="I9" s="1874"/>
      <c r="J9" s="714"/>
      <c r="K9" s="1717"/>
      <c r="L9" s="714"/>
      <c r="M9" s="339"/>
      <c r="N9" s="339"/>
      <c r="O9" s="339"/>
      <c r="P9" s="339"/>
      <c r="Q9" s="339"/>
      <c r="R9" s="339"/>
      <c r="S9" s="339"/>
      <c r="T9" s="339"/>
      <c r="U9" s="339"/>
      <c r="V9" s="339"/>
      <c r="W9" s="339"/>
      <c r="X9" s="339"/>
      <c r="Y9" s="73"/>
      <c r="Z9" s="73"/>
      <c r="AA9" s="73"/>
      <c r="AB9" s="73"/>
      <c r="AC9" s="73"/>
      <c r="AD9" s="73"/>
      <c r="AE9" s="73"/>
      <c r="AF9" s="73"/>
    </row>
    <row r="10" spans="1:32">
      <c r="B10" s="1723"/>
      <c r="C10" s="1393"/>
      <c r="D10" s="1394" t="s">
        <v>317</v>
      </c>
      <c r="E10" s="1577">
        <v>361</v>
      </c>
      <c r="F10" s="3516">
        <v>5000000000</v>
      </c>
      <c r="G10" s="3517">
        <v>5000000000</v>
      </c>
      <c r="H10" s="1650">
        <v>5000000000</v>
      </c>
      <c r="I10" s="1874"/>
      <c r="J10" s="714"/>
      <c r="L10" s="1875"/>
      <c r="M10" s="348"/>
      <c r="N10" s="339"/>
      <c r="O10" s="339"/>
      <c r="P10" s="339"/>
      <c r="Q10" s="339"/>
      <c r="R10" s="339"/>
      <c r="S10" s="339"/>
      <c r="T10" s="339"/>
      <c r="U10" s="339"/>
      <c r="V10" s="339"/>
      <c r="W10" s="339"/>
      <c r="X10" s="339"/>
      <c r="Y10" s="73"/>
      <c r="Z10" s="73"/>
      <c r="AA10" s="73"/>
      <c r="AB10" s="73"/>
      <c r="AC10" s="73"/>
      <c r="AD10" s="73"/>
      <c r="AE10" s="73"/>
      <c r="AF10" s="73"/>
    </row>
    <row r="11" spans="1:32">
      <c r="B11" s="1723"/>
      <c r="C11" s="1393"/>
      <c r="D11" s="1394"/>
      <c r="E11" s="1577"/>
      <c r="F11" s="3516"/>
      <c r="G11" s="3516"/>
      <c r="H11" s="1648"/>
      <c r="I11" s="1874"/>
      <c r="J11" s="714"/>
      <c r="L11" s="1875"/>
      <c r="M11" s="339"/>
      <c r="N11" s="339"/>
      <c r="O11" s="339"/>
      <c r="P11" s="339"/>
      <c r="Q11" s="339"/>
      <c r="R11" s="339"/>
      <c r="S11" s="339"/>
      <c r="T11" s="339"/>
      <c r="U11" s="339"/>
      <c r="V11" s="339"/>
      <c r="W11" s="339"/>
      <c r="X11" s="339"/>
      <c r="Y11" s="73"/>
      <c r="Z11" s="73"/>
      <c r="AA11" s="73"/>
      <c r="AB11" s="73"/>
      <c r="AC11" s="73"/>
      <c r="AD11" s="73"/>
      <c r="AE11" s="73"/>
      <c r="AF11" s="73"/>
    </row>
    <row r="12" spans="1:32" ht="12.75" customHeight="1">
      <c r="B12" s="3865" t="s">
        <v>327</v>
      </c>
      <c r="C12" s="3865"/>
      <c r="D12" s="3865"/>
      <c r="E12" s="1577"/>
      <c r="F12" s="3516"/>
      <c r="G12" s="3516"/>
      <c r="H12" s="1648"/>
      <c r="I12" s="1874"/>
      <c r="J12" s="714"/>
      <c r="K12" s="1717"/>
      <c r="L12" s="1876"/>
      <c r="M12" s="339"/>
      <c r="N12" s="339"/>
      <c r="O12" s="339"/>
      <c r="P12" s="339"/>
      <c r="Q12" s="339"/>
      <c r="R12" s="339"/>
      <c r="S12" s="339"/>
      <c r="T12" s="339"/>
      <c r="U12" s="339"/>
      <c r="V12" s="339"/>
      <c r="W12" s="339"/>
      <c r="X12" s="339"/>
      <c r="Y12" s="73"/>
      <c r="Z12" s="73"/>
      <c r="AA12" s="73"/>
      <c r="AB12" s="73"/>
      <c r="AC12" s="73"/>
      <c r="AD12" s="73"/>
      <c r="AE12" s="73"/>
      <c r="AF12" s="73"/>
    </row>
    <row r="13" spans="1:32" ht="15" customHeight="1">
      <c r="B13" s="1724" t="s">
        <v>482</v>
      </c>
      <c r="C13" s="3863" t="s">
        <v>228</v>
      </c>
      <c r="D13" s="3863"/>
      <c r="E13" s="1577"/>
      <c r="F13" s="3516">
        <v>8170656842.2325001</v>
      </c>
      <c r="G13" s="3518"/>
      <c r="H13" s="1651"/>
      <c r="I13" s="1877"/>
      <c r="J13" s="1878"/>
      <c r="K13" s="1879"/>
      <c r="L13" s="1880"/>
      <c r="M13" s="349"/>
      <c r="N13" s="349"/>
      <c r="O13" s="339"/>
      <c r="P13" s="339"/>
      <c r="Q13" s="339"/>
      <c r="R13" s="339"/>
      <c r="S13" s="339"/>
      <c r="T13" s="339"/>
      <c r="U13" s="339"/>
      <c r="V13" s="339"/>
      <c r="W13" s="339"/>
      <c r="X13" s="339"/>
      <c r="Y13" s="73"/>
      <c r="Z13" s="73"/>
      <c r="AA13" s="73"/>
      <c r="AB13" s="73"/>
      <c r="AC13" s="73"/>
      <c r="AD13" s="73"/>
      <c r="AE13" s="73"/>
      <c r="AF13" s="73"/>
    </row>
    <row r="14" spans="1:32">
      <c r="B14" s="1723"/>
      <c r="C14" s="1393"/>
      <c r="D14" s="1394" t="s">
        <v>329</v>
      </c>
      <c r="E14" s="1577">
        <v>356</v>
      </c>
      <c r="F14" s="3516">
        <v>0</v>
      </c>
      <c r="G14" s="3519">
        <v>8170656842.2325001</v>
      </c>
      <c r="H14" s="1648"/>
      <c r="I14" s="1874"/>
      <c r="J14" s="714"/>
      <c r="K14" s="1717"/>
      <c r="L14" s="1875"/>
      <c r="M14" s="339"/>
      <c r="N14" s="339"/>
      <c r="O14" s="339"/>
      <c r="P14" s="339"/>
      <c r="Q14" s="339"/>
      <c r="R14" s="339"/>
      <c r="S14" s="339"/>
      <c r="T14" s="339"/>
      <c r="U14" s="339"/>
      <c r="V14" s="339"/>
      <c r="W14" s="339"/>
      <c r="X14" s="339"/>
      <c r="Y14" s="73"/>
      <c r="Z14" s="73"/>
      <c r="AA14" s="73"/>
      <c r="AB14" s="73"/>
      <c r="AC14" s="73"/>
      <c r="AD14" s="73"/>
      <c r="AE14" s="73"/>
      <c r="AF14" s="73"/>
    </row>
    <row r="15" spans="1:32" ht="11.25" customHeight="1">
      <c r="B15" s="1722" t="s">
        <v>1326</v>
      </c>
      <c r="C15" s="3863" t="s">
        <v>1327</v>
      </c>
      <c r="D15" s="3863"/>
      <c r="E15" s="1577"/>
      <c r="F15" s="3517"/>
      <c r="G15" s="3517"/>
      <c r="H15" s="1648"/>
      <c r="I15" s="1874"/>
      <c r="J15" s="714"/>
      <c r="K15" s="1717"/>
      <c r="L15" s="1875"/>
      <c r="M15" s="339"/>
      <c r="N15" s="339"/>
      <c r="O15" s="339"/>
      <c r="P15" s="339"/>
      <c r="Q15" s="339"/>
      <c r="R15" s="339"/>
      <c r="S15" s="339"/>
      <c r="T15" s="339"/>
      <c r="U15" s="339"/>
      <c r="V15" s="339"/>
      <c r="W15" s="339"/>
      <c r="X15" s="339"/>
      <c r="Y15" s="73"/>
      <c r="Z15" s="73"/>
      <c r="AA15" s="73"/>
      <c r="AB15" s="73"/>
      <c r="AC15" s="73"/>
      <c r="AD15" s="73"/>
      <c r="AE15" s="73"/>
      <c r="AF15" s="73"/>
    </row>
    <row r="16" spans="1:32">
      <c r="B16" s="1723"/>
      <c r="C16" s="1395"/>
      <c r="D16" s="1394" t="s">
        <v>1328</v>
      </c>
      <c r="E16" s="1577"/>
      <c r="F16" s="3516">
        <v>6594346641.4015999</v>
      </c>
      <c r="G16" s="3516"/>
      <c r="H16" s="1648"/>
      <c r="I16" s="1874"/>
      <c r="J16" s="714"/>
      <c r="K16" s="1717"/>
      <c r="L16" s="1875"/>
      <c r="M16" s="340"/>
      <c r="N16" s="339"/>
      <c r="O16" s="339"/>
      <c r="P16" s="339"/>
      <c r="Q16" s="339"/>
      <c r="R16" s="339"/>
      <c r="S16" s="339"/>
      <c r="T16" s="339"/>
      <c r="U16" s="339"/>
      <c r="V16" s="339"/>
      <c r="W16" s="339"/>
      <c r="X16" s="339"/>
      <c r="Y16" s="73"/>
      <c r="Z16" s="73"/>
      <c r="AA16" s="73"/>
      <c r="AB16" s="73"/>
      <c r="AC16" s="73"/>
      <c r="AD16" s="73"/>
      <c r="AE16" s="73"/>
      <c r="AF16" s="73"/>
    </row>
    <row r="17" spans="2:32">
      <c r="B17" s="1723"/>
      <c r="C17" s="1395"/>
      <c r="D17" s="1394" t="s">
        <v>329</v>
      </c>
      <c r="E17" s="1577">
        <v>354</v>
      </c>
      <c r="F17" s="3520">
        <v>1670543865.0166597</v>
      </c>
      <c r="G17" s="3519">
        <v>8264890506.4182596</v>
      </c>
      <c r="H17" s="1648"/>
      <c r="I17" s="1874"/>
      <c r="J17" s="714"/>
      <c r="K17" s="1717"/>
      <c r="L17" s="1875"/>
      <c r="M17" s="340"/>
      <c r="N17" s="339"/>
      <c r="O17" s="339"/>
      <c r="P17" s="339"/>
      <c r="Q17" s="339"/>
      <c r="R17" s="339"/>
      <c r="S17" s="339"/>
      <c r="T17" s="339"/>
      <c r="U17" s="339"/>
      <c r="V17" s="339"/>
      <c r="W17" s="339"/>
      <c r="X17" s="339"/>
      <c r="Y17" s="73"/>
      <c r="Z17" s="73"/>
      <c r="AA17" s="73"/>
      <c r="AB17" s="73"/>
      <c r="AC17" s="73"/>
      <c r="AD17" s="73"/>
      <c r="AE17" s="73"/>
      <c r="AF17" s="73"/>
    </row>
    <row r="18" spans="2:32" ht="15" customHeight="1">
      <c r="B18" s="1723" t="s">
        <v>1329</v>
      </c>
      <c r="C18" s="3863" t="s">
        <v>582</v>
      </c>
      <c r="D18" s="3863"/>
      <c r="E18" s="1577"/>
      <c r="F18" s="3517"/>
      <c r="G18" s="3517"/>
      <c r="H18" s="1648"/>
      <c r="I18" s="1874"/>
      <c r="J18" s="714"/>
      <c r="K18" s="1717"/>
      <c r="L18" s="1875"/>
      <c r="M18" s="340"/>
      <c r="N18" s="339"/>
      <c r="O18" s="339"/>
      <c r="P18" s="339"/>
      <c r="Q18" s="339"/>
      <c r="R18" s="339"/>
      <c r="S18" s="339"/>
      <c r="T18" s="339"/>
      <c r="U18" s="339"/>
      <c r="V18" s="339"/>
      <c r="W18" s="339"/>
      <c r="X18" s="339"/>
      <c r="Y18" s="73"/>
      <c r="Z18" s="73"/>
      <c r="AA18" s="73"/>
      <c r="AB18" s="73"/>
      <c r="AC18" s="73"/>
      <c r="AD18" s="73"/>
      <c r="AE18" s="73"/>
      <c r="AF18" s="73"/>
    </row>
    <row r="19" spans="2:32">
      <c r="B19" s="1723"/>
      <c r="C19" s="1395"/>
      <c r="D19" s="1394" t="s">
        <v>1328</v>
      </c>
      <c r="E19" s="1577"/>
      <c r="F19" s="3516">
        <v>259010000</v>
      </c>
      <c r="G19" s="3516"/>
      <c r="H19" s="1648"/>
      <c r="I19" s="1874"/>
      <c r="J19" s="714"/>
      <c r="K19" s="1717"/>
      <c r="L19" s="1757"/>
      <c r="M19" s="339"/>
      <c r="N19" s="339"/>
      <c r="O19" s="339"/>
      <c r="P19" s="339"/>
      <c r="Q19" s="339"/>
      <c r="R19" s="339"/>
      <c r="S19" s="339"/>
      <c r="T19" s="339"/>
      <c r="U19" s="339"/>
      <c r="V19" s="339"/>
      <c r="W19" s="339"/>
      <c r="X19" s="339"/>
      <c r="Y19" s="73"/>
      <c r="Z19" s="73"/>
      <c r="AA19" s="73"/>
      <c r="AB19" s="73"/>
      <c r="AC19" s="73"/>
      <c r="AD19" s="73"/>
      <c r="AE19" s="73"/>
      <c r="AF19" s="73"/>
    </row>
    <row r="20" spans="2:32">
      <c r="B20" s="1724"/>
      <c r="C20" s="1395"/>
      <c r="D20" s="1394" t="s">
        <v>329</v>
      </c>
      <c r="E20" s="1577">
        <v>364</v>
      </c>
      <c r="F20" s="3516">
        <v>0</v>
      </c>
      <c r="G20" s="3519">
        <v>259010000</v>
      </c>
      <c r="H20" s="1648"/>
      <c r="I20" s="1874"/>
      <c r="J20" s="714"/>
      <c r="K20" s="1717"/>
      <c r="L20" s="1757"/>
      <c r="M20" s="339"/>
      <c r="N20" s="339"/>
      <c r="O20" s="339"/>
      <c r="P20" s="339"/>
      <c r="Q20" s="339"/>
      <c r="R20" s="339"/>
      <c r="S20" s="339"/>
      <c r="T20" s="339"/>
      <c r="U20" s="339"/>
      <c r="V20" s="339"/>
      <c r="W20" s="339"/>
      <c r="X20" s="339"/>
      <c r="Y20" s="73"/>
      <c r="Z20" s="73"/>
      <c r="AA20" s="73"/>
      <c r="AB20" s="73"/>
      <c r="AC20" s="73"/>
      <c r="AD20" s="73"/>
      <c r="AE20" s="73"/>
      <c r="AF20" s="73"/>
    </row>
    <row r="21" spans="2:32" ht="15.75" customHeight="1">
      <c r="B21" s="1723" t="s">
        <v>583</v>
      </c>
      <c r="C21" s="3863" t="s">
        <v>1076</v>
      </c>
      <c r="D21" s="3863"/>
      <c r="E21" s="1577"/>
      <c r="F21" s="3517"/>
      <c r="G21" s="3517"/>
      <c r="H21" s="1648"/>
      <c r="I21" s="1874"/>
      <c r="J21" s="714"/>
      <c r="K21" s="1717"/>
      <c r="L21" s="1875"/>
      <c r="M21" s="340"/>
      <c r="N21" s="339"/>
      <c r="O21" s="339"/>
      <c r="P21" s="339"/>
      <c r="Q21" s="339"/>
      <c r="R21" s="339"/>
      <c r="S21" s="339"/>
      <c r="T21" s="339"/>
      <c r="U21" s="339"/>
      <c r="V21" s="339"/>
      <c r="W21" s="339"/>
      <c r="X21" s="339"/>
      <c r="Y21" s="73"/>
      <c r="Z21" s="73"/>
      <c r="AA21" s="73"/>
      <c r="AB21" s="73"/>
      <c r="AC21" s="73"/>
      <c r="AD21" s="73"/>
      <c r="AE21" s="73"/>
      <c r="AF21" s="73"/>
    </row>
    <row r="22" spans="2:32">
      <c r="B22" s="1723"/>
      <c r="C22" s="1395"/>
      <c r="D22" s="1394" t="s">
        <v>1328</v>
      </c>
      <c r="E22" s="1577"/>
      <c r="F22" s="3516">
        <v>52000000</v>
      </c>
      <c r="G22" s="3517"/>
      <c r="H22" s="1648"/>
      <c r="I22" s="1874"/>
      <c r="J22" s="714"/>
      <c r="K22" s="1717"/>
      <c r="L22" s="1875"/>
      <c r="M22" s="340"/>
      <c r="N22" s="339"/>
      <c r="O22" s="339"/>
      <c r="P22" s="339"/>
      <c r="Q22" s="339"/>
      <c r="R22" s="339"/>
      <c r="S22" s="339"/>
      <c r="T22" s="339"/>
      <c r="U22" s="339"/>
      <c r="V22" s="339"/>
      <c r="W22" s="339"/>
      <c r="X22" s="339"/>
      <c r="Y22" s="73"/>
      <c r="Z22" s="73"/>
      <c r="AA22" s="73"/>
      <c r="AB22" s="73"/>
      <c r="AC22" s="73"/>
      <c r="AD22" s="73"/>
      <c r="AE22" s="73"/>
      <c r="AF22" s="73"/>
    </row>
    <row r="23" spans="2:32">
      <c r="B23" s="1723"/>
      <c r="C23" s="1395"/>
      <c r="D23" s="1394" t="s">
        <v>329</v>
      </c>
      <c r="E23" s="1577">
        <v>362</v>
      </c>
      <c r="F23" s="3516">
        <v>0</v>
      </c>
      <c r="G23" s="3519">
        <v>52000000</v>
      </c>
      <c r="H23" s="1648"/>
      <c r="I23" s="1874"/>
      <c r="J23" s="714"/>
      <c r="K23" s="1717"/>
      <c r="L23" s="1875"/>
      <c r="M23" s="340"/>
      <c r="N23" s="339"/>
      <c r="O23" s="339"/>
      <c r="P23" s="339"/>
      <c r="Q23" s="339"/>
      <c r="R23" s="339"/>
      <c r="S23" s="339"/>
      <c r="T23" s="339"/>
      <c r="U23" s="339"/>
      <c r="V23" s="339"/>
      <c r="W23" s="339"/>
      <c r="X23" s="339"/>
      <c r="Y23" s="73"/>
      <c r="Z23" s="73"/>
      <c r="AA23" s="73"/>
      <c r="AB23" s="73"/>
      <c r="AC23" s="73"/>
      <c r="AD23" s="73"/>
      <c r="AE23" s="73"/>
      <c r="AF23" s="73"/>
    </row>
    <row r="24" spans="2:32" ht="15" customHeight="1">
      <c r="B24" s="1723" t="s">
        <v>584</v>
      </c>
      <c r="C24" s="3863" t="s">
        <v>1241</v>
      </c>
      <c r="D24" s="3863"/>
      <c r="E24" s="1577"/>
      <c r="F24" s="1388"/>
      <c r="G24" s="3517"/>
      <c r="H24" s="1648"/>
      <c r="I24" s="1874"/>
      <c r="J24" s="714"/>
      <c r="K24" s="1717"/>
      <c r="L24" s="1875"/>
      <c r="M24" s="340"/>
      <c r="N24" s="339"/>
      <c r="O24" s="339"/>
      <c r="P24" s="339"/>
      <c r="Q24" s="339"/>
      <c r="R24" s="339"/>
      <c r="S24" s="339"/>
      <c r="T24" s="339"/>
      <c r="U24" s="339"/>
      <c r="V24" s="339"/>
      <c r="W24" s="339"/>
      <c r="X24" s="339"/>
      <c r="Y24" s="73"/>
      <c r="Z24" s="73"/>
      <c r="AA24" s="73"/>
      <c r="AB24" s="73"/>
      <c r="AC24" s="73"/>
      <c r="AD24" s="73"/>
      <c r="AE24" s="73"/>
      <c r="AF24" s="73"/>
    </row>
    <row r="25" spans="2:32" ht="15" customHeight="1">
      <c r="B25" s="1723"/>
      <c r="C25" s="1715"/>
      <c r="D25" s="1394" t="s">
        <v>1328</v>
      </c>
      <c r="F25" s="3516">
        <v>60000000.450000003</v>
      </c>
      <c r="G25" s="3517"/>
      <c r="H25" s="1648"/>
      <c r="I25" s="1874"/>
      <c r="J25" s="714"/>
      <c r="K25" s="1717"/>
      <c r="L25" s="1875"/>
      <c r="M25" s="340"/>
      <c r="N25" s="339"/>
      <c r="O25" s="339"/>
      <c r="P25" s="339"/>
      <c r="Q25" s="339"/>
      <c r="R25" s="339"/>
      <c r="S25" s="339"/>
      <c r="T25" s="339"/>
      <c r="U25" s="339"/>
      <c r="V25" s="339"/>
      <c r="W25" s="339"/>
      <c r="X25" s="339"/>
      <c r="Y25" s="73"/>
      <c r="Z25" s="73"/>
      <c r="AA25" s="73"/>
      <c r="AB25" s="73"/>
      <c r="AC25" s="73"/>
      <c r="AD25" s="73"/>
      <c r="AE25" s="73"/>
      <c r="AF25" s="73"/>
    </row>
    <row r="26" spans="2:32">
      <c r="B26" s="1723"/>
      <c r="C26" s="1395"/>
      <c r="D26" s="1394" t="s">
        <v>329</v>
      </c>
      <c r="E26" s="1577">
        <v>298</v>
      </c>
      <c r="F26" s="3512">
        <v>0</v>
      </c>
      <c r="G26" s="3519">
        <v>60000000.450000003</v>
      </c>
      <c r="H26" s="1648"/>
      <c r="I26" s="1874"/>
      <c r="J26" s="714"/>
      <c r="K26" s="1717"/>
      <c r="L26" s="1875"/>
      <c r="M26" s="340"/>
      <c r="N26" s="339"/>
      <c r="O26" s="339"/>
      <c r="P26" s="339"/>
      <c r="Q26" s="339"/>
      <c r="R26" s="339"/>
      <c r="S26" s="339"/>
      <c r="T26" s="339"/>
      <c r="U26" s="339"/>
      <c r="V26" s="339"/>
      <c r="W26" s="339"/>
      <c r="X26" s="339"/>
      <c r="Y26" s="73"/>
      <c r="Z26" s="73"/>
      <c r="AA26" s="73"/>
      <c r="AB26" s="73"/>
      <c r="AC26" s="73"/>
      <c r="AD26" s="73"/>
      <c r="AE26" s="73"/>
      <c r="AF26" s="73"/>
    </row>
    <row r="27" spans="2:32" ht="14.25" customHeight="1">
      <c r="B27" s="1723" t="s">
        <v>585</v>
      </c>
      <c r="C27" s="3863" t="s">
        <v>586</v>
      </c>
      <c r="D27" s="3863"/>
      <c r="E27" s="1577"/>
      <c r="F27" s="3516"/>
      <c r="G27" s="3516"/>
      <c r="H27" s="1648"/>
      <c r="I27" s="1874"/>
      <c r="J27" s="714"/>
      <c r="K27" s="1717"/>
      <c r="L27" s="1875"/>
      <c r="M27" s="340"/>
      <c r="N27" s="339"/>
      <c r="O27" s="339"/>
      <c r="P27" s="339"/>
      <c r="Q27" s="339"/>
      <c r="R27" s="339"/>
      <c r="S27" s="339"/>
      <c r="T27" s="339"/>
      <c r="U27" s="339"/>
      <c r="V27" s="339"/>
      <c r="W27" s="339"/>
      <c r="X27" s="339"/>
      <c r="Y27" s="73"/>
      <c r="Z27" s="73"/>
      <c r="AA27" s="73"/>
      <c r="AB27" s="73"/>
      <c r="AC27" s="73"/>
      <c r="AD27" s="73"/>
      <c r="AE27" s="73"/>
      <c r="AF27" s="73"/>
    </row>
    <row r="28" spans="2:32">
      <c r="B28" s="1724"/>
      <c r="C28" s="1395"/>
      <c r="D28" s="1394" t="s">
        <v>1328</v>
      </c>
      <c r="E28" s="1577"/>
      <c r="F28" s="3516">
        <v>262000000</v>
      </c>
      <c r="G28" s="3516"/>
      <c r="H28" s="1648"/>
      <c r="I28" s="1874"/>
      <c r="J28" s="714"/>
      <c r="K28" s="1717"/>
      <c r="L28" s="1875"/>
      <c r="M28" s="340"/>
      <c r="N28" s="339"/>
      <c r="O28" s="339"/>
      <c r="P28" s="339"/>
      <c r="Q28" s="339"/>
      <c r="R28" s="339"/>
      <c r="S28" s="339"/>
      <c r="T28" s="339"/>
      <c r="U28" s="339"/>
      <c r="V28" s="339"/>
      <c r="W28" s="339"/>
      <c r="X28" s="339"/>
      <c r="Y28" s="73"/>
      <c r="Z28" s="73"/>
      <c r="AA28" s="73"/>
      <c r="AB28" s="73"/>
      <c r="AC28" s="73"/>
      <c r="AD28" s="73"/>
      <c r="AE28" s="73"/>
      <c r="AF28" s="73"/>
    </row>
    <row r="29" spans="2:32">
      <c r="B29" s="1723"/>
      <c r="C29" s="1395"/>
      <c r="D29" s="1394" t="s">
        <v>329</v>
      </c>
      <c r="E29" s="1577">
        <v>355</v>
      </c>
      <c r="F29" s="3516">
        <v>0</v>
      </c>
      <c r="G29" s="3519">
        <v>262000000</v>
      </c>
      <c r="H29" s="1648"/>
      <c r="I29" s="1874"/>
      <c r="J29" s="714"/>
      <c r="K29" s="1717"/>
      <c r="L29" s="1875"/>
      <c r="M29" s="73"/>
      <c r="N29" s="339"/>
      <c r="O29" s="339"/>
      <c r="P29" s="339"/>
      <c r="Q29" s="339"/>
      <c r="R29" s="339"/>
      <c r="S29" s="339"/>
      <c r="T29" s="339"/>
      <c r="U29" s="339"/>
      <c r="V29" s="339"/>
      <c r="W29" s="339"/>
      <c r="X29" s="339"/>
      <c r="Y29" s="73"/>
      <c r="Z29" s="73"/>
      <c r="AA29" s="73"/>
      <c r="AB29" s="73"/>
      <c r="AC29" s="73"/>
      <c r="AD29" s="73"/>
      <c r="AE29" s="73"/>
      <c r="AF29" s="73"/>
    </row>
    <row r="30" spans="2:32">
      <c r="B30" s="1723" t="s">
        <v>1412</v>
      </c>
      <c r="C30" s="3863" t="s">
        <v>2689</v>
      </c>
      <c r="D30" s="3863"/>
      <c r="E30" s="1573">
        <v>544</v>
      </c>
      <c r="F30" s="3516"/>
      <c r="G30" s="3519"/>
      <c r="H30" s="1648"/>
      <c r="I30" s="1874"/>
      <c r="J30" s="714"/>
      <c r="K30" s="1717"/>
      <c r="L30" s="1875"/>
      <c r="M30" s="73"/>
      <c r="N30" s="339"/>
      <c r="O30" s="339"/>
      <c r="P30" s="339"/>
      <c r="Q30" s="339"/>
      <c r="R30" s="339"/>
      <c r="S30" s="339"/>
      <c r="T30" s="339"/>
      <c r="U30" s="339"/>
      <c r="V30" s="339"/>
      <c r="W30" s="339"/>
      <c r="X30" s="339"/>
      <c r="Y30" s="73"/>
      <c r="Z30" s="73"/>
      <c r="AA30" s="73"/>
      <c r="AB30" s="73"/>
      <c r="AC30" s="73"/>
      <c r="AD30" s="73"/>
      <c r="AE30" s="73"/>
      <c r="AF30" s="73"/>
    </row>
    <row r="31" spans="2:32">
      <c r="B31" s="1723"/>
      <c r="C31" s="1395"/>
      <c r="D31" s="1394" t="s">
        <v>1328</v>
      </c>
      <c r="E31" s="1573"/>
      <c r="F31" s="3516">
        <v>0</v>
      </c>
      <c r="G31" s="3519"/>
      <c r="H31" s="1648"/>
      <c r="I31" s="1874"/>
      <c r="J31" s="714"/>
      <c r="K31" s="1717"/>
      <c r="L31" s="1875"/>
      <c r="M31" s="73"/>
      <c r="N31" s="339"/>
      <c r="O31" s="339"/>
      <c r="P31" s="339"/>
      <c r="Q31" s="339"/>
      <c r="R31" s="339"/>
      <c r="S31" s="339"/>
      <c r="T31" s="339"/>
      <c r="U31" s="339"/>
      <c r="V31" s="339"/>
      <c r="W31" s="339"/>
      <c r="X31" s="339"/>
      <c r="Y31" s="73"/>
      <c r="Z31" s="73"/>
      <c r="AA31" s="73"/>
      <c r="AB31" s="73"/>
      <c r="AC31" s="73"/>
      <c r="AD31" s="73"/>
      <c r="AE31" s="73"/>
      <c r="AF31" s="73"/>
    </row>
    <row r="32" spans="2:32">
      <c r="B32" s="1723"/>
      <c r="C32" s="1395"/>
      <c r="D32" s="1394" t="s">
        <v>329</v>
      </c>
      <c r="E32" s="1573"/>
      <c r="F32" s="3516">
        <v>31331729036</v>
      </c>
      <c r="G32" s="3541">
        <v>31331729036</v>
      </c>
      <c r="H32" s="1648"/>
      <c r="I32" s="1874"/>
      <c r="J32" s="714"/>
      <c r="K32" s="1717"/>
      <c r="L32" s="1875"/>
      <c r="M32" s="73"/>
      <c r="N32" s="339"/>
      <c r="O32" s="339"/>
      <c r="P32" s="339"/>
      <c r="Q32" s="339"/>
      <c r="R32" s="339"/>
      <c r="S32" s="339"/>
      <c r="T32" s="339"/>
      <c r="U32" s="339"/>
      <c r="V32" s="339"/>
      <c r="W32" s="339"/>
      <c r="X32" s="339"/>
      <c r="Y32" s="73"/>
      <c r="Z32" s="73"/>
      <c r="AA32" s="73"/>
      <c r="AB32" s="73"/>
      <c r="AC32" s="73"/>
      <c r="AD32" s="73"/>
      <c r="AE32" s="73"/>
      <c r="AF32" s="73"/>
    </row>
    <row r="33" spans="2:32">
      <c r="B33" s="1715" t="s">
        <v>2688</v>
      </c>
      <c r="C33" s="1715"/>
      <c r="D33" s="1715"/>
      <c r="F33" s="3521"/>
      <c r="G33" s="3522"/>
      <c r="H33" s="1648"/>
      <c r="I33" s="1874"/>
      <c r="J33" s="714"/>
      <c r="K33" s="1717"/>
      <c r="L33" s="1875"/>
      <c r="M33" s="73"/>
      <c r="N33" s="339"/>
      <c r="O33" s="339"/>
      <c r="P33" s="339"/>
      <c r="Q33" s="339"/>
      <c r="R33" s="339"/>
      <c r="S33" s="339"/>
      <c r="T33" s="339"/>
      <c r="U33" s="339"/>
      <c r="V33" s="339"/>
      <c r="W33" s="339"/>
      <c r="X33" s="339"/>
      <c r="Y33" s="73"/>
      <c r="Z33" s="73"/>
      <c r="AA33" s="73"/>
      <c r="AB33" s="73"/>
      <c r="AC33" s="73"/>
      <c r="AD33" s="73"/>
      <c r="AE33" s="73"/>
      <c r="AF33" s="73"/>
    </row>
    <row r="34" spans="2:32">
      <c r="B34" s="1723"/>
      <c r="C34" s="1715"/>
      <c r="D34" s="1394" t="s">
        <v>1328</v>
      </c>
      <c r="E34" s="1653"/>
      <c r="F34" s="3521">
        <v>600000000</v>
      </c>
      <c r="G34" s="3522"/>
      <c r="H34" s="1648"/>
      <c r="I34" s="1874"/>
      <c r="J34" s="714"/>
      <c r="K34" s="1717"/>
      <c r="L34" s="1875"/>
      <c r="M34" s="73"/>
      <c r="N34" s="339"/>
      <c r="O34" s="339"/>
      <c r="P34" s="339"/>
      <c r="Q34" s="339"/>
      <c r="R34" s="339"/>
      <c r="S34" s="339"/>
      <c r="T34" s="339"/>
      <c r="U34" s="339"/>
      <c r="V34" s="339"/>
      <c r="W34" s="339"/>
      <c r="X34" s="339"/>
      <c r="Y34" s="73"/>
      <c r="Z34" s="73"/>
      <c r="AA34" s="73"/>
      <c r="AB34" s="73"/>
      <c r="AC34" s="73"/>
      <c r="AD34" s="73"/>
      <c r="AE34" s="73"/>
      <c r="AF34" s="73"/>
    </row>
    <row r="35" spans="2:32">
      <c r="B35" s="1723"/>
      <c r="C35" s="1715"/>
      <c r="D35" s="1292" t="s">
        <v>1662</v>
      </c>
      <c r="E35" s="1654"/>
      <c r="F35" s="3521">
        <v>600000000</v>
      </c>
      <c r="G35" s="3522"/>
      <c r="H35" s="1648"/>
      <c r="I35" s="1874"/>
      <c r="J35" s="714"/>
      <c r="K35" s="1717"/>
      <c r="L35" s="1875"/>
      <c r="M35" s="73"/>
      <c r="N35" s="339"/>
      <c r="O35" s="339"/>
      <c r="P35" s="339"/>
      <c r="Q35" s="339"/>
      <c r="R35" s="339"/>
      <c r="S35" s="339"/>
      <c r="T35" s="339"/>
      <c r="U35" s="339"/>
      <c r="V35" s="339"/>
      <c r="W35" s="339"/>
      <c r="X35" s="339"/>
      <c r="Y35" s="73"/>
      <c r="Z35" s="73"/>
      <c r="AA35" s="73"/>
      <c r="AB35" s="73"/>
      <c r="AC35" s="73"/>
      <c r="AD35" s="73"/>
      <c r="AE35" s="73"/>
      <c r="AF35" s="73"/>
    </row>
    <row r="36" spans="2:32">
      <c r="B36" s="1723"/>
      <c r="C36" s="1396"/>
      <c r="D36" s="1394"/>
      <c r="E36" s="1654"/>
      <c r="F36" s="3523">
        <v>0</v>
      </c>
      <c r="G36" s="3522"/>
      <c r="H36" s="1648"/>
      <c r="I36" s="1874"/>
      <c r="J36" s="714"/>
      <c r="K36" s="1717"/>
      <c r="L36" s="1875"/>
      <c r="M36" s="73"/>
      <c r="N36" s="339"/>
      <c r="O36" s="339"/>
      <c r="P36" s="339"/>
      <c r="Q36" s="339"/>
      <c r="R36" s="339"/>
      <c r="S36" s="339"/>
      <c r="T36" s="339"/>
      <c r="U36" s="339"/>
      <c r="V36" s="339"/>
      <c r="W36" s="339"/>
      <c r="X36" s="339"/>
      <c r="Y36" s="73"/>
      <c r="Z36" s="73"/>
      <c r="AA36" s="73"/>
      <c r="AB36" s="73"/>
      <c r="AC36" s="73"/>
      <c r="AD36" s="73"/>
      <c r="AE36" s="73"/>
      <c r="AF36" s="73"/>
    </row>
    <row r="37" spans="2:32">
      <c r="B37" s="1723"/>
      <c r="C37" s="1396"/>
      <c r="D37" s="1394" t="s">
        <v>2153</v>
      </c>
      <c r="E37" s="1653">
        <v>541</v>
      </c>
      <c r="F37" s="3524">
        <v>630000000</v>
      </c>
      <c r="G37" s="3522">
        <v>630000000</v>
      </c>
      <c r="H37" s="1648"/>
      <c r="I37" s="1874"/>
      <c r="J37" s="714"/>
      <c r="K37" s="1717"/>
      <c r="L37" s="1875"/>
      <c r="M37" s="73"/>
      <c r="N37" s="339"/>
      <c r="O37" s="339"/>
      <c r="P37" s="339"/>
      <c r="Q37" s="339"/>
      <c r="R37" s="339"/>
      <c r="S37" s="339"/>
      <c r="T37" s="339"/>
      <c r="U37" s="339"/>
      <c r="V37" s="339"/>
      <c r="W37" s="339"/>
      <c r="X37" s="339"/>
      <c r="Y37" s="73"/>
      <c r="Z37" s="73"/>
      <c r="AA37" s="73"/>
      <c r="AB37" s="73"/>
      <c r="AC37" s="73"/>
      <c r="AD37" s="73"/>
      <c r="AE37" s="73"/>
      <c r="AF37" s="73"/>
    </row>
    <row r="38" spans="2:32">
      <c r="B38" s="1723"/>
      <c r="C38" s="1397"/>
      <c r="D38" s="1292"/>
      <c r="E38" s="1577"/>
      <c r="F38" s="3516"/>
      <c r="G38" s="3519"/>
      <c r="H38" s="1648"/>
      <c r="I38" s="1874"/>
      <c r="J38" s="714"/>
      <c r="K38" s="1717"/>
      <c r="L38" s="1875"/>
      <c r="M38" s="73"/>
      <c r="N38" s="339"/>
      <c r="O38" s="339"/>
      <c r="P38" s="339"/>
      <c r="Q38" s="339"/>
      <c r="R38" s="339"/>
      <c r="S38" s="339"/>
      <c r="T38" s="339"/>
      <c r="U38" s="339"/>
      <c r="V38" s="339"/>
      <c r="W38" s="339"/>
      <c r="X38" s="339"/>
      <c r="Y38" s="73"/>
      <c r="Z38" s="73"/>
      <c r="AA38" s="73"/>
      <c r="AB38" s="73"/>
      <c r="AC38" s="73"/>
      <c r="AD38" s="73"/>
      <c r="AE38" s="73"/>
      <c r="AF38" s="73"/>
    </row>
    <row r="39" spans="2:32" ht="14.25" customHeight="1">
      <c r="B39" s="1723" t="s">
        <v>706</v>
      </c>
      <c r="C39" s="1398" t="s">
        <v>1325</v>
      </c>
      <c r="D39" s="1388"/>
      <c r="E39" s="1655">
        <v>363</v>
      </c>
      <c r="F39" s="3516">
        <v>40852379.25</v>
      </c>
      <c r="G39" s="3519">
        <v>40852379.25</v>
      </c>
      <c r="H39" s="1648"/>
      <c r="I39" s="1874"/>
      <c r="J39" s="714"/>
      <c r="K39" s="1717"/>
      <c r="L39" s="1875"/>
      <c r="M39" s="1115"/>
      <c r="N39" s="339"/>
      <c r="O39" s="339"/>
      <c r="P39" s="339"/>
      <c r="Q39" s="339"/>
      <c r="R39" s="339"/>
      <c r="S39" s="339"/>
      <c r="T39" s="339"/>
      <c r="U39" s="339"/>
      <c r="V39" s="339"/>
      <c r="W39" s="339"/>
      <c r="X39" s="339"/>
      <c r="Y39" s="73"/>
      <c r="Z39" s="73"/>
      <c r="AA39" s="73"/>
      <c r="AB39" s="73"/>
      <c r="AC39" s="73"/>
      <c r="AD39" s="73"/>
      <c r="AE39" s="73"/>
      <c r="AF39" s="73"/>
    </row>
    <row r="40" spans="2:32" ht="14.25" customHeight="1">
      <c r="B40" s="1723"/>
      <c r="C40" s="1399"/>
      <c r="D40" s="1400"/>
      <c r="E40" s="1577"/>
      <c r="F40" s="3516"/>
      <c r="G40" s="3519"/>
      <c r="H40" s="1648"/>
      <c r="I40" s="1874"/>
      <c r="J40" s="714"/>
      <c r="K40" s="1717"/>
      <c r="L40" s="1875"/>
      <c r="M40" s="1293"/>
      <c r="N40" s="339"/>
      <c r="O40" s="339"/>
      <c r="P40" s="339"/>
      <c r="Q40" s="339"/>
      <c r="R40" s="339"/>
      <c r="S40" s="339"/>
      <c r="T40" s="339"/>
      <c r="U40" s="339"/>
      <c r="V40" s="339"/>
      <c r="W40" s="339"/>
      <c r="X40" s="339"/>
      <c r="Y40" s="73"/>
      <c r="Z40" s="73"/>
      <c r="AA40" s="73"/>
      <c r="AB40" s="73"/>
      <c r="AC40" s="73"/>
      <c r="AD40" s="73"/>
      <c r="AE40" s="73"/>
      <c r="AF40" s="73"/>
    </row>
    <row r="41" spans="2:32" ht="19.2" customHeight="1">
      <c r="B41" s="1723"/>
      <c r="C41" s="3875" t="s">
        <v>527</v>
      </c>
      <c r="D41" s="3876"/>
      <c r="F41" s="3516">
        <v>36500000</v>
      </c>
      <c r="G41" s="3516"/>
      <c r="H41" s="1648"/>
      <c r="I41" s="1874"/>
      <c r="J41" s="714"/>
      <c r="K41" s="1717"/>
      <c r="L41" s="1875"/>
      <c r="M41" s="73"/>
      <c r="N41" s="339"/>
      <c r="O41" s="339"/>
      <c r="P41" s="339"/>
      <c r="Q41" s="339"/>
      <c r="R41" s="339"/>
      <c r="S41" s="339"/>
      <c r="T41" s="339"/>
      <c r="U41" s="339"/>
      <c r="V41" s="339"/>
      <c r="W41" s="339"/>
      <c r="X41" s="339"/>
      <c r="Y41" s="73"/>
      <c r="Z41" s="73"/>
      <c r="AA41" s="73"/>
      <c r="AB41" s="73"/>
      <c r="AC41" s="73"/>
      <c r="AD41" s="73"/>
      <c r="AE41" s="73"/>
      <c r="AF41" s="73"/>
    </row>
    <row r="42" spans="2:32">
      <c r="B42" s="1723"/>
      <c r="C42" s="1395"/>
      <c r="D42" s="1394" t="s">
        <v>329</v>
      </c>
      <c r="E42" s="1577">
        <v>352</v>
      </c>
      <c r="F42" s="3516">
        <v>0</v>
      </c>
      <c r="G42" s="3519">
        <v>36500000</v>
      </c>
      <c r="H42" s="2255">
        <v>49107638764.350761</v>
      </c>
      <c r="I42" s="1874"/>
      <c r="J42" s="714"/>
      <c r="K42" s="1717"/>
      <c r="L42" s="1875"/>
      <c r="M42" s="73"/>
      <c r="N42" s="339"/>
      <c r="O42" s="339"/>
      <c r="P42" s="339"/>
      <c r="Q42" s="339"/>
      <c r="R42" s="339"/>
      <c r="S42" s="339"/>
      <c r="T42" s="339"/>
      <c r="U42" s="339"/>
      <c r="V42" s="339"/>
      <c r="W42" s="339"/>
      <c r="X42" s="339"/>
      <c r="Y42" s="73"/>
      <c r="Z42" s="73"/>
      <c r="AA42" s="73"/>
      <c r="AB42" s="73"/>
      <c r="AC42" s="73"/>
      <c r="AD42" s="73"/>
      <c r="AE42" s="73"/>
      <c r="AF42" s="73"/>
    </row>
    <row r="43" spans="2:32">
      <c r="B43" s="1723"/>
      <c r="C43" s="1395"/>
      <c r="D43" s="1394"/>
      <c r="E43" s="1577"/>
      <c r="F43" s="3516"/>
      <c r="G43" s="3519"/>
      <c r="H43" s="1657"/>
      <c r="I43" s="1874"/>
      <c r="J43" s="714"/>
      <c r="K43" s="1717"/>
      <c r="L43" s="1875"/>
      <c r="M43" s="73"/>
      <c r="N43" s="339"/>
      <c r="O43" s="339"/>
      <c r="P43" s="339"/>
      <c r="Q43" s="339"/>
      <c r="R43" s="339"/>
      <c r="S43" s="339"/>
      <c r="T43" s="339"/>
      <c r="U43" s="339"/>
      <c r="V43" s="339"/>
      <c r="W43" s="339"/>
      <c r="X43" s="339"/>
      <c r="Y43" s="73"/>
      <c r="Z43" s="73"/>
      <c r="AA43" s="73"/>
      <c r="AB43" s="73"/>
      <c r="AC43" s="73"/>
      <c r="AD43" s="73"/>
      <c r="AE43" s="73"/>
      <c r="AF43" s="73"/>
    </row>
    <row r="44" spans="2:32" ht="16.5" customHeight="1">
      <c r="B44" s="3865" t="s">
        <v>1240</v>
      </c>
      <c r="C44" s="3865"/>
      <c r="D44" s="3865"/>
      <c r="E44" s="1577"/>
      <c r="F44" s="3516"/>
      <c r="G44" s="3516"/>
      <c r="H44" s="1648"/>
      <c r="I44" s="1874"/>
      <c r="J44" s="714"/>
      <c r="K44" s="1717"/>
      <c r="L44" s="1875"/>
      <c r="M44" s="339"/>
      <c r="N44" s="339"/>
      <c r="O44" s="339"/>
      <c r="P44" s="339"/>
      <c r="Q44" s="339"/>
      <c r="R44" s="339"/>
      <c r="S44" s="339"/>
      <c r="T44" s="339"/>
      <c r="U44" s="339"/>
      <c r="V44" s="339"/>
      <c r="W44" s="339"/>
      <c r="X44" s="339"/>
      <c r="Y44" s="73"/>
      <c r="Z44" s="73"/>
      <c r="AA44" s="73"/>
      <c r="AB44" s="73"/>
      <c r="AC44" s="73"/>
      <c r="AD44" s="73"/>
      <c r="AE44" s="73"/>
      <c r="AF44" s="73"/>
    </row>
    <row r="45" spans="2:32">
      <c r="B45" s="1723"/>
      <c r="C45" s="1393"/>
      <c r="D45" s="1394" t="s">
        <v>1328</v>
      </c>
      <c r="E45" s="1577"/>
      <c r="F45" s="3521">
        <v>402713173.11000001</v>
      </c>
      <c r="G45" s="3516"/>
      <c r="H45" s="1648"/>
      <c r="I45" s="1874"/>
      <c r="J45" s="714"/>
      <c r="K45" s="1717"/>
      <c r="L45" s="1875"/>
      <c r="M45" s="339"/>
      <c r="N45" s="339"/>
      <c r="O45" s="339"/>
      <c r="P45" s="339"/>
      <c r="Q45" s="339"/>
      <c r="R45" s="339"/>
      <c r="S45" s="339"/>
      <c r="T45" s="339"/>
      <c r="U45" s="339"/>
      <c r="V45" s="339"/>
      <c r="W45" s="339"/>
      <c r="X45" s="339"/>
      <c r="Y45" s="73"/>
      <c r="Z45" s="73"/>
      <c r="AA45" s="73"/>
      <c r="AB45" s="73"/>
      <c r="AC45" s="73"/>
      <c r="AD45" s="73"/>
      <c r="AE45" s="73"/>
      <c r="AF45" s="73"/>
    </row>
    <row r="46" spans="2:32">
      <c r="B46" s="1723"/>
      <c r="C46" s="1393"/>
      <c r="D46" s="1394" t="s">
        <v>2183</v>
      </c>
      <c r="E46" s="1577"/>
      <c r="F46" s="3521">
        <v>0</v>
      </c>
      <c r="G46" s="3516"/>
      <c r="H46" s="1648"/>
      <c r="I46" s="1874"/>
      <c r="J46" s="714"/>
      <c r="K46" s="1717"/>
      <c r="L46" s="1875"/>
      <c r="M46" s="339"/>
      <c r="N46" s="339"/>
      <c r="O46" s="339"/>
      <c r="P46" s="339"/>
      <c r="Q46" s="339"/>
      <c r="R46" s="339"/>
      <c r="S46" s="339"/>
      <c r="T46" s="339"/>
      <c r="U46" s="339"/>
      <c r="V46" s="339"/>
      <c r="W46" s="339"/>
      <c r="X46" s="339"/>
      <c r="Y46" s="73"/>
      <c r="Z46" s="73"/>
      <c r="AA46" s="73"/>
      <c r="AB46" s="73"/>
      <c r="AC46" s="73"/>
      <c r="AD46" s="73"/>
      <c r="AE46" s="73"/>
      <c r="AF46" s="73"/>
    </row>
    <row r="47" spans="2:32" ht="12.75" customHeight="1">
      <c r="B47" s="1723"/>
      <c r="C47" s="1393"/>
      <c r="D47" s="1394" t="s">
        <v>1662</v>
      </c>
      <c r="E47" s="1577">
        <v>365</v>
      </c>
      <c r="F47" s="3516"/>
      <c r="G47" s="3522">
        <v>402713173.11000001</v>
      </c>
      <c r="H47" s="1658">
        <v>402713173.11000001</v>
      </c>
      <c r="I47" s="1874"/>
      <c r="J47" s="714"/>
      <c r="K47" s="1717"/>
      <c r="L47" s="1875"/>
      <c r="M47" s="339"/>
      <c r="N47" s="339"/>
      <c r="O47" s="339"/>
      <c r="P47" s="339"/>
      <c r="Q47" s="339"/>
      <c r="R47" s="339"/>
      <c r="S47" s="339"/>
      <c r="T47" s="339"/>
      <c r="U47" s="339"/>
      <c r="V47" s="339"/>
      <c r="W47" s="339"/>
      <c r="X47" s="339"/>
      <c r="Y47" s="73"/>
      <c r="Z47" s="73"/>
      <c r="AA47" s="73"/>
      <c r="AB47" s="73"/>
      <c r="AC47" s="73"/>
      <c r="AD47" s="73"/>
      <c r="AE47" s="73"/>
      <c r="AF47" s="73"/>
    </row>
    <row r="48" spans="2:32" ht="12.75" customHeight="1">
      <c r="B48" s="1723"/>
      <c r="C48" s="1395"/>
      <c r="D48" s="1394"/>
      <c r="E48" s="1577"/>
      <c r="F48" s="3516"/>
      <c r="G48" s="3516"/>
      <c r="H48" s="1648"/>
      <c r="I48" s="1874"/>
      <c r="J48" s="714"/>
      <c r="K48" s="1717"/>
      <c r="L48" s="1875"/>
      <c r="M48" s="339"/>
      <c r="N48" s="339"/>
      <c r="O48" s="339"/>
      <c r="P48" s="339"/>
      <c r="Q48" s="339"/>
      <c r="R48" s="339"/>
      <c r="S48" s="339"/>
      <c r="T48" s="339"/>
      <c r="U48" s="339"/>
      <c r="V48" s="339"/>
      <c r="W48" s="339"/>
      <c r="X48" s="339"/>
      <c r="Y48" s="73"/>
      <c r="Z48" s="73"/>
      <c r="AA48" s="73"/>
      <c r="AB48" s="73"/>
      <c r="AC48" s="73"/>
      <c r="AD48" s="73"/>
      <c r="AE48" s="73"/>
      <c r="AF48" s="73"/>
    </row>
    <row r="49" spans="1:32" ht="12.75" customHeight="1">
      <c r="B49" s="3865" t="s">
        <v>594</v>
      </c>
      <c r="C49" s="3865"/>
      <c r="D49" s="3865"/>
      <c r="F49" s="3516"/>
      <c r="G49" s="3516"/>
      <c r="H49" s="1648"/>
      <c r="I49" s="1874"/>
      <c r="J49" s="714"/>
      <c r="K49" s="1717"/>
      <c r="L49" s="1875"/>
      <c r="M49" s="339"/>
      <c r="N49" s="339"/>
      <c r="O49" s="339"/>
      <c r="P49" s="339"/>
      <c r="Q49" s="339"/>
      <c r="R49" s="339"/>
      <c r="S49" s="339"/>
      <c r="T49" s="339"/>
      <c r="U49" s="339"/>
      <c r="V49" s="339"/>
      <c r="W49" s="339"/>
      <c r="X49" s="339"/>
      <c r="Y49" s="73"/>
      <c r="Z49" s="73"/>
      <c r="AA49" s="73"/>
      <c r="AB49" s="73"/>
      <c r="AC49" s="73"/>
      <c r="AD49" s="73"/>
      <c r="AE49" s="73"/>
      <c r="AF49" s="73"/>
    </row>
    <row r="50" spans="1:32" ht="12.75" customHeight="1">
      <c r="B50" s="1723"/>
      <c r="C50" s="1395"/>
      <c r="D50" s="1394" t="s">
        <v>595</v>
      </c>
      <c r="E50" s="1577">
        <v>357</v>
      </c>
      <c r="F50" s="3516">
        <v>2354059105.7150002</v>
      </c>
      <c r="G50" s="3516"/>
      <c r="H50" s="1648"/>
      <c r="I50" s="1874"/>
      <c r="J50" s="714"/>
      <c r="K50" s="1717"/>
      <c r="L50" s="1875"/>
      <c r="M50" s="339"/>
      <c r="N50" s="339"/>
      <c r="O50" s="339"/>
      <c r="P50" s="339"/>
      <c r="Q50" s="339"/>
      <c r="R50" s="339"/>
      <c r="S50" s="339"/>
      <c r="T50" s="339"/>
      <c r="U50" s="339"/>
      <c r="V50" s="339"/>
      <c r="W50" s="339"/>
      <c r="X50" s="339"/>
      <c r="Y50" s="73"/>
      <c r="Z50" s="73"/>
      <c r="AA50" s="73"/>
      <c r="AB50" s="73"/>
      <c r="AC50" s="73"/>
      <c r="AD50" s="73"/>
      <c r="AE50" s="73"/>
      <c r="AF50" s="73"/>
    </row>
    <row r="51" spans="1:32" ht="15" customHeight="1">
      <c r="B51" s="1723"/>
      <c r="C51" s="1395"/>
      <c r="D51" s="1394" t="s">
        <v>596</v>
      </c>
      <c r="E51" s="1577">
        <v>358</v>
      </c>
      <c r="F51" s="3516">
        <v>1279733157.9875</v>
      </c>
      <c r="G51" s="3516"/>
      <c r="H51" s="1648"/>
      <c r="I51" s="841"/>
      <c r="J51" s="714"/>
      <c r="K51" s="1717"/>
      <c r="L51" s="1881"/>
      <c r="M51" s="1146"/>
      <c r="N51" s="339"/>
      <c r="O51" s="339"/>
      <c r="P51" s="339"/>
      <c r="Q51" s="339"/>
      <c r="R51" s="339"/>
      <c r="S51" s="339"/>
      <c r="T51" s="339"/>
      <c r="U51" s="339"/>
      <c r="V51" s="339"/>
      <c r="W51" s="339"/>
      <c r="X51" s="339"/>
      <c r="Y51" s="73"/>
      <c r="Z51" s="73"/>
      <c r="AA51" s="73"/>
      <c r="AB51" s="73"/>
      <c r="AC51" s="73"/>
      <c r="AD51" s="73"/>
      <c r="AE51" s="73"/>
      <c r="AF51" s="73"/>
    </row>
    <row r="52" spans="1:32">
      <c r="B52" s="1724"/>
      <c r="C52" s="1395"/>
      <c r="D52" s="1394" t="s">
        <v>80</v>
      </c>
      <c r="E52" s="1577">
        <v>360</v>
      </c>
      <c r="F52" s="3516">
        <v>-377542322.3599999</v>
      </c>
      <c r="G52" s="3516"/>
      <c r="H52" s="1648"/>
      <c r="I52" s="1874"/>
      <c r="J52" s="714"/>
      <c r="K52" s="1717"/>
      <c r="L52" s="1882"/>
      <c r="M52" s="1147"/>
      <c r="N52" s="339"/>
      <c r="O52" s="339"/>
      <c r="P52" s="339"/>
      <c r="Q52" s="339"/>
      <c r="R52" s="339"/>
      <c r="S52" s="339"/>
      <c r="T52" s="339"/>
      <c r="U52" s="339"/>
      <c r="V52" s="339"/>
      <c r="W52" s="339"/>
      <c r="X52" s="339"/>
      <c r="Y52" s="73"/>
      <c r="Z52" s="73"/>
      <c r="AA52" s="73"/>
      <c r="AB52" s="73"/>
      <c r="AC52" s="73"/>
      <c r="AD52" s="73"/>
      <c r="AE52" s="73"/>
      <c r="AF52" s="73"/>
    </row>
    <row r="53" spans="1:32" ht="14.25" customHeight="1">
      <c r="B53" s="1723"/>
      <c r="C53" s="1395"/>
      <c r="D53" s="1394" t="s">
        <v>81</v>
      </c>
      <c r="E53" s="1577">
        <v>359</v>
      </c>
      <c r="F53" s="3516">
        <v>64631220</v>
      </c>
      <c r="G53" s="3516"/>
      <c r="H53" s="1656">
        <v>3320881161.3425007</v>
      </c>
      <c r="I53" s="1874"/>
      <c r="J53" s="714"/>
      <c r="K53" s="1717"/>
      <c r="L53" s="1882"/>
      <c r="M53" s="1147"/>
      <c r="N53" s="339"/>
      <c r="O53" s="339"/>
      <c r="P53" s="339"/>
      <c r="Q53" s="339"/>
      <c r="R53" s="339"/>
      <c r="S53" s="339"/>
      <c r="T53" s="339"/>
      <c r="U53" s="339"/>
      <c r="V53" s="339"/>
      <c r="W53" s="339"/>
      <c r="X53" s="339"/>
      <c r="Y53" s="73"/>
      <c r="Z53" s="73"/>
      <c r="AA53" s="73"/>
      <c r="AB53" s="73"/>
      <c r="AC53" s="73"/>
      <c r="AD53" s="73"/>
      <c r="AE53" s="73"/>
      <c r="AF53" s="73"/>
    </row>
    <row r="54" spans="1:32">
      <c r="B54" s="1723"/>
      <c r="C54" s="1395"/>
      <c r="D54" s="1394"/>
      <c r="E54" s="1577"/>
      <c r="F54" s="3516"/>
      <c r="G54" s="3516"/>
      <c r="H54" s="1648"/>
      <c r="I54" s="1874"/>
      <c r="J54" s="714"/>
      <c r="K54" s="1717"/>
      <c r="L54" s="1882"/>
      <c r="M54" s="1147"/>
      <c r="N54" s="339"/>
      <c r="O54" s="339"/>
      <c r="P54" s="339"/>
      <c r="Q54" s="339"/>
      <c r="R54" s="339"/>
      <c r="S54" s="339"/>
      <c r="T54" s="339"/>
      <c r="U54" s="339"/>
      <c r="V54" s="339"/>
      <c r="W54" s="339"/>
      <c r="X54" s="339"/>
      <c r="Y54" s="73"/>
      <c r="Z54" s="73"/>
      <c r="AA54" s="73"/>
      <c r="AB54" s="73"/>
      <c r="AC54" s="73"/>
      <c r="AD54" s="73"/>
      <c r="AE54" s="73"/>
      <c r="AF54" s="73"/>
    </row>
    <row r="55" spans="1:32">
      <c r="B55" s="3865" t="s">
        <v>82</v>
      </c>
      <c r="C55" s="3865"/>
      <c r="D55" s="3865"/>
      <c r="F55" s="3516"/>
      <c r="G55" s="3516"/>
      <c r="H55" s="1648"/>
      <c r="I55" s="1874"/>
      <c r="J55" s="714"/>
      <c r="K55" s="1717"/>
      <c r="L55" s="1882"/>
      <c r="M55" s="1147"/>
      <c r="N55" s="339"/>
      <c r="O55" s="339"/>
      <c r="P55" s="339"/>
      <c r="Q55" s="339"/>
      <c r="R55" s="339"/>
      <c r="S55" s="339"/>
      <c r="T55" s="339"/>
      <c r="U55" s="339"/>
      <c r="V55" s="339"/>
      <c r="W55" s="339"/>
      <c r="X55" s="339"/>
      <c r="Y55" s="73"/>
      <c r="Z55" s="73"/>
      <c r="AA55" s="73"/>
      <c r="AB55" s="73"/>
      <c r="AC55" s="73"/>
      <c r="AD55" s="73"/>
      <c r="AE55" s="73"/>
      <c r="AF55" s="73"/>
    </row>
    <row r="56" spans="1:32">
      <c r="B56" s="1723"/>
      <c r="C56" s="1395"/>
      <c r="D56" s="1394" t="s">
        <v>83</v>
      </c>
      <c r="E56" s="1577">
        <v>191</v>
      </c>
      <c r="F56" s="3516">
        <v>9423819.4000000004</v>
      </c>
      <c r="G56" s="3516"/>
      <c r="H56" s="1648"/>
      <c r="I56" s="1874"/>
      <c r="J56" s="714"/>
      <c r="K56" s="1717"/>
      <c r="L56" s="1882"/>
      <c r="M56" s="1147"/>
      <c r="N56" s="339"/>
      <c r="O56" s="339"/>
      <c r="P56" s="339"/>
      <c r="Q56" s="339"/>
      <c r="R56" s="339"/>
      <c r="S56" s="339"/>
      <c r="T56" s="339"/>
      <c r="U56" s="339"/>
      <c r="V56" s="339"/>
      <c r="W56" s="339"/>
      <c r="X56" s="339"/>
      <c r="Y56" s="73"/>
      <c r="Z56" s="73"/>
      <c r="AA56" s="73"/>
      <c r="AB56" s="73"/>
      <c r="AC56" s="73"/>
      <c r="AD56" s="73"/>
      <c r="AE56" s="73"/>
      <c r="AF56" s="73"/>
    </row>
    <row r="57" spans="1:32">
      <c r="B57" s="1723"/>
      <c r="C57" s="1395"/>
      <c r="D57" s="1394" t="s">
        <v>1422</v>
      </c>
      <c r="E57" s="1577">
        <v>192</v>
      </c>
      <c r="F57" s="3516">
        <v>1237910956.1600001</v>
      </c>
      <c r="G57" s="3516"/>
      <c r="H57" s="1648"/>
      <c r="I57" s="1874"/>
      <c r="J57" s="714"/>
      <c r="K57" s="1717"/>
      <c r="L57" s="1881"/>
      <c r="M57" s="1148"/>
      <c r="N57" s="339"/>
      <c r="O57" s="339"/>
      <c r="P57" s="339"/>
      <c r="Q57" s="339"/>
      <c r="R57" s="339"/>
      <c r="S57" s="339"/>
      <c r="T57" s="339"/>
      <c r="U57" s="339"/>
      <c r="V57" s="339"/>
      <c r="W57" s="339"/>
      <c r="X57" s="339"/>
      <c r="Y57" s="73"/>
      <c r="Z57" s="73"/>
      <c r="AA57" s="73"/>
      <c r="AB57" s="73"/>
      <c r="AC57" s="73"/>
      <c r="AD57" s="73"/>
      <c r="AE57" s="73"/>
      <c r="AF57" s="73"/>
    </row>
    <row r="58" spans="1:32">
      <c r="B58" s="1723"/>
      <c r="C58" s="1395"/>
      <c r="D58" s="1394" t="s">
        <v>1302</v>
      </c>
      <c r="E58" s="1577">
        <v>193</v>
      </c>
      <c r="F58" s="3516">
        <v>384188</v>
      </c>
      <c r="G58" s="3516"/>
      <c r="H58" s="1648"/>
      <c r="I58" s="1874"/>
      <c r="J58" s="714"/>
      <c r="K58" s="1717"/>
      <c r="L58" s="1882"/>
      <c r="M58" s="1147"/>
      <c r="N58" s="339"/>
      <c r="O58" s="339"/>
      <c r="P58" s="339"/>
      <c r="Q58" s="339"/>
      <c r="R58" s="339"/>
      <c r="S58" s="339"/>
      <c r="T58" s="339"/>
      <c r="U58" s="339"/>
      <c r="V58" s="339"/>
      <c r="W58" s="339"/>
      <c r="X58" s="339"/>
      <c r="Y58" s="73"/>
      <c r="Z58" s="73"/>
      <c r="AA58" s="73"/>
      <c r="AB58" s="73"/>
      <c r="AC58" s="73"/>
      <c r="AD58" s="73"/>
      <c r="AE58" s="73"/>
      <c r="AF58" s="73"/>
    </row>
    <row r="59" spans="1:32" ht="15" customHeight="1">
      <c r="A59" s="1725"/>
      <c r="B59" s="1726"/>
      <c r="C59" s="1401"/>
      <c r="D59" s="1716" t="s">
        <v>1423</v>
      </c>
      <c r="E59" s="1577">
        <v>194</v>
      </c>
      <c r="F59" s="3516">
        <v>764607.06</v>
      </c>
      <c r="G59" s="3518"/>
      <c r="H59" s="1651"/>
      <c r="I59" s="1874"/>
      <c r="J59" s="714"/>
      <c r="K59" s="1717"/>
      <c r="L59" s="1882"/>
      <c r="M59" s="1147"/>
      <c r="N59" s="339"/>
      <c r="O59" s="339"/>
      <c r="P59" s="339"/>
      <c r="Q59" s="339"/>
      <c r="R59" s="339"/>
      <c r="S59" s="339"/>
      <c r="T59" s="339"/>
      <c r="U59" s="339"/>
      <c r="V59" s="339"/>
      <c r="W59" s="339"/>
      <c r="X59" s="339"/>
      <c r="Y59" s="73"/>
      <c r="Z59" s="73"/>
      <c r="AA59" s="73"/>
      <c r="AB59" s="73"/>
      <c r="AC59" s="73"/>
      <c r="AD59" s="73"/>
      <c r="AE59" s="73"/>
      <c r="AF59" s="73"/>
    </row>
    <row r="60" spans="1:32">
      <c r="B60" s="1727"/>
      <c r="C60" s="1402"/>
      <c r="D60" s="1716" t="s">
        <v>1424</v>
      </c>
      <c r="E60" s="1577">
        <v>195</v>
      </c>
      <c r="F60" s="3516">
        <v>7419854</v>
      </c>
      <c r="G60" s="3516"/>
      <c r="H60" s="1648"/>
      <c r="I60" s="1874"/>
      <c r="J60" s="714"/>
      <c r="K60" s="1717"/>
      <c r="L60" s="1882"/>
      <c r="M60" s="1147"/>
      <c r="N60" s="339"/>
      <c r="O60" s="339"/>
      <c r="P60" s="339"/>
      <c r="Q60" s="339"/>
      <c r="R60" s="339"/>
      <c r="S60" s="339"/>
      <c r="T60" s="339"/>
      <c r="U60" s="339"/>
      <c r="V60" s="339"/>
      <c r="W60" s="339"/>
      <c r="X60" s="339"/>
      <c r="Y60" s="73"/>
      <c r="Z60" s="73"/>
      <c r="AA60" s="73"/>
      <c r="AB60" s="73"/>
      <c r="AC60" s="73"/>
      <c r="AD60" s="73"/>
      <c r="AE60" s="73"/>
      <c r="AF60" s="73"/>
    </row>
    <row r="61" spans="1:32">
      <c r="B61" s="1724"/>
      <c r="C61" s="1393"/>
      <c r="D61" s="1394" t="s">
        <v>1555</v>
      </c>
      <c r="E61" s="1642">
        <v>535</v>
      </c>
      <c r="F61" s="3516">
        <v>3738</v>
      </c>
      <c r="G61" s="3516"/>
      <c r="H61" s="1648"/>
      <c r="I61" s="1874"/>
      <c r="J61" s="714"/>
      <c r="K61" s="1717"/>
      <c r="L61" s="1882"/>
      <c r="M61" s="1147"/>
      <c r="N61" s="339"/>
      <c r="O61" s="339"/>
      <c r="P61" s="339"/>
      <c r="Q61" s="339"/>
      <c r="R61" s="339"/>
      <c r="S61" s="339"/>
      <c r="T61" s="339"/>
      <c r="U61" s="339"/>
      <c r="V61" s="339"/>
      <c r="W61" s="339"/>
      <c r="X61" s="339"/>
      <c r="Y61" s="73"/>
      <c r="Z61" s="73"/>
      <c r="AA61" s="73"/>
      <c r="AB61" s="73"/>
      <c r="AC61" s="73"/>
      <c r="AD61" s="73"/>
      <c r="AE61" s="73"/>
      <c r="AF61" s="73"/>
    </row>
    <row r="62" spans="1:32">
      <c r="B62" s="1723"/>
      <c r="C62" s="1393"/>
      <c r="D62" s="1394" t="s">
        <v>1425</v>
      </c>
      <c r="E62" s="1577">
        <v>196</v>
      </c>
      <c r="F62" s="3516">
        <v>121618.59</v>
      </c>
      <c r="G62" s="3516"/>
      <c r="H62" s="1648"/>
      <c r="I62" s="1874"/>
      <c r="J62" s="714"/>
      <c r="K62" s="1717"/>
      <c r="L62" s="1882"/>
      <c r="M62" s="1147"/>
      <c r="N62" s="339"/>
      <c r="O62" s="339"/>
      <c r="P62" s="339"/>
      <c r="Q62" s="339"/>
      <c r="R62" s="339"/>
      <c r="S62" s="339"/>
      <c r="T62" s="339"/>
      <c r="U62" s="339"/>
      <c r="V62" s="339"/>
      <c r="W62" s="339"/>
      <c r="X62" s="339"/>
      <c r="Y62" s="73"/>
      <c r="Z62" s="73"/>
      <c r="AA62" s="73"/>
      <c r="AB62" s="73"/>
      <c r="AC62" s="73"/>
      <c r="AD62" s="73"/>
      <c r="AE62" s="73"/>
      <c r="AF62" s="73"/>
    </row>
    <row r="63" spans="1:32" s="352" customFormat="1">
      <c r="A63" s="1300"/>
      <c r="B63" s="1723"/>
      <c r="C63" s="1393"/>
      <c r="D63" s="1394" t="s">
        <v>944</v>
      </c>
      <c r="E63" s="1577">
        <v>493</v>
      </c>
      <c r="F63" s="3516">
        <v>180978</v>
      </c>
      <c r="G63" s="3516"/>
      <c r="H63" s="1656">
        <v>1256209759.21</v>
      </c>
      <c r="I63" s="1877"/>
      <c r="J63" s="1878"/>
      <c r="K63" s="1879"/>
      <c r="L63" s="1882"/>
      <c r="M63" s="1147"/>
      <c r="N63" s="349"/>
      <c r="O63" s="350"/>
      <c r="P63" s="350"/>
      <c r="Q63" s="350"/>
      <c r="R63" s="350"/>
      <c r="S63" s="350"/>
      <c r="T63" s="350"/>
      <c r="U63" s="350"/>
      <c r="V63" s="350"/>
      <c r="W63" s="350"/>
      <c r="X63" s="350"/>
      <c r="Y63" s="351"/>
      <c r="Z63" s="351"/>
      <c r="AA63" s="351"/>
      <c r="AB63" s="351"/>
      <c r="AC63" s="351"/>
      <c r="AD63" s="351"/>
      <c r="AE63" s="351"/>
      <c r="AF63" s="351"/>
    </row>
    <row r="64" spans="1:32">
      <c r="A64" s="1728"/>
      <c r="B64" s="1724"/>
      <c r="C64" s="1399"/>
      <c r="D64" s="1403"/>
      <c r="E64" s="1659"/>
      <c r="F64" s="3518"/>
      <c r="G64" s="3518"/>
      <c r="H64" s="1651"/>
      <c r="I64" s="1874"/>
      <c r="J64" s="714"/>
      <c r="K64" s="1717"/>
      <c r="L64" s="1882"/>
      <c r="M64" s="339"/>
      <c r="N64" s="339"/>
      <c r="O64" s="339"/>
      <c r="P64" s="339"/>
      <c r="Q64" s="339"/>
      <c r="R64" s="339"/>
      <c r="S64" s="339"/>
      <c r="T64" s="339"/>
      <c r="U64" s="339"/>
      <c r="V64" s="339"/>
      <c r="W64" s="339"/>
      <c r="X64" s="339"/>
      <c r="Y64" s="73"/>
      <c r="Z64" s="73"/>
      <c r="AA64" s="73"/>
      <c r="AB64" s="73"/>
      <c r="AC64" s="73"/>
      <c r="AD64" s="73"/>
      <c r="AE64" s="73"/>
      <c r="AF64" s="73"/>
    </row>
    <row r="65" spans="1:32">
      <c r="B65" s="3869" t="s">
        <v>1430</v>
      </c>
      <c r="C65" s="3870"/>
      <c r="D65" s="3871"/>
      <c r="E65" s="1577"/>
      <c r="F65" s="3516"/>
      <c r="G65" s="3516"/>
      <c r="H65" s="1648"/>
      <c r="I65" s="1874"/>
      <c r="J65" s="714"/>
      <c r="K65" s="1717"/>
      <c r="L65" s="1882"/>
      <c r="M65" s="339"/>
      <c r="N65" s="339"/>
      <c r="O65" s="339"/>
      <c r="P65" s="339"/>
      <c r="Q65" s="339"/>
      <c r="R65" s="339"/>
      <c r="S65" s="339"/>
      <c r="T65" s="339"/>
      <c r="U65" s="339"/>
      <c r="V65" s="339"/>
      <c r="W65" s="339"/>
      <c r="X65" s="339"/>
      <c r="Y65" s="73"/>
      <c r="Z65" s="73"/>
      <c r="AA65" s="73"/>
      <c r="AB65" s="73"/>
      <c r="AC65" s="73"/>
      <c r="AD65" s="73"/>
      <c r="AE65" s="73"/>
      <c r="AF65" s="73"/>
    </row>
    <row r="66" spans="1:32">
      <c r="B66" s="1722"/>
      <c r="C66" s="1391"/>
      <c r="D66" s="3866" t="s">
        <v>1162</v>
      </c>
      <c r="E66" s="3866"/>
      <c r="F66" s="3516">
        <v>0</v>
      </c>
      <c r="G66" s="3516"/>
      <c r="H66" s="1648"/>
      <c r="I66" s="1874"/>
      <c r="J66" s="714"/>
      <c r="K66" s="1717"/>
      <c r="L66" s="1882"/>
      <c r="M66" s="339"/>
      <c r="N66" s="339"/>
      <c r="O66" s="339"/>
      <c r="P66" s="339"/>
      <c r="Q66" s="339"/>
      <c r="R66" s="339"/>
      <c r="S66" s="339"/>
      <c r="T66" s="339"/>
      <c r="U66" s="339"/>
      <c r="V66" s="339"/>
      <c r="W66" s="339"/>
      <c r="X66" s="339"/>
      <c r="Y66" s="73"/>
      <c r="Z66" s="73"/>
      <c r="AA66" s="73"/>
      <c r="AB66" s="73"/>
      <c r="AC66" s="73"/>
      <c r="AD66" s="73"/>
      <c r="AE66" s="73"/>
      <c r="AF66" s="73"/>
    </row>
    <row r="67" spans="1:32">
      <c r="B67" s="1723"/>
      <c r="C67" s="1393"/>
      <c r="D67" s="1394" t="s">
        <v>551</v>
      </c>
      <c r="E67" s="1577">
        <v>235</v>
      </c>
      <c r="F67" s="3516">
        <v>5521444037.75</v>
      </c>
      <c r="G67" s="3516"/>
      <c r="H67" s="1648"/>
      <c r="I67" s="1874"/>
      <c r="J67" s="714"/>
      <c r="K67" s="1717"/>
      <c r="L67" s="1875"/>
      <c r="M67" s="339"/>
      <c r="N67" s="339"/>
      <c r="O67" s="339"/>
      <c r="P67" s="339"/>
      <c r="Q67" s="339"/>
      <c r="R67" s="339"/>
      <c r="S67" s="339"/>
      <c r="T67" s="339"/>
      <c r="U67" s="339"/>
      <c r="V67" s="339"/>
      <c r="W67" s="339"/>
      <c r="X67" s="339"/>
      <c r="Y67" s="73"/>
      <c r="Z67" s="73"/>
      <c r="AA67" s="73"/>
      <c r="AB67" s="73"/>
      <c r="AC67" s="73"/>
      <c r="AD67" s="73"/>
      <c r="AE67" s="73"/>
      <c r="AF67" s="73"/>
    </row>
    <row r="68" spans="1:32" s="343" customFormat="1">
      <c r="A68" s="1300"/>
      <c r="B68" s="1723"/>
      <c r="C68" s="1393"/>
      <c r="D68" s="1394" t="s">
        <v>311</v>
      </c>
      <c r="E68" s="1577">
        <v>236</v>
      </c>
      <c r="F68" s="3516">
        <v>583328538.79999995</v>
      </c>
      <c r="G68" s="3516"/>
      <c r="H68" s="1648"/>
      <c r="I68" s="1877"/>
      <c r="J68" s="1878"/>
      <c r="K68" s="1879"/>
      <c r="L68" s="1878"/>
      <c r="M68" s="349"/>
      <c r="N68" s="349"/>
      <c r="O68" s="341"/>
      <c r="P68" s="341"/>
      <c r="Q68" s="341"/>
      <c r="R68" s="341"/>
      <c r="S68" s="341"/>
      <c r="T68" s="341"/>
      <c r="U68" s="341"/>
      <c r="V68" s="341"/>
      <c r="W68" s="341"/>
      <c r="X68" s="341"/>
      <c r="Y68" s="342"/>
      <c r="Z68" s="342"/>
      <c r="AA68" s="342"/>
      <c r="AB68" s="342"/>
      <c r="AC68" s="342"/>
      <c r="AD68" s="342"/>
      <c r="AE68" s="342"/>
      <c r="AF68" s="342"/>
    </row>
    <row r="69" spans="1:32" ht="15" customHeight="1">
      <c r="B69" s="1723"/>
      <c r="C69" s="1393"/>
      <c r="D69" s="1394" t="s">
        <v>126</v>
      </c>
      <c r="E69" s="1577">
        <v>237</v>
      </c>
      <c r="F69" s="3516">
        <v>253379274.4199999</v>
      </c>
      <c r="G69" s="3516"/>
      <c r="H69" s="1648"/>
      <c r="I69" s="1874"/>
      <c r="J69" s="714"/>
      <c r="K69" s="1717"/>
      <c r="L69" s="1875"/>
      <c r="M69" s="339"/>
      <c r="N69" s="339"/>
      <c r="O69" s="339"/>
      <c r="P69" s="339"/>
      <c r="Q69" s="339"/>
      <c r="R69" s="339"/>
      <c r="S69" s="339"/>
      <c r="T69" s="339"/>
      <c r="U69" s="339"/>
      <c r="V69" s="339"/>
      <c r="W69" s="339"/>
      <c r="X69" s="339"/>
      <c r="Y69" s="73"/>
      <c r="Z69" s="73"/>
      <c r="AA69" s="73"/>
      <c r="AB69" s="73"/>
      <c r="AC69" s="73"/>
      <c r="AD69" s="73"/>
      <c r="AE69" s="73"/>
      <c r="AF69" s="73"/>
    </row>
    <row r="70" spans="1:32">
      <c r="B70" s="1723"/>
      <c r="C70" s="1393"/>
      <c r="D70" s="1394" t="s">
        <v>532</v>
      </c>
      <c r="E70" s="1577">
        <v>238</v>
      </c>
      <c r="F70" s="3516">
        <v>49577243.899999999</v>
      </c>
      <c r="G70" s="3516"/>
      <c r="H70" s="1648"/>
      <c r="I70" s="1874"/>
      <c r="J70" s="714"/>
      <c r="K70" s="1717"/>
      <c r="L70" s="1875"/>
      <c r="M70" s="339"/>
      <c r="N70" s="339"/>
      <c r="O70" s="339"/>
      <c r="P70" s="339"/>
      <c r="Q70" s="339"/>
      <c r="R70" s="339"/>
      <c r="S70" s="339"/>
      <c r="T70" s="339"/>
      <c r="U70" s="339"/>
      <c r="V70" s="339"/>
      <c r="W70" s="339"/>
      <c r="X70" s="339"/>
      <c r="Y70" s="73"/>
      <c r="Z70" s="73"/>
      <c r="AA70" s="73"/>
      <c r="AB70" s="73"/>
      <c r="AC70" s="73"/>
      <c r="AD70" s="73"/>
      <c r="AE70" s="73"/>
      <c r="AF70" s="73"/>
    </row>
    <row r="71" spans="1:32">
      <c r="A71" s="1728"/>
      <c r="B71" s="1724"/>
      <c r="C71" s="1399"/>
      <c r="D71" s="1394" t="s">
        <v>1117</v>
      </c>
      <c r="E71" s="1577">
        <v>239</v>
      </c>
      <c r="F71" s="3516">
        <v>958842419.24999976</v>
      </c>
      <c r="G71" s="3518"/>
      <c r="H71" s="1656">
        <v>7366571514.1199999</v>
      </c>
      <c r="I71" s="1874"/>
      <c r="J71" s="714"/>
      <c r="K71" s="1717"/>
      <c r="L71" s="1875"/>
      <c r="M71" s="340"/>
      <c r="N71" s="339"/>
      <c r="O71" s="339"/>
      <c r="P71" s="339"/>
      <c r="Q71" s="339"/>
      <c r="R71" s="339"/>
      <c r="S71" s="339"/>
      <c r="T71" s="339"/>
      <c r="U71" s="339"/>
      <c r="V71" s="339"/>
      <c r="W71" s="339"/>
      <c r="X71" s="339"/>
      <c r="Y71" s="73"/>
      <c r="Z71" s="73"/>
      <c r="AA71" s="73"/>
      <c r="AB71" s="73"/>
      <c r="AC71" s="73"/>
      <c r="AD71" s="73"/>
      <c r="AE71" s="73"/>
      <c r="AF71" s="73"/>
    </row>
    <row r="72" spans="1:32">
      <c r="A72" s="1728"/>
      <c r="B72" s="1729"/>
      <c r="C72" s="1404"/>
      <c r="D72" s="1405"/>
      <c r="E72" s="1577"/>
      <c r="F72" s="3516"/>
      <c r="G72" s="3518"/>
      <c r="H72" s="1660"/>
      <c r="I72" s="1874"/>
      <c r="J72" s="714"/>
      <c r="K72" s="1717"/>
      <c r="L72" s="1875"/>
      <c r="M72" s="340"/>
      <c r="N72" s="339"/>
      <c r="O72" s="339"/>
      <c r="P72" s="339"/>
      <c r="Q72" s="339"/>
      <c r="R72" s="339"/>
      <c r="S72" s="339"/>
      <c r="T72" s="339"/>
      <c r="U72" s="339"/>
      <c r="V72" s="339"/>
      <c r="W72" s="339"/>
      <c r="X72" s="339"/>
      <c r="Y72" s="73"/>
      <c r="Z72" s="73"/>
      <c r="AA72" s="73"/>
      <c r="AB72" s="73"/>
      <c r="AC72" s="73"/>
      <c r="AD72" s="73"/>
      <c r="AE72" s="73"/>
      <c r="AF72" s="73"/>
    </row>
    <row r="73" spans="1:32">
      <c r="B73" s="3872" t="s">
        <v>1163</v>
      </c>
      <c r="C73" s="3873"/>
      <c r="D73" s="3874"/>
      <c r="E73" s="1577">
        <v>447</v>
      </c>
      <c r="F73" s="3516">
        <v>4512870076.0200005</v>
      </c>
      <c r="G73" s="3516" t="s">
        <v>328</v>
      </c>
      <c r="H73" s="1661">
        <v>4512870076.0200005</v>
      </c>
      <c r="I73" s="1874"/>
      <c r="J73" s="714"/>
      <c r="K73" s="1717"/>
      <c r="L73" s="1875"/>
      <c r="M73" s="340"/>
      <c r="N73" s="339"/>
      <c r="O73" s="339"/>
      <c r="P73" s="339"/>
      <c r="Q73" s="339"/>
      <c r="R73" s="339"/>
      <c r="S73" s="339"/>
      <c r="T73" s="339"/>
      <c r="U73" s="339"/>
      <c r="V73" s="339"/>
      <c r="W73" s="339"/>
      <c r="X73" s="339"/>
      <c r="Y73" s="73"/>
      <c r="Z73" s="73"/>
      <c r="AA73" s="73"/>
      <c r="AB73" s="73"/>
      <c r="AC73" s="73"/>
      <c r="AD73" s="73"/>
      <c r="AE73" s="73"/>
      <c r="AF73" s="73"/>
    </row>
    <row r="74" spans="1:32">
      <c r="B74" s="3868" t="s">
        <v>1164</v>
      </c>
      <c r="C74" s="3868"/>
      <c r="D74" s="3868"/>
      <c r="E74" s="1577"/>
      <c r="F74" s="3516"/>
      <c r="G74" s="3516"/>
      <c r="H74" s="1648"/>
      <c r="I74" s="1874"/>
      <c r="J74" s="714"/>
      <c r="K74" s="1717"/>
      <c r="L74" s="1875"/>
      <c r="M74" s="73"/>
      <c r="N74" s="339"/>
      <c r="O74" s="339"/>
      <c r="P74" s="339"/>
      <c r="Q74" s="339"/>
      <c r="R74" s="339"/>
      <c r="S74" s="339"/>
      <c r="T74" s="339"/>
      <c r="U74" s="339"/>
      <c r="V74" s="339"/>
      <c r="W74" s="339"/>
      <c r="X74" s="339"/>
      <c r="Y74" s="73"/>
      <c r="Z74" s="73"/>
      <c r="AA74" s="73"/>
      <c r="AB74" s="73"/>
      <c r="AC74" s="73"/>
      <c r="AD74" s="73"/>
      <c r="AE74" s="73"/>
      <c r="AF74" s="73"/>
    </row>
    <row r="75" spans="1:32" s="343" customFormat="1">
      <c r="A75" s="1300"/>
      <c r="B75" s="1730"/>
      <c r="C75" s="1406">
        <v>1</v>
      </c>
      <c r="D75" s="1407" t="s">
        <v>751</v>
      </c>
      <c r="E75" s="1662">
        <v>331</v>
      </c>
      <c r="F75" s="3520">
        <v>0</v>
      </c>
      <c r="G75" s="3520">
        <v>0</v>
      </c>
      <c r="H75" s="1648"/>
      <c r="I75" s="1877"/>
      <c r="J75" s="1878"/>
      <c r="K75" s="1879"/>
      <c r="L75" s="1878"/>
      <c r="M75" s="349"/>
      <c r="N75" s="349"/>
      <c r="O75" s="341"/>
      <c r="P75" s="341"/>
      <c r="Q75" s="341"/>
      <c r="R75" s="341"/>
      <c r="S75" s="341"/>
      <c r="T75" s="341"/>
      <c r="U75" s="341"/>
      <c r="V75" s="341"/>
      <c r="W75" s="341"/>
      <c r="X75" s="341"/>
      <c r="Y75" s="342"/>
      <c r="Z75" s="342"/>
      <c r="AA75" s="342"/>
      <c r="AB75" s="342"/>
      <c r="AC75" s="342"/>
      <c r="AD75" s="342"/>
      <c r="AE75" s="342"/>
      <c r="AF75" s="342"/>
    </row>
    <row r="76" spans="1:32" s="343" customFormat="1">
      <c r="A76" s="1300"/>
      <c r="B76" s="1730"/>
      <c r="C76" s="1406">
        <v>2</v>
      </c>
      <c r="D76" s="1407" t="s">
        <v>750</v>
      </c>
      <c r="E76" s="1662">
        <v>327</v>
      </c>
      <c r="F76" s="3520">
        <v>0</v>
      </c>
      <c r="G76" s="3520">
        <v>0</v>
      </c>
      <c r="H76" s="1648"/>
      <c r="I76" s="1877"/>
      <c r="J76" s="1878"/>
      <c r="K76" s="1879"/>
      <c r="L76" s="1878"/>
      <c r="M76" s="349"/>
      <c r="N76" s="349"/>
      <c r="O76" s="341"/>
      <c r="P76" s="341"/>
      <c r="Q76" s="341"/>
      <c r="R76" s="341"/>
      <c r="S76" s="341"/>
      <c r="T76" s="341"/>
      <c r="U76" s="341"/>
      <c r="V76" s="341"/>
      <c r="W76" s="341"/>
      <c r="X76" s="341"/>
      <c r="Y76" s="342"/>
      <c r="Z76" s="342"/>
      <c r="AA76" s="342"/>
      <c r="AB76" s="342"/>
      <c r="AC76" s="342"/>
      <c r="AD76" s="342"/>
      <c r="AE76" s="342"/>
      <c r="AF76" s="342"/>
    </row>
    <row r="77" spans="1:32" ht="17.25" customHeight="1">
      <c r="B77" s="1730"/>
      <c r="C77" s="1406">
        <v>3</v>
      </c>
      <c r="D77" s="1407" t="s">
        <v>901</v>
      </c>
      <c r="E77" s="1662">
        <v>347</v>
      </c>
      <c r="F77" s="3520">
        <v>0</v>
      </c>
      <c r="G77" s="3520">
        <v>0</v>
      </c>
      <c r="H77" s="1648"/>
      <c r="I77" s="1874"/>
      <c r="J77" s="714"/>
      <c r="K77" s="1717"/>
      <c r="L77" s="1875"/>
      <c r="M77" s="339"/>
      <c r="N77" s="339"/>
      <c r="O77" s="339"/>
      <c r="P77" s="339"/>
      <c r="Q77" s="339"/>
      <c r="R77" s="339"/>
      <c r="S77" s="339"/>
      <c r="T77" s="339"/>
      <c r="U77" s="339"/>
      <c r="V77" s="339"/>
      <c r="W77" s="339"/>
      <c r="X77" s="339"/>
      <c r="Y77" s="73"/>
      <c r="Z77" s="73"/>
      <c r="AA77" s="73"/>
      <c r="AB77" s="73"/>
      <c r="AC77" s="73"/>
      <c r="AD77" s="73"/>
      <c r="AE77" s="73"/>
      <c r="AF77" s="73"/>
    </row>
    <row r="78" spans="1:32" ht="15.75" customHeight="1">
      <c r="B78" s="1730"/>
      <c r="C78" s="1406">
        <v>4</v>
      </c>
      <c r="D78" s="1407" t="s">
        <v>2382</v>
      </c>
      <c r="E78" s="1662">
        <v>501</v>
      </c>
      <c r="F78" s="3520">
        <v>7568065</v>
      </c>
      <c r="G78" s="3520">
        <v>0</v>
      </c>
      <c r="H78" s="1648"/>
      <c r="I78" s="1874"/>
      <c r="J78" s="714"/>
      <c r="K78" s="1717"/>
      <c r="L78" s="1875"/>
      <c r="M78" s="339"/>
      <c r="N78" s="339"/>
      <c r="O78" s="339"/>
      <c r="P78" s="339"/>
      <c r="Q78" s="339"/>
      <c r="R78" s="339"/>
      <c r="S78" s="339"/>
      <c r="T78" s="339"/>
      <c r="U78" s="339"/>
      <c r="V78" s="339"/>
      <c r="W78" s="339"/>
      <c r="X78" s="339"/>
      <c r="Y78" s="73"/>
      <c r="Z78" s="73"/>
      <c r="AA78" s="73"/>
      <c r="AB78" s="73"/>
      <c r="AC78" s="73"/>
      <c r="AD78" s="73"/>
      <c r="AE78" s="73"/>
      <c r="AF78" s="73"/>
    </row>
    <row r="79" spans="1:32">
      <c r="B79" s="1730"/>
      <c r="C79" s="1406">
        <v>5</v>
      </c>
      <c r="D79" s="1407" t="s">
        <v>1896</v>
      </c>
      <c r="E79" s="1662">
        <v>309</v>
      </c>
      <c r="F79" s="3520">
        <v>450500</v>
      </c>
      <c r="G79" s="3520">
        <v>0</v>
      </c>
      <c r="H79" s="1648"/>
      <c r="I79" s="1874"/>
      <c r="J79" s="714"/>
      <c r="K79" s="1717"/>
      <c r="L79" s="1875"/>
      <c r="M79" s="339"/>
      <c r="N79" s="339"/>
      <c r="O79" s="339"/>
      <c r="P79" s="339"/>
      <c r="Q79" s="339"/>
      <c r="R79" s="339"/>
      <c r="S79" s="339"/>
      <c r="T79" s="339"/>
      <c r="U79" s="339"/>
      <c r="V79" s="339"/>
      <c r="W79" s="339"/>
      <c r="X79" s="339"/>
      <c r="Y79" s="73"/>
      <c r="Z79" s="73"/>
      <c r="AA79" s="73"/>
      <c r="AB79" s="73"/>
      <c r="AC79" s="73"/>
      <c r="AD79" s="73"/>
      <c r="AE79" s="73"/>
      <c r="AF79" s="73"/>
    </row>
    <row r="80" spans="1:32">
      <c r="B80" s="1730"/>
      <c r="C80" s="1406">
        <v>6</v>
      </c>
      <c r="D80" s="1407" t="s">
        <v>2380</v>
      </c>
      <c r="E80" s="1662">
        <v>515</v>
      </c>
      <c r="F80" s="3520">
        <v>150000</v>
      </c>
      <c r="G80" s="3520"/>
      <c r="H80" s="1648"/>
      <c r="I80" s="1874"/>
      <c r="J80" s="714"/>
      <c r="K80" s="1717"/>
      <c r="L80" s="1883"/>
      <c r="M80" s="339"/>
      <c r="N80" s="339"/>
      <c r="O80" s="339"/>
      <c r="P80" s="339"/>
      <c r="Q80" s="339"/>
      <c r="R80" s="339"/>
      <c r="S80" s="339"/>
      <c r="T80" s="339"/>
      <c r="U80" s="339"/>
      <c r="V80" s="339"/>
      <c r="W80" s="339"/>
      <c r="X80" s="339"/>
      <c r="Y80" s="73"/>
      <c r="Z80" s="73"/>
      <c r="AA80" s="73"/>
      <c r="AB80" s="73"/>
      <c r="AC80" s="73"/>
      <c r="AD80" s="73"/>
      <c r="AE80" s="73"/>
      <c r="AF80" s="73"/>
    </row>
    <row r="81" spans="1:32" s="1711" customFormat="1">
      <c r="A81" s="1300"/>
      <c r="B81" s="1731"/>
      <c r="C81" s="1406">
        <v>7</v>
      </c>
      <c r="D81" s="1407" t="s">
        <v>105</v>
      </c>
      <c r="E81" s="1662">
        <v>317</v>
      </c>
      <c r="F81" s="3520">
        <v>0</v>
      </c>
      <c r="G81" s="3520">
        <v>0</v>
      </c>
      <c r="H81" s="1648"/>
      <c r="I81" s="1874"/>
      <c r="J81" s="714"/>
      <c r="K81" s="1717"/>
      <c r="L81" s="1883"/>
      <c r="M81" s="1712"/>
      <c r="N81" s="1712"/>
      <c r="O81" s="1712"/>
      <c r="P81" s="1712"/>
      <c r="Q81" s="1712"/>
      <c r="R81" s="1712"/>
      <c r="S81" s="1712"/>
      <c r="T81" s="1712"/>
      <c r="U81" s="1712"/>
      <c r="V81" s="1712"/>
      <c r="W81" s="1712"/>
      <c r="X81" s="1712"/>
      <c r="Y81" s="1713"/>
      <c r="Z81" s="1713"/>
      <c r="AA81" s="1713"/>
      <c r="AB81" s="1713"/>
      <c r="AC81" s="1713"/>
      <c r="AD81" s="1713"/>
      <c r="AE81" s="1713"/>
      <c r="AF81" s="1713"/>
    </row>
    <row r="82" spans="1:32">
      <c r="B82" s="1730"/>
      <c r="C82" s="1406">
        <v>8</v>
      </c>
      <c r="D82" s="1407" t="s">
        <v>232</v>
      </c>
      <c r="E82" s="1662">
        <v>318</v>
      </c>
      <c r="F82" s="3525">
        <v>15349019.07</v>
      </c>
      <c r="G82" s="3520">
        <v>0</v>
      </c>
      <c r="H82" s="1663"/>
      <c r="I82" s="1874"/>
      <c r="J82" s="714"/>
      <c r="K82" s="1717"/>
      <c r="L82" s="1883"/>
      <c r="M82" s="339"/>
      <c r="N82" s="339"/>
      <c r="O82" s="339"/>
      <c r="P82" s="339"/>
      <c r="Q82" s="339"/>
      <c r="R82" s="339"/>
      <c r="S82" s="339"/>
      <c r="T82" s="339"/>
      <c r="U82" s="339"/>
      <c r="V82" s="339"/>
      <c r="W82" s="339"/>
      <c r="X82" s="339"/>
      <c r="Y82" s="73"/>
      <c r="Z82" s="73"/>
      <c r="AA82" s="73"/>
      <c r="AB82" s="73"/>
      <c r="AC82" s="73"/>
      <c r="AD82" s="73"/>
      <c r="AE82" s="73"/>
      <c r="AF82" s="73"/>
    </row>
    <row r="83" spans="1:32">
      <c r="B83" s="1730"/>
      <c r="C83" s="1406">
        <v>9</v>
      </c>
      <c r="D83" s="1407" t="s">
        <v>1165</v>
      </c>
      <c r="E83" s="1662">
        <v>310</v>
      </c>
      <c r="F83" s="3525">
        <v>0</v>
      </c>
      <c r="G83" s="3520">
        <v>0</v>
      </c>
      <c r="H83" s="1663"/>
      <c r="I83" s="1884"/>
      <c r="J83" s="714"/>
      <c r="K83" s="1717"/>
      <c r="L83" s="1883"/>
      <c r="M83" s="81"/>
      <c r="N83" s="81"/>
      <c r="O83" s="339"/>
      <c r="P83" s="339"/>
      <c r="Q83" s="339"/>
      <c r="R83" s="339"/>
      <c r="S83" s="339"/>
      <c r="T83" s="339"/>
      <c r="U83" s="339"/>
      <c r="V83" s="339"/>
      <c r="W83" s="339"/>
      <c r="X83" s="339"/>
      <c r="Y83" s="73"/>
      <c r="Z83" s="73"/>
      <c r="AA83" s="73"/>
      <c r="AB83" s="73"/>
      <c r="AC83" s="73"/>
      <c r="AD83" s="73"/>
      <c r="AE83" s="73"/>
      <c r="AF83" s="73"/>
    </row>
    <row r="84" spans="1:32">
      <c r="B84" s="1730"/>
      <c r="C84" s="1406">
        <v>10</v>
      </c>
      <c r="D84" s="1407" t="s">
        <v>932</v>
      </c>
      <c r="E84" s="1662">
        <v>375</v>
      </c>
      <c r="F84" s="3525">
        <v>14966838</v>
      </c>
      <c r="G84" s="3520"/>
      <c r="H84" s="1663"/>
      <c r="I84" s="1884"/>
      <c r="J84" s="714"/>
      <c r="K84" s="1717"/>
      <c r="L84" s="1883"/>
      <c r="M84" s="81"/>
      <c r="N84" s="81"/>
      <c r="O84" s="339"/>
      <c r="P84" s="339"/>
      <c r="Q84" s="339"/>
      <c r="R84" s="339"/>
      <c r="S84" s="339"/>
      <c r="T84" s="339"/>
      <c r="U84" s="339"/>
      <c r="V84" s="339"/>
      <c r="W84" s="339"/>
      <c r="X84" s="339"/>
      <c r="Y84" s="73"/>
      <c r="Z84" s="73"/>
      <c r="AA84" s="73"/>
      <c r="AB84" s="73"/>
      <c r="AC84" s="73"/>
      <c r="AD84" s="73"/>
      <c r="AE84" s="73"/>
      <c r="AF84" s="73"/>
    </row>
    <row r="85" spans="1:32" s="1711" customFormat="1">
      <c r="A85" s="1300"/>
      <c r="B85" s="1730"/>
      <c r="C85" s="1406">
        <v>11</v>
      </c>
      <c r="D85" s="1407" t="s">
        <v>983</v>
      </c>
      <c r="E85" s="1662">
        <v>61</v>
      </c>
      <c r="F85" s="3525">
        <v>70053</v>
      </c>
      <c r="G85" s="3520">
        <v>0</v>
      </c>
      <c r="H85" s="1663"/>
      <c r="I85" s="1874"/>
      <c r="J85" s="714"/>
      <c r="K85" s="1717"/>
      <c r="L85" s="1883"/>
      <c r="M85" s="1712"/>
      <c r="N85" s="1712"/>
      <c r="O85" s="1712"/>
      <c r="P85" s="1712"/>
      <c r="Q85" s="1712"/>
      <c r="R85" s="1712"/>
      <c r="S85" s="1712"/>
      <c r="T85" s="1712"/>
      <c r="U85" s="1712"/>
      <c r="V85" s="1712"/>
      <c r="W85" s="1712"/>
      <c r="X85" s="1712"/>
      <c r="Y85" s="1713"/>
      <c r="Z85" s="1713"/>
      <c r="AA85" s="1713"/>
      <c r="AB85" s="1713"/>
      <c r="AC85" s="1713"/>
      <c r="AD85" s="1713"/>
      <c r="AE85" s="1713"/>
      <c r="AF85" s="1713"/>
    </row>
    <row r="86" spans="1:32" s="1711" customFormat="1">
      <c r="A86" s="1300"/>
      <c r="B86" s="1730"/>
      <c r="C86" s="1406">
        <v>12</v>
      </c>
      <c r="D86" s="1732" t="s">
        <v>2391</v>
      </c>
      <c r="E86" s="1662">
        <v>299</v>
      </c>
      <c r="F86" s="3525">
        <v>237905.66</v>
      </c>
      <c r="G86" s="3520">
        <v>0</v>
      </c>
      <c r="H86" s="1663"/>
      <c r="I86" s="1874"/>
      <c r="J86" s="714"/>
      <c r="K86" s="1717"/>
      <c r="L86" s="1883"/>
      <c r="M86" s="1712"/>
      <c r="N86" s="1712"/>
      <c r="O86" s="1712"/>
      <c r="P86" s="1712"/>
      <c r="Q86" s="1712"/>
      <c r="R86" s="1712"/>
      <c r="S86" s="1712"/>
      <c r="T86" s="1712"/>
      <c r="U86" s="1712"/>
      <c r="V86" s="1712"/>
      <c r="W86" s="1712"/>
      <c r="X86" s="1713"/>
      <c r="Y86" s="1713"/>
      <c r="Z86" s="1713"/>
      <c r="AA86" s="1713"/>
      <c r="AB86" s="1713"/>
      <c r="AC86" s="1713"/>
      <c r="AD86" s="1713"/>
      <c r="AE86" s="1713"/>
    </row>
    <row r="87" spans="1:32" s="1711" customFormat="1">
      <c r="A87" s="1300"/>
      <c r="B87" s="1730"/>
      <c r="C87" s="1406">
        <v>13</v>
      </c>
      <c r="D87" s="1407" t="s">
        <v>104</v>
      </c>
      <c r="E87" s="1662">
        <v>60</v>
      </c>
      <c r="F87" s="3525">
        <v>18808</v>
      </c>
      <c r="G87" s="3520">
        <v>0</v>
      </c>
      <c r="H87" s="1663"/>
      <c r="I87" s="1874"/>
      <c r="J87" s="714"/>
      <c r="K87" s="1717"/>
      <c r="L87" s="1883"/>
      <c r="M87" s="1712"/>
      <c r="N87" s="1712"/>
      <c r="O87" s="1712"/>
      <c r="P87" s="1712"/>
      <c r="Q87" s="1712"/>
      <c r="R87" s="1712"/>
      <c r="S87" s="1712"/>
      <c r="T87" s="1712"/>
      <c r="U87" s="1712"/>
      <c r="V87" s="1712"/>
      <c r="W87" s="1712"/>
      <c r="X87" s="1713"/>
      <c r="Y87" s="1713"/>
      <c r="Z87" s="1713"/>
      <c r="AA87" s="1713"/>
      <c r="AB87" s="1713"/>
      <c r="AC87" s="1713"/>
      <c r="AD87" s="1713"/>
      <c r="AE87" s="1713"/>
    </row>
    <row r="88" spans="1:32" s="1711" customFormat="1" ht="26.4">
      <c r="A88" s="1300"/>
      <c r="B88" s="1730"/>
      <c r="C88" s="1406">
        <v>14</v>
      </c>
      <c r="D88" s="1407" t="s">
        <v>2377</v>
      </c>
      <c r="E88" s="1662">
        <v>557</v>
      </c>
      <c r="F88" s="3525">
        <v>500005</v>
      </c>
      <c r="G88" s="3520">
        <v>0</v>
      </c>
      <c r="H88" s="1663"/>
      <c r="I88" s="1874"/>
      <c r="J88" s="714"/>
      <c r="K88" s="1717"/>
      <c r="L88" s="1883"/>
      <c r="M88" s="1712"/>
      <c r="N88" s="1712"/>
      <c r="O88" s="1712"/>
      <c r="P88" s="1712"/>
      <c r="Q88" s="1712"/>
      <c r="R88" s="1712"/>
      <c r="S88" s="1712"/>
      <c r="T88" s="1712"/>
      <c r="U88" s="1712"/>
      <c r="V88" s="1712"/>
      <c r="W88" s="1712"/>
      <c r="X88" s="1713"/>
      <c r="Y88" s="1713"/>
      <c r="Z88" s="1713"/>
      <c r="AA88" s="1713"/>
      <c r="AB88" s="1713"/>
      <c r="AC88" s="1713"/>
      <c r="AD88" s="1713"/>
      <c r="AE88" s="1713"/>
    </row>
    <row r="89" spans="1:32" s="1711" customFormat="1">
      <c r="A89" s="1300"/>
      <c r="B89" s="1730"/>
      <c r="C89" s="1406">
        <v>15</v>
      </c>
      <c r="D89" s="1407" t="s">
        <v>216</v>
      </c>
      <c r="E89" s="1662">
        <v>320</v>
      </c>
      <c r="F89" s="3520">
        <v>18504.560000000001</v>
      </c>
      <c r="G89" s="3520">
        <v>0</v>
      </c>
      <c r="H89" s="1648"/>
      <c r="I89" s="1874"/>
      <c r="J89" s="714"/>
      <c r="K89" s="1717"/>
      <c r="L89" s="1883"/>
      <c r="M89" s="1712"/>
      <c r="N89" s="1712"/>
      <c r="O89" s="1712"/>
      <c r="P89" s="1712"/>
      <c r="Q89" s="1712"/>
      <c r="R89" s="1712"/>
      <c r="S89" s="1712"/>
      <c r="T89" s="1712"/>
      <c r="U89" s="1712"/>
      <c r="V89" s="1712"/>
      <c r="W89" s="1712"/>
      <c r="X89" s="1713"/>
      <c r="Y89" s="1713"/>
      <c r="Z89" s="1713"/>
      <c r="AA89" s="1713"/>
      <c r="AB89" s="1713"/>
      <c r="AC89" s="1713"/>
      <c r="AD89" s="1713"/>
      <c r="AE89" s="1713"/>
    </row>
    <row r="90" spans="1:32">
      <c r="B90" s="1730"/>
      <c r="C90" s="1406">
        <v>16</v>
      </c>
      <c r="D90" s="1407" t="s">
        <v>902</v>
      </c>
      <c r="E90" s="1662">
        <v>351</v>
      </c>
      <c r="F90" s="3520">
        <v>222672521.38999999</v>
      </c>
      <c r="G90" s="3520">
        <v>0</v>
      </c>
      <c r="H90" s="1648"/>
      <c r="I90" s="1874"/>
      <c r="J90" s="714"/>
      <c r="K90" s="1717"/>
      <c r="L90" s="1883"/>
      <c r="M90" s="339"/>
      <c r="N90" s="339"/>
      <c r="O90" s="339"/>
      <c r="P90" s="339"/>
      <c r="Q90" s="339"/>
      <c r="R90" s="339"/>
      <c r="S90" s="339"/>
      <c r="T90" s="339"/>
      <c r="U90" s="339"/>
      <c r="V90" s="339"/>
      <c r="W90" s="339"/>
      <c r="X90" s="73"/>
      <c r="Y90" s="73"/>
      <c r="Z90" s="73"/>
      <c r="AA90" s="73"/>
      <c r="AB90" s="73"/>
      <c r="AC90" s="73"/>
      <c r="AD90" s="73"/>
      <c r="AE90" s="73"/>
    </row>
    <row r="91" spans="1:32">
      <c r="B91" s="1730"/>
      <c r="C91" s="1406">
        <v>17</v>
      </c>
      <c r="D91" s="1407" t="s">
        <v>576</v>
      </c>
      <c r="E91" s="1662">
        <v>223</v>
      </c>
      <c r="F91" s="3520">
        <v>0</v>
      </c>
      <c r="G91" s="3520">
        <v>0</v>
      </c>
      <c r="H91" s="1648"/>
      <c r="I91" s="1874"/>
      <c r="J91" s="714"/>
      <c r="K91" s="1717"/>
      <c r="L91" s="1883"/>
      <c r="M91" s="339"/>
      <c r="N91" s="339"/>
      <c r="O91" s="339"/>
      <c r="P91" s="339"/>
      <c r="Q91" s="339"/>
      <c r="R91" s="339"/>
      <c r="S91" s="339"/>
      <c r="T91" s="339"/>
      <c r="U91" s="339"/>
      <c r="V91" s="339"/>
      <c r="W91" s="339"/>
      <c r="X91" s="73"/>
      <c r="Y91" s="73"/>
      <c r="Z91" s="73"/>
      <c r="AA91" s="73"/>
      <c r="AB91" s="73"/>
      <c r="AC91" s="73"/>
      <c r="AD91" s="73"/>
      <c r="AE91" s="73"/>
    </row>
    <row r="92" spans="1:32" ht="14.25" customHeight="1">
      <c r="B92" s="1730"/>
      <c r="C92" s="1406">
        <v>18</v>
      </c>
      <c r="D92" s="1407" t="s">
        <v>1813</v>
      </c>
      <c r="E92" s="1662">
        <v>346</v>
      </c>
      <c r="F92" s="3520">
        <v>0</v>
      </c>
      <c r="G92" s="3520"/>
      <c r="H92" s="1648"/>
      <c r="I92" s="1874"/>
      <c r="J92" s="714"/>
      <c r="K92" s="1717"/>
      <c r="L92" s="1883"/>
      <c r="M92" s="339"/>
      <c r="N92" s="339"/>
      <c r="O92" s="339"/>
      <c r="P92" s="339"/>
      <c r="Q92" s="339"/>
      <c r="R92" s="339"/>
      <c r="S92" s="339"/>
      <c r="T92" s="339"/>
      <c r="U92" s="339"/>
      <c r="V92" s="339"/>
      <c r="W92" s="339"/>
      <c r="X92" s="73"/>
      <c r="Y92" s="73"/>
      <c r="Z92" s="73"/>
      <c r="AA92" s="73"/>
      <c r="AB92" s="73"/>
      <c r="AC92" s="73"/>
      <c r="AD92" s="73"/>
      <c r="AE92" s="73"/>
    </row>
    <row r="93" spans="1:32" s="1711" customFormat="1">
      <c r="A93" s="1300"/>
      <c r="B93" s="1730"/>
      <c r="C93" s="1406">
        <v>19</v>
      </c>
      <c r="D93" s="1407" t="s">
        <v>2411</v>
      </c>
      <c r="E93" s="1662">
        <v>484</v>
      </c>
      <c r="F93" s="3520">
        <v>31140972</v>
      </c>
      <c r="G93" s="3520">
        <v>0</v>
      </c>
      <c r="H93" s="1648"/>
      <c r="I93" s="1874"/>
      <c r="J93" s="714"/>
      <c r="K93" s="1717"/>
      <c r="L93" s="1883"/>
      <c r="M93" s="1712"/>
      <c r="N93" s="1712"/>
      <c r="O93" s="1712"/>
      <c r="P93" s="1712"/>
      <c r="Q93" s="1712"/>
      <c r="R93" s="1712"/>
      <c r="S93" s="1712"/>
      <c r="T93" s="1712"/>
      <c r="U93" s="1712"/>
      <c r="V93" s="1712"/>
      <c r="W93" s="1712"/>
      <c r="X93" s="1712"/>
      <c r="Y93" s="1713"/>
      <c r="Z93" s="1713"/>
      <c r="AA93" s="1713"/>
      <c r="AB93" s="1713"/>
      <c r="AC93" s="1713"/>
      <c r="AD93" s="1713"/>
      <c r="AE93" s="1713"/>
      <c r="AF93" s="1713"/>
    </row>
    <row r="94" spans="1:32" s="1711" customFormat="1" ht="16.5" customHeight="1">
      <c r="A94" s="1300"/>
      <c r="B94" s="1730"/>
      <c r="C94" s="1406">
        <v>20</v>
      </c>
      <c r="D94" s="2256" t="s">
        <v>675</v>
      </c>
      <c r="E94" s="2257">
        <v>26</v>
      </c>
      <c r="F94" s="3526">
        <v>3828.692</v>
      </c>
      <c r="G94" s="3520">
        <v>0</v>
      </c>
      <c r="H94" s="1648"/>
      <c r="I94" s="1874"/>
      <c r="J94" s="714"/>
      <c r="K94" s="1717"/>
      <c r="L94" s="1883"/>
      <c r="M94" s="1712"/>
      <c r="N94" s="1712"/>
      <c r="O94" s="1712"/>
      <c r="P94" s="1712"/>
      <c r="Q94" s="1712"/>
      <c r="R94" s="1712"/>
      <c r="S94" s="1712"/>
      <c r="T94" s="1712"/>
      <c r="U94" s="1712"/>
      <c r="V94" s="1712"/>
      <c r="W94" s="1712"/>
      <c r="X94" s="1712"/>
      <c r="Y94" s="1713"/>
      <c r="Z94" s="1713"/>
      <c r="AA94" s="1713"/>
      <c r="AB94" s="1713"/>
      <c r="AC94" s="1713"/>
      <c r="AD94" s="1713"/>
      <c r="AE94" s="1713"/>
      <c r="AF94" s="1713"/>
    </row>
    <row r="95" spans="1:32" s="1711" customFormat="1">
      <c r="A95" s="1300"/>
      <c r="B95" s="1730"/>
      <c r="C95" s="1406">
        <v>21</v>
      </c>
      <c r="D95" s="1733" t="s">
        <v>142</v>
      </c>
      <c r="E95" s="1662">
        <v>214</v>
      </c>
      <c r="F95" s="3520">
        <v>87891</v>
      </c>
      <c r="G95" s="3520">
        <v>0</v>
      </c>
      <c r="H95" s="1648"/>
      <c r="I95" s="1874"/>
      <c r="J95" s="714"/>
      <c r="K95" s="1717"/>
      <c r="L95" s="1883"/>
      <c r="M95" s="1712"/>
      <c r="N95" s="1712"/>
      <c r="O95" s="1712"/>
      <c r="P95" s="1712"/>
      <c r="Q95" s="1712"/>
      <c r="R95" s="1712"/>
      <c r="S95" s="1712"/>
      <c r="T95" s="1712"/>
      <c r="U95" s="1712"/>
      <c r="V95" s="1712"/>
      <c r="W95" s="1712"/>
      <c r="X95" s="1712"/>
      <c r="Y95" s="1713"/>
      <c r="Z95" s="1713"/>
      <c r="AA95" s="1713"/>
      <c r="AB95" s="1713"/>
      <c r="AC95" s="1713"/>
      <c r="AD95" s="1713"/>
      <c r="AE95" s="1713"/>
      <c r="AF95" s="1713"/>
    </row>
    <row r="96" spans="1:32">
      <c r="B96" s="1730"/>
      <c r="C96" s="1406">
        <v>22</v>
      </c>
      <c r="D96" s="1408" t="s">
        <v>2364</v>
      </c>
      <c r="E96" s="1662">
        <v>489</v>
      </c>
      <c r="F96" s="3520">
        <v>4955972.75</v>
      </c>
      <c r="G96" s="3520">
        <v>0</v>
      </c>
      <c r="H96" s="1648"/>
      <c r="I96" s="1874"/>
      <c r="J96" s="714"/>
      <c r="K96" s="1717"/>
      <c r="L96" s="1883"/>
      <c r="M96" s="339"/>
      <c r="N96" s="339"/>
      <c r="O96" s="339"/>
      <c r="P96" s="339"/>
      <c r="Q96" s="339"/>
      <c r="R96" s="339"/>
      <c r="S96" s="339"/>
      <c r="T96" s="339"/>
      <c r="U96" s="339"/>
      <c r="V96" s="339"/>
      <c r="W96" s="339"/>
      <c r="X96" s="339"/>
      <c r="Y96" s="73"/>
      <c r="Z96" s="73"/>
      <c r="AA96" s="73"/>
      <c r="AB96" s="73"/>
      <c r="AC96" s="73"/>
      <c r="AD96" s="73"/>
      <c r="AE96" s="73"/>
      <c r="AF96" s="73"/>
    </row>
    <row r="97" spans="1:32" s="1711" customFormat="1">
      <c r="A97" s="1300"/>
      <c r="B97" s="1730"/>
      <c r="C97" s="1406">
        <v>23</v>
      </c>
      <c r="D97" s="1407" t="s">
        <v>1166</v>
      </c>
      <c r="E97" s="1662">
        <v>322</v>
      </c>
      <c r="F97" s="3520">
        <v>5565</v>
      </c>
      <c r="G97" s="3520">
        <v>0</v>
      </c>
      <c r="H97" s="1648"/>
      <c r="I97" s="1874"/>
      <c r="J97" s="714"/>
      <c r="K97" s="1717"/>
      <c r="L97" s="1883"/>
      <c r="M97" s="1712"/>
      <c r="N97" s="1712"/>
      <c r="O97" s="1712"/>
      <c r="P97" s="1712"/>
      <c r="Q97" s="1712"/>
      <c r="R97" s="1712"/>
      <c r="S97" s="1712"/>
      <c r="T97" s="1712"/>
      <c r="U97" s="1712"/>
      <c r="V97" s="1712"/>
      <c r="W97" s="1712"/>
      <c r="X97" s="1712"/>
      <c r="Y97" s="1713"/>
      <c r="Z97" s="1713"/>
      <c r="AA97" s="1713"/>
      <c r="AB97" s="1713"/>
      <c r="AC97" s="1713"/>
      <c r="AD97" s="1713"/>
      <c r="AE97" s="1713"/>
      <c r="AF97" s="1713"/>
    </row>
    <row r="98" spans="1:32" s="1711" customFormat="1">
      <c r="A98" s="1300"/>
      <c r="B98" s="1730"/>
      <c r="C98" s="1406">
        <v>24</v>
      </c>
      <c r="D98" s="1409" t="s">
        <v>1671</v>
      </c>
      <c r="E98" s="1662">
        <v>311</v>
      </c>
      <c r="F98" s="3520">
        <v>0</v>
      </c>
      <c r="G98" s="3520">
        <v>0</v>
      </c>
      <c r="H98" s="1648"/>
      <c r="I98" s="1874"/>
      <c r="J98" s="714"/>
      <c r="K98" s="1717"/>
      <c r="L98" s="1883"/>
      <c r="M98" s="1712"/>
      <c r="N98" s="1712"/>
      <c r="O98" s="1712"/>
      <c r="P98" s="1712"/>
      <c r="Q98" s="1712"/>
      <c r="R98" s="1712"/>
      <c r="S98" s="1712"/>
      <c r="T98" s="1712"/>
      <c r="U98" s="1712"/>
      <c r="V98" s="1712"/>
      <c r="W98" s="1712"/>
      <c r="X98" s="1712"/>
      <c r="Y98" s="1713"/>
      <c r="Z98" s="1713"/>
      <c r="AA98" s="1713"/>
      <c r="AB98" s="1713"/>
      <c r="AC98" s="1713"/>
      <c r="AD98" s="1713"/>
      <c r="AE98" s="1713"/>
      <c r="AF98" s="1713"/>
    </row>
    <row r="99" spans="1:32" ht="15" customHeight="1">
      <c r="B99" s="1730"/>
      <c r="C99" s="1406">
        <v>25</v>
      </c>
      <c r="D99" s="1407" t="s">
        <v>1816</v>
      </c>
      <c r="E99" s="1662">
        <v>479</v>
      </c>
      <c r="F99" s="3520">
        <v>62476065.560000002</v>
      </c>
      <c r="G99" s="3520">
        <v>0</v>
      </c>
      <c r="H99" s="1648"/>
      <c r="I99" s="1874"/>
      <c r="J99" s="714"/>
      <c r="K99" s="1717"/>
      <c r="L99" s="1883"/>
      <c r="M99" s="339"/>
      <c r="N99" s="339"/>
      <c r="O99" s="339"/>
      <c r="P99" s="339"/>
      <c r="Q99" s="339"/>
      <c r="R99" s="339"/>
      <c r="S99" s="339"/>
      <c r="T99" s="339"/>
      <c r="U99" s="339"/>
      <c r="V99" s="339"/>
      <c r="W99" s="339"/>
      <c r="X99" s="339"/>
      <c r="Y99" s="73"/>
      <c r="Z99" s="73"/>
      <c r="AA99" s="73"/>
      <c r="AB99" s="73"/>
      <c r="AC99" s="73"/>
      <c r="AD99" s="73"/>
      <c r="AE99" s="73"/>
      <c r="AF99" s="73"/>
    </row>
    <row r="100" spans="1:32" ht="15" customHeight="1">
      <c r="B100" s="1730"/>
      <c r="C100" s="1406">
        <v>26</v>
      </c>
      <c r="D100" s="1409" t="s">
        <v>2190</v>
      </c>
      <c r="E100" s="1662"/>
      <c r="F100" s="3520">
        <v>0</v>
      </c>
      <c r="G100" s="3520"/>
      <c r="H100" s="1648"/>
      <c r="I100" s="1874"/>
      <c r="J100" s="714"/>
      <c r="K100" s="1717"/>
      <c r="L100" s="1883"/>
      <c r="M100" s="339"/>
      <c r="N100" s="339"/>
      <c r="O100" s="339"/>
      <c r="P100" s="339"/>
      <c r="Q100" s="339"/>
      <c r="R100" s="339"/>
      <c r="S100" s="339"/>
      <c r="T100" s="339"/>
      <c r="U100" s="339"/>
      <c r="V100" s="339"/>
      <c r="W100" s="339"/>
      <c r="X100" s="339"/>
      <c r="Y100" s="73"/>
      <c r="Z100" s="73"/>
      <c r="AA100" s="73"/>
      <c r="AB100" s="73"/>
      <c r="AC100" s="73"/>
      <c r="AD100" s="73"/>
      <c r="AE100" s="73"/>
      <c r="AF100" s="73"/>
    </row>
    <row r="101" spans="1:32" s="1711" customFormat="1" ht="15" customHeight="1">
      <c r="A101" s="1300"/>
      <c r="B101" s="1730"/>
      <c r="C101" s="1406">
        <v>27</v>
      </c>
      <c r="D101" s="1734" t="s">
        <v>1202</v>
      </c>
      <c r="E101" s="1662">
        <v>538</v>
      </c>
      <c r="F101" s="3520">
        <v>0</v>
      </c>
      <c r="G101" s="3520">
        <v>0</v>
      </c>
      <c r="H101" s="1648"/>
      <c r="I101" s="1874"/>
      <c r="J101" s="714"/>
      <c r="K101" s="1717"/>
      <c r="L101" s="1883"/>
      <c r="M101" s="1712"/>
      <c r="N101" s="1712"/>
      <c r="O101" s="1712"/>
      <c r="P101" s="1712"/>
      <c r="Q101" s="1712"/>
      <c r="R101" s="1712"/>
      <c r="S101" s="1712"/>
      <c r="T101" s="1712"/>
      <c r="U101" s="1712"/>
      <c r="V101" s="1712"/>
      <c r="W101" s="1712"/>
      <c r="X101" s="1712"/>
      <c r="Y101" s="1713"/>
      <c r="Z101" s="1713"/>
      <c r="AA101" s="1713"/>
      <c r="AB101" s="1713"/>
      <c r="AC101" s="1713"/>
      <c r="AD101" s="1713"/>
      <c r="AE101" s="1713"/>
      <c r="AF101" s="1713"/>
    </row>
    <row r="102" spans="1:32" s="1711" customFormat="1" ht="26.4">
      <c r="A102" s="1300"/>
      <c r="B102" s="1730"/>
      <c r="C102" s="1406">
        <v>28</v>
      </c>
      <c r="D102" s="1735" t="s">
        <v>1750</v>
      </c>
      <c r="E102" s="1662">
        <v>456</v>
      </c>
      <c r="F102" s="3520">
        <v>0</v>
      </c>
      <c r="G102" s="3520">
        <v>0</v>
      </c>
      <c r="H102" s="1648"/>
      <c r="I102" s="1874"/>
      <c r="J102" s="714"/>
      <c r="K102" s="1717"/>
      <c r="L102" s="1883"/>
      <c r="M102" s="1712"/>
      <c r="N102" s="1712"/>
      <c r="O102" s="1712"/>
      <c r="P102" s="1712"/>
      <c r="Q102" s="1712"/>
      <c r="R102" s="1712"/>
      <c r="S102" s="1712"/>
      <c r="T102" s="1712"/>
      <c r="U102" s="1712"/>
      <c r="V102" s="1712"/>
      <c r="W102" s="1712"/>
      <c r="X102" s="1712"/>
      <c r="Y102" s="1713"/>
      <c r="Z102" s="1713"/>
      <c r="AA102" s="1713"/>
      <c r="AB102" s="1713"/>
      <c r="AC102" s="1713"/>
      <c r="AD102" s="1713"/>
      <c r="AE102" s="1713"/>
      <c r="AF102" s="1713"/>
    </row>
    <row r="103" spans="1:32" s="1711" customFormat="1">
      <c r="A103" s="1300"/>
      <c r="B103" s="1730"/>
      <c r="C103" s="1406">
        <v>29</v>
      </c>
      <c r="D103" s="1736" t="s">
        <v>2379</v>
      </c>
      <c r="E103" s="1662">
        <v>546</v>
      </c>
      <c r="F103" s="3520">
        <v>27391936.93</v>
      </c>
      <c r="G103" s="3520">
        <v>0</v>
      </c>
      <c r="H103" s="1648"/>
      <c r="I103" s="1874"/>
      <c r="J103" s="714"/>
      <c r="K103" s="1717"/>
      <c r="L103" s="1883"/>
      <c r="M103" s="1712"/>
      <c r="N103" s="1712"/>
      <c r="O103" s="1712"/>
      <c r="P103" s="1712"/>
      <c r="Q103" s="1712"/>
      <c r="R103" s="1712"/>
      <c r="S103" s="1712"/>
      <c r="T103" s="1712"/>
      <c r="U103" s="1712"/>
      <c r="V103" s="1712"/>
      <c r="W103" s="1712"/>
      <c r="X103" s="1712"/>
      <c r="Y103" s="1713"/>
      <c r="Z103" s="1713"/>
      <c r="AA103" s="1713"/>
      <c r="AB103" s="1713"/>
      <c r="AC103" s="1713"/>
      <c r="AD103" s="1713"/>
      <c r="AE103" s="1713"/>
      <c r="AF103" s="1713"/>
    </row>
    <row r="104" spans="1:32">
      <c r="B104" s="1730"/>
      <c r="C104" s="1406">
        <v>31</v>
      </c>
      <c r="D104" s="1410" t="s">
        <v>1173</v>
      </c>
      <c r="E104" s="1662">
        <v>198</v>
      </c>
      <c r="F104" s="3520">
        <v>370566</v>
      </c>
      <c r="G104" s="3520">
        <v>0</v>
      </c>
      <c r="H104" s="1648"/>
      <c r="I104" s="1874"/>
      <c r="J104" s="714"/>
      <c r="K104" s="1717"/>
      <c r="L104" s="1883"/>
      <c r="M104" s="339"/>
      <c r="N104" s="339"/>
      <c r="O104" s="339"/>
      <c r="P104" s="339"/>
      <c r="Q104" s="339"/>
      <c r="R104" s="339"/>
      <c r="S104" s="339"/>
      <c r="T104" s="339"/>
      <c r="U104" s="339"/>
      <c r="V104" s="339"/>
      <c r="W104" s="339"/>
      <c r="X104" s="339"/>
      <c r="Y104" s="73"/>
      <c r="Z104" s="73"/>
      <c r="AA104" s="73"/>
      <c r="AB104" s="73"/>
      <c r="AC104" s="73"/>
      <c r="AD104" s="73"/>
      <c r="AE104" s="73"/>
      <c r="AF104" s="73"/>
    </row>
    <row r="105" spans="1:32" s="1711" customFormat="1">
      <c r="A105" s="1300"/>
      <c r="B105" s="1730"/>
      <c r="C105" s="1406"/>
      <c r="D105" s="1410" t="s">
        <v>76</v>
      </c>
      <c r="E105" s="1662">
        <v>312</v>
      </c>
      <c r="F105" s="3520">
        <v>0</v>
      </c>
      <c r="G105" s="3520"/>
      <c r="H105" s="1648"/>
      <c r="I105" s="1874"/>
      <c r="J105" s="714"/>
      <c r="K105" s="1717"/>
      <c r="L105" s="1883"/>
      <c r="M105" s="1712"/>
      <c r="N105" s="1712"/>
      <c r="O105" s="1712"/>
      <c r="P105" s="1712"/>
      <c r="Q105" s="1712"/>
      <c r="R105" s="1712"/>
      <c r="S105" s="1712"/>
      <c r="T105" s="1712"/>
      <c r="U105" s="1712"/>
      <c r="V105" s="1712"/>
      <c r="W105" s="1712"/>
      <c r="X105" s="1712"/>
      <c r="Y105" s="1713"/>
      <c r="Z105" s="1713"/>
      <c r="AA105" s="1713"/>
      <c r="AB105" s="1713"/>
      <c r="AC105" s="1713"/>
      <c r="AD105" s="1713"/>
      <c r="AE105" s="1713"/>
      <c r="AF105" s="1713"/>
    </row>
    <row r="106" spans="1:32" s="1711" customFormat="1">
      <c r="A106" s="1300"/>
      <c r="B106" s="1730"/>
      <c r="C106" s="1406">
        <v>32</v>
      </c>
      <c r="D106" s="1410" t="s">
        <v>147</v>
      </c>
      <c r="E106" s="1662">
        <v>313</v>
      </c>
      <c r="F106" s="3520">
        <v>0</v>
      </c>
      <c r="G106" s="3520">
        <v>0</v>
      </c>
      <c r="H106" s="1648"/>
      <c r="I106" s="1874"/>
      <c r="J106" s="714"/>
      <c r="K106" s="1717"/>
      <c r="L106" s="1883"/>
      <c r="M106" s="1712"/>
      <c r="N106" s="1712"/>
      <c r="O106" s="1712"/>
      <c r="P106" s="1712"/>
      <c r="Q106" s="1712"/>
      <c r="R106" s="1712"/>
      <c r="S106" s="1712"/>
      <c r="T106" s="1712"/>
      <c r="U106" s="1712"/>
      <c r="V106" s="1712"/>
      <c r="W106" s="1712"/>
      <c r="X106" s="1712"/>
      <c r="Y106" s="1713"/>
      <c r="Z106" s="1713"/>
      <c r="AA106" s="1713"/>
      <c r="AB106" s="1713"/>
      <c r="AC106" s="1713"/>
      <c r="AD106" s="1713"/>
      <c r="AE106" s="1713"/>
      <c r="AF106" s="1713"/>
    </row>
    <row r="107" spans="1:32" s="1711" customFormat="1">
      <c r="A107" s="1300"/>
      <c r="B107" s="1730"/>
      <c r="C107" s="1406">
        <v>33</v>
      </c>
      <c r="D107" s="1407" t="s">
        <v>1123</v>
      </c>
      <c r="E107" s="1662">
        <v>180</v>
      </c>
      <c r="F107" s="3520">
        <v>69491.070000000007</v>
      </c>
      <c r="G107" s="3520">
        <v>0</v>
      </c>
      <c r="H107" s="1648"/>
      <c r="I107" s="1874"/>
      <c r="J107" s="714"/>
      <c r="K107" s="1717"/>
      <c r="L107" s="1883"/>
      <c r="M107" s="1712"/>
      <c r="N107" s="1712"/>
      <c r="O107" s="1712"/>
      <c r="P107" s="1712"/>
      <c r="Q107" s="1712"/>
      <c r="R107" s="1712"/>
      <c r="S107" s="1712"/>
      <c r="T107" s="1712"/>
      <c r="U107" s="1712"/>
      <c r="V107" s="1712"/>
      <c r="W107" s="1712"/>
      <c r="X107" s="1712"/>
      <c r="Y107" s="1713"/>
      <c r="Z107" s="1713"/>
      <c r="AA107" s="1713"/>
      <c r="AB107" s="1713"/>
      <c r="AC107" s="1713"/>
      <c r="AD107" s="1713"/>
      <c r="AE107" s="1713"/>
      <c r="AF107" s="1713"/>
    </row>
    <row r="108" spans="1:32" s="1711" customFormat="1">
      <c r="A108" s="1300"/>
      <c r="B108" s="1731"/>
      <c r="C108" s="1406">
        <v>34</v>
      </c>
      <c r="D108" s="1407" t="s">
        <v>106</v>
      </c>
      <c r="E108" s="1662">
        <v>181</v>
      </c>
      <c r="F108" s="3520">
        <v>1098336</v>
      </c>
      <c r="G108" s="3520">
        <v>0</v>
      </c>
      <c r="H108" s="1648"/>
      <c r="I108" s="1874"/>
      <c r="J108" s="714"/>
      <c r="K108" s="1717"/>
      <c r="L108" s="1883"/>
      <c r="M108" s="1712"/>
      <c r="N108" s="1712"/>
      <c r="O108" s="1712"/>
      <c r="P108" s="1712"/>
      <c r="Q108" s="1712"/>
      <c r="R108" s="1712"/>
      <c r="S108" s="1712"/>
      <c r="T108" s="1712"/>
      <c r="U108" s="1712"/>
      <c r="V108" s="1712"/>
      <c r="W108" s="1712"/>
      <c r="X108" s="1712"/>
      <c r="Y108" s="1713"/>
      <c r="Z108" s="1713"/>
      <c r="AA108" s="1713"/>
      <c r="AB108" s="1713"/>
      <c r="AC108" s="1713"/>
      <c r="AD108" s="1713"/>
      <c r="AE108" s="1713"/>
      <c r="AF108" s="1713"/>
    </row>
    <row r="109" spans="1:32" s="1711" customFormat="1" ht="14.25" customHeight="1">
      <c r="A109" s="1300"/>
      <c r="B109" s="1730"/>
      <c r="C109" s="1406">
        <v>35</v>
      </c>
      <c r="D109" s="1407" t="s">
        <v>302</v>
      </c>
      <c r="E109" s="1662">
        <v>182</v>
      </c>
      <c r="F109" s="3520">
        <v>0</v>
      </c>
      <c r="G109" s="3520">
        <v>0</v>
      </c>
      <c r="H109" s="1648"/>
      <c r="I109" s="1874"/>
      <c r="J109" s="714"/>
      <c r="K109" s="1717"/>
      <c r="L109" s="1883"/>
      <c r="M109" s="1712"/>
      <c r="N109" s="1712"/>
      <c r="O109" s="1712"/>
      <c r="P109" s="1712"/>
      <c r="Q109" s="1712"/>
      <c r="R109" s="1712"/>
      <c r="S109" s="1712"/>
      <c r="T109" s="1712"/>
      <c r="U109" s="1712"/>
      <c r="V109" s="1712"/>
      <c r="W109" s="1712"/>
      <c r="X109" s="1712"/>
      <c r="Y109" s="1713"/>
      <c r="Z109" s="1713"/>
      <c r="AA109" s="1713"/>
      <c r="AB109" s="1713"/>
      <c r="AC109" s="1713"/>
      <c r="AD109" s="1713"/>
      <c r="AE109" s="1713"/>
      <c r="AF109" s="1713"/>
    </row>
    <row r="110" spans="1:32" s="1711" customFormat="1" ht="13.5" customHeight="1">
      <c r="A110" s="1300"/>
      <c r="B110" s="1730"/>
      <c r="C110" s="1406">
        <v>36</v>
      </c>
      <c r="D110" s="1407" t="s">
        <v>1469</v>
      </c>
      <c r="E110" s="1662">
        <v>187</v>
      </c>
      <c r="F110" s="3520">
        <v>0</v>
      </c>
      <c r="G110" s="3520">
        <v>0</v>
      </c>
      <c r="H110" s="1737"/>
      <c r="I110" s="1874"/>
      <c r="J110" s="1885"/>
      <c r="K110" s="1717"/>
      <c r="L110" s="1883"/>
      <c r="M110" s="1712"/>
      <c r="N110" s="1712"/>
      <c r="O110" s="1712"/>
      <c r="P110" s="1712"/>
      <c r="Q110" s="1712"/>
      <c r="R110" s="1712"/>
      <c r="S110" s="1712"/>
      <c r="T110" s="1712"/>
      <c r="U110" s="1712"/>
      <c r="V110" s="1712"/>
      <c r="W110" s="1712"/>
      <c r="X110" s="1712"/>
      <c r="Y110" s="1713"/>
      <c r="Z110" s="1713"/>
      <c r="AA110" s="1713"/>
      <c r="AB110" s="1713"/>
      <c r="AC110" s="1713"/>
      <c r="AD110" s="1713"/>
      <c r="AE110" s="1713"/>
      <c r="AF110" s="1713"/>
    </row>
    <row r="111" spans="1:32" s="1711" customFormat="1">
      <c r="A111" s="1300"/>
      <c r="B111" s="1730"/>
      <c r="C111" s="1406">
        <v>37</v>
      </c>
      <c r="D111" s="1407" t="s">
        <v>35</v>
      </c>
      <c r="E111" s="1662">
        <v>183</v>
      </c>
      <c r="F111" s="3520">
        <v>0</v>
      </c>
      <c r="G111" s="3520">
        <v>0</v>
      </c>
      <c r="H111" s="1669"/>
      <c r="I111" s="1874"/>
      <c r="J111" s="1886"/>
      <c r="K111" s="1717"/>
      <c r="L111" s="1883"/>
      <c r="M111" s="1712"/>
      <c r="N111" s="1712"/>
      <c r="O111" s="1712"/>
      <c r="P111" s="1712"/>
      <c r="Q111" s="1712"/>
      <c r="R111" s="1712"/>
      <c r="S111" s="1712"/>
      <c r="T111" s="1712"/>
      <c r="U111" s="1712"/>
      <c r="V111" s="1712"/>
      <c r="W111" s="1712"/>
      <c r="X111" s="1712"/>
      <c r="Y111" s="1713"/>
      <c r="Z111" s="1713"/>
      <c r="AA111" s="1713"/>
      <c r="AB111" s="1713"/>
      <c r="AC111" s="1713"/>
      <c r="AD111" s="1713"/>
      <c r="AE111" s="1713"/>
      <c r="AF111" s="1713"/>
    </row>
    <row r="112" spans="1:32" s="1711" customFormat="1">
      <c r="A112" s="1300"/>
      <c r="B112" s="1730"/>
      <c r="C112" s="1406">
        <v>38</v>
      </c>
      <c r="D112" s="1407" t="s">
        <v>303</v>
      </c>
      <c r="E112" s="1662">
        <v>189</v>
      </c>
      <c r="F112" s="3520">
        <v>14035</v>
      </c>
      <c r="G112" s="3520">
        <v>0</v>
      </c>
      <c r="H112" s="1648"/>
      <c r="I112" s="1874"/>
      <c r="J112" s="1886"/>
      <c r="K112" s="1717"/>
      <c r="L112" s="1883"/>
      <c r="M112" s="1712"/>
      <c r="N112" s="1712"/>
      <c r="O112" s="1712"/>
      <c r="P112" s="1712"/>
      <c r="Q112" s="1712"/>
      <c r="R112" s="1712"/>
      <c r="S112" s="1712"/>
      <c r="T112" s="1712"/>
      <c r="U112" s="1712"/>
      <c r="V112" s="1712"/>
      <c r="W112" s="1712"/>
      <c r="X112" s="1712"/>
      <c r="Y112" s="1713"/>
      <c r="Z112" s="1713"/>
      <c r="AA112" s="1713"/>
      <c r="AB112" s="1713"/>
      <c r="AC112" s="1713"/>
      <c r="AD112" s="1713"/>
      <c r="AE112" s="1713"/>
      <c r="AF112" s="1713"/>
    </row>
    <row r="113" spans="1:32" s="1711" customFormat="1">
      <c r="A113" s="1300"/>
      <c r="B113" s="1730"/>
      <c r="C113" s="1406">
        <v>39</v>
      </c>
      <c r="D113" s="1732" t="s">
        <v>1470</v>
      </c>
      <c r="E113" s="1662">
        <v>186</v>
      </c>
      <c r="F113" s="3520">
        <v>0</v>
      </c>
      <c r="G113" s="3520">
        <v>0</v>
      </c>
      <c r="H113" s="1648"/>
      <c r="I113" s="1874"/>
      <c r="J113" s="714"/>
      <c r="K113" s="1717"/>
      <c r="L113" s="1883"/>
      <c r="M113" s="1712"/>
      <c r="N113" s="1712"/>
      <c r="O113" s="1712"/>
      <c r="P113" s="1712"/>
      <c r="Q113" s="1712"/>
      <c r="R113" s="1712"/>
      <c r="S113" s="1712"/>
      <c r="T113" s="1712"/>
      <c r="U113" s="1712"/>
      <c r="V113" s="1712"/>
      <c r="W113" s="1712"/>
      <c r="X113" s="1712"/>
      <c r="Y113" s="1713"/>
      <c r="Z113" s="1713"/>
      <c r="AA113" s="1713"/>
      <c r="AB113" s="1713"/>
      <c r="AC113" s="1713"/>
      <c r="AD113" s="1713"/>
      <c r="AE113" s="1713"/>
      <c r="AF113" s="1713"/>
    </row>
    <row r="114" spans="1:32" s="1711" customFormat="1">
      <c r="A114" s="1300"/>
      <c r="B114" s="1730"/>
      <c r="C114" s="1406">
        <v>40</v>
      </c>
      <c r="D114" s="1732" t="s">
        <v>1466</v>
      </c>
      <c r="E114" s="1662">
        <v>184</v>
      </c>
      <c r="F114" s="3520">
        <v>0</v>
      </c>
      <c r="G114" s="3520">
        <v>0</v>
      </c>
      <c r="H114" s="1648"/>
      <c r="I114" s="1874"/>
      <c r="J114" s="714"/>
      <c r="K114" s="1717"/>
      <c r="L114" s="1883"/>
      <c r="M114" s="1712"/>
      <c r="N114" s="1712"/>
      <c r="O114" s="1712"/>
      <c r="P114" s="1712"/>
      <c r="Q114" s="1712"/>
      <c r="R114" s="1712"/>
      <c r="S114" s="1712"/>
      <c r="T114" s="1712"/>
      <c r="U114" s="1712"/>
      <c r="V114" s="1712"/>
      <c r="W114" s="1712"/>
      <c r="X114" s="1712"/>
      <c r="Y114" s="1713"/>
      <c r="Z114" s="1713"/>
      <c r="AA114" s="1713"/>
      <c r="AB114" s="1713"/>
      <c r="AC114" s="1713"/>
      <c r="AD114" s="1713"/>
      <c r="AE114" s="1713"/>
      <c r="AF114" s="1713"/>
    </row>
    <row r="115" spans="1:32" s="1711" customFormat="1">
      <c r="A115" s="1300"/>
      <c r="B115" s="1730"/>
      <c r="C115" s="1406">
        <v>41</v>
      </c>
      <c r="D115" s="1732" t="s">
        <v>1467</v>
      </c>
      <c r="E115" s="1662">
        <v>185</v>
      </c>
      <c r="F115" s="3520">
        <v>0</v>
      </c>
      <c r="G115" s="3520">
        <v>0</v>
      </c>
      <c r="H115" s="1648"/>
      <c r="I115" s="1887"/>
      <c r="J115" s="714"/>
      <c r="K115" s="1717"/>
      <c r="L115" s="1883"/>
      <c r="M115" s="1712"/>
      <c r="N115" s="1712"/>
      <c r="O115" s="1712"/>
      <c r="P115" s="1712"/>
      <c r="Q115" s="1712"/>
      <c r="R115" s="1712"/>
      <c r="S115" s="1712"/>
      <c r="T115" s="1712"/>
      <c r="U115" s="1712"/>
      <c r="V115" s="1712"/>
      <c r="W115" s="1712"/>
      <c r="X115" s="1712"/>
      <c r="Y115" s="1713"/>
      <c r="Z115" s="1713"/>
      <c r="AA115" s="1713"/>
      <c r="AB115" s="1713"/>
      <c r="AC115" s="1713"/>
      <c r="AD115" s="1713"/>
      <c r="AE115" s="1713"/>
      <c r="AF115" s="1713"/>
    </row>
    <row r="116" spans="1:32">
      <c r="B116" s="1731"/>
      <c r="C116" s="1406">
        <v>42</v>
      </c>
      <c r="D116" s="1407" t="s">
        <v>304</v>
      </c>
      <c r="E116" s="1662">
        <v>199</v>
      </c>
      <c r="F116" s="3520">
        <v>1241652.33</v>
      </c>
      <c r="G116" s="3520">
        <v>0</v>
      </c>
      <c r="H116" s="1648"/>
      <c r="I116" s="1874"/>
      <c r="J116" s="714"/>
      <c r="K116" s="1717"/>
      <c r="L116" s="1883"/>
      <c r="M116" s="339"/>
      <c r="N116" s="339"/>
      <c r="O116" s="339"/>
      <c r="P116" s="339"/>
      <c r="Q116" s="339"/>
      <c r="R116" s="339"/>
      <c r="S116" s="339"/>
      <c r="T116" s="339"/>
      <c r="U116" s="339"/>
      <c r="V116" s="339"/>
      <c r="W116" s="339"/>
      <c r="X116" s="339"/>
      <c r="Y116" s="73"/>
      <c r="Z116" s="73"/>
      <c r="AA116" s="73"/>
      <c r="AB116" s="73"/>
      <c r="AC116" s="73"/>
      <c r="AD116" s="73"/>
      <c r="AE116" s="73"/>
      <c r="AF116" s="73"/>
    </row>
    <row r="117" spans="1:32">
      <c r="B117" s="1730"/>
      <c r="C117" s="1406">
        <v>43</v>
      </c>
      <c r="D117" s="1407" t="s">
        <v>712</v>
      </c>
      <c r="E117" s="1662">
        <v>200</v>
      </c>
      <c r="F117" s="3527">
        <v>308329869.48000002</v>
      </c>
      <c r="G117" s="3520"/>
      <c r="H117" s="1794">
        <v>699188401.49199986</v>
      </c>
      <c r="I117" s="1874"/>
      <c r="J117" s="714"/>
      <c r="K117" s="1717"/>
      <c r="L117" s="1883"/>
      <c r="M117" s="339"/>
      <c r="N117" s="339"/>
      <c r="O117" s="339"/>
      <c r="P117" s="339"/>
      <c r="Q117" s="339"/>
      <c r="R117" s="339"/>
      <c r="S117" s="339"/>
      <c r="T117" s="339"/>
      <c r="U117" s="339"/>
      <c r="V117" s="339"/>
      <c r="W117" s="339"/>
      <c r="X117" s="339"/>
      <c r="Y117" s="73"/>
      <c r="Z117" s="73"/>
      <c r="AA117" s="73"/>
      <c r="AB117" s="73"/>
      <c r="AC117" s="73"/>
      <c r="AD117" s="73"/>
      <c r="AE117" s="73"/>
      <c r="AF117" s="73"/>
    </row>
    <row r="118" spans="1:32">
      <c r="B118" s="1730"/>
      <c r="C118" s="1406"/>
      <c r="D118" s="1410"/>
      <c r="E118" s="1662"/>
      <c r="F118" s="3528"/>
      <c r="G118" s="3520"/>
      <c r="H118" s="1657"/>
      <c r="I118" s="1874"/>
      <c r="J118" s="714"/>
      <c r="K118" s="1717"/>
      <c r="L118" s="1883"/>
      <c r="M118" s="339"/>
      <c r="N118" s="339"/>
      <c r="O118" s="339"/>
      <c r="P118" s="339"/>
      <c r="Q118" s="339"/>
      <c r="R118" s="339"/>
      <c r="S118" s="339"/>
      <c r="T118" s="339"/>
      <c r="U118" s="339"/>
      <c r="V118" s="339"/>
      <c r="W118" s="339"/>
      <c r="X118" s="339"/>
      <c r="Y118" s="73"/>
      <c r="Z118" s="73"/>
      <c r="AA118" s="73"/>
      <c r="AB118" s="73"/>
      <c r="AC118" s="73"/>
      <c r="AD118" s="73"/>
      <c r="AE118" s="73"/>
      <c r="AF118" s="73"/>
    </row>
    <row r="119" spans="1:32">
      <c r="B119" s="1730"/>
      <c r="C119" s="1406">
        <v>44</v>
      </c>
      <c r="D119" s="1411" t="s">
        <v>713</v>
      </c>
      <c r="E119" s="1662"/>
      <c r="F119" s="3529"/>
      <c r="G119" s="3520"/>
      <c r="H119" s="1657"/>
      <c r="I119" s="1874"/>
      <c r="J119" s="714"/>
      <c r="K119" s="1717"/>
      <c r="L119" s="1883"/>
      <c r="M119" s="339"/>
      <c r="N119" s="339"/>
      <c r="O119" s="339"/>
      <c r="P119" s="339"/>
      <c r="Q119" s="339"/>
      <c r="R119" s="339"/>
      <c r="S119" s="339"/>
      <c r="T119" s="339"/>
      <c r="U119" s="339"/>
      <c r="V119" s="339"/>
      <c r="W119" s="339"/>
      <c r="X119" s="339"/>
      <c r="Y119" s="73"/>
      <c r="Z119" s="73"/>
      <c r="AA119" s="73"/>
      <c r="AB119" s="73"/>
      <c r="AC119" s="73"/>
      <c r="AD119" s="73"/>
      <c r="AE119" s="73"/>
      <c r="AF119" s="73"/>
    </row>
    <row r="120" spans="1:32" ht="14.4" thickBot="1">
      <c r="B120" s="1730"/>
      <c r="C120" s="1406"/>
      <c r="D120" s="1407" t="s">
        <v>1328</v>
      </c>
      <c r="E120" s="1662"/>
      <c r="F120" s="3520">
        <v>6609386894.9812002</v>
      </c>
      <c r="G120" s="3520"/>
      <c r="H120" s="1664"/>
      <c r="I120" s="1874"/>
      <c r="J120" s="714"/>
      <c r="K120" s="1717"/>
      <c r="L120" s="1883"/>
      <c r="M120" s="339"/>
      <c r="N120" s="339">
        <v>7895990171.9989738</v>
      </c>
      <c r="O120" s="339"/>
      <c r="P120" s="339"/>
      <c r="Q120" s="339"/>
      <c r="R120" s="339"/>
      <c r="S120" s="339"/>
      <c r="T120" s="339"/>
      <c r="U120" s="339"/>
      <c r="V120" s="339"/>
      <c r="W120" s="339"/>
      <c r="X120" s="339"/>
      <c r="Y120" s="73"/>
      <c r="Z120" s="73"/>
      <c r="AA120" s="73"/>
      <c r="AB120" s="73"/>
      <c r="AC120" s="73"/>
      <c r="AD120" s="73"/>
      <c r="AE120" s="73"/>
      <c r="AF120" s="73"/>
    </row>
    <row r="121" spans="1:32" ht="15">
      <c r="B121" s="1730"/>
      <c r="C121" s="1406"/>
      <c r="D121" s="1407" t="s">
        <v>329</v>
      </c>
      <c r="E121" s="1662"/>
      <c r="F121" s="3530">
        <v>1286603277.0177734</v>
      </c>
      <c r="G121" s="3520"/>
      <c r="H121" s="1658"/>
      <c r="I121" s="1888"/>
      <c r="J121" s="1889"/>
      <c r="K121" s="1717"/>
      <c r="L121" s="1883"/>
      <c r="M121" s="339"/>
      <c r="N121" s="339">
        <v>7895990171.9989738</v>
      </c>
      <c r="O121" s="339"/>
      <c r="P121" s="339"/>
      <c r="Q121" s="339"/>
      <c r="R121" s="339"/>
      <c r="S121" s="339"/>
      <c r="T121" s="339"/>
      <c r="U121" s="339"/>
      <c r="V121" s="339"/>
      <c r="W121" s="339"/>
      <c r="X121" s="339"/>
      <c r="Y121" s="73"/>
      <c r="Z121" s="73"/>
      <c r="AA121" s="73"/>
      <c r="AB121" s="73"/>
      <c r="AC121" s="73"/>
      <c r="AD121" s="73"/>
      <c r="AE121" s="73"/>
      <c r="AF121" s="73"/>
    </row>
    <row r="122" spans="1:32">
      <c r="B122" s="1730"/>
      <c r="C122" s="1406"/>
      <c r="D122" s="1408"/>
      <c r="E122" s="1662"/>
      <c r="F122" s="3531">
        <v>0</v>
      </c>
      <c r="G122" s="3531">
        <v>7895990171.9989738</v>
      </c>
      <c r="H122" s="1658"/>
      <c r="I122" s="1890"/>
      <c r="J122" s="1891"/>
      <c r="K122" s="1717"/>
      <c r="L122" s="1883"/>
      <c r="M122" s="339"/>
      <c r="N122" s="339"/>
      <c r="O122" s="339"/>
      <c r="P122" s="339"/>
      <c r="Q122" s="339"/>
      <c r="R122" s="339"/>
      <c r="S122" s="339"/>
      <c r="T122" s="339"/>
      <c r="U122" s="339"/>
      <c r="V122" s="339"/>
      <c r="W122" s="339"/>
      <c r="X122" s="339"/>
      <c r="Y122" s="73"/>
      <c r="Z122" s="73"/>
      <c r="AA122" s="73"/>
      <c r="AB122" s="73"/>
      <c r="AC122" s="73"/>
      <c r="AD122" s="73"/>
      <c r="AE122" s="73"/>
      <c r="AF122" s="73"/>
    </row>
    <row r="123" spans="1:32" ht="16.8">
      <c r="B123" s="1730"/>
      <c r="C123" s="1406"/>
      <c r="D123" s="1412" t="s">
        <v>1810</v>
      </c>
      <c r="E123" s="1662">
        <v>353</v>
      </c>
      <c r="F123" s="3532"/>
      <c r="G123" s="3520">
        <v>0</v>
      </c>
      <c r="H123" s="1795">
        <v>7895990171.9989738</v>
      </c>
      <c r="I123" s="1892"/>
      <c r="J123" s="1891"/>
      <c r="K123" s="1717"/>
      <c r="L123" s="1883"/>
      <c r="M123" s="339"/>
      <c r="N123" s="339"/>
      <c r="O123" s="339"/>
      <c r="P123" s="339"/>
      <c r="Q123" s="339"/>
      <c r="R123" s="339"/>
      <c r="S123" s="339"/>
      <c r="T123" s="339"/>
      <c r="U123" s="339"/>
      <c r="V123" s="339"/>
      <c r="W123" s="339"/>
      <c r="X123" s="339"/>
      <c r="Y123" s="73"/>
      <c r="Z123" s="73"/>
      <c r="AA123" s="73"/>
      <c r="AB123" s="73"/>
      <c r="AC123" s="73"/>
      <c r="AD123" s="73"/>
      <c r="AE123" s="73"/>
      <c r="AF123" s="73"/>
    </row>
    <row r="124" spans="1:32">
      <c r="B124" s="3867" t="s">
        <v>714</v>
      </c>
      <c r="C124" s="3867"/>
      <c r="D124" s="3867"/>
      <c r="E124" s="1665"/>
      <c r="F124" s="3520"/>
      <c r="G124" s="3520"/>
      <c r="H124" s="1652"/>
      <c r="I124" s="1892"/>
      <c r="J124" s="1891"/>
      <c r="K124" s="1717"/>
      <c r="L124" s="1883"/>
      <c r="M124" s="339"/>
      <c r="N124" s="339"/>
      <c r="O124" s="339"/>
      <c r="P124" s="339"/>
      <c r="Q124" s="339"/>
      <c r="R124" s="339"/>
      <c r="S124" s="339"/>
      <c r="T124" s="339"/>
      <c r="U124" s="339"/>
      <c r="V124" s="339"/>
      <c r="W124" s="339"/>
      <c r="X124" s="339"/>
      <c r="Y124" s="73"/>
      <c r="Z124" s="73"/>
      <c r="AA124" s="73"/>
      <c r="AB124" s="73"/>
      <c r="AC124" s="73"/>
      <c r="AD124" s="73"/>
      <c r="AE124" s="73"/>
      <c r="AF124" s="73"/>
    </row>
    <row r="125" spans="1:32">
      <c r="B125" s="1730"/>
      <c r="C125" s="1413">
        <v>34</v>
      </c>
      <c r="D125" s="1407" t="s">
        <v>907</v>
      </c>
      <c r="E125" s="1662">
        <v>300</v>
      </c>
      <c r="F125" s="3520">
        <v>30198889.829999998</v>
      </c>
      <c r="G125" s="3520"/>
      <c r="H125" s="1648">
        <v>30198889.829999998</v>
      </c>
      <c r="I125" s="1893"/>
      <c r="J125" s="1891"/>
      <c r="K125" s="1717"/>
      <c r="L125" s="1883"/>
      <c r="M125" s="339"/>
      <c r="N125" s="339"/>
      <c r="O125" s="339"/>
      <c r="P125" s="339"/>
      <c r="Q125" s="339"/>
      <c r="R125" s="339"/>
      <c r="S125" s="339"/>
      <c r="T125" s="339"/>
      <c r="U125" s="339"/>
      <c r="V125" s="339"/>
      <c r="W125" s="339"/>
      <c r="X125" s="339"/>
      <c r="Y125" s="73"/>
      <c r="Z125" s="73"/>
      <c r="AA125" s="73"/>
      <c r="AB125" s="73"/>
      <c r="AC125" s="73"/>
      <c r="AD125" s="73"/>
      <c r="AE125" s="73"/>
      <c r="AF125" s="73"/>
    </row>
    <row r="126" spans="1:32">
      <c r="B126" s="1730"/>
      <c r="C126" s="1413"/>
      <c r="D126" s="1414" t="s">
        <v>671</v>
      </c>
      <c r="E126" s="1665"/>
      <c r="F126" s="3520"/>
      <c r="G126" s="3520"/>
      <c r="H126" s="2254">
        <v>79592261911.474243</v>
      </c>
      <c r="I126" s="1893"/>
      <c r="J126" s="1891"/>
      <c r="K126" s="1717"/>
      <c r="L126" s="1883"/>
      <c r="M126" s="339"/>
      <c r="N126" s="339"/>
      <c r="O126" s="339"/>
      <c r="P126" s="339"/>
      <c r="Q126" s="339"/>
      <c r="R126" s="339"/>
      <c r="S126" s="339"/>
      <c r="T126" s="339"/>
      <c r="U126" s="339"/>
      <c r="V126" s="339"/>
      <c r="W126" s="339"/>
      <c r="X126" s="339"/>
      <c r="Y126" s="73"/>
      <c r="Z126" s="73"/>
      <c r="AA126" s="73"/>
      <c r="AB126" s="73"/>
      <c r="AC126" s="73"/>
      <c r="AD126" s="73"/>
      <c r="AE126" s="73"/>
      <c r="AF126" s="73"/>
    </row>
    <row r="127" spans="1:32">
      <c r="B127" s="1738"/>
      <c r="C127" s="1415"/>
      <c r="D127" s="1409"/>
      <c r="E127" s="1663"/>
      <c r="F127" s="3533"/>
      <c r="G127" s="3533"/>
      <c r="H127" s="1648"/>
      <c r="I127" s="1894"/>
      <c r="J127" s="1891"/>
      <c r="K127" s="1717"/>
      <c r="L127" s="1883"/>
      <c r="M127" s="339"/>
      <c r="N127" s="339"/>
      <c r="O127" s="339"/>
      <c r="P127" s="339"/>
      <c r="Q127" s="339"/>
      <c r="R127" s="339"/>
      <c r="S127" s="339"/>
      <c r="T127" s="339"/>
      <c r="U127" s="339"/>
      <c r="V127" s="339"/>
      <c r="W127" s="339"/>
      <c r="X127" s="339"/>
      <c r="Y127" s="73"/>
      <c r="Z127" s="73"/>
      <c r="AA127" s="73"/>
      <c r="AB127" s="73"/>
      <c r="AC127" s="73"/>
      <c r="AD127" s="73"/>
      <c r="AE127" s="73"/>
      <c r="AF127" s="73"/>
    </row>
    <row r="128" spans="1:32" ht="15.75" customHeight="1">
      <c r="B128" s="1738"/>
      <c r="C128" s="1415"/>
      <c r="D128" s="1409"/>
      <c r="E128" s="1663"/>
      <c r="F128" s="3533"/>
      <c r="G128" s="3533"/>
      <c r="H128" s="3509"/>
      <c r="I128" s="1894"/>
      <c r="J128" s="1891"/>
      <c r="K128" s="1717"/>
      <c r="L128" s="1883"/>
      <c r="M128" s="339"/>
      <c r="N128" s="339"/>
      <c r="O128" s="339"/>
      <c r="P128" s="339"/>
      <c r="Q128" s="339"/>
      <c r="R128" s="339"/>
      <c r="S128" s="339"/>
      <c r="T128" s="339"/>
      <c r="U128" s="339"/>
      <c r="V128" s="339"/>
      <c r="W128" s="339"/>
      <c r="X128" s="339"/>
      <c r="Y128" s="73"/>
      <c r="Z128" s="73"/>
      <c r="AA128" s="73"/>
      <c r="AB128" s="73"/>
      <c r="AC128" s="73"/>
      <c r="AD128" s="73"/>
      <c r="AE128" s="73"/>
      <c r="AF128" s="73"/>
    </row>
    <row r="129" spans="2:32" ht="15.75" customHeight="1" thickBot="1">
      <c r="B129" s="1738"/>
      <c r="C129" s="1415"/>
      <c r="D129" s="1409"/>
      <c r="E129" s="1666" t="s">
        <v>240</v>
      </c>
      <c r="F129" s="3520">
        <v>79592261911.478745</v>
      </c>
      <c r="G129" s="3534">
        <v>79592261911.734238</v>
      </c>
      <c r="H129" s="3510">
        <v>-0.2554931640625</v>
      </c>
      <c r="I129" s="1895"/>
      <c r="J129" s="1891"/>
      <c r="K129" s="1717"/>
      <c r="L129" s="898"/>
      <c r="M129" s="339"/>
      <c r="N129" s="339"/>
      <c r="O129" s="339"/>
      <c r="P129" s="339"/>
      <c r="Q129" s="339"/>
      <c r="R129" s="339"/>
      <c r="S129" s="339"/>
      <c r="T129" s="339"/>
      <c r="U129" s="339"/>
      <c r="V129" s="339"/>
      <c r="W129" s="339"/>
      <c r="X129" s="339"/>
      <c r="Y129" s="73"/>
      <c r="Z129" s="73"/>
      <c r="AA129" s="73"/>
      <c r="AB129" s="73"/>
      <c r="AC129" s="73"/>
      <c r="AD129" s="73"/>
      <c r="AE129" s="73"/>
      <c r="AF129" s="73"/>
    </row>
    <row r="130" spans="2:32" ht="17.25" customHeight="1" thickBot="1">
      <c r="B130" s="1738"/>
      <c r="C130" s="1415"/>
      <c r="D130" s="1409"/>
      <c r="E130" s="1666" t="s">
        <v>241</v>
      </c>
      <c r="F130" s="3520">
        <v>79592261911.476959</v>
      </c>
      <c r="G130" s="3534">
        <v>79592261911.737152</v>
      </c>
      <c r="H130" s="3510">
        <v>-0.26019287109375</v>
      </c>
      <c r="I130" s="1892"/>
      <c r="J130" s="1896"/>
      <c r="K130" s="1717"/>
      <c r="L130" s="2232"/>
      <c r="M130" s="339"/>
      <c r="N130" s="339"/>
      <c r="O130" s="339"/>
      <c r="P130" s="339"/>
      <c r="Q130" s="339"/>
      <c r="R130" s="339"/>
      <c r="S130" s="339"/>
      <c r="T130" s="339"/>
      <c r="U130" s="339"/>
      <c r="V130" s="339"/>
      <c r="W130" s="339"/>
      <c r="X130" s="339"/>
      <c r="Y130" s="73"/>
      <c r="Z130" s="73"/>
      <c r="AA130" s="73"/>
      <c r="AB130" s="73"/>
      <c r="AC130" s="73"/>
      <c r="AD130" s="73"/>
      <c r="AE130" s="73"/>
      <c r="AF130" s="73"/>
    </row>
    <row r="131" spans="2:32">
      <c r="B131" s="1738"/>
      <c r="C131" s="1415"/>
      <c r="D131" s="1409"/>
      <c r="E131" s="1666" t="s">
        <v>242</v>
      </c>
      <c r="F131" s="3535">
        <v>1.7852783203125E-3</v>
      </c>
      <c r="G131" s="3536"/>
      <c r="H131" s="1663"/>
      <c r="I131" s="1897"/>
      <c r="J131" s="714"/>
      <c r="K131" s="1717"/>
      <c r="L131" s="1875"/>
      <c r="M131" s="339"/>
      <c r="N131" s="339"/>
      <c r="O131" s="339"/>
      <c r="P131" s="339"/>
      <c r="Q131" s="339"/>
      <c r="R131" s="339"/>
      <c r="S131" s="339"/>
      <c r="T131" s="339"/>
      <c r="U131" s="339"/>
      <c r="V131" s="339"/>
      <c r="W131" s="339"/>
      <c r="X131" s="339"/>
      <c r="Y131" s="73"/>
      <c r="Z131" s="73"/>
      <c r="AA131" s="73"/>
      <c r="AB131" s="73"/>
      <c r="AC131" s="73"/>
      <c r="AD131" s="73"/>
      <c r="AE131" s="73"/>
      <c r="AF131" s="73"/>
    </row>
    <row r="132" spans="2:32">
      <c r="B132" s="1738"/>
      <c r="C132" s="1415"/>
      <c r="D132" s="1693">
        <v>11386453.331016541</v>
      </c>
      <c r="E132" s="1663"/>
      <c r="F132" s="3533"/>
      <c r="G132" s="3533"/>
      <c r="H132" s="1648" t="s">
        <v>1920</v>
      </c>
      <c r="I132" s="1874"/>
      <c r="J132" s="714"/>
      <c r="K132" s="1717"/>
      <c r="L132" s="1875"/>
      <c r="M132" s="339"/>
      <c r="N132" s="339"/>
      <c r="O132" s="339"/>
      <c r="P132" s="339"/>
      <c r="Q132" s="339"/>
      <c r="R132" s="339"/>
      <c r="S132" s="339"/>
      <c r="T132" s="339"/>
      <c r="U132" s="339"/>
      <c r="V132" s="339"/>
      <c r="W132" s="339"/>
      <c r="X132" s="339"/>
      <c r="Y132" s="73"/>
      <c r="Z132" s="73"/>
      <c r="AA132" s="73"/>
      <c r="AB132" s="73"/>
      <c r="AC132" s="73"/>
      <c r="AD132" s="73"/>
      <c r="AE132" s="73"/>
      <c r="AF132" s="73"/>
    </row>
    <row r="133" spans="2:32">
      <c r="B133" s="1739"/>
      <c r="C133" s="1416"/>
      <c r="D133" s="1417">
        <v>45561.93</v>
      </c>
      <c r="E133" s="1663"/>
      <c r="F133" s="3533"/>
      <c r="G133" s="3533"/>
      <c r="H133" s="1648"/>
      <c r="I133" s="1874"/>
      <c r="J133" s="714"/>
      <c r="K133" s="1717"/>
      <c r="L133" s="1875"/>
      <c r="M133" s="339"/>
      <c r="N133" s="339"/>
      <c r="O133" s="339"/>
      <c r="P133" s="339"/>
      <c r="Q133" s="339"/>
      <c r="R133" s="339"/>
      <c r="S133" s="339"/>
      <c r="T133" s="339"/>
      <c r="U133" s="339"/>
      <c r="V133" s="339"/>
      <c r="W133" s="339"/>
      <c r="X133" s="339"/>
      <c r="Y133" s="73"/>
      <c r="Z133" s="73"/>
      <c r="AA133" s="73"/>
      <c r="AB133" s="73"/>
      <c r="AC133" s="73"/>
      <c r="AD133" s="73"/>
      <c r="AE133" s="73"/>
      <c r="AF133" s="73"/>
    </row>
    <row r="134" spans="2:32">
      <c r="B134" s="1739"/>
      <c r="C134" s="1416"/>
      <c r="D134" s="1512">
        <v>1.7852783203125E-3</v>
      </c>
      <c r="E134" s="1663"/>
      <c r="F134" s="3533">
        <v>11845571.189999999</v>
      </c>
      <c r="G134" s="3533">
        <v>11249694.390000001</v>
      </c>
      <c r="H134" s="1648"/>
      <c r="I134" s="1898"/>
      <c r="J134" s="714"/>
      <c r="K134" s="1717"/>
      <c r="L134" s="1875"/>
      <c r="M134" s="339"/>
      <c r="N134" s="339"/>
      <c r="O134" s="339"/>
      <c r="P134" s="339"/>
      <c r="Q134" s="339"/>
      <c r="R134" s="339"/>
      <c r="S134" s="339"/>
      <c r="T134" s="339"/>
      <c r="U134" s="339"/>
      <c r="V134" s="339"/>
      <c r="W134" s="339"/>
      <c r="X134" s="339"/>
      <c r="Y134" s="73"/>
      <c r="Z134" s="73"/>
      <c r="AA134" s="73"/>
      <c r="AB134" s="73"/>
      <c r="AC134" s="73"/>
      <c r="AD134" s="73"/>
      <c r="AE134" s="73"/>
      <c r="AF134" s="73"/>
    </row>
    <row r="135" spans="2:32">
      <c r="B135" s="1739"/>
      <c r="C135" s="1416"/>
      <c r="D135" s="1512">
        <v>13608707.631744385</v>
      </c>
      <c r="E135" s="1663"/>
      <c r="F135" s="3533">
        <v>8.9263916015625E-4</v>
      </c>
      <c r="G135" s="3537"/>
      <c r="H135" s="1643">
        <v>7895990171.9971886</v>
      </c>
      <c r="I135" s="1899"/>
      <c r="J135" s="714"/>
      <c r="K135" s="1717"/>
      <c r="L135" s="1875"/>
      <c r="M135" s="339"/>
      <c r="N135" s="339"/>
      <c r="O135" s="339"/>
      <c r="P135" s="339"/>
      <c r="Q135" s="339"/>
      <c r="R135" s="339"/>
      <c r="S135" s="339"/>
      <c r="T135" s="339"/>
      <c r="U135" s="339"/>
      <c r="V135" s="339"/>
      <c r="W135" s="339"/>
      <c r="X135" s="339"/>
      <c r="Y135" s="73"/>
      <c r="Z135" s="73"/>
      <c r="AA135" s="73"/>
      <c r="AB135" s="73"/>
      <c r="AC135" s="73"/>
      <c r="AD135" s="73"/>
      <c r="AE135" s="73"/>
      <c r="AF135" s="73"/>
    </row>
    <row r="136" spans="2:32">
      <c r="B136" s="1739"/>
      <c r="C136" s="1416"/>
      <c r="D136" s="1512">
        <v>13608707.629959106</v>
      </c>
      <c r="E136" s="1663"/>
      <c r="F136" s="3533"/>
      <c r="G136" s="3537"/>
      <c r="I136" s="1900"/>
      <c r="J136" s="714"/>
      <c r="K136" s="1717"/>
      <c r="L136" s="1875"/>
      <c r="M136" s="339"/>
      <c r="N136" s="339"/>
      <c r="O136" s="339"/>
      <c r="P136" s="339"/>
      <c r="Q136" s="339"/>
      <c r="R136" s="339"/>
      <c r="S136" s="339"/>
      <c r="T136" s="339"/>
      <c r="U136" s="339"/>
      <c r="V136" s="339"/>
      <c r="W136" s="339"/>
      <c r="X136" s="339"/>
      <c r="Y136" s="73"/>
      <c r="Z136" s="73"/>
      <c r="AA136" s="73"/>
      <c r="AB136" s="73"/>
      <c r="AC136" s="73"/>
      <c r="AD136" s="73"/>
      <c r="AE136" s="73"/>
      <c r="AF136" s="73"/>
    </row>
    <row r="137" spans="2:32">
      <c r="B137" s="1739"/>
      <c r="C137" s="1416"/>
      <c r="D137" s="1417"/>
      <c r="E137" s="1663"/>
      <c r="F137" s="3533">
        <v>159288991.59999999</v>
      </c>
      <c r="G137" s="3538">
        <v>22499388.780000001</v>
      </c>
      <c r="I137" s="1874"/>
      <c r="J137" s="714"/>
      <c r="K137" s="1717"/>
      <c r="L137" s="1875"/>
      <c r="M137" s="339"/>
      <c r="N137" s="339"/>
      <c r="O137" s="339"/>
      <c r="P137" s="339"/>
      <c r="Q137" s="339"/>
      <c r="R137" s="339"/>
      <c r="S137" s="339"/>
      <c r="T137" s="339"/>
      <c r="U137" s="339"/>
      <c r="V137" s="339"/>
      <c r="W137" s="339"/>
      <c r="X137" s="339"/>
      <c r="Y137" s="73"/>
      <c r="Z137" s="73"/>
      <c r="AA137" s="73"/>
      <c r="AB137" s="73"/>
      <c r="AC137" s="73"/>
      <c r="AD137" s="73"/>
      <c r="AE137" s="73"/>
      <c r="AF137" s="73"/>
    </row>
    <row r="138" spans="2:32">
      <c r="B138" s="1739"/>
      <c r="C138" s="1416"/>
      <c r="D138" s="1512">
        <v>8195111.6649742126</v>
      </c>
      <c r="E138" s="1663"/>
      <c r="F138" s="3533"/>
      <c r="G138" s="3533"/>
      <c r="H138" s="1648"/>
      <c r="I138" s="1874"/>
      <c r="J138" s="714"/>
      <c r="K138" s="1717"/>
      <c r="L138" s="1875"/>
      <c r="M138" s="339"/>
      <c r="N138" s="339"/>
      <c r="O138" s="339"/>
      <c r="P138" s="339"/>
      <c r="Q138" s="339"/>
      <c r="R138" s="339"/>
      <c r="S138" s="339"/>
      <c r="T138" s="339"/>
      <c r="U138" s="339"/>
      <c r="V138" s="339"/>
      <c r="W138" s="339"/>
      <c r="X138" s="339"/>
      <c r="Y138" s="73"/>
      <c r="Z138" s="73"/>
      <c r="AA138" s="73"/>
      <c r="AB138" s="73"/>
      <c r="AC138" s="73"/>
      <c r="AD138" s="73"/>
      <c r="AE138" s="73"/>
      <c r="AF138" s="73"/>
    </row>
    <row r="139" spans="2:32">
      <c r="B139" s="1739"/>
      <c r="C139" s="1416"/>
      <c r="D139" s="1417"/>
      <c r="E139" s="1663"/>
      <c r="F139" s="3533">
        <v>318577983.19</v>
      </c>
      <c r="G139" s="3533"/>
      <c r="H139" s="1648">
        <v>45891928.960000001</v>
      </c>
      <c r="I139" s="1874"/>
      <c r="K139" s="1717"/>
      <c r="L139" s="1875"/>
      <c r="M139" s="339"/>
      <c r="N139" s="339"/>
      <c r="O139" s="339"/>
      <c r="P139" s="339"/>
      <c r="Q139" s="339"/>
      <c r="R139" s="339"/>
      <c r="S139" s="339"/>
      <c r="T139" s="339"/>
      <c r="U139" s="339"/>
      <c r="V139" s="339"/>
      <c r="W139" s="339"/>
      <c r="X139" s="339"/>
      <c r="Y139" s="73"/>
      <c r="Z139" s="73"/>
      <c r="AA139" s="73"/>
      <c r="AB139" s="73"/>
      <c r="AC139" s="73"/>
      <c r="AD139" s="73"/>
      <c r="AE139" s="73"/>
      <c r="AF139" s="73"/>
    </row>
    <row r="140" spans="2:32">
      <c r="B140" s="1739"/>
      <c r="C140" s="1416"/>
      <c r="D140" s="1417">
        <v>5672199.6655044556</v>
      </c>
      <c r="E140" s="1663"/>
      <c r="F140" s="3533"/>
      <c r="G140" s="3533"/>
      <c r="H140" s="1648">
        <v>7240591.79</v>
      </c>
      <c r="K140" s="1717"/>
      <c r="L140" s="1875"/>
      <c r="M140" s="339"/>
      <c r="N140" s="339"/>
      <c r="O140" s="339"/>
      <c r="P140" s="339"/>
      <c r="Q140" s="339"/>
      <c r="R140" s="339"/>
      <c r="S140" s="339"/>
      <c r="T140" s="339"/>
      <c r="U140" s="339"/>
      <c r="V140" s="339"/>
      <c r="W140" s="339"/>
      <c r="X140" s="339"/>
      <c r="Y140" s="73"/>
      <c r="Z140" s="73"/>
      <c r="AA140" s="73"/>
      <c r="AB140" s="73"/>
      <c r="AC140" s="73"/>
      <c r="AD140" s="73"/>
      <c r="AE140" s="73"/>
      <c r="AF140" s="73"/>
    </row>
    <row r="141" spans="2:32">
      <c r="B141" s="1739"/>
      <c r="C141" s="1416"/>
      <c r="D141" s="1417"/>
      <c r="E141" s="1663"/>
      <c r="F141" s="3533"/>
      <c r="G141" s="3533"/>
      <c r="H141" s="1648">
        <v>53132520.75</v>
      </c>
      <c r="K141" s="1717"/>
      <c r="L141" s="1875"/>
      <c r="M141" s="339"/>
      <c r="N141" s="339"/>
      <c r="O141" s="339"/>
      <c r="P141" s="339"/>
      <c r="Q141" s="339"/>
      <c r="R141" s="339"/>
      <c r="S141" s="339"/>
      <c r="T141" s="339"/>
      <c r="U141" s="339"/>
      <c r="V141" s="339"/>
      <c r="W141" s="339"/>
      <c r="X141" s="339"/>
      <c r="Y141" s="73"/>
      <c r="Z141" s="73"/>
      <c r="AA141" s="73"/>
      <c r="AB141" s="73"/>
      <c r="AC141" s="73"/>
      <c r="AD141" s="73"/>
      <c r="AE141" s="73"/>
      <c r="AF141" s="73"/>
    </row>
    <row r="142" spans="2:32">
      <c r="B142" s="1740"/>
      <c r="C142" s="1416"/>
      <c r="D142" s="1417"/>
      <c r="E142" s="1663"/>
      <c r="F142" s="3533">
        <v>103150820.13</v>
      </c>
      <c r="G142" s="3533"/>
      <c r="H142" s="1648"/>
      <c r="J142" s="714"/>
      <c r="K142" s="1717"/>
      <c r="L142" s="1875"/>
      <c r="M142" s="339"/>
      <c r="N142" s="339"/>
      <c r="O142" s="339"/>
      <c r="P142" s="339"/>
      <c r="Q142" s="339"/>
      <c r="R142" s="339"/>
      <c r="S142" s="339"/>
      <c r="T142" s="339"/>
      <c r="U142" s="339"/>
      <c r="V142" s="339"/>
      <c r="W142" s="339"/>
      <c r="X142" s="339"/>
      <c r="Y142" s="73"/>
      <c r="Z142" s="73"/>
      <c r="AA142" s="73"/>
      <c r="AB142" s="73"/>
      <c r="AC142" s="73"/>
      <c r="AD142" s="73"/>
      <c r="AE142" s="73"/>
      <c r="AF142" s="73"/>
    </row>
    <row r="143" spans="2:32">
      <c r="B143" s="1739"/>
      <c r="C143" s="1416"/>
      <c r="D143" s="1417"/>
      <c r="E143" s="1663"/>
      <c r="F143" s="3533"/>
      <c r="G143" s="3533"/>
      <c r="H143" s="1657">
        <v>53132520.75</v>
      </c>
      <c r="I143" s="1874"/>
      <c r="J143" s="714"/>
      <c r="K143" s="1717"/>
      <c r="L143" s="1875"/>
      <c r="M143" s="339"/>
      <c r="N143" s="339"/>
      <c r="O143" s="339"/>
      <c r="P143" s="339"/>
      <c r="Q143" s="339"/>
      <c r="R143" s="339"/>
      <c r="S143" s="339"/>
      <c r="T143" s="339"/>
      <c r="U143" s="339"/>
      <c r="V143" s="339"/>
      <c r="W143" s="339"/>
      <c r="X143" s="339"/>
      <c r="Y143" s="73"/>
      <c r="Z143" s="73"/>
      <c r="AA143" s="73"/>
      <c r="AB143" s="73"/>
      <c r="AC143" s="73"/>
      <c r="AD143" s="73"/>
      <c r="AE143" s="73"/>
      <c r="AF143" s="73"/>
    </row>
    <row r="144" spans="2:32">
      <c r="B144" s="1739"/>
      <c r="C144" s="1416"/>
      <c r="D144" s="1417"/>
      <c r="E144" s="1663"/>
      <c r="F144" s="3533"/>
      <c r="G144" s="3533"/>
      <c r="H144" s="1648"/>
      <c r="I144" s="1874"/>
      <c r="J144" s="714"/>
      <c r="K144" s="1717"/>
      <c r="L144" s="1875"/>
      <c r="M144" s="339"/>
      <c r="N144" s="339"/>
      <c r="O144" s="339"/>
      <c r="P144" s="339"/>
      <c r="Q144" s="339"/>
      <c r="R144" s="339"/>
      <c r="S144" s="339"/>
      <c r="T144" s="339"/>
      <c r="U144" s="339"/>
      <c r="V144" s="339"/>
      <c r="W144" s="339"/>
      <c r="X144" s="339"/>
      <c r="Y144" s="73"/>
      <c r="Z144" s="73"/>
      <c r="AA144" s="73"/>
      <c r="AB144" s="73"/>
      <c r="AC144" s="73"/>
      <c r="AD144" s="73"/>
      <c r="AE144" s="73"/>
      <c r="AF144" s="73"/>
    </row>
    <row r="145" spans="2:32">
      <c r="B145" s="1739"/>
      <c r="C145" s="1416"/>
      <c r="D145" s="1417"/>
      <c r="E145" s="1663"/>
      <c r="F145" s="3533"/>
      <c r="G145" s="3533" t="s">
        <v>1523</v>
      </c>
      <c r="H145" s="1648" t="e">
        <v>#REF!</v>
      </c>
      <c r="I145" s="1874"/>
      <c r="J145" s="714"/>
      <c r="K145" s="1717"/>
      <c r="L145" s="1875"/>
      <c r="M145" s="339"/>
      <c r="N145" s="339"/>
      <c r="O145" s="339"/>
      <c r="P145" s="339"/>
      <c r="Q145" s="339"/>
      <c r="R145" s="339"/>
      <c r="S145" s="339"/>
      <c r="T145" s="339"/>
      <c r="U145" s="339"/>
      <c r="V145" s="339"/>
      <c r="W145" s="339"/>
      <c r="X145" s="339"/>
      <c r="Y145" s="73"/>
      <c r="Z145" s="73"/>
      <c r="AA145" s="73"/>
      <c r="AB145" s="73"/>
      <c r="AC145" s="73"/>
      <c r="AD145" s="73"/>
      <c r="AE145" s="73"/>
      <c r="AF145" s="73"/>
    </row>
    <row r="146" spans="2:32">
      <c r="B146" s="1739"/>
      <c r="C146" s="1416"/>
      <c r="D146" s="1417"/>
      <c r="E146" s="1663"/>
      <c r="F146" s="3533"/>
      <c r="G146" s="3533" t="s">
        <v>1524</v>
      </c>
      <c r="H146" s="1648">
        <v>0</v>
      </c>
      <c r="I146" s="1874"/>
      <c r="J146" s="714"/>
      <c r="K146" s="1717"/>
      <c r="L146" s="1875"/>
      <c r="M146" s="339"/>
      <c r="N146" s="339"/>
      <c r="O146" s="339"/>
      <c r="P146" s="339"/>
      <c r="Q146" s="339"/>
      <c r="R146" s="339"/>
      <c r="S146" s="339"/>
      <c r="T146" s="339"/>
      <c r="U146" s="339"/>
      <c r="V146" s="339"/>
      <c r="W146" s="339"/>
      <c r="X146" s="339"/>
      <c r="Y146" s="73"/>
      <c r="Z146" s="73"/>
      <c r="AA146" s="73"/>
      <c r="AB146" s="73"/>
      <c r="AC146" s="73"/>
      <c r="AD146" s="73"/>
      <c r="AE146" s="73"/>
      <c r="AF146" s="73"/>
    </row>
    <row r="147" spans="2:32">
      <c r="B147" s="1739"/>
      <c r="C147" s="1416"/>
      <c r="D147" s="1417"/>
      <c r="E147" s="1663"/>
      <c r="F147" s="3533"/>
      <c r="G147" s="3533" t="s">
        <v>1524</v>
      </c>
      <c r="H147" s="1648">
        <v>0</v>
      </c>
      <c r="I147" s="1874"/>
      <c r="J147" s="714"/>
      <c r="K147" s="1717"/>
      <c r="L147" s="1875"/>
      <c r="M147" s="339"/>
      <c r="N147" s="339"/>
      <c r="O147" s="339"/>
      <c r="P147" s="339"/>
      <c r="Q147" s="339"/>
      <c r="R147" s="339"/>
      <c r="S147" s="339"/>
      <c r="T147" s="339"/>
      <c r="U147" s="339"/>
      <c r="V147" s="339"/>
      <c r="W147" s="339"/>
      <c r="X147" s="339"/>
      <c r="Y147" s="73"/>
      <c r="Z147" s="73"/>
      <c r="AA147" s="73"/>
      <c r="AB147" s="73"/>
      <c r="AC147" s="73"/>
      <c r="AD147" s="73"/>
      <c r="AE147" s="73"/>
      <c r="AF147" s="73"/>
    </row>
    <row r="148" spans="2:32">
      <c r="B148" s="1739"/>
      <c r="C148" s="1416"/>
      <c r="D148" s="1417"/>
      <c r="E148" s="1663"/>
      <c r="F148" s="3533"/>
      <c r="G148" s="3533"/>
      <c r="H148" s="1648"/>
      <c r="I148" s="1874"/>
      <c r="J148" s="714"/>
      <c r="K148" s="1717"/>
      <c r="L148" s="1875"/>
      <c r="M148" s="339"/>
      <c r="N148" s="339"/>
      <c r="O148" s="339"/>
      <c r="P148" s="339"/>
      <c r="Q148" s="339"/>
      <c r="R148" s="339"/>
      <c r="S148" s="339"/>
      <c r="T148" s="339"/>
      <c r="U148" s="339"/>
      <c r="V148" s="339"/>
      <c r="W148" s="339"/>
      <c r="X148" s="339"/>
      <c r="Y148" s="73"/>
      <c r="Z148" s="73"/>
      <c r="AA148" s="73"/>
      <c r="AB148" s="73"/>
      <c r="AC148" s="73"/>
      <c r="AD148" s="73"/>
      <c r="AE148" s="73"/>
      <c r="AF148" s="73"/>
    </row>
    <row r="149" spans="2:32">
      <c r="B149" s="1739"/>
      <c r="C149" s="1416"/>
      <c r="D149" s="1417"/>
      <c r="E149" s="1663"/>
      <c r="F149" s="3533"/>
      <c r="G149" s="3533"/>
      <c r="H149" s="1648"/>
      <c r="I149" s="1874"/>
      <c r="J149" s="714"/>
      <c r="K149" s="1717"/>
      <c r="L149" s="1875"/>
      <c r="M149" s="339"/>
      <c r="N149" s="339"/>
      <c r="O149" s="339"/>
      <c r="P149" s="339"/>
      <c r="Q149" s="339"/>
      <c r="R149" s="339"/>
      <c r="S149" s="339"/>
      <c r="T149" s="339"/>
      <c r="U149" s="339"/>
      <c r="V149" s="339"/>
      <c r="W149" s="339"/>
      <c r="X149" s="339"/>
      <c r="Y149" s="73"/>
      <c r="Z149" s="73"/>
      <c r="AA149" s="73"/>
      <c r="AB149" s="73"/>
      <c r="AC149" s="73"/>
      <c r="AD149" s="73"/>
      <c r="AE149" s="73"/>
      <c r="AF149" s="73"/>
    </row>
    <row r="150" spans="2:32">
      <c r="B150" s="1739"/>
      <c r="C150" s="1416"/>
      <c r="D150" s="1417"/>
      <c r="E150" s="1663"/>
      <c r="F150" s="3533"/>
      <c r="G150" s="3533"/>
      <c r="H150" s="1648"/>
      <c r="I150" s="1874"/>
      <c r="J150" s="714"/>
      <c r="K150" s="1717"/>
      <c r="L150" s="1875"/>
      <c r="M150" s="339"/>
      <c r="N150" s="339"/>
      <c r="O150" s="339"/>
      <c r="P150" s="339"/>
      <c r="Q150" s="339"/>
      <c r="R150" s="339"/>
      <c r="S150" s="339"/>
      <c r="T150" s="339"/>
      <c r="U150" s="339"/>
      <c r="V150" s="339"/>
      <c r="W150" s="339"/>
      <c r="X150" s="339"/>
      <c r="Y150" s="73"/>
      <c r="Z150" s="73"/>
      <c r="AA150" s="73"/>
      <c r="AB150" s="73"/>
      <c r="AC150" s="73"/>
      <c r="AD150" s="73"/>
      <c r="AE150" s="73"/>
      <c r="AF150" s="73"/>
    </row>
    <row r="151" spans="2:32">
      <c r="B151" s="1739"/>
      <c r="C151" s="1416"/>
      <c r="D151" s="1417"/>
      <c r="E151" s="1663"/>
      <c r="F151" s="3533"/>
      <c r="G151" s="3533"/>
      <c r="H151" s="1648"/>
      <c r="I151" s="1874"/>
      <c r="J151" s="714"/>
      <c r="K151" s="1717"/>
      <c r="L151" s="1875"/>
      <c r="M151" s="339"/>
      <c r="N151" s="339"/>
      <c r="O151" s="339"/>
      <c r="P151" s="339"/>
      <c r="Q151" s="339"/>
      <c r="R151" s="339"/>
      <c r="S151" s="339"/>
      <c r="T151" s="339"/>
      <c r="U151" s="339"/>
      <c r="V151" s="339"/>
      <c r="W151" s="339"/>
      <c r="X151" s="339"/>
      <c r="Y151" s="73"/>
      <c r="Z151" s="73"/>
      <c r="AA151" s="73"/>
      <c r="AB151" s="73"/>
      <c r="AC151" s="73"/>
      <c r="AD151" s="73"/>
      <c r="AE151" s="73"/>
      <c r="AF151" s="73"/>
    </row>
    <row r="152" spans="2:32">
      <c r="B152" s="1739"/>
      <c r="C152" s="1416"/>
      <c r="D152" s="1417"/>
      <c r="E152" s="1663"/>
      <c r="F152" s="3533"/>
      <c r="G152" s="3533"/>
      <c r="H152" s="1648"/>
      <c r="I152" s="1874"/>
      <c r="J152" s="714"/>
      <c r="K152" s="1717"/>
      <c r="L152" s="1875"/>
      <c r="M152" s="339"/>
      <c r="N152" s="339"/>
      <c r="O152" s="339"/>
      <c r="P152" s="339"/>
      <c r="Q152" s="339"/>
      <c r="R152" s="339"/>
      <c r="S152" s="339"/>
      <c r="T152" s="339"/>
      <c r="U152" s="339"/>
      <c r="V152" s="339"/>
      <c r="W152" s="339"/>
      <c r="X152" s="339"/>
      <c r="Y152" s="73"/>
      <c r="Z152" s="73"/>
      <c r="AA152" s="73"/>
      <c r="AB152" s="73"/>
      <c r="AC152" s="73"/>
      <c r="AD152" s="73"/>
      <c r="AE152" s="73"/>
      <c r="AF152" s="73"/>
    </row>
    <row r="153" spans="2:32">
      <c r="B153" s="1739"/>
      <c r="C153" s="1416"/>
      <c r="D153" s="1417"/>
      <c r="E153" s="1663"/>
      <c r="F153" s="3533"/>
      <c r="G153" s="3533"/>
      <c r="H153" s="1648"/>
      <c r="I153" s="1874"/>
      <c r="J153" s="714"/>
      <c r="K153" s="1717"/>
      <c r="L153" s="1875"/>
      <c r="M153" s="339"/>
      <c r="N153" s="339"/>
      <c r="O153" s="339"/>
      <c r="P153" s="339"/>
      <c r="Q153" s="339"/>
      <c r="R153" s="339"/>
      <c r="S153" s="339"/>
      <c r="T153" s="339"/>
      <c r="U153" s="339"/>
      <c r="V153" s="339"/>
      <c r="W153" s="339"/>
      <c r="X153" s="339"/>
      <c r="Y153" s="73"/>
      <c r="Z153" s="73"/>
      <c r="AA153" s="73"/>
      <c r="AB153" s="73"/>
      <c r="AC153" s="73"/>
      <c r="AD153" s="73"/>
      <c r="AE153" s="73"/>
      <c r="AF153" s="73"/>
    </row>
    <row r="154" spans="2:32">
      <c r="B154" s="1739"/>
      <c r="C154" s="1416"/>
      <c r="D154" s="1417"/>
      <c r="E154" s="1663"/>
      <c r="F154" s="3533"/>
      <c r="G154" s="3533"/>
      <c r="H154" s="1648"/>
      <c r="I154" s="1874"/>
      <c r="J154" s="714"/>
      <c r="K154" s="1717"/>
      <c r="L154" s="1875"/>
      <c r="M154" s="339"/>
      <c r="N154" s="339"/>
      <c r="O154" s="339"/>
      <c r="P154" s="339"/>
      <c r="Q154" s="339"/>
      <c r="R154" s="339"/>
      <c r="S154" s="339"/>
      <c r="T154" s="339"/>
      <c r="U154" s="339"/>
      <c r="V154" s="339"/>
      <c r="W154" s="339"/>
      <c r="X154" s="339"/>
      <c r="Y154" s="73"/>
      <c r="Z154" s="73"/>
      <c r="AA154" s="73"/>
      <c r="AB154" s="73"/>
      <c r="AC154" s="73"/>
      <c r="AD154" s="73"/>
      <c r="AE154" s="73"/>
      <c r="AF154" s="73"/>
    </row>
    <row r="155" spans="2:32">
      <c r="B155" s="1739"/>
      <c r="C155" s="1416"/>
      <c r="D155" s="1417"/>
      <c r="E155" s="1663"/>
      <c r="F155" s="3533"/>
      <c r="G155" s="3533"/>
      <c r="H155" s="1657" t="e">
        <v>#REF!</v>
      </c>
      <c r="I155" s="1874"/>
      <c r="J155" s="714"/>
      <c r="K155" s="1717"/>
      <c r="L155" s="1875"/>
      <c r="M155" s="339"/>
      <c r="N155" s="339"/>
      <c r="O155" s="339"/>
      <c r="P155" s="339"/>
      <c r="Q155" s="339"/>
      <c r="R155" s="339"/>
      <c r="S155" s="339"/>
      <c r="T155" s="339"/>
      <c r="U155" s="339"/>
      <c r="V155" s="339"/>
      <c r="W155" s="339"/>
      <c r="X155" s="339"/>
      <c r="Y155" s="73"/>
      <c r="Z155" s="73"/>
      <c r="AA155" s="73"/>
      <c r="AB155" s="73"/>
      <c r="AC155" s="73"/>
      <c r="AD155" s="73"/>
      <c r="AE155" s="73"/>
      <c r="AF155" s="73"/>
    </row>
    <row r="156" spans="2:32">
      <c r="B156" s="1739"/>
      <c r="C156" s="1416"/>
      <c r="D156" s="1417"/>
      <c r="E156" s="1663"/>
      <c r="F156" s="3533"/>
      <c r="G156" s="3533"/>
      <c r="H156" s="1648"/>
      <c r="I156" s="1874"/>
      <c r="J156" s="714"/>
      <c r="K156" s="1717"/>
      <c r="L156" s="1875"/>
      <c r="M156" s="339"/>
      <c r="N156" s="339"/>
      <c r="O156" s="339"/>
      <c r="P156" s="339"/>
      <c r="Q156" s="339"/>
      <c r="R156" s="339"/>
      <c r="S156" s="339"/>
      <c r="T156" s="339"/>
      <c r="U156" s="339"/>
      <c r="V156" s="339"/>
      <c r="W156" s="339"/>
      <c r="X156" s="339"/>
      <c r="Y156" s="73"/>
      <c r="Z156" s="73"/>
      <c r="AA156" s="73"/>
      <c r="AB156" s="73"/>
      <c r="AC156" s="73"/>
      <c r="AD156" s="73"/>
      <c r="AE156" s="73"/>
      <c r="AF156" s="73"/>
    </row>
    <row r="157" spans="2:32">
      <c r="B157" s="1739"/>
      <c r="C157" s="1416"/>
      <c r="D157" s="1417"/>
      <c r="E157" s="1663"/>
      <c r="F157" s="3533"/>
      <c r="G157" s="3533"/>
      <c r="H157" s="1648" t="e">
        <v>#REF!</v>
      </c>
      <c r="I157" s="1874"/>
      <c r="J157" s="714"/>
      <c r="K157" s="1717"/>
      <c r="L157" s="1875"/>
      <c r="M157" s="339"/>
      <c r="N157" s="339"/>
      <c r="O157" s="339"/>
      <c r="P157" s="339"/>
      <c r="Q157" s="339"/>
      <c r="R157" s="339"/>
      <c r="S157" s="339"/>
      <c r="T157" s="339"/>
      <c r="U157" s="339"/>
      <c r="V157" s="339"/>
      <c r="W157" s="339"/>
      <c r="X157" s="339"/>
      <c r="Y157" s="73"/>
      <c r="Z157" s="73"/>
      <c r="AA157" s="73"/>
      <c r="AB157" s="73"/>
      <c r="AC157" s="73"/>
      <c r="AD157" s="73"/>
      <c r="AE157" s="73"/>
      <c r="AF157" s="73"/>
    </row>
    <row r="158" spans="2:32">
      <c r="B158" s="1739"/>
      <c r="C158" s="1416"/>
      <c r="D158" s="1417"/>
      <c r="E158" s="1663"/>
      <c r="F158" s="3533"/>
      <c r="G158" s="3533"/>
      <c r="H158" s="1648"/>
      <c r="I158" s="1874"/>
      <c r="J158" s="714"/>
      <c r="K158" s="1717"/>
      <c r="L158" s="1875"/>
      <c r="M158" s="339"/>
      <c r="N158" s="339"/>
      <c r="O158" s="339"/>
      <c r="P158" s="339"/>
      <c r="Q158" s="339"/>
      <c r="R158" s="339"/>
      <c r="S158" s="339"/>
      <c r="T158" s="339"/>
      <c r="U158" s="339"/>
      <c r="V158" s="339"/>
      <c r="W158" s="339"/>
      <c r="X158" s="339"/>
      <c r="Y158" s="73"/>
      <c r="Z158" s="73"/>
      <c r="AA158" s="73"/>
      <c r="AB158" s="73"/>
      <c r="AC158" s="73"/>
      <c r="AD158" s="73"/>
      <c r="AE158" s="73"/>
      <c r="AF158" s="73"/>
    </row>
    <row r="159" spans="2:32">
      <c r="B159" s="1739"/>
      <c r="C159" s="1416"/>
      <c r="D159" s="1417"/>
      <c r="E159" s="1663"/>
      <c r="F159" s="3533"/>
      <c r="G159" s="3533"/>
      <c r="H159" s="1648"/>
      <c r="I159" s="1874"/>
      <c r="J159" s="714"/>
      <c r="K159" s="1717"/>
      <c r="L159" s="1875"/>
      <c r="M159" s="339"/>
      <c r="N159" s="339"/>
      <c r="O159" s="339"/>
      <c r="P159" s="339"/>
      <c r="Q159" s="339"/>
      <c r="R159" s="339"/>
      <c r="S159" s="339"/>
      <c r="T159" s="339"/>
      <c r="U159" s="339"/>
      <c r="V159" s="339"/>
      <c r="W159" s="339"/>
      <c r="X159" s="339"/>
      <c r="Y159" s="73"/>
      <c r="Z159" s="73"/>
      <c r="AA159" s="73"/>
      <c r="AB159" s="73"/>
      <c r="AC159" s="73"/>
      <c r="AD159" s="73"/>
      <c r="AE159" s="73"/>
      <c r="AF159" s="73"/>
    </row>
    <row r="160" spans="2:32">
      <c r="B160" s="1739"/>
      <c r="C160" s="1416"/>
      <c r="D160" s="1417"/>
      <c r="E160" s="1663"/>
      <c r="F160" s="3533"/>
      <c r="G160" s="3533"/>
      <c r="H160" s="1648"/>
      <c r="I160" s="1874"/>
      <c r="J160" s="714"/>
      <c r="K160" s="1717"/>
      <c r="L160" s="1875"/>
      <c r="M160" s="339"/>
      <c r="N160" s="339"/>
      <c r="O160" s="339"/>
      <c r="P160" s="339"/>
      <c r="Q160" s="339"/>
      <c r="R160" s="339"/>
      <c r="S160" s="339"/>
      <c r="T160" s="339"/>
      <c r="U160" s="339"/>
      <c r="V160" s="339"/>
      <c r="W160" s="339"/>
      <c r="X160" s="339"/>
      <c r="Y160" s="73"/>
      <c r="Z160" s="73"/>
      <c r="AA160" s="73"/>
      <c r="AB160" s="73"/>
      <c r="AC160" s="73"/>
      <c r="AD160" s="73"/>
      <c r="AE160" s="73"/>
      <c r="AF160" s="73"/>
    </row>
    <row r="161" spans="2:32">
      <c r="B161" s="1740"/>
      <c r="C161" s="1416"/>
      <c r="D161" s="1417"/>
      <c r="E161" s="1663"/>
      <c r="F161" s="3533"/>
      <c r="G161" s="3533"/>
      <c r="H161" s="1648"/>
      <c r="I161" s="1874"/>
      <c r="J161" s="714"/>
      <c r="K161" s="1717"/>
      <c r="L161" s="1875"/>
      <c r="M161" s="339"/>
      <c r="N161" s="339"/>
      <c r="O161" s="339"/>
      <c r="P161" s="339"/>
      <c r="Q161" s="339"/>
      <c r="R161" s="339"/>
      <c r="S161" s="339"/>
      <c r="T161" s="339"/>
      <c r="U161" s="339"/>
      <c r="V161" s="339"/>
      <c r="W161" s="339"/>
      <c r="X161" s="339"/>
      <c r="Y161" s="73"/>
      <c r="Z161" s="73"/>
      <c r="AA161" s="73"/>
      <c r="AB161" s="73"/>
      <c r="AC161" s="73"/>
      <c r="AD161" s="73"/>
      <c r="AE161" s="73"/>
      <c r="AF161" s="73"/>
    </row>
    <row r="162" spans="2:32">
      <c r="B162" s="1739"/>
      <c r="C162" s="1416"/>
      <c r="D162" s="1417"/>
      <c r="E162" s="1663"/>
      <c r="F162" s="3533"/>
      <c r="G162" s="3533"/>
      <c r="H162" s="1648"/>
      <c r="I162" s="1874"/>
      <c r="J162" s="714"/>
      <c r="K162" s="1717"/>
      <c r="L162" s="1875"/>
      <c r="M162" s="339"/>
      <c r="N162" s="339"/>
      <c r="O162" s="339"/>
      <c r="P162" s="339"/>
      <c r="Q162" s="339"/>
      <c r="R162" s="339"/>
      <c r="S162" s="339"/>
      <c r="T162" s="339"/>
      <c r="U162" s="339"/>
      <c r="V162" s="339"/>
      <c r="W162" s="339"/>
      <c r="X162" s="339"/>
      <c r="Y162" s="73"/>
      <c r="Z162" s="73"/>
      <c r="AA162" s="73"/>
      <c r="AB162" s="73"/>
      <c r="AC162" s="73"/>
      <c r="AD162" s="73"/>
      <c r="AE162" s="73"/>
      <c r="AF162" s="73"/>
    </row>
    <row r="163" spans="2:32">
      <c r="B163" s="1739"/>
      <c r="C163" s="1416"/>
      <c r="D163" s="1417"/>
      <c r="E163" s="1663"/>
      <c r="F163" s="3533"/>
      <c r="G163" s="3533"/>
      <c r="H163" s="1648"/>
      <c r="I163" s="1874"/>
      <c r="J163" s="714"/>
      <c r="K163" s="1717"/>
      <c r="L163" s="1875"/>
      <c r="M163" s="339"/>
      <c r="N163" s="339"/>
      <c r="O163" s="339"/>
      <c r="P163" s="339"/>
      <c r="Q163" s="339"/>
      <c r="R163" s="339"/>
      <c r="S163" s="339"/>
      <c r="T163" s="339"/>
      <c r="U163" s="339"/>
      <c r="V163" s="339"/>
      <c r="W163" s="339"/>
      <c r="X163" s="339"/>
      <c r="Y163" s="73"/>
      <c r="Z163" s="73"/>
      <c r="AA163" s="73"/>
      <c r="AB163" s="73"/>
      <c r="AC163" s="73"/>
      <c r="AD163" s="73"/>
      <c r="AE163" s="73"/>
      <c r="AF163" s="73"/>
    </row>
    <row r="164" spans="2:32">
      <c r="B164" s="1740"/>
      <c r="C164" s="1416"/>
      <c r="D164" s="1417"/>
      <c r="E164" s="1663"/>
      <c r="F164" s="3533"/>
      <c r="G164" s="3533"/>
      <c r="H164" s="1648"/>
      <c r="I164" s="1874"/>
      <c r="J164" s="714"/>
      <c r="K164" s="1717"/>
      <c r="L164" s="1875"/>
      <c r="M164" s="339"/>
      <c r="N164" s="339"/>
      <c r="O164" s="339"/>
      <c r="P164" s="339"/>
      <c r="Q164" s="339"/>
      <c r="R164" s="339"/>
      <c r="S164" s="339"/>
      <c r="T164" s="339"/>
      <c r="U164" s="339"/>
      <c r="V164" s="339"/>
      <c r="W164" s="339"/>
      <c r="X164" s="339"/>
      <c r="Y164" s="73"/>
      <c r="Z164" s="73"/>
      <c r="AA164" s="73"/>
      <c r="AB164" s="73"/>
      <c r="AC164" s="73"/>
      <c r="AD164" s="73"/>
      <c r="AE164" s="73"/>
      <c r="AF164" s="73"/>
    </row>
    <row r="165" spans="2:32">
      <c r="B165" s="1739"/>
      <c r="C165" s="1416"/>
      <c r="D165" s="1417"/>
      <c r="E165" s="1663"/>
      <c r="F165" s="3533"/>
      <c r="G165" s="3533"/>
      <c r="H165" s="1648"/>
      <c r="I165" s="1874"/>
      <c r="J165" s="714"/>
      <c r="K165" s="1717"/>
      <c r="L165" s="1875"/>
      <c r="M165" s="339"/>
      <c r="N165" s="339"/>
      <c r="O165" s="339"/>
      <c r="P165" s="339"/>
      <c r="Q165" s="339"/>
      <c r="R165" s="339"/>
      <c r="S165" s="339"/>
      <c r="T165" s="339"/>
      <c r="U165" s="339"/>
      <c r="V165" s="339"/>
      <c r="W165" s="339"/>
      <c r="X165" s="339"/>
      <c r="Y165" s="73"/>
      <c r="Z165" s="73"/>
      <c r="AA165" s="73"/>
      <c r="AB165" s="73"/>
      <c r="AC165" s="73"/>
      <c r="AD165" s="73"/>
      <c r="AE165" s="73"/>
      <c r="AF165" s="73"/>
    </row>
    <row r="166" spans="2:32">
      <c r="B166" s="1739"/>
      <c r="C166" s="1416"/>
      <c r="D166" s="1417"/>
      <c r="E166" s="1663"/>
      <c r="F166" s="3533"/>
      <c r="G166" s="3533"/>
      <c r="H166" s="1648"/>
      <c r="I166" s="1874"/>
      <c r="J166" s="714"/>
      <c r="K166" s="1717"/>
      <c r="L166" s="1875"/>
      <c r="M166" s="339"/>
      <c r="N166" s="339"/>
      <c r="O166" s="339"/>
      <c r="P166" s="339"/>
      <c r="Q166" s="339"/>
      <c r="R166" s="339"/>
      <c r="S166" s="339"/>
      <c r="T166" s="339"/>
      <c r="U166" s="339"/>
      <c r="V166" s="339"/>
      <c r="W166" s="339"/>
      <c r="X166" s="339"/>
      <c r="Y166" s="73"/>
      <c r="Z166" s="73"/>
      <c r="AA166" s="73"/>
      <c r="AB166" s="73"/>
      <c r="AC166" s="73"/>
      <c r="AD166" s="73"/>
      <c r="AE166" s="73"/>
      <c r="AF166" s="73"/>
    </row>
    <row r="167" spans="2:32">
      <c r="B167" s="1739"/>
      <c r="C167" s="1416"/>
      <c r="D167" s="1417"/>
      <c r="E167" s="1663"/>
      <c r="F167" s="3533"/>
      <c r="G167" s="3533"/>
      <c r="H167" s="1648"/>
      <c r="I167" s="1874"/>
      <c r="J167" s="714"/>
      <c r="K167" s="1717"/>
      <c r="L167" s="1875"/>
      <c r="M167" s="339"/>
      <c r="N167" s="339"/>
      <c r="O167" s="339"/>
      <c r="P167" s="339"/>
      <c r="Q167" s="339"/>
      <c r="R167" s="339"/>
      <c r="S167" s="339"/>
      <c r="T167" s="339"/>
      <c r="U167" s="339"/>
      <c r="V167" s="339"/>
      <c r="W167" s="339"/>
      <c r="X167" s="339"/>
      <c r="Y167" s="73"/>
      <c r="Z167" s="73"/>
      <c r="AA167" s="73"/>
      <c r="AB167" s="73"/>
      <c r="AC167" s="73"/>
      <c r="AD167" s="73"/>
      <c r="AE167" s="73"/>
      <c r="AF167" s="73"/>
    </row>
    <row r="168" spans="2:32">
      <c r="B168" s="1739"/>
      <c r="C168" s="1416"/>
      <c r="D168" s="1417"/>
      <c r="E168" s="1663"/>
      <c r="F168" s="3533"/>
      <c r="G168" s="3533"/>
      <c r="H168" s="1648"/>
      <c r="I168" s="1874"/>
      <c r="J168" s="714"/>
      <c r="K168" s="1717"/>
      <c r="L168" s="1875"/>
      <c r="M168" s="339"/>
      <c r="N168" s="339"/>
      <c r="O168" s="339"/>
      <c r="P168" s="339"/>
      <c r="Q168" s="339"/>
      <c r="R168" s="339"/>
      <c r="S168" s="339"/>
      <c r="T168" s="339"/>
      <c r="U168" s="339"/>
      <c r="V168" s="339"/>
      <c r="W168" s="339"/>
      <c r="X168" s="339"/>
      <c r="Y168" s="73"/>
      <c r="Z168" s="73"/>
      <c r="AA168" s="73"/>
      <c r="AB168" s="73"/>
      <c r="AC168" s="73"/>
      <c r="AD168" s="73"/>
      <c r="AE168" s="73"/>
      <c r="AF168" s="73"/>
    </row>
    <row r="169" spans="2:32">
      <c r="B169" s="1739"/>
      <c r="C169" s="1416"/>
      <c r="D169" s="1417"/>
      <c r="E169" s="1663"/>
      <c r="F169" s="3533"/>
      <c r="G169" s="3533"/>
      <c r="H169" s="1648"/>
      <c r="I169" s="1874"/>
      <c r="J169" s="714"/>
      <c r="K169" s="1717"/>
      <c r="L169" s="1875"/>
      <c r="M169" s="339"/>
      <c r="N169" s="339"/>
      <c r="O169" s="339"/>
      <c r="P169" s="339"/>
      <c r="Q169" s="339"/>
      <c r="R169" s="339"/>
      <c r="S169" s="339"/>
      <c r="T169" s="339"/>
      <c r="U169" s="339"/>
      <c r="V169" s="339"/>
      <c r="W169" s="339"/>
      <c r="X169" s="339"/>
      <c r="Y169" s="73"/>
      <c r="Z169" s="73"/>
      <c r="AA169" s="73"/>
      <c r="AB169" s="73"/>
      <c r="AC169" s="73"/>
      <c r="AD169" s="73"/>
      <c r="AE169" s="73"/>
      <c r="AF169" s="73"/>
    </row>
    <row r="170" spans="2:32">
      <c r="B170" s="1739"/>
      <c r="C170" s="1416"/>
      <c r="D170" s="1417"/>
      <c r="E170" s="1663"/>
      <c r="F170" s="3533"/>
      <c r="G170" s="3533"/>
      <c r="H170" s="1648"/>
      <c r="I170" s="1874"/>
      <c r="J170" s="714"/>
      <c r="K170" s="1717"/>
      <c r="L170" s="1875"/>
      <c r="M170" s="339"/>
      <c r="N170" s="339"/>
      <c r="O170" s="339"/>
      <c r="P170" s="339"/>
      <c r="Q170" s="339"/>
      <c r="R170" s="339"/>
      <c r="S170" s="339"/>
      <c r="T170" s="339"/>
      <c r="U170" s="339"/>
      <c r="V170" s="339"/>
      <c r="W170" s="339"/>
      <c r="X170" s="339"/>
      <c r="Y170" s="73"/>
      <c r="Z170" s="73"/>
      <c r="AA170" s="73"/>
      <c r="AB170" s="73"/>
      <c r="AC170" s="73"/>
      <c r="AD170" s="73"/>
      <c r="AE170" s="73"/>
      <c r="AF170" s="73"/>
    </row>
    <row r="171" spans="2:32">
      <c r="B171" s="1739"/>
      <c r="C171" s="1416"/>
      <c r="D171" s="1417"/>
      <c r="E171" s="1663"/>
      <c r="F171" s="3533"/>
      <c r="G171" s="3533"/>
      <c r="H171" s="1648"/>
      <c r="I171" s="1874"/>
      <c r="J171" s="714"/>
      <c r="K171" s="1717"/>
      <c r="L171" s="1875"/>
      <c r="M171" s="339"/>
      <c r="N171" s="339"/>
      <c r="O171" s="339"/>
      <c r="P171" s="339"/>
      <c r="Q171" s="339"/>
      <c r="R171" s="339"/>
      <c r="S171" s="339"/>
      <c r="T171" s="339"/>
      <c r="U171" s="339"/>
      <c r="V171" s="339"/>
      <c r="W171" s="339"/>
      <c r="X171" s="339"/>
      <c r="Y171" s="73"/>
      <c r="Z171" s="73"/>
      <c r="AA171" s="73"/>
      <c r="AB171" s="73"/>
      <c r="AC171" s="73"/>
      <c r="AD171" s="73"/>
      <c r="AE171" s="73"/>
      <c r="AF171" s="73"/>
    </row>
    <row r="172" spans="2:32">
      <c r="B172" s="1739"/>
      <c r="C172" s="1416"/>
      <c r="D172" s="1417"/>
      <c r="E172" s="1663"/>
      <c r="F172" s="3533"/>
      <c r="G172" s="3533"/>
      <c r="H172" s="1648"/>
      <c r="I172" s="1874"/>
      <c r="J172" s="714"/>
      <c r="K172" s="1717"/>
      <c r="L172" s="1875"/>
      <c r="M172" s="339"/>
      <c r="N172" s="339"/>
      <c r="O172" s="339"/>
      <c r="P172" s="339"/>
      <c r="Q172" s="339"/>
      <c r="R172" s="339"/>
      <c r="S172" s="339"/>
      <c r="T172" s="339"/>
      <c r="U172" s="339"/>
      <c r="V172" s="339"/>
      <c r="W172" s="339"/>
      <c r="X172" s="339"/>
      <c r="Y172" s="73"/>
      <c r="Z172" s="73"/>
      <c r="AA172" s="73"/>
      <c r="AB172" s="73"/>
      <c r="AC172" s="73"/>
      <c r="AD172" s="73"/>
      <c r="AE172" s="73"/>
      <c r="AF172" s="73"/>
    </row>
    <row r="173" spans="2:32">
      <c r="B173" s="1739"/>
      <c r="C173" s="1416"/>
      <c r="D173" s="1417"/>
      <c r="E173" s="1663"/>
      <c r="F173" s="3533"/>
      <c r="G173" s="3533"/>
      <c r="H173" s="1648"/>
      <c r="I173" s="1874"/>
      <c r="J173" s="714"/>
      <c r="K173" s="1717"/>
      <c r="L173" s="1875"/>
      <c r="M173" s="339"/>
      <c r="N173" s="339"/>
      <c r="O173" s="339"/>
      <c r="P173" s="339"/>
      <c r="Q173" s="339"/>
      <c r="R173" s="339"/>
      <c r="S173" s="339"/>
      <c r="T173" s="339"/>
      <c r="U173" s="339"/>
      <c r="V173" s="339"/>
      <c r="W173" s="339"/>
      <c r="X173" s="339"/>
      <c r="Y173" s="73"/>
      <c r="Z173" s="73"/>
      <c r="AA173" s="73"/>
      <c r="AB173" s="73"/>
      <c r="AC173" s="73"/>
      <c r="AD173" s="73"/>
      <c r="AE173" s="73"/>
      <c r="AF173" s="73"/>
    </row>
    <row r="174" spans="2:32">
      <c r="B174" s="1739"/>
      <c r="C174" s="1416"/>
      <c r="D174" s="1417"/>
      <c r="E174" s="1663"/>
      <c r="F174" s="3533"/>
      <c r="G174" s="3533"/>
      <c r="H174" s="1648"/>
      <c r="I174" s="1874"/>
      <c r="J174" s="714"/>
      <c r="K174" s="1717"/>
      <c r="L174" s="1875"/>
      <c r="M174" s="339"/>
      <c r="N174" s="339"/>
      <c r="O174" s="339"/>
      <c r="P174" s="339"/>
      <c r="Q174" s="339"/>
      <c r="R174" s="339"/>
      <c r="S174" s="339"/>
      <c r="T174" s="339"/>
      <c r="U174" s="339"/>
      <c r="V174" s="339"/>
      <c r="W174" s="339"/>
      <c r="X174" s="339"/>
      <c r="Y174" s="73"/>
      <c r="Z174" s="73"/>
      <c r="AA174" s="73"/>
      <c r="AB174" s="73"/>
      <c r="AC174" s="73"/>
      <c r="AD174" s="73"/>
      <c r="AE174" s="73"/>
      <c r="AF174" s="73"/>
    </row>
    <row r="175" spans="2:32">
      <c r="B175" s="1740"/>
      <c r="C175" s="1416"/>
      <c r="D175" s="1417"/>
      <c r="E175" s="1663"/>
      <c r="F175" s="3533"/>
      <c r="G175" s="3533"/>
      <c r="H175" s="1648"/>
      <c r="I175" s="1874"/>
      <c r="J175" s="714"/>
      <c r="K175" s="1717"/>
      <c r="L175" s="1875"/>
      <c r="M175" s="339"/>
      <c r="N175" s="339"/>
      <c r="O175" s="339"/>
      <c r="P175" s="339"/>
      <c r="Q175" s="339"/>
      <c r="R175" s="339"/>
      <c r="S175" s="339"/>
      <c r="T175" s="339"/>
      <c r="U175" s="339"/>
      <c r="V175" s="339"/>
      <c r="W175" s="339"/>
      <c r="X175" s="339"/>
      <c r="Y175" s="73"/>
      <c r="Z175" s="73"/>
      <c r="AA175" s="73"/>
      <c r="AB175" s="73"/>
      <c r="AC175" s="73"/>
      <c r="AD175" s="73"/>
      <c r="AE175" s="73"/>
      <c r="AF175" s="73"/>
    </row>
    <row r="176" spans="2:32">
      <c r="B176" s="1739"/>
      <c r="C176" s="1416"/>
      <c r="D176" s="1417"/>
      <c r="E176" s="1663"/>
      <c r="F176" s="3533"/>
      <c r="G176" s="3533"/>
      <c r="H176" s="1648"/>
      <c r="I176" s="1874"/>
      <c r="J176" s="714"/>
      <c r="K176" s="1717"/>
      <c r="L176" s="1875"/>
      <c r="M176" s="339"/>
      <c r="N176" s="339"/>
      <c r="O176" s="339"/>
      <c r="P176" s="339"/>
      <c r="Q176" s="339"/>
      <c r="R176" s="339"/>
      <c r="S176" s="339"/>
      <c r="T176" s="339"/>
      <c r="U176" s="339"/>
      <c r="V176" s="339"/>
      <c r="W176" s="339"/>
      <c r="X176" s="339"/>
      <c r="Y176" s="73"/>
      <c r="Z176" s="73"/>
      <c r="AA176" s="73"/>
      <c r="AB176" s="73"/>
      <c r="AC176" s="73"/>
      <c r="AD176" s="73"/>
      <c r="AE176" s="73"/>
      <c r="AF176" s="73"/>
    </row>
    <row r="177" spans="2:32">
      <c r="B177" s="1739"/>
      <c r="C177" s="1416"/>
      <c r="D177" s="1417"/>
      <c r="E177" s="1663"/>
      <c r="F177" s="3533"/>
      <c r="G177" s="3533"/>
      <c r="H177" s="1648"/>
      <c r="I177" s="1874"/>
      <c r="J177" s="714"/>
      <c r="K177" s="1717"/>
      <c r="L177" s="1875"/>
      <c r="M177" s="339"/>
      <c r="N177" s="339"/>
      <c r="O177" s="339"/>
      <c r="P177" s="339"/>
      <c r="Q177" s="339"/>
      <c r="R177" s="339"/>
      <c r="S177" s="339"/>
      <c r="T177" s="339"/>
      <c r="U177" s="339"/>
      <c r="V177" s="339"/>
      <c r="W177" s="339"/>
      <c r="X177" s="339"/>
      <c r="Y177" s="73"/>
      <c r="Z177" s="73"/>
      <c r="AA177" s="73"/>
      <c r="AB177" s="73"/>
      <c r="AC177" s="73"/>
      <c r="AD177" s="73"/>
      <c r="AE177" s="73"/>
      <c r="AF177" s="73"/>
    </row>
    <row r="178" spans="2:32">
      <c r="B178" s="1739"/>
      <c r="C178" s="1416"/>
      <c r="D178" s="1417"/>
      <c r="E178" s="1663"/>
      <c r="F178" s="3533"/>
      <c r="G178" s="3533"/>
      <c r="H178" s="1648"/>
      <c r="I178" s="1874"/>
      <c r="J178" s="714"/>
      <c r="K178" s="1717"/>
      <c r="L178" s="1875"/>
      <c r="M178" s="339"/>
      <c r="N178" s="339"/>
      <c r="O178" s="339"/>
      <c r="P178" s="339"/>
      <c r="Q178" s="339"/>
      <c r="R178" s="339"/>
      <c r="S178" s="339"/>
      <c r="T178" s="339"/>
      <c r="U178" s="339"/>
      <c r="V178" s="339"/>
      <c r="W178" s="339"/>
      <c r="X178" s="339"/>
      <c r="Y178" s="73"/>
      <c r="Z178" s="73"/>
      <c r="AA178" s="73"/>
      <c r="AB178" s="73"/>
      <c r="AC178" s="73"/>
      <c r="AD178" s="73"/>
      <c r="AE178" s="73"/>
      <c r="AF178" s="73"/>
    </row>
    <row r="179" spans="2:32">
      <c r="B179" s="1739"/>
      <c r="C179" s="1416"/>
      <c r="D179" s="1417"/>
      <c r="E179" s="1663"/>
      <c r="F179" s="3533"/>
      <c r="G179" s="3533"/>
      <c r="H179" s="1648"/>
      <c r="I179" s="1874"/>
      <c r="J179" s="714"/>
      <c r="K179" s="1717"/>
      <c r="L179" s="1875"/>
      <c r="M179" s="339"/>
      <c r="N179" s="339"/>
      <c r="O179" s="339"/>
      <c r="P179" s="339"/>
      <c r="Q179" s="339"/>
      <c r="R179" s="339"/>
      <c r="S179" s="339"/>
      <c r="T179" s="339"/>
      <c r="U179" s="339"/>
      <c r="V179" s="339"/>
      <c r="W179" s="339"/>
      <c r="X179" s="339"/>
      <c r="Y179" s="73"/>
      <c r="Z179" s="73"/>
      <c r="AA179" s="73"/>
      <c r="AB179" s="73"/>
      <c r="AC179" s="73"/>
      <c r="AD179" s="73"/>
      <c r="AE179" s="73"/>
      <c r="AF179" s="73"/>
    </row>
    <row r="180" spans="2:32">
      <c r="B180" s="1739"/>
      <c r="C180" s="1416"/>
      <c r="D180" s="1417"/>
      <c r="E180" s="1663"/>
      <c r="F180" s="3533"/>
      <c r="G180" s="3533"/>
      <c r="H180" s="1648"/>
      <c r="I180" s="1874"/>
      <c r="J180" s="714"/>
      <c r="K180" s="1717"/>
      <c r="L180" s="1875"/>
      <c r="M180" s="339"/>
      <c r="N180" s="339"/>
      <c r="O180" s="339"/>
      <c r="P180" s="339"/>
      <c r="Q180" s="339"/>
      <c r="R180" s="339"/>
      <c r="S180" s="339"/>
      <c r="T180" s="339"/>
      <c r="U180" s="339"/>
      <c r="V180" s="339"/>
      <c r="W180" s="339"/>
      <c r="X180" s="339"/>
      <c r="Y180" s="73"/>
      <c r="Z180" s="73"/>
      <c r="AA180" s="73"/>
      <c r="AB180" s="73"/>
      <c r="AC180" s="73"/>
      <c r="AD180" s="73"/>
      <c r="AE180" s="73"/>
      <c r="AF180" s="73"/>
    </row>
    <row r="181" spans="2:32">
      <c r="B181" s="1739"/>
      <c r="C181" s="1416"/>
      <c r="D181" s="1417"/>
      <c r="E181" s="1663"/>
      <c r="F181" s="3533"/>
      <c r="G181" s="3533"/>
      <c r="H181" s="1648"/>
      <c r="I181" s="1874"/>
      <c r="J181" s="714"/>
      <c r="K181" s="1717"/>
      <c r="L181" s="1875"/>
      <c r="M181" s="339"/>
      <c r="N181" s="339"/>
      <c r="O181" s="339"/>
      <c r="P181" s="339"/>
      <c r="Q181" s="339"/>
      <c r="R181" s="339"/>
      <c r="S181" s="339"/>
      <c r="T181" s="339"/>
      <c r="U181" s="339"/>
      <c r="V181" s="339"/>
      <c r="W181" s="339"/>
      <c r="X181" s="339"/>
      <c r="Y181" s="73"/>
      <c r="Z181" s="73"/>
      <c r="AA181" s="73"/>
      <c r="AB181" s="73"/>
      <c r="AC181" s="73"/>
      <c r="AD181" s="73"/>
      <c r="AE181" s="73"/>
      <c r="AF181" s="73"/>
    </row>
    <row r="182" spans="2:32">
      <c r="B182" s="1739"/>
      <c r="C182" s="1416"/>
      <c r="D182" s="1417"/>
      <c r="E182" s="1663"/>
      <c r="F182" s="3533"/>
      <c r="G182" s="3533"/>
      <c r="H182" s="1648"/>
      <c r="I182" s="1874"/>
      <c r="J182" s="714"/>
      <c r="K182" s="1717"/>
      <c r="L182" s="1875"/>
      <c r="M182" s="339"/>
      <c r="N182" s="339"/>
      <c r="O182" s="339"/>
      <c r="P182" s="339"/>
      <c r="Q182" s="339"/>
      <c r="R182" s="339"/>
      <c r="S182" s="339"/>
      <c r="T182" s="339"/>
      <c r="U182" s="339"/>
      <c r="V182" s="339"/>
      <c r="W182" s="339"/>
      <c r="X182" s="339"/>
      <c r="Y182" s="73"/>
      <c r="Z182" s="73"/>
      <c r="AA182" s="73"/>
      <c r="AB182" s="73"/>
      <c r="AC182" s="73"/>
      <c r="AD182" s="73"/>
      <c r="AE182" s="73"/>
      <c r="AF182" s="73"/>
    </row>
    <row r="183" spans="2:32">
      <c r="B183" s="1739"/>
      <c r="C183" s="1416"/>
      <c r="D183" s="1417"/>
      <c r="E183" s="1663"/>
      <c r="F183" s="3533"/>
      <c r="G183" s="3533"/>
      <c r="H183" s="1648"/>
      <c r="I183" s="1874"/>
      <c r="J183" s="714"/>
      <c r="K183" s="1717"/>
      <c r="L183" s="1875"/>
      <c r="M183" s="339"/>
      <c r="N183" s="339"/>
      <c r="O183" s="339"/>
      <c r="P183" s="339"/>
      <c r="Q183" s="339"/>
      <c r="R183" s="339"/>
      <c r="S183" s="339"/>
      <c r="T183" s="339"/>
      <c r="U183" s="339"/>
      <c r="V183" s="339"/>
      <c r="W183" s="339"/>
      <c r="X183" s="339"/>
      <c r="Y183" s="73"/>
      <c r="Z183" s="73"/>
      <c r="AA183" s="73"/>
      <c r="AB183" s="73"/>
      <c r="AC183" s="73"/>
      <c r="AD183" s="73"/>
      <c r="AE183" s="73"/>
      <c r="AF183" s="73"/>
    </row>
    <row r="184" spans="2:32">
      <c r="B184" s="1739"/>
      <c r="C184" s="1416"/>
      <c r="D184" s="1417"/>
      <c r="E184" s="1663"/>
      <c r="F184" s="3533"/>
      <c r="G184" s="3533"/>
      <c r="H184" s="1648"/>
      <c r="I184" s="1874"/>
      <c r="J184" s="714"/>
      <c r="K184" s="1717"/>
      <c r="L184" s="1875"/>
      <c r="M184" s="339"/>
      <c r="N184" s="339"/>
      <c r="O184" s="339"/>
      <c r="P184" s="339"/>
      <c r="Q184" s="339"/>
      <c r="R184" s="339"/>
      <c r="S184" s="339"/>
      <c r="T184" s="339"/>
      <c r="U184" s="339"/>
      <c r="V184" s="339"/>
      <c r="W184" s="339"/>
      <c r="X184" s="339"/>
      <c r="Y184" s="73"/>
      <c r="Z184" s="73"/>
      <c r="AA184" s="73"/>
      <c r="AB184" s="73"/>
      <c r="AC184" s="73"/>
      <c r="AD184" s="73"/>
      <c r="AE184" s="73"/>
      <c r="AF184" s="73"/>
    </row>
    <row r="185" spans="2:32">
      <c r="B185" s="1739"/>
      <c r="C185" s="1416"/>
      <c r="D185" s="1417"/>
      <c r="E185" s="1663"/>
      <c r="F185" s="3533"/>
      <c r="G185" s="3533"/>
      <c r="H185" s="1648"/>
      <c r="I185" s="1874"/>
      <c r="J185" s="714"/>
      <c r="K185" s="1717"/>
      <c r="L185" s="1875"/>
      <c r="M185" s="339"/>
      <c r="N185" s="339"/>
      <c r="O185" s="339"/>
      <c r="P185" s="339"/>
      <c r="Q185" s="339"/>
      <c r="R185" s="339"/>
      <c r="S185" s="339"/>
      <c r="T185" s="339"/>
      <c r="U185" s="339"/>
      <c r="V185" s="339"/>
      <c r="W185" s="339"/>
      <c r="X185" s="339"/>
      <c r="Y185" s="73"/>
      <c r="Z185" s="73"/>
      <c r="AA185" s="73"/>
      <c r="AB185" s="73"/>
      <c r="AC185" s="73"/>
      <c r="AD185" s="73"/>
      <c r="AE185" s="73"/>
      <c r="AF185" s="73"/>
    </row>
    <row r="186" spans="2:32">
      <c r="B186" s="1740"/>
      <c r="C186" s="1416"/>
      <c r="D186" s="1417"/>
      <c r="E186" s="1663"/>
      <c r="F186" s="3533"/>
      <c r="G186" s="3533"/>
      <c r="H186" s="1648"/>
      <c r="I186" s="1874"/>
      <c r="J186" s="714"/>
      <c r="K186" s="1717"/>
      <c r="L186" s="1875"/>
      <c r="M186" s="339"/>
      <c r="N186" s="339"/>
      <c r="O186" s="339"/>
      <c r="P186" s="339"/>
      <c r="Q186" s="339"/>
      <c r="R186" s="339"/>
      <c r="S186" s="339"/>
      <c r="T186" s="339"/>
      <c r="U186" s="339"/>
      <c r="V186" s="339"/>
      <c r="W186" s="339"/>
      <c r="X186" s="339"/>
      <c r="Y186" s="73"/>
      <c r="Z186" s="73"/>
      <c r="AA186" s="73"/>
      <c r="AB186" s="73"/>
      <c r="AC186" s="73"/>
      <c r="AD186" s="73"/>
      <c r="AE186" s="73"/>
      <c r="AF186" s="73"/>
    </row>
    <row r="187" spans="2:32">
      <c r="B187" s="1739"/>
      <c r="C187" s="1416"/>
      <c r="D187" s="1417"/>
      <c r="E187" s="1663"/>
      <c r="F187" s="3533"/>
      <c r="G187" s="3533"/>
      <c r="H187" s="1648"/>
      <c r="I187" s="1874"/>
      <c r="J187" s="714"/>
      <c r="K187" s="1717"/>
      <c r="L187" s="1875"/>
      <c r="M187" s="339"/>
      <c r="N187" s="339"/>
      <c r="O187" s="339"/>
      <c r="P187" s="339"/>
      <c r="Q187" s="339"/>
      <c r="R187" s="339"/>
      <c r="S187" s="339"/>
      <c r="T187" s="339"/>
      <c r="U187" s="339"/>
      <c r="V187" s="339"/>
      <c r="W187" s="339"/>
      <c r="X187" s="339"/>
      <c r="Y187" s="73"/>
      <c r="Z187" s="73"/>
      <c r="AA187" s="73"/>
      <c r="AB187" s="73"/>
      <c r="AC187" s="73"/>
      <c r="AD187" s="73"/>
      <c r="AE187" s="73"/>
      <c r="AF187" s="73"/>
    </row>
    <row r="188" spans="2:32">
      <c r="B188" s="1740"/>
      <c r="C188" s="1416"/>
      <c r="D188" s="1417"/>
      <c r="E188" s="1663"/>
      <c r="F188" s="3533"/>
      <c r="G188" s="3533"/>
      <c r="H188" s="1648"/>
      <c r="I188" s="1874"/>
      <c r="J188" s="714"/>
      <c r="K188" s="1717"/>
      <c r="L188" s="1875"/>
      <c r="M188" s="339"/>
      <c r="N188" s="339"/>
      <c r="O188" s="339"/>
      <c r="P188" s="339"/>
      <c r="Q188" s="339"/>
      <c r="R188" s="339"/>
      <c r="S188" s="339"/>
      <c r="T188" s="339"/>
      <c r="U188" s="339"/>
      <c r="V188" s="339"/>
      <c r="W188" s="339"/>
      <c r="X188" s="339"/>
      <c r="Y188" s="73"/>
      <c r="Z188" s="73"/>
      <c r="AA188" s="73"/>
      <c r="AB188" s="73"/>
      <c r="AC188" s="73"/>
      <c r="AD188" s="73"/>
      <c r="AE188" s="73"/>
      <c r="AF188" s="73"/>
    </row>
    <row r="189" spans="2:32">
      <c r="B189" s="1739"/>
      <c r="C189" s="1416"/>
      <c r="D189" s="1417"/>
      <c r="E189" s="1663"/>
      <c r="F189" s="3533"/>
      <c r="G189" s="3533"/>
      <c r="H189" s="1648"/>
      <c r="I189" s="1874"/>
      <c r="J189" s="714"/>
      <c r="K189" s="1717"/>
      <c r="L189" s="1875"/>
      <c r="M189" s="339"/>
      <c r="N189" s="339"/>
      <c r="O189" s="339"/>
      <c r="P189" s="339"/>
      <c r="Q189" s="339"/>
      <c r="R189" s="339"/>
      <c r="S189" s="339"/>
      <c r="T189" s="339"/>
      <c r="U189" s="339"/>
      <c r="V189" s="339"/>
      <c r="W189" s="339"/>
      <c r="X189" s="339"/>
      <c r="Y189" s="73"/>
      <c r="Z189" s="73"/>
      <c r="AA189" s="73"/>
      <c r="AB189" s="73"/>
      <c r="AC189" s="73"/>
      <c r="AD189" s="73"/>
      <c r="AE189" s="73"/>
      <c r="AF189" s="73"/>
    </row>
    <row r="190" spans="2:32">
      <c r="B190" s="1740"/>
      <c r="C190" s="1416"/>
      <c r="D190" s="1417"/>
      <c r="E190" s="1663"/>
      <c r="F190" s="3533"/>
      <c r="G190" s="3533"/>
      <c r="H190" s="1648"/>
      <c r="I190" s="1874"/>
      <c r="J190" s="714"/>
      <c r="K190" s="1717"/>
      <c r="L190" s="1875"/>
      <c r="M190" s="339"/>
      <c r="N190" s="339"/>
      <c r="O190" s="339"/>
      <c r="P190" s="339"/>
      <c r="Q190" s="339"/>
      <c r="R190" s="339"/>
      <c r="S190" s="339"/>
      <c r="T190" s="339"/>
      <c r="U190" s="339"/>
      <c r="V190" s="339"/>
      <c r="W190" s="339"/>
      <c r="X190" s="339"/>
      <c r="Y190" s="73"/>
      <c r="Z190" s="73"/>
      <c r="AA190" s="73"/>
      <c r="AB190" s="73"/>
      <c r="AC190" s="73"/>
      <c r="AD190" s="73"/>
      <c r="AE190" s="73"/>
      <c r="AF190" s="73"/>
    </row>
    <row r="191" spans="2:32">
      <c r="B191" s="1739"/>
      <c r="C191" s="1416"/>
      <c r="D191" s="1417"/>
      <c r="E191" s="1663"/>
      <c r="F191" s="3533"/>
      <c r="G191" s="3533"/>
      <c r="H191" s="1648"/>
      <c r="I191" s="1874"/>
      <c r="J191" s="714"/>
      <c r="K191" s="1717"/>
      <c r="L191" s="1875"/>
      <c r="M191" s="339"/>
      <c r="N191" s="339"/>
      <c r="O191" s="339"/>
      <c r="P191" s="339"/>
      <c r="Q191" s="339"/>
      <c r="R191" s="339"/>
      <c r="S191" s="339"/>
      <c r="T191" s="339"/>
      <c r="U191" s="339"/>
      <c r="V191" s="339"/>
      <c r="W191" s="339"/>
      <c r="X191" s="339"/>
      <c r="Y191" s="73"/>
      <c r="Z191" s="73"/>
      <c r="AA191" s="73"/>
      <c r="AB191" s="73"/>
      <c r="AC191" s="73"/>
      <c r="AD191" s="73"/>
      <c r="AE191" s="73"/>
      <c r="AF191" s="73"/>
    </row>
    <row r="192" spans="2:32">
      <c r="B192" s="1740"/>
      <c r="C192" s="1416"/>
      <c r="D192" s="1417"/>
      <c r="E192" s="1663"/>
      <c r="F192" s="3533"/>
      <c r="G192" s="3533"/>
      <c r="H192" s="1648"/>
      <c r="I192" s="1874"/>
      <c r="J192" s="714"/>
      <c r="K192" s="1717"/>
      <c r="L192" s="1875"/>
      <c r="M192" s="339"/>
      <c r="N192" s="339"/>
      <c r="O192" s="339"/>
      <c r="P192" s="339"/>
      <c r="Q192" s="339"/>
      <c r="R192" s="339"/>
      <c r="S192" s="339"/>
      <c r="T192" s="339"/>
      <c r="U192" s="339"/>
      <c r="V192" s="339"/>
      <c r="W192" s="339"/>
      <c r="X192" s="339"/>
      <c r="Y192" s="73"/>
      <c r="Z192" s="73"/>
      <c r="AA192" s="73"/>
      <c r="AB192" s="73"/>
      <c r="AC192" s="73"/>
      <c r="AD192" s="73"/>
      <c r="AE192" s="73"/>
      <c r="AF192" s="73"/>
    </row>
    <row r="193" spans="2:32">
      <c r="B193" s="1739"/>
      <c r="C193" s="1416"/>
      <c r="D193" s="1417"/>
      <c r="E193" s="1663"/>
      <c r="F193" s="3533"/>
      <c r="G193" s="3533"/>
      <c r="H193" s="1648"/>
      <c r="I193" s="1874"/>
      <c r="J193" s="714"/>
      <c r="K193" s="1717"/>
      <c r="L193" s="1875"/>
      <c r="M193" s="339"/>
      <c r="N193" s="339"/>
      <c r="O193" s="339"/>
      <c r="P193" s="339"/>
      <c r="Q193" s="339"/>
      <c r="R193" s="339"/>
      <c r="S193" s="339"/>
      <c r="T193" s="339"/>
      <c r="U193" s="339"/>
      <c r="V193" s="339"/>
      <c r="W193" s="339"/>
      <c r="X193" s="339"/>
      <c r="Y193" s="73"/>
      <c r="Z193" s="73"/>
      <c r="AA193" s="73"/>
      <c r="AB193" s="73"/>
      <c r="AC193" s="73"/>
      <c r="AD193" s="73"/>
      <c r="AE193" s="73"/>
      <c r="AF193" s="73"/>
    </row>
    <row r="194" spans="2:32">
      <c r="B194" s="1739"/>
      <c r="C194" s="1416"/>
      <c r="D194" s="1417"/>
      <c r="E194" s="1663"/>
      <c r="F194" s="3533"/>
      <c r="G194" s="3533"/>
      <c r="H194" s="1648"/>
      <c r="I194" s="1874"/>
      <c r="J194" s="714"/>
      <c r="K194" s="1717"/>
      <c r="L194" s="1875"/>
      <c r="M194" s="339"/>
      <c r="N194" s="339"/>
      <c r="O194" s="339"/>
      <c r="P194" s="339"/>
      <c r="Q194" s="339"/>
      <c r="R194" s="339"/>
      <c r="S194" s="339"/>
      <c r="T194" s="339"/>
      <c r="U194" s="339"/>
      <c r="V194" s="339"/>
      <c r="W194" s="339"/>
      <c r="X194" s="339"/>
      <c r="Y194" s="73"/>
      <c r="Z194" s="73"/>
      <c r="AA194" s="73"/>
      <c r="AB194" s="73"/>
      <c r="AC194" s="73"/>
      <c r="AD194" s="73"/>
      <c r="AE194" s="73"/>
      <c r="AF194" s="73"/>
    </row>
    <row r="195" spans="2:32">
      <c r="B195" s="1739"/>
      <c r="C195" s="1416"/>
      <c r="D195" s="1417"/>
      <c r="E195" s="1663"/>
      <c r="F195" s="3533"/>
      <c r="G195" s="3533"/>
      <c r="H195" s="1648"/>
      <c r="I195" s="1874"/>
      <c r="J195" s="714"/>
      <c r="K195" s="1717"/>
      <c r="L195" s="1875"/>
      <c r="M195" s="339"/>
      <c r="N195" s="339"/>
      <c r="O195" s="339"/>
      <c r="P195" s="339"/>
      <c r="Q195" s="339"/>
      <c r="R195" s="339"/>
      <c r="S195" s="339"/>
      <c r="T195" s="339"/>
      <c r="U195" s="339"/>
      <c r="V195" s="339"/>
      <c r="W195" s="339"/>
      <c r="X195" s="339"/>
      <c r="Y195" s="73"/>
      <c r="Z195" s="73"/>
      <c r="AA195" s="73"/>
      <c r="AB195" s="73"/>
      <c r="AC195" s="73"/>
      <c r="AD195" s="73"/>
      <c r="AE195" s="73"/>
      <c r="AF195" s="73"/>
    </row>
    <row r="196" spans="2:32">
      <c r="B196" s="1739"/>
      <c r="C196" s="1416"/>
      <c r="D196" s="1417"/>
      <c r="E196" s="1663"/>
      <c r="F196" s="3533"/>
      <c r="G196" s="3533"/>
      <c r="H196" s="1648"/>
      <c r="I196" s="1874"/>
      <c r="J196" s="714"/>
      <c r="K196" s="1717"/>
      <c r="L196" s="1875"/>
      <c r="M196" s="339"/>
      <c r="N196" s="339"/>
      <c r="O196" s="339"/>
      <c r="P196" s="339"/>
      <c r="Q196" s="339"/>
      <c r="R196" s="339"/>
      <c r="S196" s="339"/>
      <c r="T196" s="339"/>
      <c r="U196" s="339"/>
      <c r="V196" s="339"/>
      <c r="W196" s="339"/>
      <c r="X196" s="339"/>
      <c r="Y196" s="73"/>
      <c r="Z196" s="73"/>
      <c r="AA196" s="73"/>
      <c r="AB196" s="73"/>
      <c r="AC196" s="73"/>
      <c r="AD196" s="73"/>
      <c r="AE196" s="73"/>
      <c r="AF196" s="73"/>
    </row>
    <row r="197" spans="2:32">
      <c r="B197" s="1739"/>
      <c r="C197" s="1416"/>
      <c r="D197" s="1417"/>
      <c r="E197" s="1663"/>
      <c r="F197" s="3533"/>
      <c r="G197" s="3533"/>
      <c r="H197" s="1648"/>
      <c r="I197" s="1874"/>
      <c r="J197" s="714"/>
      <c r="K197" s="1717"/>
      <c r="L197" s="1875"/>
      <c r="M197" s="339"/>
      <c r="N197" s="339"/>
      <c r="O197" s="339"/>
      <c r="P197" s="339"/>
      <c r="Q197" s="339"/>
      <c r="R197" s="339"/>
      <c r="S197" s="339"/>
      <c r="T197" s="339"/>
      <c r="U197" s="339"/>
      <c r="V197" s="339"/>
      <c r="W197" s="339"/>
      <c r="X197" s="339"/>
      <c r="Y197" s="73"/>
      <c r="Z197" s="73"/>
      <c r="AA197" s="73"/>
      <c r="AB197" s="73"/>
      <c r="AC197" s="73"/>
      <c r="AD197" s="73"/>
      <c r="AE197" s="73"/>
      <c r="AF197" s="73"/>
    </row>
    <row r="198" spans="2:32">
      <c r="B198" s="1739"/>
      <c r="C198" s="1416"/>
      <c r="D198" s="1417"/>
      <c r="E198" s="1663"/>
      <c r="F198" s="3533"/>
      <c r="G198" s="3533"/>
      <c r="H198" s="1648"/>
      <c r="I198" s="1874"/>
      <c r="J198" s="714"/>
      <c r="K198" s="1717"/>
      <c r="L198" s="1875"/>
      <c r="M198" s="339"/>
      <c r="N198" s="339"/>
      <c r="O198" s="339"/>
      <c r="P198" s="339"/>
      <c r="Q198" s="339"/>
      <c r="R198" s="339"/>
      <c r="S198" s="339"/>
      <c r="T198" s="339"/>
      <c r="U198" s="339"/>
      <c r="V198" s="339"/>
      <c r="W198" s="339"/>
      <c r="X198" s="339"/>
      <c r="Y198" s="73"/>
      <c r="Z198" s="73"/>
      <c r="AA198" s="73"/>
      <c r="AB198" s="73"/>
      <c r="AC198" s="73"/>
      <c r="AD198" s="73"/>
      <c r="AE198" s="73"/>
      <c r="AF198" s="73"/>
    </row>
    <row r="199" spans="2:32">
      <c r="B199" s="1739"/>
      <c r="C199" s="1416"/>
      <c r="D199" s="1417"/>
      <c r="E199" s="1663"/>
      <c r="F199" s="3533"/>
      <c r="G199" s="3533"/>
      <c r="H199" s="1648"/>
      <c r="I199" s="1874"/>
      <c r="J199" s="714"/>
      <c r="K199" s="1717"/>
      <c r="L199" s="1875"/>
      <c r="M199" s="339"/>
      <c r="N199" s="339"/>
      <c r="O199" s="339"/>
      <c r="P199" s="339"/>
      <c r="Q199" s="339"/>
      <c r="R199" s="339"/>
      <c r="S199" s="339"/>
      <c r="T199" s="339"/>
      <c r="U199" s="339"/>
      <c r="V199" s="339"/>
      <c r="W199" s="339"/>
      <c r="X199" s="339"/>
      <c r="Y199" s="73"/>
      <c r="Z199" s="73"/>
      <c r="AA199" s="73"/>
      <c r="AB199" s="73"/>
      <c r="AC199" s="73"/>
      <c r="AD199" s="73"/>
      <c r="AE199" s="73"/>
      <c r="AF199" s="73"/>
    </row>
    <row r="200" spans="2:32">
      <c r="B200" s="1739"/>
      <c r="C200" s="1416"/>
      <c r="D200" s="1417"/>
      <c r="E200" s="1663"/>
      <c r="F200" s="3533"/>
      <c r="G200" s="3533"/>
      <c r="H200" s="1648"/>
      <c r="I200" s="1874"/>
      <c r="J200" s="714"/>
      <c r="K200" s="1717"/>
      <c r="L200" s="1875"/>
      <c r="M200" s="339"/>
      <c r="N200" s="339"/>
      <c r="O200" s="339"/>
      <c r="P200" s="339"/>
      <c r="Q200" s="339"/>
      <c r="R200" s="339"/>
      <c r="S200" s="339"/>
      <c r="T200" s="339"/>
      <c r="U200" s="339"/>
      <c r="V200" s="339"/>
      <c r="W200" s="339"/>
      <c r="X200" s="339"/>
      <c r="Y200" s="73"/>
      <c r="Z200" s="73"/>
      <c r="AA200" s="73"/>
      <c r="AB200" s="73"/>
      <c r="AC200" s="73"/>
      <c r="AD200" s="73"/>
      <c r="AE200" s="73"/>
      <c r="AF200" s="73"/>
    </row>
    <row r="201" spans="2:32">
      <c r="B201" s="1739"/>
      <c r="C201" s="1416"/>
      <c r="D201" s="1417"/>
      <c r="E201" s="1663"/>
      <c r="F201" s="3533"/>
      <c r="G201" s="3533"/>
      <c r="H201" s="1648"/>
      <c r="I201" s="1874"/>
      <c r="J201" s="714"/>
      <c r="K201" s="1717"/>
      <c r="L201" s="1875"/>
      <c r="M201" s="339"/>
      <c r="N201" s="339"/>
      <c r="O201" s="339"/>
      <c r="P201" s="339"/>
      <c r="Q201" s="339"/>
      <c r="R201" s="339"/>
      <c r="S201" s="339"/>
      <c r="T201" s="339"/>
      <c r="U201" s="339"/>
      <c r="V201" s="339"/>
      <c r="W201" s="339"/>
      <c r="X201" s="339"/>
      <c r="Y201" s="73"/>
      <c r="Z201" s="73"/>
      <c r="AA201" s="73"/>
      <c r="AB201" s="73"/>
      <c r="AC201" s="73"/>
      <c r="AD201" s="73"/>
      <c r="AE201" s="73"/>
      <c r="AF201" s="73"/>
    </row>
    <row r="202" spans="2:32">
      <c r="B202" s="1739"/>
      <c r="C202" s="1416"/>
      <c r="D202" s="1417"/>
      <c r="E202" s="1663"/>
      <c r="F202" s="3533"/>
      <c r="G202" s="3533"/>
      <c r="H202" s="1648"/>
      <c r="I202" s="1874"/>
      <c r="J202" s="714"/>
      <c r="K202" s="1717"/>
      <c r="L202" s="1875"/>
      <c r="M202" s="339"/>
      <c r="N202" s="339"/>
      <c r="O202" s="339"/>
      <c r="P202" s="339"/>
      <c r="Q202" s="339"/>
      <c r="R202" s="339"/>
      <c r="S202" s="339"/>
      <c r="T202" s="339"/>
      <c r="U202" s="339"/>
      <c r="V202" s="339"/>
      <c r="W202" s="339"/>
      <c r="X202" s="339"/>
      <c r="Y202" s="73"/>
      <c r="Z202" s="73"/>
      <c r="AA202" s="73"/>
      <c r="AB202" s="73"/>
      <c r="AC202" s="73"/>
      <c r="AD202" s="73"/>
      <c r="AE202" s="73"/>
      <c r="AF202" s="73"/>
    </row>
    <row r="203" spans="2:32">
      <c r="B203" s="1739"/>
      <c r="C203" s="1416"/>
      <c r="D203" s="1417"/>
      <c r="E203" s="1663"/>
      <c r="F203" s="3533"/>
      <c r="G203" s="3533"/>
      <c r="H203" s="1648"/>
      <c r="I203" s="1874"/>
      <c r="J203" s="714"/>
      <c r="K203" s="1717"/>
      <c r="L203" s="1875"/>
      <c r="M203" s="339"/>
      <c r="N203" s="339"/>
      <c r="O203" s="339"/>
      <c r="P203" s="339"/>
      <c r="Q203" s="339"/>
      <c r="R203" s="339"/>
      <c r="S203" s="339"/>
      <c r="T203" s="339"/>
      <c r="U203" s="339"/>
      <c r="V203" s="339"/>
      <c r="W203" s="339"/>
      <c r="X203" s="339"/>
      <c r="Y203" s="73"/>
      <c r="Z203" s="73"/>
      <c r="AA203" s="73"/>
      <c r="AB203" s="73"/>
      <c r="AC203" s="73"/>
      <c r="AD203" s="73"/>
      <c r="AE203" s="73"/>
      <c r="AF203" s="73"/>
    </row>
    <row r="204" spans="2:32">
      <c r="B204" s="1739"/>
      <c r="C204" s="1416"/>
      <c r="D204" s="1417"/>
      <c r="E204" s="1663"/>
      <c r="F204" s="3533"/>
      <c r="G204" s="3533"/>
      <c r="H204" s="1648"/>
      <c r="I204" s="1874"/>
      <c r="J204" s="714"/>
      <c r="K204" s="1717"/>
      <c r="L204" s="1901"/>
      <c r="M204" s="339"/>
      <c r="N204" s="339"/>
      <c r="O204" s="339"/>
      <c r="P204" s="339"/>
      <c r="Q204" s="339"/>
      <c r="R204" s="339"/>
      <c r="S204" s="339"/>
      <c r="T204" s="339"/>
      <c r="U204" s="339"/>
      <c r="V204" s="339"/>
      <c r="W204" s="339"/>
      <c r="X204" s="339"/>
      <c r="Y204" s="73"/>
      <c r="Z204" s="73"/>
      <c r="AA204" s="73"/>
      <c r="AB204" s="73"/>
      <c r="AC204" s="73"/>
      <c r="AD204" s="73"/>
      <c r="AE204" s="73"/>
      <c r="AF204" s="73"/>
    </row>
    <row r="205" spans="2:32">
      <c r="B205" s="1739"/>
      <c r="C205" s="1416"/>
      <c r="D205" s="1417"/>
      <c r="E205" s="1663"/>
      <c r="F205" s="3533"/>
      <c r="G205" s="3533"/>
      <c r="H205" s="1648"/>
      <c r="I205" s="1874"/>
      <c r="J205" s="714"/>
      <c r="K205" s="1717"/>
      <c r="L205" s="1901"/>
      <c r="M205" s="339"/>
      <c r="N205" s="339"/>
      <c r="O205" s="339"/>
      <c r="P205" s="339"/>
      <c r="Q205" s="339"/>
      <c r="R205" s="339"/>
      <c r="S205" s="339"/>
      <c r="T205" s="339"/>
      <c r="U205" s="339"/>
      <c r="V205" s="339"/>
      <c r="W205" s="339"/>
      <c r="X205" s="339"/>
      <c r="Y205" s="73"/>
      <c r="Z205" s="73"/>
      <c r="AA205" s="73"/>
      <c r="AB205" s="73"/>
      <c r="AC205" s="73"/>
      <c r="AD205" s="73"/>
      <c r="AE205" s="73"/>
      <c r="AF205" s="73"/>
    </row>
    <row r="206" spans="2:32">
      <c r="B206" s="1739"/>
      <c r="C206" s="1416"/>
      <c r="D206" s="1417"/>
      <c r="E206" s="1663"/>
      <c r="F206" s="3533"/>
      <c r="G206" s="3533"/>
      <c r="H206" s="1648"/>
      <c r="I206" s="1874"/>
      <c r="J206" s="714"/>
      <c r="K206" s="1717"/>
      <c r="L206" s="1901"/>
      <c r="M206" s="339"/>
      <c r="N206" s="339"/>
      <c r="O206" s="339"/>
      <c r="P206" s="339"/>
      <c r="Q206" s="339"/>
      <c r="R206" s="339"/>
      <c r="S206" s="339"/>
      <c r="T206" s="339"/>
      <c r="U206" s="339"/>
      <c r="V206" s="339"/>
      <c r="W206" s="339"/>
      <c r="X206" s="339"/>
      <c r="Y206" s="73"/>
      <c r="Z206" s="73"/>
      <c r="AA206" s="73"/>
      <c r="AB206" s="73"/>
      <c r="AC206" s="73"/>
      <c r="AD206" s="73"/>
      <c r="AE206" s="73"/>
      <c r="AF206" s="73"/>
    </row>
    <row r="207" spans="2:32">
      <c r="B207" s="1739"/>
      <c r="C207" s="1416"/>
      <c r="D207" s="1417"/>
      <c r="E207" s="1663"/>
      <c r="F207" s="3533"/>
      <c r="G207" s="3533"/>
      <c r="H207" s="1648"/>
      <c r="I207" s="1874"/>
      <c r="J207" s="714"/>
      <c r="K207" s="1717"/>
      <c r="L207" s="1901"/>
      <c r="M207" s="339"/>
      <c r="N207" s="339"/>
      <c r="O207" s="339"/>
      <c r="P207" s="339"/>
      <c r="Q207" s="339"/>
      <c r="R207" s="339"/>
      <c r="S207" s="339"/>
      <c r="T207" s="339"/>
      <c r="U207" s="339"/>
      <c r="V207" s="339"/>
      <c r="W207" s="339"/>
      <c r="X207" s="339"/>
      <c r="Y207" s="73"/>
      <c r="Z207" s="73"/>
      <c r="AA207" s="73"/>
      <c r="AB207" s="73"/>
      <c r="AC207" s="73"/>
      <c r="AD207" s="73"/>
      <c r="AE207" s="73"/>
      <c r="AF207" s="73"/>
    </row>
    <row r="208" spans="2:32">
      <c r="B208" s="1739"/>
      <c r="C208" s="1416"/>
      <c r="D208" s="1417"/>
      <c r="E208" s="1663"/>
      <c r="F208" s="3533"/>
      <c r="G208" s="3533"/>
      <c r="H208" s="1648"/>
      <c r="I208" s="1874"/>
      <c r="J208" s="714"/>
      <c r="K208" s="1717"/>
      <c r="L208" s="1901"/>
      <c r="M208" s="339"/>
      <c r="N208" s="339"/>
      <c r="O208" s="339"/>
      <c r="P208" s="339"/>
      <c r="Q208" s="339"/>
      <c r="R208" s="339"/>
      <c r="S208" s="339"/>
      <c r="T208" s="339"/>
      <c r="U208" s="339"/>
      <c r="V208" s="339"/>
      <c r="W208" s="339"/>
      <c r="X208" s="339"/>
      <c r="Y208" s="73"/>
      <c r="Z208" s="73"/>
      <c r="AA208" s="73"/>
      <c r="AB208" s="73"/>
      <c r="AC208" s="73"/>
      <c r="AD208" s="73"/>
      <c r="AE208" s="73"/>
      <c r="AF208" s="73"/>
    </row>
    <row r="209" spans="2:32">
      <c r="B209" s="1739"/>
      <c r="C209" s="1416"/>
      <c r="D209" s="1417"/>
      <c r="E209" s="1663"/>
      <c r="F209" s="3533"/>
      <c r="G209" s="3533"/>
      <c r="H209" s="1648"/>
      <c r="I209" s="1874"/>
      <c r="J209" s="714"/>
      <c r="K209" s="1717"/>
      <c r="L209" s="1901"/>
      <c r="M209" s="339"/>
      <c r="N209" s="339"/>
      <c r="O209" s="339"/>
      <c r="P209" s="339"/>
      <c r="Q209" s="339"/>
      <c r="R209" s="339"/>
      <c r="S209" s="339"/>
      <c r="T209" s="339"/>
      <c r="U209" s="339"/>
      <c r="V209" s="339"/>
      <c r="W209" s="339"/>
      <c r="X209" s="339"/>
      <c r="Y209" s="73"/>
      <c r="Z209" s="73"/>
      <c r="AA209" s="73"/>
      <c r="AB209" s="73"/>
      <c r="AC209" s="73"/>
      <c r="AD209" s="73"/>
      <c r="AE209" s="73"/>
      <c r="AF209" s="73"/>
    </row>
    <row r="210" spans="2:32">
      <c r="B210" s="1739"/>
      <c r="C210" s="1416"/>
      <c r="D210" s="1417"/>
      <c r="E210" s="1663"/>
      <c r="F210" s="3533"/>
      <c r="G210" s="3533"/>
      <c r="H210" s="1648"/>
      <c r="I210" s="1874"/>
      <c r="J210" s="714"/>
      <c r="K210" s="1717"/>
      <c r="L210" s="1901"/>
      <c r="M210" s="339"/>
      <c r="N210" s="339"/>
      <c r="O210" s="339"/>
      <c r="P210" s="339"/>
      <c r="Q210" s="339"/>
      <c r="R210" s="339"/>
      <c r="S210" s="339"/>
      <c r="T210" s="339"/>
      <c r="U210" s="339"/>
      <c r="V210" s="339"/>
      <c r="W210" s="339"/>
      <c r="X210" s="339"/>
      <c r="Y210" s="73"/>
      <c r="Z210" s="73"/>
      <c r="AA210" s="73"/>
      <c r="AB210" s="73"/>
      <c r="AC210" s="73"/>
      <c r="AD210" s="73"/>
      <c r="AE210" s="73"/>
      <c r="AF210" s="73"/>
    </row>
    <row r="211" spans="2:32">
      <c r="B211" s="1739"/>
      <c r="C211" s="1416"/>
      <c r="D211" s="1417"/>
      <c r="E211" s="1663"/>
      <c r="F211" s="3533"/>
      <c r="G211" s="3533"/>
      <c r="H211" s="1648"/>
      <c r="I211" s="1874"/>
      <c r="J211" s="714"/>
      <c r="K211" s="1717"/>
      <c r="L211" s="1901"/>
      <c r="M211" s="339"/>
      <c r="N211" s="339"/>
      <c r="O211" s="339"/>
      <c r="P211" s="339"/>
      <c r="Q211" s="339"/>
      <c r="R211" s="339"/>
      <c r="S211" s="339"/>
      <c r="T211" s="339"/>
      <c r="U211" s="339"/>
      <c r="V211" s="339"/>
      <c r="W211" s="339"/>
      <c r="X211" s="339"/>
      <c r="Y211" s="73"/>
      <c r="Z211" s="73"/>
      <c r="AA211" s="73"/>
      <c r="AB211" s="73"/>
      <c r="AC211" s="73"/>
      <c r="AD211" s="73"/>
      <c r="AE211" s="73"/>
      <c r="AF211" s="73"/>
    </row>
    <row r="212" spans="2:32">
      <c r="B212" s="1739"/>
      <c r="C212" s="1416"/>
      <c r="D212" s="1417"/>
      <c r="E212" s="1663"/>
      <c r="F212" s="3533"/>
      <c r="G212" s="3533"/>
      <c r="H212" s="1648"/>
      <c r="I212" s="1874"/>
      <c r="J212" s="714"/>
      <c r="K212" s="1717"/>
      <c r="L212" s="1901"/>
      <c r="M212" s="339"/>
      <c r="N212" s="339"/>
      <c r="O212" s="339"/>
      <c r="P212" s="339"/>
      <c r="Q212" s="339"/>
      <c r="R212" s="339"/>
      <c r="S212" s="339"/>
      <c r="T212" s="339"/>
      <c r="U212" s="339"/>
      <c r="V212" s="339"/>
      <c r="W212" s="339"/>
      <c r="X212" s="339"/>
      <c r="Y212" s="73"/>
      <c r="Z212" s="73"/>
      <c r="AA212" s="73"/>
      <c r="AB212" s="73"/>
      <c r="AC212" s="73"/>
      <c r="AD212" s="73"/>
      <c r="AE212" s="73"/>
      <c r="AF212" s="73"/>
    </row>
    <row r="213" spans="2:32">
      <c r="B213" s="1739"/>
      <c r="C213" s="1416"/>
      <c r="D213" s="1417"/>
      <c r="E213" s="1663"/>
      <c r="F213" s="3533"/>
      <c r="G213" s="3533"/>
      <c r="H213" s="1648"/>
      <c r="I213" s="1874"/>
      <c r="J213" s="714"/>
      <c r="K213" s="1717"/>
      <c r="L213" s="1901"/>
      <c r="M213" s="339"/>
      <c r="N213" s="339"/>
      <c r="O213" s="339"/>
      <c r="P213" s="339"/>
      <c r="Q213" s="339"/>
      <c r="R213" s="339"/>
      <c r="S213" s="339"/>
      <c r="T213" s="339"/>
      <c r="U213" s="339"/>
      <c r="V213" s="339"/>
      <c r="W213" s="339"/>
      <c r="X213" s="339"/>
      <c r="Y213" s="73"/>
      <c r="Z213" s="73"/>
      <c r="AA213" s="73"/>
      <c r="AB213" s="73"/>
      <c r="AC213" s="73"/>
      <c r="AD213" s="73"/>
      <c r="AE213" s="73"/>
      <c r="AF213" s="73"/>
    </row>
    <row r="214" spans="2:32">
      <c r="B214" s="1717"/>
      <c r="C214" s="1418"/>
      <c r="D214" s="1419"/>
      <c r="E214" s="1568"/>
      <c r="F214" s="3515"/>
      <c r="G214" s="3515"/>
      <c r="H214" s="1648"/>
      <c r="I214" s="1874"/>
      <c r="J214" s="714"/>
      <c r="K214" s="1717"/>
      <c r="L214" s="1901"/>
      <c r="M214" s="339"/>
      <c r="N214" s="339"/>
      <c r="O214" s="339"/>
      <c r="P214" s="339"/>
      <c r="Q214" s="339"/>
      <c r="R214" s="339"/>
      <c r="S214" s="339"/>
      <c r="T214" s="339"/>
      <c r="U214" s="339"/>
      <c r="V214" s="339"/>
      <c r="W214" s="339"/>
      <c r="X214" s="339"/>
      <c r="Y214" s="73"/>
      <c r="Z214" s="73"/>
      <c r="AA214" s="73"/>
      <c r="AB214" s="73"/>
      <c r="AC214" s="73"/>
      <c r="AD214" s="73"/>
      <c r="AE214" s="73"/>
      <c r="AF214" s="73"/>
    </row>
    <row r="215" spans="2:32">
      <c r="B215" s="1717"/>
      <c r="C215" s="1418"/>
      <c r="D215" s="1419"/>
      <c r="E215" s="1568"/>
      <c r="F215" s="3515"/>
      <c r="G215" s="3515"/>
      <c r="H215" s="1648"/>
      <c r="I215" s="1874"/>
      <c r="J215" s="714"/>
      <c r="K215" s="1717"/>
      <c r="L215" s="1901"/>
      <c r="M215" s="339"/>
      <c r="N215" s="339"/>
      <c r="O215" s="339"/>
      <c r="P215" s="339"/>
      <c r="Q215" s="339"/>
      <c r="R215" s="339"/>
      <c r="S215" s="339"/>
      <c r="T215" s="339"/>
      <c r="U215" s="339"/>
      <c r="V215" s="339"/>
      <c r="W215" s="339"/>
      <c r="X215" s="339"/>
      <c r="Y215" s="73"/>
      <c r="Z215" s="73"/>
      <c r="AA215" s="73"/>
      <c r="AB215" s="73"/>
      <c r="AC215" s="73"/>
      <c r="AD215" s="73"/>
      <c r="AE215" s="73"/>
      <c r="AF215" s="73"/>
    </row>
    <row r="216" spans="2:32">
      <c r="B216" s="1717"/>
      <c r="C216" s="1418"/>
      <c r="D216" s="1419"/>
      <c r="E216" s="1568"/>
      <c r="F216" s="3515"/>
      <c r="G216" s="3515"/>
      <c r="H216" s="1648"/>
      <c r="I216" s="1874"/>
      <c r="J216" s="714"/>
      <c r="K216" s="1717"/>
      <c r="L216" s="1901"/>
      <c r="M216" s="339"/>
      <c r="N216" s="339"/>
      <c r="O216" s="339"/>
      <c r="P216" s="339"/>
      <c r="Q216" s="339"/>
      <c r="R216" s="339"/>
      <c r="S216" s="339"/>
      <c r="T216" s="339"/>
      <c r="U216" s="339"/>
      <c r="V216" s="339"/>
      <c r="W216" s="339"/>
      <c r="X216" s="339"/>
      <c r="Y216" s="73"/>
      <c r="Z216" s="73"/>
      <c r="AA216" s="73"/>
      <c r="AB216" s="73"/>
      <c r="AC216" s="73"/>
      <c r="AD216" s="73"/>
      <c r="AE216" s="73"/>
      <c r="AF216" s="73"/>
    </row>
    <row r="217" spans="2:32">
      <c r="B217" s="1717"/>
      <c r="C217" s="1418"/>
      <c r="D217" s="1419"/>
      <c r="E217" s="1568"/>
      <c r="F217" s="3515"/>
      <c r="G217" s="3515"/>
      <c r="H217" s="1648"/>
      <c r="I217" s="1874"/>
      <c r="J217" s="714"/>
      <c r="K217" s="1717"/>
      <c r="L217" s="1901"/>
      <c r="M217" s="339"/>
      <c r="N217" s="339"/>
      <c r="O217" s="339"/>
      <c r="P217" s="339"/>
      <c r="Q217" s="339"/>
      <c r="R217" s="339"/>
      <c r="S217" s="339"/>
      <c r="T217" s="339"/>
      <c r="U217" s="339"/>
      <c r="V217" s="339"/>
      <c r="W217" s="339"/>
      <c r="X217" s="339"/>
      <c r="Y217" s="73"/>
      <c r="Z217" s="73"/>
      <c r="AA217" s="73"/>
      <c r="AB217" s="73"/>
      <c r="AC217" s="73"/>
      <c r="AD217" s="73"/>
      <c r="AE217" s="73"/>
      <c r="AF217" s="73"/>
    </row>
    <row r="218" spans="2:32">
      <c r="B218" s="1717"/>
      <c r="C218" s="1418"/>
      <c r="D218" s="1419"/>
      <c r="E218" s="1568"/>
      <c r="F218" s="3515"/>
      <c r="G218" s="3515"/>
      <c r="H218" s="1648"/>
      <c r="I218" s="1874"/>
      <c r="J218" s="714"/>
      <c r="K218" s="1717"/>
      <c r="L218" s="1901"/>
      <c r="M218" s="339"/>
      <c r="N218" s="339"/>
      <c r="O218" s="339"/>
      <c r="P218" s="339"/>
      <c r="Q218" s="339"/>
      <c r="R218" s="339"/>
      <c r="S218" s="339"/>
      <c r="T218" s="339"/>
      <c r="U218" s="339"/>
      <c r="V218" s="339"/>
      <c r="W218" s="339"/>
      <c r="X218" s="339"/>
      <c r="Y218" s="73"/>
      <c r="Z218" s="73"/>
      <c r="AA218" s="73"/>
      <c r="AB218" s="73"/>
      <c r="AC218" s="73"/>
      <c r="AD218" s="73"/>
      <c r="AE218" s="73"/>
      <c r="AF218" s="73"/>
    </row>
    <row r="219" spans="2:32">
      <c r="B219" s="1717"/>
      <c r="C219" s="1418"/>
      <c r="D219" s="1419"/>
      <c r="E219" s="1568"/>
      <c r="F219" s="3515"/>
      <c r="G219" s="3515"/>
      <c r="H219" s="1648"/>
      <c r="I219" s="1874"/>
      <c r="J219" s="714"/>
      <c r="K219" s="1717"/>
      <c r="L219" s="1901"/>
      <c r="M219" s="339"/>
      <c r="N219" s="339"/>
      <c r="O219" s="339"/>
      <c r="P219" s="339"/>
      <c r="Q219" s="339"/>
      <c r="R219" s="339"/>
      <c r="S219" s="339"/>
      <c r="T219" s="339"/>
      <c r="U219" s="339"/>
      <c r="V219" s="339"/>
      <c r="W219" s="339"/>
      <c r="X219" s="339"/>
      <c r="Y219" s="73"/>
      <c r="Z219" s="73"/>
      <c r="AA219" s="73"/>
      <c r="AB219" s="73"/>
      <c r="AC219" s="73"/>
      <c r="AD219" s="73"/>
      <c r="AE219" s="73"/>
      <c r="AF219" s="73"/>
    </row>
    <row r="220" spans="2:32">
      <c r="B220" s="1717"/>
      <c r="C220" s="1418"/>
      <c r="D220" s="1419"/>
      <c r="E220" s="1568"/>
      <c r="F220" s="3515"/>
      <c r="G220" s="3515"/>
      <c r="H220" s="1648"/>
      <c r="I220" s="1874"/>
      <c r="J220" s="714"/>
      <c r="K220" s="1717"/>
      <c r="L220" s="1901"/>
      <c r="M220" s="339"/>
      <c r="N220" s="339"/>
      <c r="O220" s="339"/>
      <c r="P220" s="339"/>
      <c r="Q220" s="339"/>
      <c r="R220" s="339"/>
      <c r="S220" s="339"/>
      <c r="T220" s="339"/>
      <c r="U220" s="339"/>
      <c r="V220" s="339"/>
      <c r="W220" s="339"/>
      <c r="X220" s="339"/>
      <c r="Y220" s="73"/>
      <c r="Z220" s="73"/>
      <c r="AA220" s="73"/>
      <c r="AB220" s="73"/>
      <c r="AC220" s="73"/>
      <c r="AD220" s="73"/>
      <c r="AE220" s="73"/>
      <c r="AF220" s="73"/>
    </row>
    <row r="221" spans="2:32">
      <c r="B221" s="1717"/>
      <c r="C221" s="1418"/>
      <c r="D221" s="1419"/>
      <c r="E221" s="1568"/>
      <c r="F221" s="3515"/>
      <c r="G221" s="3515"/>
      <c r="H221" s="1648"/>
      <c r="I221" s="1874"/>
      <c r="J221" s="714"/>
      <c r="K221" s="1717"/>
      <c r="L221" s="1901"/>
      <c r="M221" s="339"/>
      <c r="N221" s="339"/>
      <c r="O221" s="339"/>
      <c r="P221" s="339"/>
      <c r="Q221" s="339"/>
      <c r="R221" s="339"/>
      <c r="S221" s="339"/>
      <c r="T221" s="339"/>
      <c r="U221" s="339"/>
      <c r="V221" s="339"/>
      <c r="W221" s="339"/>
      <c r="X221" s="339"/>
      <c r="Y221" s="73"/>
      <c r="Z221" s="73"/>
      <c r="AA221" s="73"/>
      <c r="AB221" s="73"/>
      <c r="AC221" s="73"/>
      <c r="AD221" s="73"/>
      <c r="AE221" s="73"/>
      <c r="AF221" s="73"/>
    </row>
    <row r="222" spans="2:32">
      <c r="B222" s="1717"/>
      <c r="C222" s="1418"/>
      <c r="D222" s="1419"/>
      <c r="E222" s="1568"/>
      <c r="F222" s="3515"/>
      <c r="G222" s="3515"/>
      <c r="H222" s="1648"/>
      <c r="I222" s="1874"/>
      <c r="J222" s="714"/>
      <c r="K222" s="1717"/>
      <c r="L222" s="1901"/>
      <c r="M222" s="339"/>
      <c r="N222" s="339"/>
      <c r="O222" s="339"/>
      <c r="P222" s="339"/>
      <c r="Q222" s="339"/>
      <c r="R222" s="339"/>
      <c r="S222" s="339"/>
      <c r="T222" s="339"/>
      <c r="U222" s="339"/>
      <c r="V222" s="339"/>
      <c r="W222" s="339"/>
      <c r="X222" s="339"/>
      <c r="Y222" s="73"/>
      <c r="Z222" s="73"/>
      <c r="AA222" s="73"/>
      <c r="AB222" s="73"/>
      <c r="AC222" s="73"/>
      <c r="AD222" s="73"/>
      <c r="AE222" s="73"/>
      <c r="AF222" s="73"/>
    </row>
    <row r="223" spans="2:32">
      <c r="B223" s="1717"/>
      <c r="C223" s="1418"/>
      <c r="D223" s="1419"/>
      <c r="E223" s="1568"/>
      <c r="F223" s="3515"/>
      <c r="G223" s="3515"/>
      <c r="H223" s="1648"/>
      <c r="I223" s="1874"/>
      <c r="J223" s="714"/>
      <c r="K223" s="1717"/>
      <c r="L223" s="1901"/>
      <c r="M223" s="339"/>
      <c r="N223" s="339"/>
      <c r="O223" s="339"/>
      <c r="P223" s="339"/>
      <c r="Q223" s="339"/>
      <c r="R223" s="339"/>
      <c r="S223" s="339"/>
      <c r="T223" s="339"/>
      <c r="U223" s="339"/>
      <c r="V223" s="339"/>
      <c r="W223" s="339"/>
      <c r="X223" s="339"/>
      <c r="Y223" s="73"/>
      <c r="Z223" s="73"/>
      <c r="AA223" s="73"/>
      <c r="AB223" s="73"/>
      <c r="AC223" s="73"/>
      <c r="AD223" s="73"/>
      <c r="AE223" s="73"/>
      <c r="AF223" s="73"/>
    </row>
    <row r="224" spans="2:32">
      <c r="B224" s="1717"/>
      <c r="C224" s="1418"/>
      <c r="D224" s="1419"/>
      <c r="E224" s="1568"/>
      <c r="F224" s="3515"/>
      <c r="G224" s="3515"/>
      <c r="H224" s="1648"/>
      <c r="I224" s="1874"/>
      <c r="J224" s="714"/>
      <c r="K224" s="1717"/>
      <c r="L224" s="1901"/>
      <c r="M224" s="339"/>
      <c r="N224" s="339"/>
      <c r="O224" s="339"/>
      <c r="P224" s="339"/>
      <c r="Q224" s="339"/>
      <c r="R224" s="339"/>
      <c r="S224" s="339"/>
      <c r="T224" s="339"/>
      <c r="U224" s="339"/>
      <c r="V224" s="339"/>
      <c r="W224" s="339"/>
      <c r="X224" s="339"/>
      <c r="Y224" s="73"/>
      <c r="Z224" s="73"/>
      <c r="AA224" s="73"/>
      <c r="AB224" s="73"/>
      <c r="AC224" s="73"/>
      <c r="AD224" s="73"/>
      <c r="AE224" s="73"/>
      <c r="AF224" s="73"/>
    </row>
    <row r="225" spans="2:32">
      <c r="B225" s="1717"/>
      <c r="C225" s="1418"/>
      <c r="D225" s="1419"/>
      <c r="E225" s="1568"/>
      <c r="F225" s="3515"/>
      <c r="G225" s="3515"/>
      <c r="H225" s="1648"/>
      <c r="I225" s="1874"/>
      <c r="J225" s="714"/>
      <c r="K225" s="1717"/>
      <c r="L225" s="1901"/>
      <c r="M225" s="339"/>
      <c r="N225" s="339"/>
      <c r="O225" s="339"/>
      <c r="P225" s="339"/>
      <c r="Q225" s="339"/>
      <c r="R225" s="339"/>
      <c r="S225" s="339"/>
      <c r="T225" s="339"/>
      <c r="U225" s="339"/>
      <c r="V225" s="339"/>
      <c r="W225" s="339"/>
      <c r="X225" s="339"/>
      <c r="Y225" s="73"/>
      <c r="Z225" s="73"/>
      <c r="AA225" s="73"/>
      <c r="AB225" s="73"/>
      <c r="AC225" s="73"/>
      <c r="AD225" s="73"/>
      <c r="AE225" s="73"/>
      <c r="AF225" s="73"/>
    </row>
    <row r="226" spans="2:32">
      <c r="B226" s="1717"/>
      <c r="C226" s="1418"/>
      <c r="D226" s="1419"/>
      <c r="E226" s="1568"/>
      <c r="F226" s="3515"/>
      <c r="G226" s="3515"/>
      <c r="H226" s="1648"/>
      <c r="I226" s="1874"/>
      <c r="J226" s="714"/>
      <c r="K226" s="1717"/>
      <c r="L226" s="1901"/>
      <c r="M226" s="339"/>
      <c r="N226" s="339"/>
      <c r="O226" s="339"/>
      <c r="P226" s="339"/>
      <c r="Q226" s="339"/>
      <c r="R226" s="339"/>
      <c r="S226" s="339"/>
      <c r="T226" s="339"/>
      <c r="U226" s="339"/>
      <c r="V226" s="339"/>
      <c r="W226" s="339"/>
      <c r="X226" s="339"/>
      <c r="Y226" s="73"/>
      <c r="Z226" s="73"/>
      <c r="AA226" s="73"/>
      <c r="AB226" s="73"/>
      <c r="AC226" s="73"/>
      <c r="AD226" s="73"/>
      <c r="AE226" s="73"/>
      <c r="AF226" s="73"/>
    </row>
    <row r="227" spans="2:32">
      <c r="B227" s="1717"/>
      <c r="C227" s="1418"/>
      <c r="D227" s="1419"/>
      <c r="E227" s="1568"/>
      <c r="F227" s="3515"/>
      <c r="G227" s="3515"/>
      <c r="H227" s="1648"/>
      <c r="I227" s="1874"/>
      <c r="J227" s="714"/>
      <c r="K227" s="1717"/>
      <c r="L227" s="1901"/>
      <c r="M227" s="339"/>
      <c r="N227" s="339"/>
      <c r="O227" s="339"/>
      <c r="P227" s="339"/>
      <c r="Q227" s="339"/>
      <c r="R227" s="339"/>
      <c r="S227" s="339"/>
      <c r="T227" s="339"/>
      <c r="U227" s="339"/>
      <c r="V227" s="339"/>
      <c r="W227" s="339"/>
      <c r="X227" s="339"/>
      <c r="Y227" s="73"/>
      <c r="Z227" s="73"/>
      <c r="AA227" s="73"/>
      <c r="AB227" s="73"/>
      <c r="AC227" s="73"/>
      <c r="AD227" s="73"/>
      <c r="AE227" s="73"/>
      <c r="AF227" s="73"/>
    </row>
    <row r="228" spans="2:32">
      <c r="B228" s="1717"/>
      <c r="C228" s="1418"/>
      <c r="D228" s="1419"/>
      <c r="E228" s="1568"/>
      <c r="F228" s="3515"/>
      <c r="G228" s="3515"/>
      <c r="H228" s="1648"/>
      <c r="I228" s="1874"/>
      <c r="J228" s="714"/>
      <c r="K228" s="1717"/>
      <c r="L228" s="1901"/>
      <c r="M228" s="339"/>
      <c r="N228" s="339"/>
      <c r="O228" s="339"/>
      <c r="P228" s="339"/>
      <c r="Q228" s="339"/>
      <c r="R228" s="339"/>
      <c r="S228" s="339"/>
      <c r="T228" s="339"/>
      <c r="U228" s="339"/>
      <c r="V228" s="339"/>
      <c r="W228" s="339"/>
      <c r="X228" s="339"/>
      <c r="Y228" s="73"/>
      <c r="Z228" s="73"/>
      <c r="AA228" s="73"/>
      <c r="AB228" s="73"/>
      <c r="AC228" s="73"/>
      <c r="AD228" s="73"/>
      <c r="AE228" s="73"/>
      <c r="AF228" s="73"/>
    </row>
    <row r="229" spans="2:32">
      <c r="B229" s="1741"/>
      <c r="C229" s="1418"/>
      <c r="D229" s="1419"/>
      <c r="E229" s="1667"/>
      <c r="F229" s="3515"/>
      <c r="G229" s="3515"/>
      <c r="H229" s="1648"/>
      <c r="I229" s="1874"/>
      <c r="J229" s="714"/>
      <c r="K229" s="1717"/>
      <c r="L229" s="1901"/>
      <c r="M229" s="339"/>
      <c r="N229" s="339"/>
      <c r="O229" s="339"/>
      <c r="P229" s="339"/>
      <c r="Q229" s="339"/>
      <c r="R229" s="339"/>
      <c r="S229" s="339"/>
      <c r="T229" s="339"/>
      <c r="U229" s="339"/>
      <c r="V229" s="339"/>
      <c r="W229" s="339"/>
      <c r="X229" s="339"/>
      <c r="Y229" s="73"/>
      <c r="Z229" s="73"/>
      <c r="AA229" s="73"/>
      <c r="AB229" s="73"/>
      <c r="AC229" s="73"/>
      <c r="AD229" s="73"/>
      <c r="AE229" s="73"/>
      <c r="AF229" s="73"/>
    </row>
    <row r="230" spans="2:32">
      <c r="B230" s="1717"/>
      <c r="C230" s="1418"/>
      <c r="D230" s="1419"/>
      <c r="E230" s="1568"/>
      <c r="F230" s="3515"/>
      <c r="G230" s="3515"/>
      <c r="H230" s="1648"/>
      <c r="I230" s="1874"/>
      <c r="J230" s="714"/>
      <c r="K230" s="1717"/>
      <c r="L230" s="1901"/>
      <c r="M230" s="339"/>
      <c r="N230" s="339"/>
      <c r="O230" s="339"/>
      <c r="P230" s="339"/>
      <c r="Q230" s="339"/>
      <c r="R230" s="339"/>
      <c r="S230" s="339"/>
      <c r="T230" s="339"/>
      <c r="U230" s="339"/>
      <c r="V230" s="339"/>
      <c r="W230" s="339"/>
      <c r="X230" s="339"/>
      <c r="Y230" s="73"/>
      <c r="Z230" s="73"/>
      <c r="AA230" s="73"/>
      <c r="AB230" s="73"/>
      <c r="AC230" s="73"/>
      <c r="AD230" s="73"/>
      <c r="AE230" s="73"/>
      <c r="AF230" s="73"/>
    </row>
    <row r="231" spans="2:32">
      <c r="B231" s="1717"/>
      <c r="C231" s="1418"/>
      <c r="D231" s="1419"/>
      <c r="E231" s="1568"/>
      <c r="F231" s="3515"/>
      <c r="G231" s="3515"/>
      <c r="H231" s="1648"/>
      <c r="I231" s="1874"/>
      <c r="J231" s="714"/>
      <c r="K231" s="1717"/>
      <c r="L231" s="1901"/>
      <c r="M231" s="339"/>
      <c r="N231" s="339"/>
      <c r="O231" s="339"/>
      <c r="P231" s="339"/>
      <c r="Q231" s="339"/>
      <c r="R231" s="339"/>
      <c r="S231" s="339"/>
      <c r="T231" s="339"/>
      <c r="U231" s="339"/>
      <c r="V231" s="339"/>
      <c r="W231" s="339"/>
      <c r="X231" s="339"/>
      <c r="Y231" s="73"/>
      <c r="Z231" s="73"/>
      <c r="AA231" s="73"/>
      <c r="AB231" s="73"/>
      <c r="AC231" s="73"/>
      <c r="AD231" s="73"/>
      <c r="AE231" s="73"/>
      <c r="AF231" s="73"/>
    </row>
    <row r="232" spans="2:32">
      <c r="B232" s="1717"/>
      <c r="C232" s="1418"/>
      <c r="D232" s="1420"/>
      <c r="E232" s="1568"/>
      <c r="F232" s="3515"/>
      <c r="G232" s="3515"/>
      <c r="H232" s="1648"/>
      <c r="I232" s="1874"/>
      <c r="J232" s="714"/>
      <c r="K232" s="1717"/>
      <c r="L232" s="1901"/>
      <c r="M232" s="339"/>
      <c r="N232" s="339"/>
      <c r="O232" s="339"/>
      <c r="P232" s="339"/>
      <c r="Q232" s="339"/>
      <c r="R232" s="339"/>
      <c r="S232" s="339"/>
      <c r="T232" s="339"/>
      <c r="U232" s="339"/>
      <c r="V232" s="339"/>
      <c r="W232" s="339"/>
      <c r="X232" s="339"/>
      <c r="Y232" s="73"/>
      <c r="Z232" s="73"/>
      <c r="AA232" s="73"/>
      <c r="AB232" s="73"/>
      <c r="AC232" s="73"/>
      <c r="AD232" s="73"/>
      <c r="AE232" s="73"/>
      <c r="AF232" s="73"/>
    </row>
    <row r="233" spans="2:32">
      <c r="B233" s="1742"/>
      <c r="C233" s="1421"/>
      <c r="D233" s="1422"/>
      <c r="E233" s="1568"/>
      <c r="F233" s="3539"/>
      <c r="G233" s="3539"/>
      <c r="H233" s="1648"/>
      <c r="I233" s="1874"/>
      <c r="J233" s="714"/>
      <c r="K233" s="1717"/>
      <c r="L233" s="1901"/>
      <c r="M233" s="339"/>
      <c r="N233" s="339"/>
      <c r="O233" s="339"/>
      <c r="P233" s="339"/>
      <c r="Q233" s="339"/>
      <c r="R233" s="339"/>
      <c r="S233" s="339"/>
      <c r="T233" s="339"/>
      <c r="U233" s="339"/>
      <c r="V233" s="339"/>
      <c r="W233" s="339"/>
      <c r="X233" s="339"/>
      <c r="Y233" s="73"/>
      <c r="Z233" s="73"/>
      <c r="AA233" s="73"/>
      <c r="AB233" s="73"/>
      <c r="AC233" s="73"/>
      <c r="AD233" s="73"/>
      <c r="AE233" s="73"/>
      <c r="AF233" s="73"/>
    </row>
    <row r="234" spans="2:32">
      <c r="B234" s="1717"/>
      <c r="C234" s="1418"/>
      <c r="D234" s="1419"/>
      <c r="E234" s="1568"/>
      <c r="F234" s="3515"/>
      <c r="G234" s="3515"/>
      <c r="H234" s="1648"/>
      <c r="I234" s="1874"/>
      <c r="J234" s="714"/>
      <c r="K234" s="1717"/>
      <c r="L234" s="1901"/>
      <c r="M234" s="339"/>
      <c r="N234" s="339"/>
      <c r="O234" s="339"/>
      <c r="P234" s="339"/>
      <c r="Q234" s="339"/>
      <c r="R234" s="339"/>
      <c r="S234" s="339"/>
      <c r="T234" s="339"/>
      <c r="U234" s="339"/>
      <c r="V234" s="339"/>
      <c r="W234" s="339"/>
      <c r="X234" s="339"/>
      <c r="Y234" s="73"/>
      <c r="Z234" s="73"/>
      <c r="AA234" s="73"/>
      <c r="AB234" s="73"/>
      <c r="AC234" s="73"/>
      <c r="AD234" s="73"/>
      <c r="AE234" s="73"/>
      <c r="AF234" s="73"/>
    </row>
    <row r="235" spans="2:32">
      <c r="B235" s="1717"/>
      <c r="C235" s="1418"/>
      <c r="D235" s="1419"/>
      <c r="E235" s="1568"/>
      <c r="F235" s="3515"/>
      <c r="G235" s="3515"/>
      <c r="H235" s="1648"/>
      <c r="I235" s="1874"/>
      <c r="J235" s="714"/>
      <c r="K235" s="1717"/>
      <c r="L235" s="1901"/>
      <c r="M235" s="339"/>
      <c r="N235" s="339"/>
      <c r="O235" s="339"/>
      <c r="P235" s="339"/>
      <c r="Q235" s="339"/>
      <c r="R235" s="339"/>
      <c r="S235" s="339"/>
      <c r="T235" s="339"/>
      <c r="U235" s="339"/>
      <c r="V235" s="339"/>
      <c r="W235" s="339"/>
      <c r="X235" s="339"/>
      <c r="Y235" s="73"/>
      <c r="Z235" s="73"/>
      <c r="AA235" s="73"/>
      <c r="AB235" s="73"/>
      <c r="AC235" s="73"/>
      <c r="AD235" s="73"/>
      <c r="AE235" s="73"/>
      <c r="AF235" s="73"/>
    </row>
    <row r="236" spans="2:32">
      <c r="B236" s="1717"/>
      <c r="C236" s="1418"/>
      <c r="D236" s="1419"/>
      <c r="E236" s="1568"/>
      <c r="F236" s="3515"/>
      <c r="G236" s="3515"/>
      <c r="H236" s="1648"/>
      <c r="I236" s="1874"/>
      <c r="J236" s="714"/>
      <c r="K236" s="1717"/>
      <c r="L236" s="1901"/>
      <c r="M236" s="339"/>
      <c r="N236" s="339"/>
      <c r="O236" s="339"/>
      <c r="P236" s="339"/>
      <c r="Q236" s="339"/>
      <c r="R236" s="339"/>
      <c r="S236" s="339"/>
      <c r="T236" s="339"/>
      <c r="U236" s="339"/>
      <c r="V236" s="339"/>
      <c r="W236" s="339"/>
      <c r="X236" s="339"/>
      <c r="Y236" s="73"/>
      <c r="Z236" s="73"/>
      <c r="AA236" s="73"/>
      <c r="AB236" s="73"/>
      <c r="AC236" s="73"/>
      <c r="AD236" s="73"/>
      <c r="AE236" s="73"/>
      <c r="AF236" s="73"/>
    </row>
    <row r="237" spans="2:32">
      <c r="B237" s="1717"/>
      <c r="C237" s="1418"/>
      <c r="D237" s="1419"/>
      <c r="E237" s="1568"/>
      <c r="F237" s="3515"/>
      <c r="G237" s="3515"/>
      <c r="H237" s="1648"/>
      <c r="I237" s="1874"/>
      <c r="J237" s="1772"/>
      <c r="K237" s="1742"/>
      <c r="L237" s="1901"/>
      <c r="M237" s="345"/>
      <c r="N237" s="345"/>
      <c r="O237" s="339"/>
      <c r="P237" s="339"/>
      <c r="Q237" s="339"/>
      <c r="R237" s="339"/>
      <c r="S237" s="339"/>
      <c r="T237" s="339"/>
      <c r="U237" s="339"/>
      <c r="V237" s="339"/>
      <c r="W237" s="339"/>
      <c r="X237" s="339"/>
      <c r="Y237" s="73"/>
      <c r="Z237" s="73"/>
      <c r="AA237" s="73"/>
      <c r="AB237" s="73"/>
      <c r="AC237" s="73"/>
      <c r="AD237" s="73"/>
      <c r="AE237" s="73"/>
      <c r="AF237" s="73"/>
    </row>
    <row r="238" spans="2:32">
      <c r="B238" s="1717"/>
      <c r="C238" s="1418"/>
      <c r="D238" s="1419"/>
      <c r="E238" s="1568"/>
      <c r="F238" s="3515"/>
      <c r="G238" s="3515"/>
      <c r="H238" s="1648"/>
      <c r="I238" s="1874"/>
      <c r="J238" s="714"/>
      <c r="K238" s="1717"/>
      <c r="L238" s="1901"/>
      <c r="M238" s="339"/>
      <c r="N238" s="339"/>
      <c r="O238" s="339"/>
      <c r="P238" s="339"/>
      <c r="Q238" s="339"/>
      <c r="R238" s="339"/>
      <c r="S238" s="339"/>
      <c r="T238" s="339"/>
      <c r="U238" s="339"/>
      <c r="V238" s="339"/>
      <c r="W238" s="339"/>
      <c r="X238" s="339"/>
      <c r="Y238" s="73"/>
      <c r="Z238" s="73"/>
      <c r="AA238" s="73"/>
      <c r="AB238" s="73"/>
      <c r="AC238" s="73"/>
      <c r="AD238" s="73"/>
      <c r="AE238" s="73"/>
      <c r="AF238" s="73"/>
    </row>
    <row r="239" spans="2:32">
      <c r="B239" s="1717"/>
      <c r="C239" s="1418"/>
      <c r="D239" s="1419"/>
      <c r="E239" s="1568"/>
      <c r="F239" s="3515"/>
      <c r="G239" s="3515"/>
      <c r="H239" s="1648"/>
      <c r="I239" s="1874"/>
      <c r="J239" s="714"/>
      <c r="K239" s="1717"/>
      <c r="L239" s="1902"/>
      <c r="M239" s="339"/>
      <c r="N239" s="339"/>
      <c r="O239" s="339"/>
      <c r="P239" s="339"/>
      <c r="Q239" s="339"/>
      <c r="R239" s="339"/>
      <c r="S239" s="339"/>
      <c r="T239" s="339"/>
      <c r="U239" s="339"/>
      <c r="V239" s="339"/>
      <c r="W239" s="339"/>
      <c r="X239" s="339"/>
      <c r="Y239" s="73"/>
      <c r="Z239" s="73"/>
      <c r="AA239" s="73"/>
      <c r="AB239" s="73"/>
      <c r="AC239" s="73"/>
      <c r="AD239" s="73"/>
      <c r="AE239" s="73"/>
      <c r="AF239" s="73"/>
    </row>
    <row r="240" spans="2:32">
      <c r="B240" s="1717"/>
      <c r="C240" s="1418"/>
      <c r="D240" s="1419"/>
      <c r="E240" s="1568"/>
      <c r="F240" s="3515"/>
      <c r="G240" s="3515"/>
      <c r="H240" s="1648"/>
      <c r="I240" s="1874"/>
      <c r="J240" s="714"/>
      <c r="K240" s="1717"/>
      <c r="L240" s="1901"/>
      <c r="M240" s="339"/>
      <c r="N240" s="339"/>
      <c r="O240" s="339"/>
      <c r="P240" s="339"/>
      <c r="Q240" s="339"/>
      <c r="R240" s="339"/>
      <c r="S240" s="339"/>
      <c r="T240" s="339"/>
      <c r="U240" s="339"/>
      <c r="V240" s="339"/>
      <c r="W240" s="339"/>
      <c r="X240" s="339"/>
      <c r="Y240" s="73"/>
      <c r="Z240" s="73"/>
      <c r="AA240" s="73"/>
      <c r="AB240" s="73"/>
      <c r="AC240" s="73"/>
      <c r="AD240" s="73"/>
      <c r="AE240" s="73"/>
      <c r="AF240" s="73"/>
    </row>
    <row r="241" spans="2:32">
      <c r="B241" s="1717"/>
      <c r="C241" s="1418"/>
      <c r="D241" s="1419"/>
      <c r="E241" s="1568"/>
      <c r="F241" s="3515"/>
      <c r="G241" s="3515"/>
      <c r="H241" s="1648"/>
      <c r="I241" s="1874"/>
      <c r="J241" s="714"/>
      <c r="K241" s="1717"/>
      <c r="L241" s="1901"/>
      <c r="M241" s="339"/>
      <c r="N241" s="339"/>
      <c r="O241" s="339"/>
      <c r="P241" s="339"/>
      <c r="Q241" s="339"/>
      <c r="R241" s="339"/>
      <c r="S241" s="339"/>
      <c r="T241" s="339"/>
      <c r="U241" s="339"/>
      <c r="V241" s="339"/>
      <c r="W241" s="339"/>
      <c r="X241" s="339"/>
      <c r="Y241" s="73"/>
      <c r="Z241" s="73"/>
      <c r="AA241" s="73"/>
      <c r="AB241" s="73"/>
      <c r="AC241" s="73"/>
      <c r="AD241" s="73"/>
      <c r="AE241" s="73"/>
      <c r="AF241" s="73"/>
    </row>
    <row r="242" spans="2:32">
      <c r="B242" s="1717"/>
      <c r="C242" s="1418"/>
      <c r="D242" s="1419"/>
      <c r="E242" s="1568"/>
      <c r="F242" s="3515"/>
      <c r="G242" s="3515"/>
      <c r="H242" s="1648"/>
      <c r="I242" s="1874"/>
      <c r="J242" s="714"/>
      <c r="K242" s="1717"/>
      <c r="L242" s="1901"/>
      <c r="M242" s="339"/>
      <c r="N242" s="339"/>
      <c r="O242" s="339"/>
      <c r="P242" s="339"/>
      <c r="Q242" s="339"/>
      <c r="R242" s="339"/>
      <c r="S242" s="339"/>
      <c r="T242" s="339"/>
      <c r="U242" s="339"/>
      <c r="V242" s="339"/>
      <c r="W242" s="339"/>
      <c r="X242" s="339"/>
      <c r="Y242" s="73"/>
      <c r="Z242" s="73"/>
      <c r="AA242" s="73"/>
      <c r="AB242" s="73"/>
      <c r="AC242" s="73"/>
      <c r="AD242" s="73"/>
      <c r="AE242" s="73"/>
      <c r="AF242" s="73"/>
    </row>
    <row r="243" spans="2:32">
      <c r="B243" s="1717"/>
      <c r="C243" s="1418"/>
      <c r="D243" s="1419"/>
      <c r="E243" s="1568"/>
      <c r="F243" s="3515"/>
      <c r="G243" s="3515"/>
      <c r="H243" s="1648"/>
      <c r="I243" s="1874"/>
      <c r="J243" s="714"/>
      <c r="K243" s="1717"/>
      <c r="L243" s="1901"/>
      <c r="M243" s="339"/>
      <c r="N243" s="339"/>
      <c r="O243" s="339"/>
      <c r="P243" s="339"/>
      <c r="Q243" s="339"/>
      <c r="R243" s="339"/>
      <c r="S243" s="339"/>
      <c r="T243" s="339"/>
      <c r="U243" s="339"/>
      <c r="V243" s="339"/>
      <c r="W243" s="339"/>
      <c r="X243" s="339"/>
      <c r="Y243" s="73"/>
      <c r="Z243" s="73"/>
      <c r="AA243" s="73"/>
      <c r="AB243" s="73"/>
      <c r="AC243" s="73"/>
      <c r="AD243" s="73"/>
      <c r="AE243" s="73"/>
      <c r="AF243" s="73"/>
    </row>
    <row r="244" spans="2:32">
      <c r="B244" s="1717"/>
      <c r="C244" s="1418"/>
      <c r="D244" s="1419"/>
      <c r="E244" s="1568"/>
      <c r="F244" s="3515"/>
      <c r="G244" s="3515"/>
      <c r="H244" s="1648"/>
      <c r="I244" s="1874"/>
      <c r="J244" s="714"/>
      <c r="K244" s="1717"/>
      <c r="L244" s="1901"/>
      <c r="M244" s="339"/>
      <c r="N244" s="339"/>
      <c r="O244" s="339"/>
      <c r="P244" s="339"/>
      <c r="Q244" s="339"/>
      <c r="R244" s="339"/>
      <c r="S244" s="339"/>
      <c r="T244" s="339"/>
      <c r="U244" s="339"/>
      <c r="V244" s="339"/>
      <c r="W244" s="339"/>
      <c r="X244" s="339"/>
      <c r="Y244" s="73"/>
      <c r="Z244" s="73"/>
      <c r="AA244" s="73"/>
      <c r="AB244" s="73"/>
      <c r="AC244" s="73"/>
      <c r="AD244" s="73"/>
      <c r="AE244" s="73"/>
      <c r="AF244" s="73"/>
    </row>
    <row r="245" spans="2:32">
      <c r="B245" s="1717"/>
      <c r="C245" s="1418"/>
      <c r="D245" s="1419"/>
      <c r="E245" s="1568"/>
      <c r="F245" s="3515"/>
      <c r="G245" s="3515"/>
      <c r="H245" s="1648"/>
      <c r="I245" s="1874"/>
      <c r="J245" s="714"/>
      <c r="K245" s="1717"/>
      <c r="L245" s="1901"/>
      <c r="M245" s="339"/>
      <c r="N245" s="339"/>
      <c r="O245" s="339"/>
      <c r="P245" s="339"/>
      <c r="Q245" s="339"/>
      <c r="R245" s="339"/>
      <c r="S245" s="339"/>
      <c r="T245" s="339"/>
      <c r="U245" s="339"/>
      <c r="V245" s="339"/>
      <c r="W245" s="339"/>
      <c r="X245" s="339"/>
      <c r="Y245" s="73"/>
      <c r="Z245" s="73"/>
      <c r="AA245" s="73"/>
      <c r="AB245" s="73"/>
      <c r="AC245" s="73"/>
      <c r="AD245" s="73"/>
      <c r="AE245" s="73"/>
      <c r="AF245" s="73"/>
    </row>
    <row r="246" spans="2:32">
      <c r="B246" s="1717"/>
      <c r="C246" s="1418"/>
      <c r="D246" s="1419"/>
      <c r="E246" s="1568"/>
      <c r="F246" s="3515"/>
      <c r="G246" s="3515"/>
      <c r="H246" s="1648"/>
      <c r="I246" s="1874"/>
      <c r="J246" s="714"/>
      <c r="K246" s="1717"/>
      <c r="L246" s="1901"/>
      <c r="M246" s="339"/>
      <c r="N246" s="339"/>
      <c r="O246" s="339"/>
      <c r="P246" s="339"/>
      <c r="Q246" s="339"/>
      <c r="R246" s="339"/>
      <c r="S246" s="339"/>
      <c r="T246" s="339"/>
      <c r="U246" s="339"/>
      <c r="V246" s="339"/>
      <c r="W246" s="339"/>
      <c r="X246" s="339"/>
      <c r="Y246" s="73"/>
      <c r="Z246" s="73"/>
      <c r="AA246" s="73"/>
      <c r="AB246" s="73"/>
      <c r="AC246" s="73"/>
      <c r="AD246" s="73"/>
      <c r="AE246" s="73"/>
      <c r="AF246" s="73"/>
    </row>
    <row r="247" spans="2:32">
      <c r="B247" s="1717"/>
      <c r="C247" s="1418"/>
      <c r="D247" s="1419"/>
      <c r="E247" s="1568"/>
      <c r="F247" s="3515"/>
      <c r="G247" s="3515"/>
      <c r="H247" s="1648"/>
      <c r="I247" s="1874"/>
      <c r="J247" s="714"/>
      <c r="K247" s="1717"/>
      <c r="L247" s="1901"/>
      <c r="M247" s="339"/>
      <c r="N247" s="339"/>
      <c r="O247" s="339"/>
      <c r="P247" s="339"/>
      <c r="Q247" s="339"/>
      <c r="R247" s="339"/>
      <c r="S247" s="339"/>
      <c r="T247" s="339"/>
      <c r="U247" s="339"/>
      <c r="V247" s="339"/>
      <c r="W247" s="339"/>
      <c r="X247" s="339"/>
      <c r="Y247" s="73"/>
      <c r="Z247" s="73"/>
      <c r="AA247" s="73"/>
      <c r="AB247" s="73"/>
      <c r="AC247" s="73"/>
      <c r="AD247" s="73"/>
      <c r="AE247" s="73"/>
      <c r="AF247" s="73"/>
    </row>
    <row r="248" spans="2:32">
      <c r="B248" s="1717"/>
      <c r="C248" s="1418"/>
      <c r="D248" s="1419"/>
      <c r="E248" s="1568"/>
      <c r="F248" s="3515"/>
      <c r="G248" s="3515"/>
      <c r="H248" s="1648"/>
      <c r="I248" s="1874"/>
      <c r="J248" s="714"/>
      <c r="K248" s="1717"/>
      <c r="L248" s="1901"/>
      <c r="M248" s="339"/>
      <c r="N248" s="339"/>
      <c r="O248" s="339"/>
      <c r="P248" s="339"/>
      <c r="Q248" s="339"/>
      <c r="R248" s="339"/>
      <c r="S248" s="339"/>
      <c r="T248" s="339"/>
      <c r="U248" s="339"/>
      <c r="V248" s="339"/>
      <c r="W248" s="339"/>
      <c r="X248" s="339"/>
      <c r="Y248" s="73"/>
      <c r="Z248" s="73"/>
      <c r="AA248" s="73"/>
      <c r="AB248" s="73"/>
      <c r="AC248" s="73"/>
      <c r="AD248" s="73"/>
      <c r="AE248" s="73"/>
      <c r="AF248" s="73"/>
    </row>
    <row r="249" spans="2:32">
      <c r="B249" s="1717"/>
      <c r="C249" s="1418"/>
      <c r="D249" s="1419"/>
      <c r="E249" s="1568"/>
      <c r="F249" s="3515"/>
      <c r="G249" s="3515"/>
      <c r="H249" s="1648"/>
      <c r="I249" s="1874"/>
      <c r="J249" s="714"/>
      <c r="K249" s="1717"/>
      <c r="L249" s="1901"/>
      <c r="M249" s="339"/>
      <c r="N249" s="339"/>
      <c r="O249" s="339"/>
      <c r="P249" s="339"/>
      <c r="Q249" s="339"/>
      <c r="R249" s="339"/>
      <c r="S249" s="339"/>
      <c r="T249" s="339"/>
      <c r="U249" s="339"/>
      <c r="V249" s="339"/>
      <c r="W249" s="339"/>
      <c r="X249" s="339"/>
      <c r="Y249" s="73"/>
      <c r="Z249" s="73"/>
      <c r="AA249" s="73"/>
      <c r="AB249" s="73"/>
      <c r="AC249" s="73"/>
      <c r="AD249" s="73"/>
      <c r="AE249" s="73"/>
      <c r="AF249" s="73"/>
    </row>
    <row r="250" spans="2:32">
      <c r="B250" s="1717"/>
      <c r="C250" s="1418"/>
      <c r="D250" s="1419"/>
      <c r="E250" s="1568"/>
      <c r="F250" s="3515"/>
      <c r="G250" s="3515"/>
      <c r="H250" s="1648"/>
      <c r="I250" s="1874"/>
      <c r="J250" s="714"/>
      <c r="K250" s="1717"/>
      <c r="L250" s="1901"/>
      <c r="M250" s="339"/>
      <c r="N250" s="339"/>
      <c r="O250" s="339"/>
      <c r="P250" s="339"/>
      <c r="Q250" s="339"/>
      <c r="R250" s="339"/>
      <c r="S250" s="339"/>
      <c r="T250" s="339"/>
      <c r="U250" s="339"/>
      <c r="V250" s="339"/>
      <c r="W250" s="339"/>
      <c r="X250" s="339"/>
      <c r="Y250" s="73"/>
      <c r="Z250" s="73"/>
      <c r="AA250" s="73"/>
      <c r="AB250" s="73"/>
      <c r="AC250" s="73"/>
      <c r="AD250" s="73"/>
      <c r="AE250" s="73"/>
      <c r="AF250" s="73"/>
    </row>
    <row r="251" spans="2:32">
      <c r="B251" s="1717"/>
      <c r="C251" s="1418"/>
      <c r="D251" s="1419"/>
      <c r="E251" s="1568"/>
      <c r="F251" s="3515"/>
      <c r="G251" s="3515"/>
      <c r="H251" s="1648"/>
      <c r="I251" s="1874"/>
      <c r="J251" s="714"/>
      <c r="K251" s="1717"/>
      <c r="L251" s="1901"/>
      <c r="M251" s="339"/>
      <c r="N251" s="339"/>
      <c r="O251" s="339"/>
      <c r="P251" s="339"/>
      <c r="Q251" s="339"/>
      <c r="R251" s="339"/>
      <c r="S251" s="339"/>
      <c r="T251" s="339"/>
      <c r="U251" s="339"/>
      <c r="V251" s="339"/>
      <c r="W251" s="339"/>
      <c r="X251" s="339"/>
      <c r="Y251" s="73"/>
      <c r="Z251" s="73"/>
      <c r="AA251" s="73"/>
      <c r="AB251" s="73"/>
      <c r="AC251" s="73"/>
      <c r="AD251" s="73"/>
      <c r="AE251" s="73"/>
      <c r="AF251" s="73"/>
    </row>
    <row r="252" spans="2:32">
      <c r="B252" s="1717"/>
      <c r="C252" s="1418"/>
      <c r="D252" s="1419"/>
      <c r="E252" s="1568"/>
      <c r="F252" s="3515"/>
      <c r="G252" s="3515"/>
      <c r="H252" s="1648"/>
      <c r="I252" s="1874"/>
      <c r="J252" s="714"/>
      <c r="K252" s="1717"/>
      <c r="L252" s="1901"/>
      <c r="M252" s="339"/>
      <c r="N252" s="339"/>
      <c r="O252" s="339"/>
      <c r="P252" s="339"/>
      <c r="Q252" s="339"/>
      <c r="R252" s="339"/>
      <c r="S252" s="339"/>
      <c r="T252" s="339"/>
      <c r="U252" s="339"/>
      <c r="V252" s="339"/>
      <c r="W252" s="339"/>
      <c r="X252" s="339"/>
      <c r="Y252" s="73"/>
      <c r="Z252" s="73"/>
      <c r="AA252" s="73"/>
      <c r="AB252" s="73"/>
      <c r="AC252" s="73"/>
      <c r="AD252" s="73"/>
      <c r="AE252" s="73"/>
      <c r="AF252" s="73"/>
    </row>
    <row r="253" spans="2:32">
      <c r="B253" s="1717"/>
      <c r="C253" s="1418"/>
      <c r="D253" s="1419"/>
      <c r="E253" s="1568"/>
      <c r="F253" s="3515"/>
      <c r="G253" s="3515"/>
      <c r="H253" s="1648"/>
      <c r="I253" s="1874"/>
      <c r="J253" s="714"/>
      <c r="K253" s="1717"/>
      <c r="L253" s="1901"/>
      <c r="M253" s="339"/>
      <c r="N253" s="339"/>
      <c r="O253" s="339"/>
      <c r="P253" s="339"/>
      <c r="Q253" s="339"/>
      <c r="R253" s="339"/>
      <c r="S253" s="339"/>
      <c r="T253" s="339"/>
      <c r="U253" s="339"/>
      <c r="V253" s="339"/>
      <c r="W253" s="339"/>
      <c r="X253" s="339"/>
      <c r="Y253" s="73"/>
      <c r="Z253" s="73"/>
      <c r="AA253" s="73"/>
      <c r="AB253" s="73"/>
      <c r="AC253" s="73"/>
      <c r="AD253" s="73"/>
      <c r="AE253" s="73"/>
      <c r="AF253" s="73"/>
    </row>
    <row r="254" spans="2:32">
      <c r="B254" s="1717"/>
      <c r="C254" s="1418"/>
      <c r="D254" s="1419"/>
      <c r="E254" s="1568"/>
      <c r="F254" s="3515"/>
      <c r="G254" s="3515"/>
      <c r="H254" s="1648"/>
      <c r="I254" s="1874"/>
      <c r="J254" s="714"/>
      <c r="K254" s="1717"/>
      <c r="L254" s="1901"/>
      <c r="M254" s="339"/>
      <c r="N254" s="339"/>
      <c r="O254" s="339"/>
      <c r="P254" s="339"/>
      <c r="Q254" s="339"/>
      <c r="R254" s="339"/>
      <c r="S254" s="339"/>
      <c r="T254" s="339"/>
      <c r="U254" s="339"/>
      <c r="V254" s="339"/>
      <c r="W254" s="339"/>
      <c r="X254" s="339"/>
      <c r="Y254" s="73"/>
      <c r="Z254" s="73"/>
      <c r="AA254" s="73"/>
      <c r="AB254" s="73"/>
      <c r="AC254" s="73"/>
      <c r="AD254" s="73"/>
      <c r="AE254" s="73"/>
      <c r="AF254" s="73"/>
    </row>
    <row r="255" spans="2:32">
      <c r="B255" s="1717"/>
      <c r="C255" s="1418"/>
      <c r="D255" s="1419"/>
      <c r="E255" s="1568"/>
      <c r="F255" s="3515"/>
      <c r="G255" s="3515"/>
      <c r="H255" s="1648"/>
      <c r="I255" s="1874"/>
      <c r="J255" s="714"/>
      <c r="K255" s="1717"/>
      <c r="L255" s="1901"/>
      <c r="M255" s="339"/>
      <c r="N255" s="339"/>
      <c r="O255" s="339"/>
      <c r="P255" s="339"/>
      <c r="Q255" s="339"/>
      <c r="R255" s="339"/>
      <c r="S255" s="339"/>
      <c r="T255" s="339"/>
      <c r="U255" s="339"/>
      <c r="V255" s="339"/>
      <c r="W255" s="339"/>
      <c r="X255" s="339"/>
      <c r="Y255" s="73"/>
      <c r="Z255" s="73"/>
      <c r="AA255" s="73"/>
      <c r="AB255" s="73"/>
      <c r="AC255" s="73"/>
      <c r="AD255" s="73"/>
      <c r="AE255" s="73"/>
      <c r="AF255" s="73"/>
    </row>
    <row r="256" spans="2:32">
      <c r="B256" s="1717"/>
      <c r="C256" s="1418"/>
      <c r="D256" s="1419"/>
      <c r="E256" s="1568"/>
      <c r="F256" s="3515"/>
      <c r="G256" s="3515"/>
      <c r="H256" s="1648"/>
      <c r="I256" s="1874"/>
      <c r="J256" s="714"/>
      <c r="K256" s="1717"/>
      <c r="L256" s="1901"/>
      <c r="M256" s="339"/>
      <c r="N256" s="339"/>
      <c r="O256" s="339"/>
      <c r="P256" s="339"/>
      <c r="Q256" s="339"/>
      <c r="R256" s="339"/>
      <c r="S256" s="339"/>
      <c r="T256" s="339"/>
      <c r="U256" s="339"/>
      <c r="V256" s="339"/>
      <c r="W256" s="339"/>
      <c r="X256" s="339"/>
      <c r="Y256" s="73"/>
      <c r="Z256" s="73"/>
      <c r="AA256" s="73"/>
      <c r="AB256" s="73"/>
      <c r="AC256" s="73"/>
      <c r="AD256" s="73"/>
      <c r="AE256" s="73"/>
      <c r="AF256" s="73"/>
    </row>
    <row r="257" spans="2:32">
      <c r="B257" s="1717"/>
      <c r="C257" s="1418"/>
      <c r="D257" s="1419"/>
      <c r="E257" s="1568"/>
      <c r="F257" s="3515"/>
      <c r="G257" s="3515"/>
      <c r="H257" s="1648"/>
      <c r="I257" s="1874"/>
      <c r="J257" s="714"/>
      <c r="K257" s="1717"/>
      <c r="L257" s="1901"/>
      <c r="M257" s="339"/>
      <c r="N257" s="339"/>
      <c r="O257" s="339"/>
      <c r="P257" s="339"/>
      <c r="Q257" s="339"/>
      <c r="R257" s="339"/>
      <c r="S257" s="339"/>
      <c r="T257" s="339"/>
      <c r="U257" s="339"/>
      <c r="V257" s="339"/>
      <c r="W257" s="339"/>
      <c r="X257" s="339"/>
      <c r="Y257" s="73"/>
      <c r="Z257" s="73"/>
      <c r="AA257" s="73"/>
      <c r="AB257" s="73"/>
      <c r="AC257" s="73"/>
      <c r="AD257" s="73"/>
      <c r="AE257" s="73"/>
      <c r="AF257" s="73"/>
    </row>
    <row r="258" spans="2:32">
      <c r="B258" s="1717"/>
      <c r="C258" s="1418"/>
      <c r="D258" s="1419"/>
      <c r="E258" s="1568"/>
      <c r="F258" s="3515"/>
      <c r="G258" s="3515"/>
      <c r="H258" s="1648"/>
      <c r="I258" s="1874"/>
      <c r="J258" s="714"/>
      <c r="K258" s="1717"/>
      <c r="L258" s="1901"/>
      <c r="M258" s="339"/>
      <c r="N258" s="339"/>
      <c r="O258" s="339"/>
      <c r="P258" s="339"/>
      <c r="Q258" s="339"/>
      <c r="R258" s="339"/>
      <c r="S258" s="339"/>
      <c r="T258" s="339"/>
      <c r="U258" s="339"/>
      <c r="V258" s="339"/>
      <c r="W258" s="339"/>
      <c r="X258" s="339"/>
      <c r="Y258" s="73"/>
      <c r="Z258" s="73"/>
      <c r="AA258" s="73"/>
      <c r="AB258" s="73"/>
      <c r="AC258" s="73"/>
      <c r="AD258" s="73"/>
      <c r="AE258" s="73"/>
      <c r="AF258" s="73"/>
    </row>
    <row r="259" spans="2:32">
      <c r="B259" s="1717"/>
      <c r="C259" s="1418"/>
      <c r="D259" s="1419"/>
      <c r="E259" s="1568"/>
      <c r="F259" s="3515"/>
      <c r="G259" s="3515"/>
      <c r="H259" s="1648"/>
      <c r="I259" s="1874"/>
      <c r="J259" s="714"/>
      <c r="K259" s="1717"/>
      <c r="L259" s="1901"/>
      <c r="M259" s="339"/>
      <c r="N259" s="339"/>
      <c r="O259" s="339"/>
      <c r="P259" s="339"/>
      <c r="Q259" s="339"/>
      <c r="R259" s="339"/>
      <c r="S259" s="339"/>
      <c r="T259" s="339"/>
      <c r="U259" s="339"/>
      <c r="V259" s="339"/>
      <c r="W259" s="339"/>
      <c r="X259" s="339"/>
      <c r="Y259" s="73"/>
      <c r="Z259" s="73"/>
      <c r="AA259" s="73"/>
      <c r="AB259" s="73"/>
      <c r="AC259" s="73"/>
      <c r="AD259" s="73"/>
      <c r="AE259" s="73"/>
      <c r="AF259" s="73"/>
    </row>
    <row r="260" spans="2:32">
      <c r="B260" s="1717"/>
      <c r="C260" s="1418"/>
      <c r="D260" s="1419"/>
      <c r="E260" s="1568"/>
      <c r="F260" s="3515"/>
      <c r="G260" s="3515"/>
      <c r="H260" s="1648"/>
      <c r="I260" s="1874"/>
      <c r="J260" s="714"/>
      <c r="K260" s="1717"/>
      <c r="L260" s="1901"/>
      <c r="M260" s="339"/>
      <c r="N260" s="339"/>
      <c r="O260" s="339"/>
      <c r="P260" s="339"/>
      <c r="Q260" s="339"/>
      <c r="R260" s="339"/>
      <c r="S260" s="339"/>
      <c r="T260" s="339"/>
      <c r="U260" s="339"/>
      <c r="V260" s="339"/>
      <c r="W260" s="339"/>
      <c r="X260" s="339"/>
      <c r="Y260" s="73"/>
      <c r="Z260" s="73"/>
      <c r="AA260" s="73"/>
      <c r="AB260" s="73"/>
      <c r="AC260" s="73"/>
      <c r="AD260" s="73"/>
      <c r="AE260" s="73"/>
      <c r="AF260" s="73"/>
    </row>
    <row r="261" spans="2:32">
      <c r="B261" s="1717"/>
      <c r="C261" s="1418"/>
      <c r="D261" s="1419"/>
      <c r="E261" s="1568"/>
      <c r="F261" s="3515"/>
      <c r="G261" s="3515"/>
      <c r="H261" s="1648"/>
      <c r="I261" s="1874"/>
      <c r="J261" s="714"/>
      <c r="K261" s="1717"/>
      <c r="L261" s="1901"/>
      <c r="M261" s="339"/>
      <c r="N261" s="339"/>
      <c r="O261" s="339"/>
      <c r="P261" s="339"/>
      <c r="Q261" s="339"/>
      <c r="R261" s="339"/>
      <c r="S261" s="339"/>
      <c r="T261" s="339"/>
      <c r="U261" s="339"/>
      <c r="V261" s="339"/>
      <c r="W261" s="339"/>
      <c r="X261" s="339"/>
      <c r="Y261" s="73"/>
      <c r="Z261" s="73"/>
      <c r="AA261" s="73"/>
      <c r="AB261" s="73"/>
      <c r="AC261" s="73"/>
      <c r="AD261" s="73"/>
      <c r="AE261" s="73"/>
      <c r="AF261" s="73"/>
    </row>
    <row r="262" spans="2:32">
      <c r="B262" s="1717"/>
      <c r="C262" s="1418"/>
      <c r="D262" s="1419"/>
      <c r="E262" s="1568"/>
      <c r="F262" s="3515"/>
      <c r="G262" s="3515"/>
      <c r="H262" s="1648"/>
      <c r="I262" s="1874"/>
      <c r="J262" s="714"/>
      <c r="K262" s="1717"/>
      <c r="L262" s="1901"/>
      <c r="M262" s="339"/>
      <c r="N262" s="339"/>
      <c r="O262" s="339"/>
      <c r="P262" s="339"/>
      <c r="Q262" s="339"/>
      <c r="R262" s="339"/>
      <c r="S262" s="339"/>
      <c r="T262" s="339"/>
      <c r="U262" s="339"/>
      <c r="V262" s="339"/>
      <c r="W262" s="339"/>
      <c r="X262" s="339"/>
      <c r="Y262" s="73"/>
      <c r="Z262" s="73"/>
      <c r="AA262" s="73"/>
      <c r="AB262" s="73"/>
      <c r="AC262" s="73"/>
      <c r="AD262" s="73"/>
      <c r="AE262" s="73"/>
      <c r="AF262" s="73"/>
    </row>
    <row r="263" spans="2:32">
      <c r="B263" s="1717"/>
      <c r="C263" s="1418"/>
      <c r="D263" s="1419"/>
      <c r="E263" s="1568"/>
      <c r="F263" s="3515"/>
      <c r="G263" s="3515"/>
      <c r="H263" s="1648"/>
      <c r="I263" s="1874"/>
      <c r="J263" s="714"/>
      <c r="K263" s="1717"/>
      <c r="L263" s="1901"/>
      <c r="M263" s="339"/>
      <c r="N263" s="339"/>
      <c r="O263" s="339"/>
      <c r="P263" s="339"/>
      <c r="Q263" s="339"/>
      <c r="R263" s="339"/>
      <c r="S263" s="339"/>
      <c r="T263" s="339"/>
      <c r="U263" s="339"/>
      <c r="V263" s="339"/>
      <c r="W263" s="339"/>
      <c r="X263" s="339"/>
      <c r="Y263" s="73"/>
      <c r="Z263" s="73"/>
      <c r="AA263" s="73"/>
      <c r="AB263" s="73"/>
      <c r="AC263" s="73"/>
      <c r="AD263" s="73"/>
      <c r="AE263" s="73"/>
      <c r="AF263" s="73"/>
    </row>
    <row r="264" spans="2:32">
      <c r="B264" s="1717"/>
      <c r="C264" s="1418"/>
      <c r="D264" s="1419"/>
      <c r="E264" s="1568"/>
      <c r="F264" s="3515"/>
      <c r="G264" s="3515"/>
      <c r="H264" s="1648"/>
      <c r="I264" s="1874"/>
      <c r="J264" s="714"/>
      <c r="K264" s="1717"/>
      <c r="L264" s="1901"/>
      <c r="M264" s="339"/>
      <c r="N264" s="339"/>
      <c r="O264" s="339"/>
      <c r="P264" s="339"/>
      <c r="Q264" s="339"/>
      <c r="R264" s="339"/>
      <c r="S264" s="339"/>
      <c r="T264" s="339"/>
      <c r="U264" s="339"/>
      <c r="V264" s="339"/>
      <c r="W264" s="339"/>
      <c r="X264" s="339"/>
      <c r="Y264" s="73"/>
      <c r="Z264" s="73"/>
      <c r="AA264" s="73"/>
      <c r="AB264" s="73"/>
      <c r="AC264" s="73"/>
      <c r="AD264" s="73"/>
      <c r="AE264" s="73"/>
      <c r="AF264" s="73"/>
    </row>
    <row r="265" spans="2:32">
      <c r="B265" s="1717"/>
      <c r="C265" s="1418"/>
      <c r="D265" s="1419"/>
      <c r="E265" s="1568"/>
      <c r="F265" s="3515"/>
      <c r="G265" s="3515"/>
      <c r="H265" s="1648"/>
      <c r="I265" s="1874"/>
      <c r="J265" s="714"/>
      <c r="K265" s="1717"/>
      <c r="L265" s="1901"/>
      <c r="M265" s="339"/>
      <c r="N265" s="339"/>
      <c r="O265" s="339"/>
      <c r="P265" s="339"/>
      <c r="Q265" s="339"/>
      <c r="R265" s="339"/>
      <c r="S265" s="339"/>
      <c r="T265" s="339"/>
      <c r="U265" s="339"/>
      <c r="V265" s="339"/>
      <c r="W265" s="339"/>
      <c r="X265" s="339"/>
      <c r="Y265" s="73"/>
      <c r="Z265" s="73"/>
      <c r="AA265" s="73"/>
      <c r="AB265" s="73"/>
      <c r="AC265" s="73"/>
      <c r="AD265" s="73"/>
      <c r="AE265" s="73"/>
      <c r="AF265" s="73"/>
    </row>
    <row r="266" spans="2:32">
      <c r="B266" s="1717"/>
      <c r="C266" s="1418"/>
      <c r="D266" s="1419"/>
      <c r="E266" s="1568"/>
      <c r="F266" s="3515"/>
      <c r="G266" s="3515"/>
      <c r="H266" s="1648"/>
      <c r="I266" s="1874"/>
      <c r="J266" s="714"/>
      <c r="K266" s="1717"/>
      <c r="L266" s="1901"/>
      <c r="M266" s="339"/>
      <c r="N266" s="339"/>
      <c r="O266" s="339"/>
      <c r="P266" s="339"/>
      <c r="Q266" s="339"/>
      <c r="R266" s="339"/>
      <c r="S266" s="339"/>
      <c r="T266" s="339"/>
      <c r="U266" s="339"/>
      <c r="V266" s="339"/>
      <c r="W266" s="339"/>
      <c r="X266" s="339"/>
      <c r="Y266" s="73"/>
      <c r="Z266" s="73"/>
      <c r="AA266" s="73"/>
      <c r="AB266" s="73"/>
      <c r="AC266" s="73"/>
      <c r="AD266" s="73"/>
      <c r="AE266" s="73"/>
      <c r="AF266" s="73"/>
    </row>
    <row r="267" spans="2:32">
      <c r="B267" s="1717"/>
      <c r="C267" s="1418"/>
      <c r="D267" s="1419"/>
      <c r="E267" s="1568"/>
      <c r="F267" s="3515"/>
      <c r="G267" s="3515"/>
      <c r="H267" s="1648"/>
      <c r="I267" s="1874"/>
      <c r="J267" s="714"/>
      <c r="K267" s="1717"/>
      <c r="L267" s="1901"/>
      <c r="M267" s="339"/>
      <c r="N267" s="339"/>
      <c r="O267" s="339"/>
      <c r="P267" s="339"/>
      <c r="Q267" s="339"/>
      <c r="R267" s="339"/>
      <c r="S267" s="339"/>
      <c r="T267" s="339"/>
      <c r="U267" s="339"/>
      <c r="V267" s="339"/>
      <c r="W267" s="339"/>
      <c r="X267" s="339"/>
      <c r="Y267" s="73"/>
      <c r="Z267" s="73"/>
      <c r="AA267" s="73"/>
      <c r="AB267" s="73"/>
      <c r="AC267" s="73"/>
      <c r="AD267" s="73"/>
      <c r="AE267" s="73"/>
      <c r="AF267" s="73"/>
    </row>
    <row r="268" spans="2:32">
      <c r="B268" s="1717"/>
      <c r="C268" s="1418"/>
      <c r="D268" s="1419"/>
      <c r="E268" s="1568"/>
      <c r="F268" s="3515"/>
      <c r="G268" s="3515"/>
      <c r="H268" s="1648"/>
      <c r="I268" s="1874"/>
      <c r="J268" s="714"/>
      <c r="K268" s="1717"/>
      <c r="L268" s="1901"/>
      <c r="M268" s="339"/>
      <c r="N268" s="339"/>
      <c r="O268" s="339"/>
      <c r="P268" s="339"/>
      <c r="Q268" s="339"/>
      <c r="R268" s="339"/>
      <c r="S268" s="339"/>
      <c r="T268" s="339"/>
      <c r="U268" s="339"/>
      <c r="V268" s="339"/>
      <c r="W268" s="339"/>
      <c r="X268" s="339"/>
      <c r="Y268" s="73"/>
      <c r="Z268" s="73"/>
      <c r="AA268" s="73"/>
      <c r="AB268" s="73"/>
      <c r="AC268" s="73"/>
      <c r="AD268" s="73"/>
      <c r="AE268" s="73"/>
      <c r="AF268" s="73"/>
    </row>
    <row r="269" spans="2:32">
      <c r="B269" s="1717"/>
      <c r="C269" s="1418"/>
      <c r="D269" s="1419"/>
      <c r="E269" s="1568"/>
      <c r="F269" s="3515"/>
      <c r="G269" s="3515"/>
      <c r="H269" s="1648"/>
      <c r="I269" s="1874"/>
      <c r="J269" s="714"/>
      <c r="K269" s="1717"/>
      <c r="L269" s="1901"/>
      <c r="M269" s="339"/>
      <c r="N269" s="339"/>
      <c r="O269" s="339"/>
      <c r="P269" s="339"/>
      <c r="Q269" s="339"/>
      <c r="R269" s="339"/>
      <c r="S269" s="339"/>
      <c r="T269" s="339"/>
      <c r="U269" s="339"/>
      <c r="V269" s="339"/>
      <c r="W269" s="339"/>
      <c r="X269" s="339"/>
      <c r="Y269" s="73"/>
      <c r="Z269" s="73"/>
      <c r="AA269" s="73"/>
      <c r="AB269" s="73"/>
      <c r="AC269" s="73"/>
      <c r="AD269" s="73"/>
      <c r="AE269" s="73"/>
      <c r="AF269" s="73"/>
    </row>
    <row r="270" spans="2:32">
      <c r="B270" s="1717"/>
      <c r="C270" s="1418"/>
      <c r="D270" s="1419"/>
      <c r="E270" s="1568"/>
      <c r="F270" s="3515"/>
      <c r="G270" s="3515"/>
      <c r="H270" s="1648"/>
      <c r="I270" s="1874"/>
      <c r="J270" s="714"/>
      <c r="K270" s="1717"/>
      <c r="L270" s="1901"/>
      <c r="M270" s="339"/>
      <c r="N270" s="339"/>
      <c r="O270" s="339"/>
      <c r="P270" s="339"/>
      <c r="Q270" s="339"/>
      <c r="R270" s="339"/>
      <c r="S270" s="339"/>
      <c r="T270" s="339"/>
      <c r="U270" s="339"/>
      <c r="V270" s="339"/>
      <c r="W270" s="339"/>
      <c r="X270" s="339"/>
      <c r="Y270" s="73"/>
      <c r="Z270" s="73"/>
      <c r="AA270" s="73"/>
      <c r="AB270" s="73"/>
      <c r="AC270" s="73"/>
      <c r="AD270" s="73"/>
      <c r="AE270" s="73"/>
      <c r="AF270" s="73"/>
    </row>
    <row r="271" spans="2:32">
      <c r="B271" s="1717"/>
      <c r="C271" s="1418"/>
      <c r="D271" s="1419"/>
      <c r="E271" s="1568"/>
      <c r="F271" s="3515"/>
      <c r="G271" s="3515"/>
      <c r="H271" s="1648"/>
      <c r="I271" s="1874"/>
      <c r="J271" s="714"/>
      <c r="K271" s="1717"/>
      <c r="L271" s="1901"/>
      <c r="M271" s="339"/>
      <c r="N271" s="339"/>
      <c r="O271" s="339"/>
      <c r="P271" s="339"/>
      <c r="Q271" s="339"/>
      <c r="R271" s="339"/>
      <c r="S271" s="339"/>
      <c r="T271" s="339"/>
      <c r="U271" s="339"/>
      <c r="V271" s="339"/>
      <c r="W271" s="339"/>
      <c r="X271" s="339"/>
      <c r="Y271" s="73"/>
      <c r="Z271" s="73"/>
      <c r="AA271" s="73"/>
      <c r="AB271" s="73"/>
      <c r="AC271" s="73"/>
      <c r="AD271" s="73"/>
      <c r="AE271" s="73"/>
      <c r="AF271" s="73"/>
    </row>
    <row r="272" spans="2:32">
      <c r="B272" s="1717"/>
      <c r="C272" s="1418"/>
      <c r="D272" s="1419"/>
      <c r="E272" s="1568"/>
      <c r="F272" s="3515"/>
      <c r="G272" s="3515"/>
      <c r="H272" s="1648"/>
      <c r="I272" s="1874"/>
      <c r="J272" s="714"/>
      <c r="K272" s="1717"/>
      <c r="L272" s="1901"/>
      <c r="M272" s="339"/>
      <c r="N272" s="339"/>
      <c r="O272" s="339"/>
      <c r="P272" s="339"/>
      <c r="Q272" s="339"/>
      <c r="R272" s="339"/>
      <c r="S272" s="339"/>
      <c r="T272" s="339"/>
      <c r="U272" s="339"/>
      <c r="V272" s="339"/>
      <c r="W272" s="339"/>
      <c r="X272" s="339"/>
      <c r="Y272" s="73"/>
      <c r="Z272" s="73"/>
      <c r="AA272" s="73"/>
      <c r="AB272" s="73"/>
      <c r="AC272" s="73"/>
      <c r="AD272" s="73"/>
      <c r="AE272" s="73"/>
      <c r="AF272" s="73"/>
    </row>
    <row r="273" spans="2:32">
      <c r="B273" s="1717"/>
      <c r="C273" s="1418"/>
      <c r="D273" s="1419"/>
      <c r="E273" s="1568"/>
      <c r="F273" s="3515"/>
      <c r="G273" s="3515"/>
      <c r="H273" s="1648"/>
      <c r="I273" s="1874"/>
      <c r="J273" s="714"/>
      <c r="K273" s="1717"/>
      <c r="L273" s="1875"/>
      <c r="M273" s="339"/>
      <c r="N273" s="339"/>
      <c r="O273" s="339"/>
      <c r="P273" s="339"/>
      <c r="Q273" s="339"/>
      <c r="R273" s="339"/>
      <c r="S273" s="339"/>
      <c r="T273" s="339"/>
      <c r="U273" s="339"/>
      <c r="V273" s="339"/>
      <c r="W273" s="339"/>
      <c r="X273" s="339"/>
      <c r="Y273" s="73"/>
      <c r="Z273" s="73"/>
      <c r="AA273" s="73"/>
      <c r="AB273" s="73"/>
      <c r="AC273" s="73"/>
      <c r="AD273" s="73"/>
      <c r="AE273" s="73"/>
      <c r="AF273" s="73"/>
    </row>
    <row r="274" spans="2:32">
      <c r="B274" s="1717"/>
      <c r="C274" s="1418"/>
      <c r="D274" s="1419"/>
      <c r="E274" s="1568"/>
      <c r="F274" s="3515"/>
      <c r="G274" s="3515"/>
      <c r="H274" s="1648"/>
      <c r="I274" s="1874"/>
      <c r="J274" s="714"/>
      <c r="K274" s="1717"/>
      <c r="L274" s="1875"/>
      <c r="M274" s="339"/>
      <c r="N274" s="339"/>
      <c r="O274" s="339"/>
      <c r="P274" s="339"/>
      <c r="Q274" s="339"/>
      <c r="R274" s="339"/>
      <c r="S274" s="339"/>
      <c r="T274" s="339"/>
      <c r="U274" s="339"/>
      <c r="V274" s="339"/>
      <c r="W274" s="339"/>
      <c r="X274" s="339"/>
      <c r="Y274" s="73"/>
      <c r="Z274" s="73"/>
      <c r="AA274" s="73"/>
      <c r="AB274" s="73"/>
      <c r="AC274" s="73"/>
      <c r="AD274" s="73"/>
      <c r="AE274" s="73"/>
      <c r="AF274" s="73"/>
    </row>
    <row r="275" spans="2:32">
      <c r="B275" s="1717"/>
      <c r="C275" s="1418"/>
      <c r="D275" s="1419"/>
      <c r="E275" s="1568"/>
      <c r="F275" s="3515"/>
      <c r="G275" s="3515"/>
      <c r="H275" s="1648"/>
      <c r="I275" s="1874"/>
      <c r="J275" s="714"/>
      <c r="K275" s="1717"/>
      <c r="L275" s="1875"/>
      <c r="M275" s="339"/>
      <c r="N275" s="339"/>
      <c r="O275" s="339"/>
      <c r="P275" s="339"/>
      <c r="Q275" s="339"/>
      <c r="R275" s="339"/>
      <c r="S275" s="339"/>
      <c r="T275" s="339"/>
      <c r="U275" s="339"/>
      <c r="V275" s="339"/>
      <c r="W275" s="339"/>
      <c r="X275" s="339"/>
      <c r="Y275" s="73"/>
      <c r="Z275" s="73"/>
      <c r="AA275" s="73"/>
      <c r="AB275" s="73"/>
      <c r="AC275" s="73"/>
      <c r="AD275" s="73"/>
      <c r="AE275" s="73"/>
      <c r="AF275" s="73"/>
    </row>
    <row r="276" spans="2:32">
      <c r="B276" s="1717"/>
      <c r="C276" s="1418"/>
      <c r="D276" s="1419"/>
      <c r="E276" s="1568"/>
      <c r="F276" s="3515"/>
      <c r="G276" s="3515"/>
      <c r="H276" s="1648"/>
      <c r="I276" s="1874"/>
      <c r="J276" s="714"/>
      <c r="K276" s="1717"/>
      <c r="L276" s="1875"/>
      <c r="M276" s="339"/>
      <c r="N276" s="339"/>
      <c r="O276" s="339"/>
      <c r="P276" s="339"/>
      <c r="Q276" s="339"/>
      <c r="R276" s="339"/>
      <c r="S276" s="339"/>
      <c r="T276" s="339"/>
      <c r="U276" s="339"/>
      <c r="V276" s="339"/>
      <c r="W276" s="339"/>
      <c r="X276" s="339"/>
      <c r="Y276" s="73"/>
      <c r="Z276" s="73"/>
      <c r="AA276" s="73"/>
      <c r="AB276" s="73"/>
      <c r="AC276" s="73"/>
      <c r="AD276" s="73"/>
      <c r="AE276" s="73"/>
      <c r="AF276" s="73"/>
    </row>
    <row r="277" spans="2:32">
      <c r="B277" s="1717"/>
      <c r="C277" s="1418"/>
      <c r="D277" s="1419"/>
      <c r="E277" s="1568"/>
      <c r="F277" s="3515"/>
      <c r="G277" s="3515"/>
      <c r="H277" s="1648"/>
      <c r="I277" s="1874"/>
      <c r="J277" s="714"/>
      <c r="K277" s="1717"/>
      <c r="L277" s="1875"/>
      <c r="M277" s="339"/>
      <c r="N277" s="339"/>
      <c r="O277" s="339"/>
      <c r="P277" s="339"/>
      <c r="Q277" s="339"/>
      <c r="R277" s="339"/>
      <c r="S277" s="339"/>
      <c r="T277" s="339"/>
      <c r="U277" s="339"/>
      <c r="V277" s="339"/>
      <c r="W277" s="339"/>
      <c r="X277" s="339"/>
      <c r="Y277" s="73"/>
      <c r="Z277" s="73"/>
      <c r="AA277" s="73"/>
      <c r="AB277" s="73"/>
      <c r="AC277" s="73"/>
      <c r="AD277" s="73"/>
      <c r="AE277" s="73"/>
      <c r="AF277" s="73"/>
    </row>
    <row r="278" spans="2:32">
      <c r="B278" s="1717"/>
      <c r="C278" s="1418"/>
      <c r="D278" s="1419"/>
      <c r="E278" s="1568"/>
      <c r="F278" s="3515"/>
      <c r="G278" s="3515"/>
      <c r="H278" s="1648"/>
      <c r="I278" s="1874"/>
      <c r="J278" s="714"/>
      <c r="K278" s="1717"/>
      <c r="L278" s="1875"/>
      <c r="M278" s="339"/>
      <c r="N278" s="339"/>
      <c r="O278" s="339"/>
      <c r="P278" s="339"/>
      <c r="Q278" s="339"/>
      <c r="R278" s="339"/>
      <c r="S278" s="339"/>
      <c r="T278" s="339"/>
      <c r="U278" s="339"/>
      <c r="V278" s="339"/>
      <c r="W278" s="339"/>
      <c r="X278" s="339"/>
      <c r="Y278" s="73"/>
      <c r="Z278" s="73"/>
      <c r="AA278" s="73"/>
      <c r="AB278" s="73"/>
      <c r="AC278" s="73"/>
      <c r="AD278" s="73"/>
      <c r="AE278" s="73"/>
      <c r="AF278" s="73"/>
    </row>
    <row r="279" spans="2:32">
      <c r="B279" s="1717"/>
      <c r="C279" s="1418"/>
      <c r="D279" s="1419"/>
      <c r="E279" s="1568"/>
      <c r="F279" s="3515"/>
      <c r="G279" s="3515"/>
      <c r="H279" s="1648"/>
      <c r="I279" s="1874"/>
      <c r="J279" s="714"/>
      <c r="K279" s="1717"/>
      <c r="L279" s="1875"/>
      <c r="M279" s="339"/>
      <c r="N279" s="339"/>
      <c r="O279" s="339"/>
      <c r="P279" s="339"/>
      <c r="Q279" s="339"/>
      <c r="R279" s="339"/>
      <c r="S279" s="339"/>
      <c r="T279" s="339"/>
      <c r="U279" s="339"/>
      <c r="V279" s="339"/>
      <c r="W279" s="339"/>
      <c r="X279" s="339"/>
      <c r="Y279" s="73"/>
      <c r="Z279" s="73"/>
      <c r="AA279" s="73"/>
      <c r="AB279" s="73"/>
      <c r="AC279" s="73"/>
      <c r="AD279" s="73"/>
      <c r="AE279" s="73"/>
      <c r="AF279" s="73"/>
    </row>
    <row r="280" spans="2:32">
      <c r="B280" s="1717"/>
      <c r="C280" s="1418"/>
      <c r="D280" s="1419"/>
      <c r="E280" s="1568"/>
      <c r="F280" s="3515"/>
      <c r="G280" s="3515"/>
      <c r="H280" s="1648"/>
      <c r="I280" s="1874"/>
      <c r="J280" s="714"/>
      <c r="K280" s="1717"/>
      <c r="L280" s="1875"/>
      <c r="M280" s="339"/>
      <c r="N280" s="339"/>
      <c r="O280" s="339"/>
      <c r="P280" s="339"/>
      <c r="Q280" s="339"/>
      <c r="R280" s="339"/>
      <c r="S280" s="339"/>
      <c r="T280" s="339"/>
      <c r="U280" s="339"/>
      <c r="V280" s="339"/>
      <c r="W280" s="339"/>
      <c r="X280" s="339"/>
      <c r="Y280" s="73"/>
      <c r="Z280" s="73"/>
      <c r="AA280" s="73"/>
      <c r="AB280" s="73"/>
      <c r="AC280" s="73"/>
      <c r="AD280" s="73"/>
      <c r="AE280" s="73"/>
      <c r="AF280" s="73"/>
    </row>
    <row r="281" spans="2:32">
      <c r="B281" s="1717"/>
      <c r="C281" s="1418"/>
      <c r="D281" s="1419"/>
      <c r="E281" s="1568"/>
      <c r="F281" s="3515"/>
      <c r="G281" s="3515"/>
      <c r="H281" s="1648"/>
      <c r="I281" s="1874"/>
      <c r="J281" s="714"/>
      <c r="K281" s="1717"/>
      <c r="L281" s="1875"/>
      <c r="M281" s="339"/>
      <c r="N281" s="339"/>
      <c r="O281" s="339"/>
      <c r="P281" s="339"/>
      <c r="Q281" s="339"/>
      <c r="R281" s="339"/>
      <c r="S281" s="339"/>
      <c r="T281" s="339"/>
      <c r="U281" s="339"/>
      <c r="V281" s="339"/>
      <c r="W281" s="339"/>
      <c r="X281" s="339"/>
      <c r="Y281" s="73"/>
      <c r="Z281" s="73"/>
      <c r="AA281" s="73"/>
      <c r="AB281" s="73"/>
      <c r="AC281" s="73"/>
      <c r="AD281" s="73"/>
      <c r="AE281" s="73"/>
      <c r="AF281" s="73"/>
    </row>
    <row r="282" spans="2:32">
      <c r="B282" s="1717"/>
      <c r="C282" s="1418"/>
      <c r="D282" s="1419"/>
      <c r="E282" s="1568"/>
      <c r="F282" s="3515"/>
      <c r="G282" s="3515"/>
      <c r="H282" s="1648"/>
      <c r="I282" s="1874"/>
      <c r="J282" s="714"/>
      <c r="K282" s="1717"/>
      <c r="L282" s="1875"/>
      <c r="M282" s="339"/>
      <c r="N282" s="339"/>
      <c r="O282" s="339"/>
      <c r="P282" s="339"/>
      <c r="Q282" s="339"/>
      <c r="R282" s="339"/>
      <c r="S282" s="339"/>
      <c r="T282" s="339"/>
      <c r="U282" s="339"/>
      <c r="V282" s="339"/>
      <c r="W282" s="339"/>
      <c r="X282" s="339"/>
      <c r="Y282" s="73"/>
      <c r="Z282" s="73"/>
      <c r="AA282" s="73"/>
      <c r="AB282" s="73"/>
      <c r="AC282" s="73"/>
      <c r="AD282" s="73"/>
      <c r="AE282" s="73"/>
      <c r="AF282" s="73"/>
    </row>
    <row r="283" spans="2:32">
      <c r="B283" s="1717"/>
      <c r="C283" s="1418"/>
      <c r="D283" s="1419"/>
      <c r="E283" s="1568"/>
      <c r="F283" s="3515"/>
      <c r="G283" s="3515"/>
      <c r="H283" s="1648"/>
      <c r="I283" s="1874"/>
      <c r="J283" s="714"/>
      <c r="K283" s="1717"/>
      <c r="L283" s="1875"/>
      <c r="M283" s="339"/>
      <c r="N283" s="339"/>
      <c r="O283" s="339"/>
      <c r="P283" s="339"/>
      <c r="Q283" s="339"/>
      <c r="R283" s="339"/>
      <c r="S283" s="339"/>
      <c r="T283" s="339"/>
      <c r="U283" s="339"/>
      <c r="V283" s="339"/>
      <c r="W283" s="339"/>
      <c r="X283" s="339"/>
      <c r="Y283" s="73"/>
      <c r="Z283" s="73"/>
      <c r="AA283" s="73"/>
      <c r="AB283" s="73"/>
      <c r="AC283" s="73"/>
      <c r="AD283" s="73"/>
      <c r="AE283" s="73"/>
      <c r="AF283" s="73"/>
    </row>
    <row r="284" spans="2:32">
      <c r="B284" s="1717"/>
      <c r="C284" s="1418"/>
      <c r="D284" s="1419"/>
      <c r="E284" s="1568"/>
      <c r="F284" s="3515"/>
      <c r="G284" s="3515"/>
      <c r="H284" s="1648"/>
      <c r="I284" s="1874"/>
      <c r="J284" s="714"/>
      <c r="K284" s="1717"/>
      <c r="L284" s="1875"/>
      <c r="M284" s="339"/>
      <c r="N284" s="339"/>
      <c r="O284" s="339"/>
      <c r="P284" s="339"/>
      <c r="Q284" s="339"/>
      <c r="R284" s="339"/>
      <c r="S284" s="339"/>
      <c r="T284" s="339"/>
      <c r="U284" s="339"/>
      <c r="V284" s="339"/>
      <c r="W284" s="339"/>
      <c r="X284" s="339"/>
      <c r="Y284" s="73"/>
      <c r="Z284" s="73"/>
      <c r="AA284" s="73"/>
      <c r="AB284" s="73"/>
      <c r="AC284" s="73"/>
      <c r="AD284" s="73"/>
      <c r="AE284" s="73"/>
      <c r="AF284" s="73"/>
    </row>
    <row r="285" spans="2:32">
      <c r="B285" s="1717"/>
      <c r="C285" s="1418"/>
      <c r="D285" s="1419"/>
      <c r="E285" s="1568"/>
      <c r="F285" s="3515"/>
      <c r="G285" s="3515"/>
      <c r="H285" s="1648"/>
      <c r="I285" s="1874"/>
      <c r="J285" s="714"/>
      <c r="K285" s="1717"/>
      <c r="L285" s="1875"/>
      <c r="M285" s="339"/>
      <c r="N285" s="339"/>
      <c r="O285" s="339"/>
      <c r="P285" s="339"/>
      <c r="Q285" s="339"/>
      <c r="R285" s="339"/>
      <c r="S285" s="339"/>
      <c r="T285" s="339"/>
      <c r="U285" s="339"/>
      <c r="V285" s="339"/>
      <c r="W285" s="339"/>
      <c r="X285" s="339"/>
      <c r="Y285" s="73"/>
      <c r="Z285" s="73"/>
      <c r="AA285" s="73"/>
      <c r="AB285" s="73"/>
      <c r="AC285" s="73"/>
      <c r="AD285" s="73"/>
      <c r="AE285" s="73"/>
      <c r="AF285" s="73"/>
    </row>
    <row r="286" spans="2:32">
      <c r="B286" s="1717"/>
      <c r="C286" s="1418"/>
      <c r="D286" s="1419"/>
      <c r="E286" s="1568"/>
      <c r="F286" s="3515"/>
      <c r="G286" s="3515"/>
      <c r="H286" s="1648"/>
      <c r="I286" s="1874"/>
      <c r="J286" s="714"/>
      <c r="K286" s="1717"/>
      <c r="L286" s="1875"/>
      <c r="M286" s="339"/>
      <c r="N286" s="339"/>
      <c r="O286" s="339"/>
      <c r="P286" s="339"/>
      <c r="Q286" s="339"/>
      <c r="R286" s="339"/>
      <c r="S286" s="339"/>
      <c r="T286" s="339"/>
      <c r="U286" s="339"/>
      <c r="V286" s="339"/>
      <c r="W286" s="339"/>
      <c r="X286" s="339"/>
      <c r="Y286" s="73"/>
      <c r="Z286" s="73"/>
      <c r="AA286" s="73"/>
      <c r="AB286" s="73"/>
      <c r="AC286" s="73"/>
      <c r="AD286" s="73"/>
      <c r="AE286" s="73"/>
      <c r="AF286" s="73"/>
    </row>
    <row r="287" spans="2:32">
      <c r="B287" s="1717"/>
      <c r="C287" s="1418"/>
      <c r="D287" s="1419"/>
      <c r="E287" s="1568"/>
      <c r="F287" s="3515"/>
      <c r="G287" s="3515"/>
      <c r="H287" s="1648"/>
      <c r="I287" s="1874"/>
      <c r="J287" s="714"/>
      <c r="K287" s="1717"/>
      <c r="L287" s="1875"/>
      <c r="M287" s="339"/>
      <c r="N287" s="339"/>
      <c r="O287" s="339"/>
      <c r="P287" s="339"/>
      <c r="Q287" s="339"/>
      <c r="R287" s="339"/>
      <c r="S287" s="339"/>
      <c r="T287" s="339"/>
      <c r="U287" s="339"/>
      <c r="V287" s="339"/>
      <c r="W287" s="339"/>
      <c r="X287" s="339"/>
      <c r="Y287" s="73"/>
      <c r="Z287" s="73"/>
      <c r="AA287" s="73"/>
      <c r="AB287" s="73"/>
      <c r="AC287" s="73"/>
      <c r="AD287" s="73"/>
      <c r="AE287" s="73"/>
      <c r="AF287" s="73"/>
    </row>
    <row r="288" spans="2:32">
      <c r="B288" s="1717"/>
      <c r="C288" s="1418"/>
      <c r="D288" s="1419"/>
      <c r="E288" s="1568"/>
      <c r="F288" s="3515"/>
      <c r="G288" s="3515"/>
      <c r="H288" s="1648"/>
      <c r="I288" s="1874"/>
      <c r="J288" s="714"/>
      <c r="K288" s="1717"/>
      <c r="L288" s="1875"/>
      <c r="M288" s="339"/>
      <c r="N288" s="339"/>
      <c r="O288" s="339"/>
      <c r="P288" s="339"/>
      <c r="Q288" s="339"/>
      <c r="R288" s="339"/>
      <c r="S288" s="339"/>
      <c r="T288" s="339"/>
      <c r="U288" s="339"/>
      <c r="V288" s="339"/>
      <c r="W288" s="339"/>
      <c r="X288" s="339"/>
      <c r="Y288" s="73"/>
      <c r="Z288" s="73"/>
      <c r="AA288" s="73"/>
      <c r="AB288" s="73"/>
      <c r="AC288" s="73"/>
      <c r="AD288" s="73"/>
      <c r="AE288" s="73"/>
      <c r="AF288" s="73"/>
    </row>
    <row r="289" spans="2:32">
      <c r="B289" s="1717"/>
      <c r="C289" s="1418"/>
      <c r="D289" s="1419"/>
      <c r="E289" s="1568"/>
      <c r="F289" s="3515"/>
      <c r="G289" s="3515"/>
      <c r="H289" s="1648"/>
      <c r="I289" s="1874"/>
      <c r="J289" s="714"/>
      <c r="K289" s="1717"/>
      <c r="L289" s="1875"/>
      <c r="M289" s="339"/>
      <c r="N289" s="339"/>
      <c r="O289" s="339"/>
      <c r="P289" s="339"/>
      <c r="Q289" s="339"/>
      <c r="R289" s="339"/>
      <c r="S289" s="339"/>
      <c r="T289" s="339"/>
      <c r="U289" s="339"/>
      <c r="V289" s="339"/>
      <c r="W289" s="339"/>
      <c r="X289" s="339"/>
      <c r="Y289" s="73"/>
      <c r="Z289" s="73"/>
      <c r="AA289" s="73"/>
      <c r="AB289" s="73"/>
      <c r="AC289" s="73"/>
      <c r="AD289" s="73"/>
      <c r="AE289" s="73"/>
      <c r="AF289" s="73"/>
    </row>
    <row r="290" spans="2:32">
      <c r="B290" s="1717"/>
      <c r="C290" s="1418"/>
      <c r="D290" s="1419"/>
      <c r="E290" s="1568"/>
      <c r="F290" s="3515"/>
      <c r="G290" s="3515"/>
      <c r="H290" s="1648"/>
      <c r="I290" s="1874"/>
      <c r="J290" s="714"/>
      <c r="K290" s="1717"/>
      <c r="L290" s="1875"/>
      <c r="M290" s="339"/>
      <c r="N290" s="339"/>
      <c r="O290" s="339"/>
      <c r="P290" s="339"/>
      <c r="Q290" s="339"/>
      <c r="R290" s="339"/>
      <c r="S290" s="339"/>
      <c r="T290" s="339"/>
      <c r="U290" s="339"/>
      <c r="V290" s="339"/>
      <c r="W290" s="339"/>
      <c r="X290" s="339"/>
      <c r="Y290" s="73"/>
      <c r="Z290" s="73"/>
      <c r="AA290" s="73"/>
      <c r="AB290" s="73"/>
      <c r="AC290" s="73"/>
      <c r="AD290" s="73"/>
      <c r="AE290" s="73"/>
      <c r="AF290" s="73"/>
    </row>
    <row r="291" spans="2:32">
      <c r="B291" s="1717"/>
      <c r="C291" s="1418"/>
      <c r="D291" s="1419"/>
      <c r="E291" s="1568"/>
      <c r="F291" s="3515"/>
      <c r="G291" s="3515"/>
      <c r="H291" s="1648"/>
      <c r="I291" s="1874"/>
      <c r="J291" s="714"/>
      <c r="K291" s="1717"/>
      <c r="L291" s="1875"/>
      <c r="M291" s="339"/>
      <c r="N291" s="339"/>
      <c r="O291" s="339"/>
      <c r="P291" s="339"/>
      <c r="Q291" s="339"/>
      <c r="R291" s="339"/>
      <c r="S291" s="339"/>
      <c r="T291" s="339"/>
      <c r="U291" s="339"/>
      <c r="V291" s="339"/>
      <c r="W291" s="339"/>
      <c r="X291" s="339"/>
      <c r="Y291" s="73"/>
      <c r="Z291" s="73"/>
      <c r="AA291" s="73"/>
      <c r="AB291" s="73"/>
      <c r="AC291" s="73"/>
      <c r="AD291" s="73"/>
      <c r="AE291" s="73"/>
      <c r="AF291" s="73"/>
    </row>
    <row r="292" spans="2:32">
      <c r="B292" s="1717"/>
      <c r="C292" s="1418"/>
      <c r="D292" s="1419"/>
      <c r="E292" s="1568"/>
      <c r="F292" s="3515"/>
      <c r="G292" s="3515"/>
      <c r="H292" s="1648"/>
      <c r="I292" s="1874"/>
      <c r="J292" s="714"/>
      <c r="K292" s="1717"/>
      <c r="L292" s="1875"/>
      <c r="M292" s="339"/>
      <c r="N292" s="339"/>
      <c r="O292" s="339"/>
      <c r="P292" s="339"/>
      <c r="Q292" s="339"/>
      <c r="R292" s="339"/>
      <c r="S292" s="339"/>
      <c r="T292" s="339"/>
      <c r="U292" s="339"/>
      <c r="V292" s="339"/>
      <c r="W292" s="339"/>
      <c r="X292" s="339"/>
      <c r="Y292" s="73"/>
      <c r="Z292" s="73"/>
      <c r="AA292" s="73"/>
      <c r="AB292" s="73"/>
      <c r="AC292" s="73"/>
      <c r="AD292" s="73"/>
      <c r="AE292" s="73"/>
      <c r="AF292" s="73"/>
    </row>
    <row r="293" spans="2:32">
      <c r="B293" s="1717"/>
      <c r="C293" s="1418"/>
      <c r="D293" s="1419"/>
      <c r="E293" s="1568"/>
      <c r="F293" s="3515"/>
      <c r="G293" s="3515"/>
      <c r="H293" s="1648"/>
      <c r="I293" s="1874"/>
      <c r="J293" s="714"/>
      <c r="K293" s="1717"/>
      <c r="L293" s="1875"/>
      <c r="M293" s="339"/>
      <c r="N293" s="339"/>
      <c r="O293" s="339"/>
      <c r="P293" s="339"/>
      <c r="Q293" s="339"/>
      <c r="R293" s="339"/>
      <c r="S293" s="339"/>
      <c r="T293" s="339"/>
      <c r="U293" s="339"/>
      <c r="V293" s="339"/>
      <c r="W293" s="339"/>
      <c r="X293" s="339"/>
      <c r="Y293" s="73"/>
      <c r="Z293" s="73"/>
      <c r="AA293" s="73"/>
      <c r="AB293" s="73"/>
      <c r="AC293" s="73"/>
      <c r="AD293" s="73"/>
      <c r="AE293" s="73"/>
      <c r="AF293" s="73"/>
    </row>
    <row r="294" spans="2:32">
      <c r="B294" s="1717"/>
      <c r="C294" s="1418"/>
      <c r="D294" s="1419"/>
      <c r="E294" s="1568"/>
      <c r="F294" s="3515"/>
      <c r="G294" s="3515"/>
      <c r="H294" s="1648"/>
      <c r="I294" s="1874"/>
      <c r="J294" s="714"/>
      <c r="K294" s="1717"/>
      <c r="L294" s="1875"/>
      <c r="M294" s="339"/>
      <c r="N294" s="339"/>
      <c r="O294" s="339"/>
      <c r="P294" s="339"/>
      <c r="Q294" s="339"/>
      <c r="R294" s="339"/>
      <c r="S294" s="339"/>
      <c r="T294" s="339"/>
      <c r="U294" s="339"/>
      <c r="V294" s="339"/>
      <c r="W294" s="339"/>
      <c r="X294" s="339"/>
      <c r="Y294" s="73"/>
      <c r="Z294" s="73"/>
      <c r="AA294" s="73"/>
      <c r="AB294" s="73"/>
      <c r="AC294" s="73"/>
      <c r="AD294" s="73"/>
      <c r="AE294" s="73"/>
      <c r="AF294" s="73"/>
    </row>
    <row r="295" spans="2:32">
      <c r="B295" s="1717"/>
      <c r="C295" s="1418"/>
      <c r="D295" s="1419"/>
      <c r="E295" s="1568"/>
      <c r="F295" s="3515"/>
      <c r="G295" s="3515"/>
      <c r="H295" s="1648"/>
      <c r="I295" s="1874"/>
      <c r="J295" s="714"/>
      <c r="K295" s="1717"/>
      <c r="L295" s="1875"/>
      <c r="M295" s="339"/>
      <c r="N295" s="339"/>
      <c r="O295" s="339"/>
      <c r="P295" s="339"/>
      <c r="Q295" s="339"/>
      <c r="R295" s="339"/>
      <c r="S295" s="339"/>
      <c r="T295" s="339"/>
      <c r="U295" s="339"/>
      <c r="V295" s="339"/>
      <c r="W295" s="339"/>
      <c r="X295" s="339"/>
      <c r="Y295" s="73"/>
      <c r="Z295" s="73"/>
      <c r="AA295" s="73"/>
      <c r="AB295" s="73"/>
      <c r="AC295" s="73"/>
      <c r="AD295" s="73"/>
      <c r="AE295" s="73"/>
      <c r="AF295" s="73"/>
    </row>
    <row r="296" spans="2:32">
      <c r="B296" s="1717"/>
      <c r="C296" s="1418"/>
      <c r="D296" s="1419"/>
      <c r="E296" s="1568"/>
      <c r="F296" s="3515"/>
      <c r="G296" s="3515"/>
      <c r="H296" s="1648"/>
      <c r="I296" s="1874"/>
      <c r="J296" s="714"/>
      <c r="K296" s="1717"/>
      <c r="L296" s="1875"/>
      <c r="M296" s="339"/>
      <c r="N296" s="339"/>
      <c r="O296" s="339"/>
      <c r="P296" s="339"/>
      <c r="Q296" s="339"/>
      <c r="R296" s="339"/>
      <c r="S296" s="339"/>
      <c r="T296" s="339"/>
      <c r="U296" s="339"/>
      <c r="V296" s="339"/>
      <c r="W296" s="339"/>
      <c r="X296" s="339"/>
      <c r="Y296" s="73"/>
      <c r="Z296" s="73"/>
      <c r="AA296" s="73"/>
      <c r="AB296" s="73"/>
      <c r="AC296" s="73"/>
      <c r="AD296" s="73"/>
      <c r="AE296" s="73"/>
      <c r="AF296" s="73"/>
    </row>
    <row r="297" spans="2:32">
      <c r="B297" s="1717"/>
      <c r="C297" s="1418"/>
      <c r="D297" s="1419"/>
      <c r="E297" s="1568"/>
      <c r="F297" s="3515"/>
      <c r="G297" s="3515"/>
      <c r="H297" s="1648"/>
      <c r="I297" s="1874"/>
      <c r="J297" s="714"/>
      <c r="K297" s="1717"/>
      <c r="L297" s="1875"/>
      <c r="M297" s="339"/>
      <c r="N297" s="339"/>
      <c r="O297" s="339"/>
      <c r="P297" s="339"/>
      <c r="Q297" s="339"/>
      <c r="R297" s="339"/>
      <c r="S297" s="339"/>
      <c r="T297" s="339"/>
      <c r="U297" s="339"/>
      <c r="V297" s="339"/>
      <c r="W297" s="339"/>
      <c r="X297" s="339"/>
      <c r="Y297" s="73"/>
      <c r="Z297" s="73"/>
      <c r="AA297" s="73"/>
      <c r="AB297" s="73"/>
      <c r="AC297" s="73"/>
      <c r="AD297" s="73"/>
      <c r="AE297" s="73"/>
      <c r="AF297" s="73"/>
    </row>
    <row r="298" spans="2:32">
      <c r="B298" s="1717"/>
      <c r="C298" s="1418"/>
      <c r="D298" s="1419"/>
      <c r="E298" s="1568"/>
      <c r="F298" s="3515"/>
      <c r="G298" s="3515"/>
      <c r="H298" s="1648"/>
      <c r="I298" s="1874"/>
      <c r="J298" s="714"/>
      <c r="K298" s="1717"/>
      <c r="L298" s="1875"/>
      <c r="M298" s="339"/>
      <c r="N298" s="339"/>
      <c r="O298" s="339"/>
      <c r="P298" s="339"/>
      <c r="Q298" s="339"/>
      <c r="R298" s="339"/>
      <c r="S298" s="339"/>
      <c r="T298" s="339"/>
      <c r="U298" s="339"/>
      <c r="V298" s="339"/>
      <c r="W298" s="339"/>
      <c r="X298" s="339"/>
      <c r="Y298" s="73"/>
      <c r="Z298" s="73"/>
      <c r="AA298" s="73"/>
      <c r="AB298" s="73"/>
      <c r="AC298" s="73"/>
      <c r="AD298" s="73"/>
      <c r="AE298" s="73"/>
      <c r="AF298" s="73"/>
    </row>
    <row r="299" spans="2:32">
      <c r="B299" s="1717"/>
      <c r="C299" s="1418"/>
      <c r="D299" s="1419"/>
      <c r="E299" s="1568"/>
      <c r="F299" s="3515"/>
      <c r="G299" s="3515"/>
      <c r="H299" s="1648"/>
      <c r="I299" s="1874"/>
      <c r="J299" s="714"/>
      <c r="K299" s="1717"/>
      <c r="L299" s="1875"/>
      <c r="M299" s="339"/>
      <c r="N299" s="339"/>
      <c r="O299" s="339"/>
      <c r="P299" s="339"/>
      <c r="Q299" s="339"/>
      <c r="R299" s="339"/>
      <c r="S299" s="339"/>
      <c r="T299" s="339"/>
      <c r="U299" s="339"/>
      <c r="V299" s="339"/>
      <c r="W299" s="339"/>
      <c r="X299" s="339"/>
      <c r="Y299" s="73"/>
      <c r="Z299" s="73"/>
      <c r="AA299" s="73"/>
      <c r="AB299" s="73"/>
      <c r="AC299" s="73"/>
      <c r="AD299" s="73"/>
      <c r="AE299" s="73"/>
      <c r="AF299" s="73"/>
    </row>
    <row r="300" spans="2:32">
      <c r="B300" s="1717"/>
      <c r="C300" s="1418"/>
      <c r="D300" s="1419"/>
      <c r="E300" s="1568"/>
      <c r="F300" s="3515"/>
      <c r="G300" s="3515"/>
      <c r="H300" s="1648"/>
      <c r="I300" s="1874"/>
      <c r="J300" s="714"/>
      <c r="K300" s="1717"/>
      <c r="L300" s="1875"/>
      <c r="M300" s="339"/>
      <c r="N300" s="339"/>
      <c r="O300" s="339"/>
      <c r="P300" s="339"/>
      <c r="Q300" s="339"/>
      <c r="R300" s="339"/>
      <c r="S300" s="339"/>
      <c r="T300" s="339"/>
      <c r="U300" s="339"/>
      <c r="V300" s="339"/>
      <c r="W300" s="339"/>
      <c r="X300" s="339"/>
      <c r="Y300" s="73"/>
      <c r="Z300" s="73"/>
      <c r="AA300" s="73"/>
      <c r="AB300" s="73"/>
      <c r="AC300" s="73"/>
      <c r="AD300" s="73"/>
      <c r="AE300" s="73"/>
      <c r="AF300" s="73"/>
    </row>
    <row r="301" spans="2:32">
      <c r="B301" s="1717"/>
      <c r="C301" s="1418"/>
      <c r="D301" s="1419"/>
      <c r="E301" s="1568"/>
      <c r="F301" s="3515"/>
      <c r="G301" s="3515"/>
      <c r="H301" s="1648"/>
      <c r="I301" s="1874"/>
      <c r="J301" s="714"/>
      <c r="K301" s="1717"/>
      <c r="L301" s="1875"/>
      <c r="M301" s="339"/>
      <c r="N301" s="339"/>
      <c r="O301" s="339"/>
      <c r="P301" s="339"/>
      <c r="Q301" s="339"/>
      <c r="R301" s="339"/>
      <c r="S301" s="339"/>
      <c r="T301" s="339"/>
      <c r="U301" s="339"/>
      <c r="V301" s="339"/>
      <c r="W301" s="339"/>
      <c r="X301" s="339"/>
      <c r="Y301" s="73"/>
      <c r="Z301" s="73"/>
      <c r="AA301" s="73"/>
      <c r="AB301" s="73"/>
      <c r="AC301" s="73"/>
      <c r="AD301" s="73"/>
      <c r="AE301" s="73"/>
      <c r="AF301" s="73"/>
    </row>
    <row r="302" spans="2:32">
      <c r="B302" s="1717"/>
      <c r="C302" s="1418"/>
      <c r="D302" s="1419"/>
      <c r="E302" s="1568"/>
      <c r="F302" s="3515"/>
      <c r="G302" s="3515"/>
      <c r="H302" s="1648"/>
      <c r="I302" s="1874"/>
      <c r="J302" s="714"/>
      <c r="K302" s="1717"/>
      <c r="L302" s="1875"/>
      <c r="M302" s="339"/>
      <c r="N302" s="339"/>
      <c r="O302" s="339"/>
      <c r="P302" s="339"/>
      <c r="Q302" s="339"/>
      <c r="R302" s="339"/>
      <c r="S302" s="339"/>
      <c r="T302" s="339"/>
      <c r="U302" s="339"/>
      <c r="V302" s="339"/>
      <c r="W302" s="339"/>
      <c r="X302" s="339"/>
      <c r="Y302" s="73"/>
      <c r="Z302" s="73"/>
      <c r="AA302" s="73"/>
      <c r="AB302" s="73"/>
      <c r="AC302" s="73"/>
      <c r="AD302" s="73"/>
      <c r="AE302" s="73"/>
      <c r="AF302" s="73"/>
    </row>
    <row r="303" spans="2:32">
      <c r="B303" s="1717"/>
      <c r="C303" s="1418"/>
      <c r="D303" s="1419"/>
      <c r="E303" s="1568"/>
      <c r="F303" s="3515"/>
      <c r="G303" s="3515"/>
      <c r="H303" s="1648"/>
      <c r="I303" s="1874"/>
      <c r="J303" s="714"/>
      <c r="K303" s="1717"/>
      <c r="L303" s="1875"/>
      <c r="M303" s="339"/>
      <c r="N303" s="339"/>
      <c r="O303" s="339"/>
      <c r="P303" s="339"/>
      <c r="Q303" s="339"/>
      <c r="R303" s="339"/>
      <c r="S303" s="339"/>
      <c r="T303" s="339"/>
      <c r="U303" s="339"/>
      <c r="V303" s="339"/>
      <c r="W303" s="339"/>
      <c r="X303" s="339"/>
      <c r="Y303" s="73"/>
      <c r="Z303" s="73"/>
      <c r="AA303" s="73"/>
      <c r="AB303" s="73"/>
      <c r="AC303" s="73"/>
      <c r="AD303" s="73"/>
      <c r="AE303" s="73"/>
      <c r="AF303" s="73"/>
    </row>
    <row r="304" spans="2:32">
      <c r="B304" s="1717"/>
      <c r="C304" s="1418"/>
      <c r="D304" s="1419"/>
      <c r="E304" s="1568"/>
      <c r="F304" s="3515"/>
      <c r="G304" s="3515"/>
      <c r="H304" s="1648"/>
      <c r="I304" s="1874"/>
      <c r="J304" s="714"/>
      <c r="K304" s="1717"/>
      <c r="L304" s="1875"/>
      <c r="M304" s="339"/>
      <c r="N304" s="339"/>
      <c r="O304" s="339"/>
      <c r="P304" s="339"/>
      <c r="Q304" s="339"/>
      <c r="R304" s="339"/>
      <c r="S304" s="339"/>
      <c r="T304" s="339"/>
      <c r="U304" s="339"/>
      <c r="V304" s="339"/>
      <c r="W304" s="339"/>
      <c r="X304" s="339"/>
      <c r="Y304" s="73"/>
      <c r="Z304" s="73"/>
      <c r="AA304" s="73"/>
      <c r="AB304" s="73"/>
      <c r="AC304" s="73"/>
      <c r="AD304" s="73"/>
      <c r="AE304" s="73"/>
      <c r="AF304" s="73"/>
    </row>
    <row r="305" spans="2:32">
      <c r="B305" s="1717"/>
      <c r="C305" s="1418"/>
      <c r="D305" s="1419"/>
      <c r="E305" s="1568"/>
      <c r="F305" s="3515"/>
      <c r="G305" s="3515"/>
      <c r="H305" s="1648"/>
      <c r="I305" s="1874"/>
      <c r="J305" s="714"/>
      <c r="K305" s="1717"/>
      <c r="L305" s="1875"/>
      <c r="M305" s="339"/>
      <c r="N305" s="339"/>
      <c r="O305" s="339"/>
      <c r="P305" s="339"/>
      <c r="Q305" s="339"/>
      <c r="R305" s="339"/>
      <c r="S305" s="339"/>
      <c r="T305" s="339"/>
      <c r="U305" s="339"/>
      <c r="V305" s="339"/>
      <c r="W305" s="339"/>
      <c r="X305" s="339"/>
      <c r="Y305" s="73"/>
      <c r="Z305" s="73"/>
      <c r="AA305" s="73"/>
      <c r="AB305" s="73"/>
      <c r="AC305" s="73"/>
      <c r="AD305" s="73"/>
      <c r="AE305" s="73"/>
      <c r="AF305" s="73"/>
    </row>
    <row r="306" spans="2:32">
      <c r="B306" s="1717"/>
      <c r="C306" s="1418"/>
      <c r="D306" s="1419"/>
      <c r="E306" s="1568"/>
      <c r="F306" s="3515"/>
      <c r="G306" s="3515"/>
      <c r="H306" s="1648"/>
      <c r="I306" s="1874"/>
      <c r="J306" s="714"/>
      <c r="K306" s="1717"/>
      <c r="L306" s="1875"/>
      <c r="M306" s="339"/>
      <c r="N306" s="339"/>
      <c r="O306" s="339"/>
      <c r="P306" s="339"/>
      <c r="Q306" s="339"/>
      <c r="R306" s="339"/>
      <c r="S306" s="339"/>
      <c r="T306" s="339"/>
      <c r="U306" s="339"/>
      <c r="V306" s="339"/>
      <c r="W306" s="339"/>
      <c r="X306" s="339"/>
      <c r="Y306" s="73"/>
      <c r="Z306" s="73"/>
      <c r="AA306" s="73"/>
      <c r="AB306" s="73"/>
      <c r="AC306" s="73"/>
      <c r="AD306" s="73"/>
      <c r="AE306" s="73"/>
      <c r="AF306" s="73"/>
    </row>
    <row r="307" spans="2:32">
      <c r="B307" s="1717"/>
      <c r="C307" s="1418"/>
      <c r="D307" s="1419"/>
      <c r="E307" s="1568"/>
      <c r="F307" s="3515"/>
      <c r="G307" s="3515"/>
      <c r="H307" s="1648"/>
      <c r="I307" s="1874"/>
      <c r="J307" s="714"/>
      <c r="K307" s="1717"/>
      <c r="L307" s="1875"/>
      <c r="M307" s="339"/>
      <c r="N307" s="339"/>
      <c r="O307" s="339"/>
      <c r="P307" s="339"/>
      <c r="Q307" s="339"/>
      <c r="R307" s="339"/>
      <c r="S307" s="339"/>
      <c r="T307" s="339"/>
      <c r="U307" s="339"/>
      <c r="V307" s="339"/>
      <c r="W307" s="339"/>
      <c r="X307" s="339"/>
      <c r="Y307" s="73"/>
      <c r="Z307" s="73"/>
      <c r="AA307" s="73"/>
      <c r="AB307" s="73"/>
      <c r="AC307" s="73"/>
      <c r="AD307" s="73"/>
      <c r="AE307" s="73"/>
      <c r="AF307" s="73"/>
    </row>
    <row r="308" spans="2:32">
      <c r="B308" s="1717"/>
      <c r="C308" s="1418"/>
      <c r="D308" s="1419"/>
      <c r="E308" s="1568"/>
      <c r="F308" s="3515"/>
      <c r="G308" s="3515"/>
      <c r="H308" s="1648"/>
      <c r="I308" s="1874"/>
      <c r="J308" s="714"/>
      <c r="K308" s="1717"/>
      <c r="L308" s="1875"/>
      <c r="M308" s="339"/>
      <c r="N308" s="339"/>
      <c r="O308" s="339"/>
      <c r="P308" s="339"/>
      <c r="Q308" s="339"/>
      <c r="R308" s="339"/>
      <c r="S308" s="339"/>
      <c r="T308" s="339"/>
      <c r="U308" s="339"/>
      <c r="V308" s="339"/>
      <c r="W308" s="339"/>
      <c r="X308" s="339"/>
      <c r="Y308" s="73"/>
      <c r="Z308" s="73"/>
      <c r="AA308" s="73"/>
      <c r="AB308" s="73"/>
      <c r="AC308" s="73"/>
      <c r="AD308" s="73"/>
      <c r="AE308" s="73"/>
      <c r="AF308" s="73"/>
    </row>
    <row r="309" spans="2:32">
      <c r="B309" s="1717"/>
      <c r="C309" s="1418"/>
      <c r="D309" s="1419"/>
      <c r="E309" s="1568"/>
      <c r="F309" s="3515"/>
      <c r="G309" s="3515"/>
      <c r="H309" s="1648"/>
      <c r="I309" s="1874"/>
      <c r="J309" s="714"/>
      <c r="K309" s="1717"/>
      <c r="L309" s="1903"/>
      <c r="M309" s="339"/>
      <c r="N309" s="339"/>
      <c r="O309" s="339"/>
      <c r="P309" s="339"/>
      <c r="Q309" s="339"/>
      <c r="R309" s="339"/>
      <c r="S309" s="339"/>
      <c r="T309" s="339"/>
      <c r="U309" s="339"/>
      <c r="V309" s="339"/>
      <c r="W309" s="339"/>
      <c r="X309" s="339"/>
      <c r="Y309" s="73"/>
      <c r="Z309" s="73"/>
      <c r="AA309" s="73"/>
      <c r="AB309" s="73"/>
      <c r="AC309" s="73"/>
      <c r="AD309" s="73"/>
      <c r="AE309" s="73"/>
      <c r="AF309" s="73"/>
    </row>
    <row r="310" spans="2:32">
      <c r="B310" s="1717"/>
      <c r="C310" s="1418"/>
      <c r="D310" s="1419"/>
      <c r="E310" s="1568"/>
      <c r="F310" s="3515"/>
      <c r="G310" s="3515"/>
      <c r="H310" s="1648"/>
      <c r="I310" s="1874"/>
      <c r="J310" s="714"/>
      <c r="K310" s="1717"/>
      <c r="L310" s="1903"/>
      <c r="M310" s="339"/>
      <c r="N310" s="339"/>
      <c r="O310" s="339"/>
      <c r="P310" s="339"/>
      <c r="Q310" s="339"/>
      <c r="R310" s="339"/>
      <c r="S310" s="339"/>
      <c r="T310" s="339"/>
      <c r="U310" s="339"/>
      <c r="V310" s="339"/>
      <c r="W310" s="339"/>
      <c r="X310" s="339"/>
      <c r="Y310" s="73"/>
      <c r="Z310" s="73"/>
      <c r="AA310" s="73"/>
      <c r="AB310" s="73"/>
      <c r="AC310" s="73"/>
      <c r="AD310" s="73"/>
      <c r="AE310" s="73"/>
      <c r="AF310" s="73"/>
    </row>
    <row r="311" spans="2:32">
      <c r="B311" s="1717"/>
      <c r="C311" s="1418"/>
      <c r="D311" s="1419"/>
      <c r="E311" s="1568"/>
      <c r="F311" s="3515"/>
      <c r="G311" s="3515"/>
      <c r="H311" s="1648"/>
      <c r="I311" s="1874"/>
      <c r="J311" s="714"/>
      <c r="K311" s="1717"/>
      <c r="L311" s="1903"/>
      <c r="M311" s="339"/>
      <c r="N311" s="339"/>
      <c r="O311" s="339"/>
      <c r="P311" s="339"/>
      <c r="Q311" s="339"/>
      <c r="R311" s="339"/>
      <c r="S311" s="339"/>
      <c r="T311" s="339"/>
      <c r="U311" s="339"/>
      <c r="V311" s="339"/>
      <c r="W311" s="339"/>
      <c r="X311" s="339"/>
      <c r="Y311" s="73"/>
      <c r="Z311" s="73"/>
      <c r="AA311" s="73"/>
      <c r="AB311" s="73"/>
      <c r="AC311" s="73"/>
      <c r="AD311" s="73"/>
      <c r="AE311" s="73"/>
      <c r="AF311" s="73"/>
    </row>
    <row r="312" spans="2:32">
      <c r="B312" s="1717"/>
      <c r="C312" s="1418"/>
      <c r="D312" s="1419"/>
      <c r="E312" s="1568"/>
      <c r="F312" s="3515"/>
      <c r="G312" s="3515"/>
      <c r="H312" s="1648"/>
      <c r="I312" s="1874"/>
      <c r="J312" s="714"/>
      <c r="K312" s="1717"/>
      <c r="L312" s="1903"/>
      <c r="M312" s="339"/>
      <c r="N312" s="339"/>
      <c r="O312" s="339"/>
      <c r="P312" s="339"/>
      <c r="Q312" s="339"/>
      <c r="R312" s="339"/>
      <c r="S312" s="339"/>
      <c r="T312" s="339"/>
      <c r="U312" s="339"/>
      <c r="V312" s="339"/>
      <c r="W312" s="339"/>
      <c r="X312" s="339"/>
      <c r="Y312" s="73"/>
      <c r="Z312" s="73"/>
      <c r="AA312" s="73"/>
      <c r="AB312" s="73"/>
      <c r="AC312" s="73"/>
      <c r="AD312" s="73"/>
      <c r="AE312" s="73"/>
      <c r="AF312" s="73"/>
    </row>
    <row r="313" spans="2:32">
      <c r="B313" s="1717"/>
      <c r="C313" s="1418"/>
      <c r="D313" s="1419"/>
      <c r="E313" s="1568"/>
      <c r="F313" s="3515"/>
      <c r="G313" s="3515"/>
      <c r="H313" s="1648"/>
      <c r="I313" s="1874"/>
      <c r="J313" s="714"/>
      <c r="K313" s="1717"/>
      <c r="L313" s="1903"/>
      <c r="M313" s="339"/>
      <c r="N313" s="339"/>
      <c r="O313" s="339"/>
      <c r="P313" s="339"/>
      <c r="Q313" s="339"/>
      <c r="R313" s="339"/>
      <c r="S313" s="339"/>
      <c r="T313" s="339"/>
      <c r="U313" s="339"/>
      <c r="V313" s="339"/>
      <c r="W313" s="339"/>
      <c r="X313" s="339"/>
      <c r="Y313" s="73"/>
      <c r="Z313" s="73"/>
      <c r="AA313" s="73"/>
      <c r="AB313" s="73"/>
      <c r="AC313" s="73"/>
      <c r="AD313" s="73"/>
      <c r="AE313" s="73"/>
      <c r="AF313" s="73"/>
    </row>
    <row r="314" spans="2:32">
      <c r="B314" s="1717"/>
      <c r="C314" s="1418"/>
      <c r="D314" s="1419"/>
      <c r="E314" s="1568"/>
      <c r="F314" s="3515"/>
      <c r="G314" s="3515"/>
      <c r="H314" s="1648"/>
      <c r="I314" s="1874"/>
      <c r="J314" s="714"/>
      <c r="K314" s="1717"/>
      <c r="L314" s="1903"/>
      <c r="M314" s="339"/>
      <c r="N314" s="339"/>
      <c r="O314" s="339"/>
      <c r="P314" s="339"/>
      <c r="Q314" s="339"/>
      <c r="R314" s="339"/>
      <c r="S314" s="339"/>
      <c r="T314" s="339"/>
      <c r="U314" s="339"/>
      <c r="V314" s="339"/>
      <c r="W314" s="339"/>
      <c r="X314" s="339"/>
      <c r="Y314" s="73"/>
      <c r="Z314" s="73"/>
      <c r="AA314" s="73"/>
      <c r="AB314" s="73"/>
      <c r="AC314" s="73"/>
      <c r="AD314" s="73"/>
      <c r="AE314" s="73"/>
      <c r="AF314" s="73"/>
    </row>
    <row r="315" spans="2:32">
      <c r="B315" s="1717"/>
      <c r="C315" s="1418"/>
      <c r="D315" s="1419"/>
      <c r="E315" s="1568"/>
      <c r="F315" s="3515"/>
      <c r="G315" s="3515"/>
      <c r="H315" s="1648"/>
      <c r="I315" s="1874"/>
      <c r="J315" s="714"/>
      <c r="K315" s="1717"/>
      <c r="L315" s="1903"/>
      <c r="M315" s="339"/>
      <c r="N315" s="339"/>
      <c r="O315" s="339"/>
      <c r="P315" s="339"/>
      <c r="Q315" s="339"/>
      <c r="R315" s="339"/>
      <c r="S315" s="339"/>
      <c r="T315" s="339"/>
      <c r="U315" s="339"/>
      <c r="V315" s="339"/>
      <c r="W315" s="339"/>
      <c r="X315" s="339"/>
      <c r="Y315" s="73"/>
      <c r="Z315" s="73"/>
      <c r="AA315" s="73"/>
      <c r="AB315" s="73"/>
      <c r="AC315" s="73"/>
      <c r="AD315" s="73"/>
      <c r="AE315" s="73"/>
      <c r="AF315" s="73"/>
    </row>
    <row r="316" spans="2:32">
      <c r="B316" s="1717"/>
      <c r="C316" s="1418"/>
      <c r="D316" s="1419"/>
      <c r="E316" s="1568"/>
      <c r="F316" s="3515"/>
      <c r="G316" s="3515"/>
      <c r="H316" s="1648"/>
      <c r="I316" s="1874"/>
      <c r="J316" s="714"/>
      <c r="K316" s="1717"/>
      <c r="L316" s="1903"/>
      <c r="M316" s="339"/>
      <c r="N316" s="339"/>
      <c r="O316" s="339"/>
      <c r="P316" s="339"/>
      <c r="Q316" s="339"/>
      <c r="R316" s="339"/>
      <c r="S316" s="339"/>
      <c r="T316" s="339"/>
      <c r="U316" s="339"/>
      <c r="V316" s="339"/>
      <c r="W316" s="339"/>
      <c r="X316" s="339"/>
      <c r="Y316" s="73"/>
      <c r="Z316" s="73"/>
      <c r="AA316" s="73"/>
      <c r="AB316" s="73"/>
      <c r="AC316" s="73"/>
      <c r="AD316" s="73"/>
      <c r="AE316" s="73"/>
      <c r="AF316" s="73"/>
    </row>
    <row r="317" spans="2:32">
      <c r="B317" s="1717"/>
      <c r="C317" s="1418"/>
      <c r="D317" s="1419"/>
      <c r="E317" s="1568"/>
      <c r="F317" s="3515"/>
      <c r="G317" s="3515"/>
      <c r="H317" s="1648"/>
      <c r="I317" s="1874"/>
      <c r="J317" s="714"/>
      <c r="K317" s="1717"/>
      <c r="L317" s="1904"/>
      <c r="M317" s="339"/>
      <c r="N317" s="339"/>
      <c r="O317" s="339"/>
      <c r="P317" s="339"/>
      <c r="Q317" s="339"/>
      <c r="R317" s="339"/>
      <c r="S317" s="339"/>
      <c r="T317" s="339"/>
      <c r="U317" s="339"/>
      <c r="V317" s="339"/>
      <c r="W317" s="339"/>
      <c r="X317" s="339"/>
      <c r="Y317" s="73"/>
      <c r="Z317" s="73"/>
      <c r="AA317" s="73"/>
      <c r="AB317" s="73"/>
      <c r="AC317" s="73"/>
      <c r="AD317" s="73"/>
      <c r="AE317" s="73"/>
      <c r="AF317" s="73"/>
    </row>
    <row r="318" spans="2:32">
      <c r="B318" s="1717"/>
      <c r="C318" s="1418"/>
      <c r="D318" s="1419"/>
      <c r="E318" s="1568"/>
      <c r="F318" s="3515"/>
      <c r="G318" s="3515"/>
      <c r="H318" s="1648"/>
      <c r="I318" s="1874"/>
      <c r="J318" s="714"/>
      <c r="K318" s="1717"/>
      <c r="L318" s="1904"/>
      <c r="M318" s="339"/>
      <c r="N318" s="339"/>
      <c r="O318" s="339"/>
      <c r="P318" s="339"/>
      <c r="Q318" s="339"/>
      <c r="R318" s="339"/>
      <c r="S318" s="339"/>
      <c r="T318" s="339"/>
      <c r="U318" s="339"/>
      <c r="V318" s="339"/>
      <c r="W318" s="339"/>
      <c r="X318" s="339"/>
      <c r="Y318" s="73"/>
      <c r="Z318" s="73"/>
      <c r="AA318" s="73"/>
      <c r="AB318" s="73"/>
      <c r="AC318" s="73"/>
      <c r="AD318" s="73"/>
      <c r="AE318" s="73"/>
      <c r="AF318" s="73"/>
    </row>
    <row r="319" spans="2:32">
      <c r="B319" s="1717"/>
      <c r="C319" s="1418"/>
      <c r="D319" s="1419"/>
      <c r="E319" s="1568"/>
      <c r="F319" s="3515"/>
      <c r="G319" s="3515"/>
      <c r="H319" s="1648"/>
      <c r="I319" s="1874"/>
      <c r="J319" s="714"/>
      <c r="K319" s="1717"/>
      <c r="L319" s="1904"/>
      <c r="M319" s="339"/>
      <c r="N319" s="339"/>
      <c r="O319" s="339"/>
      <c r="P319" s="339"/>
      <c r="Q319" s="339"/>
      <c r="R319" s="339"/>
      <c r="S319" s="339"/>
      <c r="T319" s="339"/>
      <c r="U319" s="339"/>
      <c r="V319" s="339"/>
      <c r="W319" s="339"/>
      <c r="X319" s="339"/>
      <c r="Y319" s="73"/>
      <c r="Z319" s="73"/>
      <c r="AA319" s="73"/>
      <c r="AB319" s="73"/>
      <c r="AC319" s="73"/>
      <c r="AD319" s="73"/>
      <c r="AE319" s="73"/>
      <c r="AF319" s="73"/>
    </row>
    <row r="320" spans="2:32">
      <c r="B320" s="1717"/>
      <c r="C320" s="1418"/>
      <c r="D320" s="1419"/>
      <c r="E320" s="1568"/>
      <c r="F320" s="3515"/>
      <c r="G320" s="3515"/>
      <c r="H320" s="1648"/>
      <c r="I320" s="1874"/>
      <c r="J320" s="714"/>
      <c r="K320" s="1717"/>
      <c r="L320" s="1904"/>
      <c r="M320" s="339"/>
      <c r="N320" s="339"/>
      <c r="O320" s="339"/>
      <c r="P320" s="339"/>
      <c r="Q320" s="339"/>
      <c r="R320" s="339"/>
      <c r="S320" s="339"/>
      <c r="T320" s="339"/>
      <c r="U320" s="339"/>
      <c r="V320" s="339"/>
      <c r="W320" s="339"/>
      <c r="X320" s="339"/>
      <c r="Y320" s="73"/>
      <c r="Z320" s="73"/>
      <c r="AA320" s="73"/>
      <c r="AB320" s="73"/>
      <c r="AC320" s="73"/>
      <c r="AD320" s="73"/>
      <c r="AE320" s="73"/>
      <c r="AF320" s="73"/>
    </row>
    <row r="321" spans="2:32">
      <c r="B321" s="1717"/>
      <c r="C321" s="1418"/>
      <c r="D321" s="1419"/>
      <c r="E321" s="1568"/>
      <c r="F321" s="3515"/>
      <c r="G321" s="3515"/>
      <c r="H321" s="1648"/>
      <c r="I321" s="1874"/>
      <c r="J321" s="714"/>
      <c r="K321" s="1717"/>
      <c r="L321" s="1904"/>
      <c r="M321" s="339"/>
      <c r="N321" s="339"/>
      <c r="O321" s="339"/>
      <c r="P321" s="339"/>
      <c r="Q321" s="339"/>
      <c r="R321" s="339"/>
      <c r="S321" s="339"/>
      <c r="T321" s="339"/>
      <c r="U321" s="339"/>
      <c r="V321" s="339"/>
      <c r="W321" s="339"/>
      <c r="X321" s="339"/>
      <c r="Y321" s="73"/>
      <c r="Z321" s="73"/>
      <c r="AA321" s="73"/>
      <c r="AB321" s="73"/>
      <c r="AC321" s="73"/>
      <c r="AD321" s="73"/>
      <c r="AE321" s="73"/>
      <c r="AF321" s="73"/>
    </row>
    <row r="322" spans="2:32">
      <c r="B322" s="1717"/>
      <c r="C322" s="1418"/>
      <c r="D322" s="1419"/>
      <c r="E322" s="1568"/>
      <c r="F322" s="3515"/>
      <c r="G322" s="3515"/>
      <c r="H322" s="1648"/>
      <c r="I322" s="1874"/>
      <c r="J322" s="714"/>
      <c r="K322" s="1717"/>
      <c r="L322" s="1904"/>
      <c r="M322" s="339"/>
      <c r="N322" s="339"/>
      <c r="O322" s="339"/>
      <c r="P322" s="339"/>
      <c r="Q322" s="339"/>
      <c r="R322" s="339"/>
      <c r="S322" s="339"/>
      <c r="T322" s="339"/>
      <c r="U322" s="339"/>
      <c r="V322" s="339"/>
      <c r="W322" s="339"/>
      <c r="X322" s="339"/>
      <c r="Y322" s="73"/>
      <c r="Z322" s="73"/>
      <c r="AA322" s="73"/>
      <c r="AB322" s="73"/>
      <c r="AC322" s="73"/>
      <c r="AD322" s="73"/>
      <c r="AE322" s="73"/>
      <c r="AF322" s="73"/>
    </row>
    <row r="323" spans="2:32">
      <c r="B323" s="1717"/>
      <c r="C323" s="1418"/>
      <c r="D323" s="1419"/>
      <c r="E323" s="1568"/>
      <c r="F323" s="3515"/>
      <c r="G323" s="3515"/>
      <c r="H323" s="1648"/>
      <c r="I323" s="1874"/>
      <c r="J323" s="714"/>
      <c r="K323" s="1717"/>
      <c r="L323" s="1904"/>
      <c r="M323" s="339"/>
      <c r="N323" s="339"/>
      <c r="O323" s="339"/>
      <c r="P323" s="339"/>
      <c r="Q323" s="339"/>
      <c r="R323" s="339"/>
      <c r="S323" s="339"/>
      <c r="T323" s="339"/>
      <c r="U323" s="339"/>
      <c r="V323" s="339"/>
      <c r="W323" s="339"/>
      <c r="X323" s="339"/>
      <c r="Y323" s="73"/>
      <c r="Z323" s="73"/>
      <c r="AA323" s="73"/>
      <c r="AB323" s="73"/>
      <c r="AC323" s="73"/>
      <c r="AD323" s="73"/>
      <c r="AE323" s="73"/>
      <c r="AF323" s="73"/>
    </row>
    <row r="324" spans="2:32">
      <c r="B324" s="1717"/>
      <c r="C324" s="1418"/>
      <c r="D324" s="1419"/>
      <c r="E324" s="1568"/>
      <c r="F324" s="3515"/>
      <c r="G324" s="3515"/>
      <c r="H324" s="1648"/>
      <c r="I324" s="1874"/>
      <c r="J324" s="714"/>
      <c r="K324" s="1717"/>
      <c r="L324" s="1904"/>
      <c r="M324" s="339"/>
      <c r="N324" s="339"/>
      <c r="O324" s="339"/>
      <c r="P324" s="339"/>
      <c r="Q324" s="339"/>
      <c r="R324" s="339"/>
      <c r="S324" s="339"/>
      <c r="T324" s="339"/>
      <c r="U324" s="339"/>
      <c r="V324" s="339"/>
      <c r="W324" s="339"/>
      <c r="X324" s="339"/>
      <c r="Y324" s="73"/>
      <c r="Z324" s="73"/>
      <c r="AA324" s="73"/>
      <c r="AB324" s="73"/>
      <c r="AC324" s="73"/>
      <c r="AD324" s="73"/>
      <c r="AE324" s="73"/>
      <c r="AF324" s="73"/>
    </row>
    <row r="325" spans="2:32">
      <c r="B325" s="1717"/>
      <c r="C325" s="1418"/>
      <c r="D325" s="1419"/>
      <c r="E325" s="1568"/>
      <c r="F325" s="3515"/>
      <c r="G325" s="3515"/>
      <c r="H325" s="1648"/>
      <c r="I325" s="1874"/>
      <c r="J325" s="714"/>
      <c r="K325" s="1717"/>
      <c r="L325" s="1904"/>
      <c r="M325" s="339"/>
      <c r="N325" s="339"/>
      <c r="O325" s="283"/>
      <c r="P325" s="283"/>
      <c r="Q325" s="283"/>
      <c r="R325" s="283"/>
      <c r="S325" s="283"/>
      <c r="T325" s="283"/>
      <c r="U325" s="283"/>
      <c r="V325" s="283"/>
      <c r="W325" s="283"/>
      <c r="X325" s="283"/>
    </row>
    <row r="326" spans="2:32">
      <c r="B326" s="1717"/>
      <c r="C326" s="1418"/>
      <c r="D326" s="1419"/>
      <c r="E326" s="1568"/>
      <c r="F326" s="3515"/>
      <c r="G326" s="3515"/>
      <c r="H326" s="1648"/>
      <c r="I326" s="1874"/>
      <c r="J326" s="714"/>
      <c r="K326" s="1717"/>
      <c r="L326" s="1904"/>
      <c r="M326" s="339"/>
      <c r="N326" s="339"/>
      <c r="O326" s="283"/>
      <c r="P326" s="283"/>
      <c r="Q326" s="283"/>
      <c r="R326" s="283"/>
      <c r="S326" s="283"/>
      <c r="T326" s="283"/>
      <c r="U326" s="283"/>
      <c r="V326" s="283"/>
      <c r="W326" s="283"/>
      <c r="X326" s="283"/>
    </row>
    <row r="327" spans="2:32">
      <c r="B327" s="1717"/>
      <c r="C327" s="1418"/>
      <c r="D327" s="1419"/>
      <c r="E327" s="1568"/>
      <c r="F327" s="3515"/>
      <c r="G327" s="3515"/>
      <c r="H327" s="1648"/>
      <c r="I327" s="1874"/>
      <c r="J327" s="714"/>
      <c r="K327" s="1717"/>
      <c r="L327" s="1904"/>
      <c r="M327" s="339"/>
      <c r="N327" s="339"/>
      <c r="O327" s="283"/>
      <c r="P327" s="283"/>
      <c r="Q327" s="283"/>
      <c r="R327" s="283"/>
      <c r="S327" s="283"/>
      <c r="T327" s="283"/>
      <c r="U327" s="283"/>
      <c r="V327" s="283"/>
      <c r="W327" s="283"/>
      <c r="X327" s="283"/>
    </row>
    <row r="328" spans="2:32">
      <c r="B328" s="1717"/>
      <c r="C328" s="1418"/>
      <c r="D328" s="1419"/>
      <c r="E328" s="1568"/>
      <c r="F328" s="3515"/>
      <c r="G328" s="3515"/>
      <c r="H328" s="1648"/>
      <c r="I328" s="1874"/>
      <c r="J328" s="714"/>
      <c r="K328" s="1717"/>
      <c r="L328" s="1904"/>
      <c r="M328" s="339"/>
      <c r="N328" s="339"/>
      <c r="O328" s="283"/>
      <c r="P328" s="283"/>
      <c r="Q328" s="283"/>
      <c r="R328" s="283"/>
      <c r="S328" s="283"/>
      <c r="T328" s="283"/>
      <c r="U328" s="283"/>
      <c r="V328" s="283"/>
      <c r="W328" s="283"/>
      <c r="X328" s="283"/>
    </row>
    <row r="329" spans="2:32">
      <c r="B329" s="1717"/>
      <c r="C329" s="1418"/>
      <c r="D329" s="1419"/>
      <c r="E329" s="1568"/>
      <c r="F329" s="3515"/>
      <c r="G329" s="3515"/>
      <c r="H329" s="1648"/>
      <c r="I329" s="1874"/>
      <c r="J329" s="714"/>
      <c r="K329" s="1717"/>
      <c r="L329" s="714"/>
      <c r="M329" s="339"/>
      <c r="N329" s="339"/>
      <c r="O329" s="283"/>
      <c r="P329" s="283"/>
      <c r="Q329" s="283"/>
      <c r="R329" s="283"/>
      <c r="S329" s="283"/>
      <c r="T329" s="283"/>
      <c r="U329" s="283"/>
      <c r="V329" s="283"/>
      <c r="W329" s="283"/>
      <c r="X329" s="283"/>
    </row>
    <row r="330" spans="2:32">
      <c r="B330" s="1717"/>
      <c r="C330" s="1418"/>
      <c r="D330" s="1419"/>
      <c r="E330" s="1568"/>
      <c r="F330" s="3515"/>
      <c r="G330" s="3515"/>
      <c r="H330" s="1648"/>
      <c r="I330" s="1874"/>
      <c r="J330" s="714"/>
      <c r="K330" s="1717"/>
      <c r="L330" s="714"/>
      <c r="M330" s="339"/>
      <c r="N330" s="339"/>
      <c r="O330" s="283"/>
      <c r="P330" s="283"/>
      <c r="Q330" s="283"/>
      <c r="R330" s="283"/>
      <c r="S330" s="283"/>
      <c r="T330" s="283"/>
      <c r="U330" s="283"/>
      <c r="V330" s="283"/>
      <c r="W330" s="283"/>
      <c r="X330" s="283"/>
    </row>
    <row r="331" spans="2:32">
      <c r="B331" s="1717"/>
      <c r="C331" s="1418"/>
      <c r="D331" s="1419"/>
      <c r="E331" s="1568"/>
      <c r="F331" s="3515"/>
      <c r="G331" s="3515"/>
      <c r="H331" s="1648"/>
      <c r="I331" s="1874"/>
      <c r="J331" s="714"/>
      <c r="K331" s="1717"/>
      <c r="L331" s="714"/>
      <c r="M331" s="339"/>
      <c r="N331" s="339"/>
      <c r="O331" s="283"/>
      <c r="P331" s="283"/>
      <c r="Q331" s="283"/>
      <c r="R331" s="283"/>
      <c r="S331" s="283"/>
      <c r="T331" s="283"/>
      <c r="U331" s="283"/>
      <c r="V331" s="283"/>
      <c r="W331" s="283"/>
      <c r="X331" s="283"/>
    </row>
    <row r="332" spans="2:32">
      <c r="B332" s="1717"/>
      <c r="C332" s="1418"/>
      <c r="D332" s="1419"/>
      <c r="E332" s="1568"/>
      <c r="F332" s="3515"/>
      <c r="G332" s="3515"/>
      <c r="H332" s="1648"/>
      <c r="I332" s="1874"/>
      <c r="J332" s="714"/>
      <c r="K332" s="1717"/>
      <c r="L332" s="714"/>
      <c r="M332" s="339"/>
      <c r="N332" s="339"/>
      <c r="O332" s="283"/>
      <c r="P332" s="283"/>
      <c r="Q332" s="283"/>
      <c r="R332" s="283"/>
      <c r="S332" s="283"/>
      <c r="T332" s="283"/>
      <c r="U332" s="283"/>
      <c r="V332" s="283"/>
      <c r="W332" s="283"/>
      <c r="X332" s="283"/>
    </row>
    <row r="333" spans="2:32">
      <c r="B333" s="1717"/>
      <c r="C333" s="1418"/>
      <c r="D333" s="1419"/>
      <c r="E333" s="1568"/>
      <c r="F333" s="3515"/>
      <c r="G333" s="3515"/>
      <c r="H333" s="1648"/>
      <c r="I333" s="1874"/>
      <c r="J333" s="714"/>
      <c r="K333" s="1717"/>
      <c r="L333" s="714"/>
      <c r="M333" s="339"/>
      <c r="N333" s="339"/>
      <c r="O333" s="283"/>
      <c r="P333" s="283"/>
      <c r="Q333" s="283"/>
      <c r="R333" s="283"/>
      <c r="S333" s="283"/>
      <c r="T333" s="283"/>
      <c r="U333" s="283"/>
      <c r="V333" s="283"/>
      <c r="W333" s="283"/>
      <c r="X333" s="283"/>
    </row>
    <row r="334" spans="2:32">
      <c r="B334" s="1717"/>
      <c r="C334" s="1418"/>
      <c r="D334" s="1419"/>
      <c r="E334" s="1568"/>
      <c r="F334" s="3515"/>
      <c r="G334" s="3515"/>
      <c r="H334" s="1648"/>
      <c r="I334" s="1874"/>
      <c r="J334" s="714"/>
      <c r="K334" s="1717"/>
      <c r="L334" s="714"/>
      <c r="M334" s="339"/>
      <c r="N334" s="339"/>
      <c r="O334" s="283"/>
      <c r="P334" s="283"/>
      <c r="Q334" s="283"/>
      <c r="R334" s="283"/>
      <c r="S334" s="283"/>
      <c r="T334" s="283"/>
      <c r="U334" s="283"/>
      <c r="V334" s="283"/>
      <c r="W334" s="283"/>
      <c r="X334" s="283"/>
    </row>
    <row r="335" spans="2:32">
      <c r="B335" s="1717"/>
      <c r="C335" s="1418"/>
      <c r="D335" s="1419"/>
      <c r="E335" s="1568"/>
      <c r="F335" s="3515"/>
      <c r="G335" s="3515"/>
      <c r="H335" s="1648"/>
      <c r="I335" s="1874"/>
      <c r="J335" s="714"/>
      <c r="K335" s="1717"/>
      <c r="L335" s="714"/>
      <c r="M335" s="339"/>
      <c r="N335" s="339"/>
      <c r="O335" s="283"/>
      <c r="P335" s="283"/>
      <c r="Q335" s="283"/>
      <c r="R335" s="283"/>
      <c r="S335" s="283"/>
      <c r="T335" s="283"/>
      <c r="U335" s="283"/>
      <c r="V335" s="283"/>
      <c r="W335" s="283"/>
      <c r="X335" s="283"/>
    </row>
    <row r="336" spans="2:32">
      <c r="B336" s="1717"/>
      <c r="C336" s="1418"/>
      <c r="D336" s="1419"/>
      <c r="E336" s="1568"/>
      <c r="F336" s="3515"/>
      <c r="G336" s="3515"/>
      <c r="H336" s="1648"/>
      <c r="I336" s="1874"/>
      <c r="J336" s="714"/>
      <c r="K336" s="1717"/>
      <c r="L336" s="714"/>
      <c r="M336" s="339"/>
      <c r="N336" s="339"/>
      <c r="O336" s="283"/>
      <c r="P336" s="283"/>
      <c r="Q336" s="283"/>
      <c r="R336" s="283"/>
      <c r="S336" s="283"/>
      <c r="T336" s="283"/>
      <c r="U336" s="283"/>
      <c r="V336" s="283"/>
      <c r="W336" s="283"/>
      <c r="X336" s="283"/>
    </row>
    <row r="337" spans="2:24">
      <c r="B337" s="1717"/>
      <c r="C337" s="1418"/>
      <c r="D337" s="1419"/>
      <c r="E337" s="1568"/>
      <c r="F337" s="3515"/>
      <c r="G337" s="3515"/>
      <c r="H337" s="1648"/>
      <c r="I337" s="1874"/>
      <c r="J337" s="714"/>
      <c r="K337" s="1717"/>
      <c r="L337" s="714"/>
      <c r="M337" s="339"/>
      <c r="N337" s="339"/>
      <c r="O337" s="283"/>
      <c r="P337" s="283"/>
      <c r="Q337" s="283"/>
      <c r="R337" s="283"/>
      <c r="S337" s="283"/>
      <c r="T337" s="283"/>
      <c r="U337" s="283"/>
      <c r="V337" s="283"/>
      <c r="W337" s="283"/>
      <c r="X337" s="283"/>
    </row>
    <row r="338" spans="2:24">
      <c r="B338" s="1717"/>
      <c r="C338" s="1418"/>
      <c r="D338" s="1419"/>
      <c r="E338" s="1568"/>
      <c r="F338" s="3515"/>
      <c r="G338" s="3515"/>
      <c r="H338" s="1648"/>
      <c r="I338" s="1874"/>
      <c r="J338" s="714"/>
      <c r="K338" s="1717"/>
      <c r="L338" s="714"/>
      <c r="M338" s="339"/>
      <c r="N338" s="339"/>
      <c r="O338" s="283"/>
      <c r="P338" s="283"/>
      <c r="Q338" s="283"/>
      <c r="R338" s="283"/>
      <c r="S338" s="283"/>
      <c r="T338" s="283"/>
      <c r="U338" s="283"/>
      <c r="V338" s="283"/>
      <c r="W338" s="283"/>
      <c r="X338" s="283"/>
    </row>
    <row r="339" spans="2:24">
      <c r="B339" s="1717"/>
      <c r="C339" s="1418"/>
      <c r="D339" s="1419"/>
      <c r="E339" s="1568"/>
      <c r="F339" s="3515"/>
      <c r="G339" s="3515"/>
      <c r="H339" s="1648"/>
      <c r="I339" s="1874"/>
      <c r="J339" s="714"/>
      <c r="K339" s="1717"/>
      <c r="L339" s="714"/>
      <c r="M339" s="339"/>
      <c r="N339" s="339"/>
      <c r="O339" s="283"/>
      <c r="P339" s="283"/>
      <c r="Q339" s="283"/>
      <c r="R339" s="283"/>
      <c r="S339" s="283"/>
      <c r="T339" s="283"/>
      <c r="U339" s="283"/>
      <c r="V339" s="283"/>
      <c r="W339" s="283"/>
      <c r="X339" s="283"/>
    </row>
    <row r="340" spans="2:24">
      <c r="B340" s="1717"/>
      <c r="C340" s="1418"/>
      <c r="D340" s="1419"/>
      <c r="E340" s="1568"/>
      <c r="F340" s="3515"/>
      <c r="G340" s="3515"/>
      <c r="H340" s="1648"/>
      <c r="I340" s="1874"/>
      <c r="J340" s="714"/>
      <c r="K340" s="1717"/>
      <c r="L340" s="714"/>
      <c r="M340" s="339"/>
      <c r="N340" s="339"/>
      <c r="O340" s="283"/>
      <c r="P340" s="283"/>
      <c r="Q340" s="283"/>
      <c r="R340" s="283"/>
      <c r="S340" s="283"/>
      <c r="T340" s="283"/>
      <c r="U340" s="283"/>
      <c r="V340" s="283"/>
      <c r="W340" s="283"/>
      <c r="X340" s="283"/>
    </row>
    <row r="341" spans="2:24">
      <c r="B341" s="1717"/>
      <c r="C341" s="1418"/>
      <c r="D341" s="1419"/>
      <c r="E341" s="1568"/>
      <c r="F341" s="3515"/>
      <c r="G341" s="3515"/>
      <c r="H341" s="1648"/>
      <c r="I341" s="1874"/>
      <c r="J341" s="714"/>
      <c r="K341" s="1717"/>
      <c r="L341" s="714"/>
      <c r="M341" s="339"/>
      <c r="N341" s="339"/>
      <c r="O341" s="283"/>
      <c r="P341" s="283"/>
      <c r="Q341" s="283"/>
      <c r="R341" s="283"/>
      <c r="S341" s="283"/>
      <c r="T341" s="283"/>
      <c r="U341" s="283"/>
      <c r="V341" s="283"/>
      <c r="W341" s="283"/>
      <c r="X341" s="283"/>
    </row>
    <row r="342" spans="2:24">
      <c r="B342" s="1717"/>
      <c r="C342" s="1418"/>
      <c r="D342" s="1419"/>
      <c r="E342" s="1568"/>
      <c r="F342" s="3515"/>
      <c r="G342" s="3515"/>
      <c r="H342" s="1648"/>
      <c r="I342" s="1874"/>
      <c r="J342" s="714"/>
      <c r="K342" s="1717"/>
      <c r="L342" s="714"/>
      <c r="M342" s="339"/>
      <c r="N342" s="339"/>
      <c r="O342" s="283"/>
      <c r="P342" s="283"/>
      <c r="Q342" s="283"/>
      <c r="R342" s="283"/>
      <c r="S342" s="283"/>
      <c r="T342" s="283"/>
      <c r="U342" s="283"/>
      <c r="V342" s="283"/>
      <c r="W342" s="283"/>
      <c r="X342" s="283"/>
    </row>
    <row r="343" spans="2:24">
      <c r="B343" s="1717"/>
      <c r="C343" s="1418"/>
      <c r="D343" s="1419"/>
      <c r="E343" s="1568"/>
      <c r="F343" s="3515"/>
      <c r="G343" s="3515"/>
      <c r="H343" s="1648"/>
      <c r="I343" s="1874"/>
      <c r="J343" s="714"/>
      <c r="K343" s="1717"/>
      <c r="L343" s="714"/>
      <c r="M343" s="339"/>
      <c r="N343" s="339"/>
      <c r="O343" s="283"/>
      <c r="P343" s="283"/>
      <c r="Q343" s="283"/>
      <c r="R343" s="283"/>
      <c r="S343" s="283"/>
      <c r="T343" s="283"/>
      <c r="U343" s="283"/>
      <c r="V343" s="283"/>
      <c r="W343" s="283"/>
      <c r="X343" s="283"/>
    </row>
    <row r="344" spans="2:24">
      <c r="B344" s="1717"/>
      <c r="C344" s="1418"/>
      <c r="D344" s="1419"/>
      <c r="E344" s="1568"/>
      <c r="F344" s="3515"/>
      <c r="G344" s="3515"/>
      <c r="H344" s="1648"/>
      <c r="I344" s="1874"/>
      <c r="J344" s="714"/>
      <c r="K344" s="1717"/>
      <c r="L344" s="714"/>
      <c r="M344" s="339"/>
      <c r="N344" s="339"/>
      <c r="O344" s="283"/>
      <c r="P344" s="283"/>
      <c r="Q344" s="283"/>
      <c r="R344" s="283"/>
      <c r="S344" s="283"/>
      <c r="T344" s="283"/>
      <c r="U344" s="283"/>
      <c r="V344" s="283"/>
      <c r="W344" s="283"/>
      <c r="X344" s="283"/>
    </row>
    <row r="345" spans="2:24">
      <c r="B345" s="1717"/>
      <c r="C345" s="1418"/>
      <c r="D345" s="1419"/>
      <c r="E345" s="1568"/>
      <c r="F345" s="3515"/>
      <c r="G345" s="3515"/>
      <c r="H345" s="1648"/>
      <c r="I345" s="1874"/>
      <c r="J345" s="714"/>
      <c r="K345" s="1717"/>
      <c r="L345" s="714"/>
      <c r="M345" s="339"/>
      <c r="N345" s="339"/>
      <c r="O345" s="283"/>
      <c r="P345" s="283"/>
      <c r="Q345" s="283"/>
      <c r="R345" s="283"/>
      <c r="S345" s="283"/>
      <c r="T345" s="283"/>
      <c r="U345" s="283"/>
      <c r="V345" s="283"/>
      <c r="W345" s="283"/>
      <c r="X345" s="283"/>
    </row>
    <row r="346" spans="2:24">
      <c r="B346" s="1717"/>
      <c r="C346" s="1418"/>
      <c r="D346" s="1419"/>
      <c r="E346" s="1568"/>
      <c r="F346" s="3515"/>
      <c r="G346" s="3515"/>
      <c r="H346" s="1648"/>
      <c r="I346" s="1874"/>
      <c r="J346" s="714"/>
      <c r="K346" s="1717"/>
      <c r="L346" s="714"/>
      <c r="M346" s="339"/>
      <c r="N346" s="339"/>
      <c r="O346" s="283"/>
      <c r="P346" s="283"/>
      <c r="Q346" s="283"/>
      <c r="R346" s="283"/>
      <c r="S346" s="283"/>
      <c r="T346" s="283"/>
      <c r="U346" s="283"/>
      <c r="V346" s="283"/>
      <c r="W346" s="283"/>
      <c r="X346" s="283"/>
    </row>
    <row r="347" spans="2:24">
      <c r="B347" s="1717"/>
      <c r="C347" s="1418"/>
      <c r="D347" s="1419"/>
      <c r="E347" s="1568"/>
      <c r="F347" s="3515"/>
      <c r="G347" s="3515"/>
      <c r="H347" s="1648"/>
      <c r="I347" s="1874"/>
      <c r="J347" s="714"/>
      <c r="K347" s="1717"/>
      <c r="L347" s="714"/>
      <c r="M347" s="339"/>
      <c r="N347" s="339"/>
      <c r="O347" s="283"/>
      <c r="P347" s="283"/>
      <c r="Q347" s="283"/>
      <c r="R347" s="283"/>
      <c r="S347" s="283"/>
      <c r="T347" s="283"/>
      <c r="U347" s="283"/>
      <c r="V347" s="283"/>
      <c r="W347" s="283"/>
      <c r="X347" s="283"/>
    </row>
    <row r="348" spans="2:24">
      <c r="B348" s="1717"/>
      <c r="C348" s="1418"/>
      <c r="D348" s="1419"/>
      <c r="E348" s="1568"/>
      <c r="F348" s="3515"/>
      <c r="G348" s="3515"/>
      <c r="H348" s="1648"/>
      <c r="I348" s="1874"/>
      <c r="J348" s="714"/>
      <c r="K348" s="1717"/>
      <c r="L348" s="714"/>
      <c r="M348" s="339"/>
      <c r="N348" s="339"/>
      <c r="O348" s="283"/>
      <c r="P348" s="283"/>
      <c r="Q348" s="283"/>
      <c r="R348" s="283"/>
      <c r="S348" s="283"/>
      <c r="T348" s="283"/>
      <c r="U348" s="283"/>
      <c r="V348" s="283"/>
      <c r="W348" s="283"/>
      <c r="X348" s="283"/>
    </row>
    <row r="349" spans="2:24">
      <c r="B349" s="1717"/>
      <c r="C349" s="1418"/>
      <c r="D349" s="1419"/>
      <c r="E349" s="1568"/>
      <c r="F349" s="3515"/>
      <c r="G349" s="3515"/>
      <c r="H349" s="1648"/>
      <c r="I349" s="1874"/>
      <c r="J349" s="714"/>
      <c r="K349" s="1717"/>
      <c r="L349" s="714"/>
      <c r="M349" s="339"/>
      <c r="N349" s="339"/>
      <c r="O349" s="283"/>
      <c r="P349" s="283"/>
      <c r="Q349" s="283"/>
      <c r="R349" s="283"/>
      <c r="S349" s="283"/>
      <c r="T349" s="283"/>
      <c r="U349" s="283"/>
      <c r="V349" s="283"/>
      <c r="W349" s="283"/>
      <c r="X349" s="283"/>
    </row>
    <row r="350" spans="2:24">
      <c r="B350" s="1717"/>
      <c r="C350" s="1418"/>
      <c r="D350" s="1419"/>
      <c r="E350" s="1568"/>
      <c r="F350" s="3515"/>
      <c r="G350" s="3515"/>
      <c r="H350" s="1648"/>
      <c r="I350" s="1874"/>
      <c r="J350" s="714"/>
      <c r="K350" s="1717"/>
      <c r="L350" s="714"/>
      <c r="M350" s="339"/>
      <c r="N350" s="339"/>
      <c r="O350" s="283"/>
      <c r="P350" s="283"/>
      <c r="Q350" s="283"/>
      <c r="R350" s="283"/>
      <c r="S350" s="283"/>
      <c r="T350" s="283"/>
      <c r="U350" s="283"/>
      <c r="V350" s="283"/>
      <c r="W350" s="283"/>
      <c r="X350" s="283"/>
    </row>
    <row r="351" spans="2:24">
      <c r="B351" s="1717"/>
      <c r="C351" s="1418"/>
      <c r="D351" s="1419"/>
      <c r="E351" s="1568"/>
      <c r="F351" s="3515"/>
      <c r="G351" s="3515"/>
      <c r="H351" s="1648"/>
      <c r="I351" s="1874"/>
      <c r="J351" s="714"/>
      <c r="K351" s="1717"/>
      <c r="L351" s="714"/>
      <c r="M351" s="339"/>
      <c r="N351" s="339"/>
      <c r="O351" s="283"/>
      <c r="P351" s="283"/>
      <c r="Q351" s="283"/>
      <c r="R351" s="283"/>
      <c r="S351" s="283"/>
      <c r="T351" s="283"/>
      <c r="U351" s="283"/>
      <c r="V351" s="283"/>
      <c r="W351" s="283"/>
      <c r="X351" s="283"/>
    </row>
    <row r="352" spans="2:24">
      <c r="B352" s="1717"/>
      <c r="C352" s="1418"/>
      <c r="D352" s="1419"/>
      <c r="E352" s="1568"/>
      <c r="F352" s="3515"/>
      <c r="G352" s="3515"/>
      <c r="H352" s="1648"/>
      <c r="I352" s="1874"/>
      <c r="J352" s="714"/>
      <c r="K352" s="1717"/>
      <c r="L352" s="714"/>
      <c r="M352" s="339"/>
      <c r="N352" s="339"/>
      <c r="O352" s="283"/>
      <c r="P352" s="283"/>
      <c r="Q352" s="283"/>
      <c r="R352" s="283"/>
      <c r="S352" s="283"/>
      <c r="T352" s="283"/>
      <c r="U352" s="283"/>
      <c r="V352" s="283"/>
      <c r="W352" s="283"/>
      <c r="X352" s="283"/>
    </row>
    <row r="353" spans="2:24">
      <c r="B353" s="1717"/>
      <c r="C353" s="1418"/>
      <c r="D353" s="1419"/>
      <c r="E353" s="1568"/>
      <c r="F353" s="3515"/>
      <c r="G353" s="3515"/>
      <c r="H353" s="1648"/>
      <c r="I353" s="1874"/>
      <c r="J353" s="714"/>
      <c r="K353" s="1717"/>
      <c r="L353" s="714"/>
      <c r="M353" s="339"/>
      <c r="N353" s="339"/>
      <c r="O353" s="283"/>
      <c r="P353" s="283"/>
      <c r="Q353" s="283"/>
      <c r="R353" s="283"/>
      <c r="S353" s="283"/>
      <c r="T353" s="283"/>
      <c r="U353" s="283"/>
      <c r="V353" s="283"/>
      <c r="W353" s="283"/>
      <c r="X353" s="283"/>
    </row>
    <row r="354" spans="2:24">
      <c r="B354" s="1717"/>
      <c r="C354" s="1418"/>
      <c r="D354" s="1419"/>
      <c r="E354" s="1568"/>
      <c r="F354" s="3515"/>
      <c r="G354" s="3515"/>
      <c r="H354" s="1648"/>
      <c r="I354" s="1874"/>
      <c r="J354" s="714"/>
      <c r="K354" s="1717"/>
      <c r="L354" s="714"/>
      <c r="M354" s="339"/>
      <c r="N354" s="339"/>
      <c r="O354" s="283"/>
      <c r="P354" s="283"/>
      <c r="Q354" s="283"/>
      <c r="R354" s="283"/>
      <c r="S354" s="283"/>
      <c r="T354" s="283"/>
      <c r="U354" s="283"/>
      <c r="V354" s="283"/>
      <c r="W354" s="283"/>
      <c r="X354" s="283"/>
    </row>
    <row r="355" spans="2:24">
      <c r="B355" s="1717"/>
      <c r="C355" s="1418"/>
      <c r="D355" s="1419"/>
      <c r="E355" s="1568"/>
      <c r="F355" s="3515"/>
      <c r="G355" s="3515"/>
      <c r="H355" s="1648"/>
      <c r="I355" s="1874"/>
      <c r="J355" s="714"/>
      <c r="K355" s="1717"/>
      <c r="L355" s="714"/>
      <c r="M355" s="339"/>
      <c r="N355" s="339"/>
      <c r="O355" s="283"/>
      <c r="P355" s="283"/>
      <c r="Q355" s="283"/>
      <c r="R355" s="283"/>
      <c r="S355" s="283"/>
      <c r="T355" s="283"/>
      <c r="U355" s="283"/>
      <c r="V355" s="283"/>
      <c r="W355" s="283"/>
      <c r="X355" s="283"/>
    </row>
    <row r="356" spans="2:24">
      <c r="B356" s="1717"/>
      <c r="C356" s="1418"/>
      <c r="D356" s="1419"/>
      <c r="E356" s="1568"/>
      <c r="F356" s="3515"/>
      <c r="G356" s="3515"/>
      <c r="H356" s="1648"/>
      <c r="I356" s="1874"/>
      <c r="J356" s="714"/>
      <c r="K356" s="1717"/>
      <c r="L356" s="714"/>
      <c r="M356" s="339"/>
      <c r="N356" s="339"/>
      <c r="O356" s="283"/>
      <c r="P356" s="283"/>
      <c r="Q356" s="283"/>
      <c r="R356" s="283"/>
      <c r="S356" s="283"/>
      <c r="T356" s="283"/>
      <c r="U356" s="283"/>
      <c r="V356" s="283"/>
      <c r="W356" s="283"/>
      <c r="X356" s="283"/>
    </row>
    <row r="357" spans="2:24">
      <c r="B357" s="1717"/>
      <c r="C357" s="1418"/>
      <c r="D357" s="1419"/>
      <c r="E357" s="1568"/>
      <c r="F357" s="3515"/>
      <c r="G357" s="3515"/>
      <c r="H357" s="1648"/>
      <c r="I357" s="1874"/>
      <c r="J357" s="714"/>
      <c r="K357" s="1717"/>
      <c r="L357" s="714"/>
      <c r="M357" s="339"/>
      <c r="N357" s="339"/>
      <c r="O357" s="283"/>
      <c r="P357" s="283"/>
      <c r="Q357" s="283"/>
      <c r="R357" s="283"/>
      <c r="S357" s="283"/>
      <c r="T357" s="283"/>
      <c r="U357" s="283"/>
      <c r="V357" s="283"/>
      <c r="W357" s="283"/>
      <c r="X357" s="283"/>
    </row>
    <row r="358" spans="2:24">
      <c r="B358" s="1717"/>
      <c r="C358" s="1418"/>
      <c r="D358" s="1419"/>
      <c r="E358" s="1568"/>
      <c r="F358" s="3515"/>
      <c r="G358" s="3515"/>
      <c r="H358" s="1648"/>
      <c r="I358" s="1874"/>
      <c r="J358" s="714"/>
      <c r="K358" s="1717"/>
      <c r="L358" s="714"/>
      <c r="M358" s="339"/>
      <c r="N358" s="339"/>
      <c r="O358" s="283"/>
      <c r="P358" s="283"/>
      <c r="Q358" s="283"/>
      <c r="R358" s="283"/>
      <c r="S358" s="283"/>
      <c r="T358" s="283"/>
      <c r="U358" s="283"/>
      <c r="V358" s="283"/>
      <c r="W358" s="283"/>
      <c r="X358" s="283"/>
    </row>
    <row r="359" spans="2:24">
      <c r="B359" s="1717"/>
      <c r="C359" s="1418"/>
      <c r="D359" s="1419"/>
      <c r="E359" s="1568"/>
      <c r="F359" s="3515"/>
      <c r="G359" s="3515"/>
      <c r="H359" s="1648"/>
      <c r="I359" s="1874"/>
      <c r="J359" s="714"/>
      <c r="K359" s="1717"/>
      <c r="L359" s="714"/>
      <c r="M359" s="339"/>
      <c r="N359" s="339"/>
      <c r="O359" s="283"/>
      <c r="P359" s="283"/>
      <c r="Q359" s="283"/>
      <c r="R359" s="283"/>
      <c r="S359" s="283"/>
      <c r="T359" s="283"/>
      <c r="U359" s="283"/>
      <c r="V359" s="283"/>
      <c r="W359" s="283"/>
      <c r="X359" s="283"/>
    </row>
    <row r="360" spans="2:24">
      <c r="B360" s="1717"/>
      <c r="C360" s="1418"/>
      <c r="D360" s="1419"/>
      <c r="E360" s="1568"/>
      <c r="F360" s="3515"/>
      <c r="G360" s="3515"/>
      <c r="H360" s="1648"/>
      <c r="I360" s="1874"/>
      <c r="J360" s="714"/>
      <c r="K360" s="1717"/>
      <c r="L360" s="714"/>
      <c r="M360" s="339"/>
      <c r="N360" s="339"/>
      <c r="O360" s="283"/>
      <c r="P360" s="283"/>
      <c r="Q360" s="283"/>
      <c r="R360" s="283"/>
      <c r="S360" s="283"/>
      <c r="T360" s="283"/>
      <c r="U360" s="283"/>
      <c r="V360" s="283"/>
      <c r="W360" s="283"/>
      <c r="X360" s="283"/>
    </row>
    <row r="361" spans="2:24">
      <c r="B361" s="1717"/>
      <c r="C361" s="1418"/>
      <c r="D361" s="1419"/>
      <c r="E361" s="1568"/>
      <c r="F361" s="3515"/>
      <c r="G361" s="3515"/>
      <c r="H361" s="1648"/>
      <c r="I361" s="1874"/>
      <c r="J361" s="714"/>
      <c r="K361" s="1717"/>
      <c r="L361" s="714"/>
      <c r="M361" s="339"/>
      <c r="N361" s="339"/>
      <c r="O361" s="283"/>
      <c r="P361" s="283"/>
      <c r="Q361" s="283"/>
      <c r="R361" s="283"/>
      <c r="S361" s="283"/>
      <c r="T361" s="283"/>
      <c r="U361" s="283"/>
      <c r="V361" s="283"/>
      <c r="W361" s="283"/>
      <c r="X361" s="283"/>
    </row>
    <row r="362" spans="2:24">
      <c r="B362" s="1717"/>
      <c r="C362" s="1418"/>
      <c r="D362" s="1419"/>
      <c r="E362" s="1568"/>
      <c r="F362" s="3515"/>
      <c r="G362" s="3515"/>
      <c r="H362" s="1648"/>
      <c r="I362" s="1874"/>
      <c r="J362" s="714"/>
      <c r="K362" s="1717"/>
      <c r="L362" s="714"/>
      <c r="M362" s="339"/>
      <c r="N362" s="339"/>
      <c r="O362" s="283"/>
      <c r="P362" s="283"/>
      <c r="Q362" s="283"/>
      <c r="R362" s="283"/>
      <c r="S362" s="283"/>
      <c r="T362" s="283"/>
      <c r="U362" s="283"/>
      <c r="V362" s="283"/>
      <c r="W362" s="283"/>
      <c r="X362" s="283"/>
    </row>
    <row r="363" spans="2:24">
      <c r="B363" s="1717"/>
      <c r="C363" s="1418"/>
      <c r="D363" s="1419"/>
      <c r="E363" s="1568"/>
      <c r="F363" s="3515"/>
      <c r="G363" s="3515"/>
      <c r="H363" s="1648"/>
      <c r="I363" s="1874"/>
      <c r="J363" s="714"/>
      <c r="K363" s="1717"/>
      <c r="L363" s="714"/>
      <c r="M363" s="339"/>
      <c r="N363" s="339"/>
      <c r="O363" s="283"/>
      <c r="P363" s="283"/>
      <c r="Q363" s="283"/>
      <c r="R363" s="283"/>
      <c r="S363" s="283"/>
      <c r="T363" s="283"/>
      <c r="U363" s="283"/>
      <c r="V363" s="283"/>
      <c r="W363" s="283"/>
      <c r="X363" s="283"/>
    </row>
    <row r="364" spans="2:24">
      <c r="B364" s="1717"/>
      <c r="C364" s="1418"/>
      <c r="D364" s="1419"/>
      <c r="E364" s="1568"/>
      <c r="F364" s="3515"/>
      <c r="G364" s="3515"/>
      <c r="H364" s="1648"/>
      <c r="I364" s="1874"/>
      <c r="J364" s="714"/>
      <c r="K364" s="1717"/>
      <c r="L364" s="714"/>
      <c r="M364" s="339"/>
      <c r="N364" s="339"/>
      <c r="O364" s="283"/>
      <c r="P364" s="283"/>
      <c r="Q364" s="283"/>
      <c r="R364" s="283"/>
      <c r="S364" s="283"/>
      <c r="T364" s="283"/>
      <c r="U364" s="283"/>
      <c r="V364" s="283"/>
      <c r="W364" s="283"/>
      <c r="X364" s="283"/>
    </row>
    <row r="365" spans="2:24">
      <c r="B365" s="1717"/>
      <c r="C365" s="1418"/>
      <c r="D365" s="1419"/>
      <c r="E365" s="1568"/>
      <c r="F365" s="3515"/>
      <c r="G365" s="3515"/>
      <c r="H365" s="1648"/>
      <c r="I365" s="1874"/>
      <c r="J365" s="714"/>
      <c r="K365" s="1717"/>
      <c r="L365" s="714"/>
      <c r="M365" s="339"/>
      <c r="N365" s="339"/>
      <c r="O365" s="283"/>
      <c r="P365" s="283"/>
      <c r="Q365" s="283"/>
      <c r="R365" s="283"/>
      <c r="S365" s="283"/>
      <c r="T365" s="283"/>
      <c r="U365" s="283"/>
      <c r="V365" s="283"/>
      <c r="W365" s="283"/>
      <c r="X365" s="283"/>
    </row>
    <row r="366" spans="2:24">
      <c r="B366" s="1717"/>
      <c r="C366" s="1418"/>
      <c r="D366" s="1419"/>
      <c r="E366" s="1568"/>
      <c r="F366" s="3515"/>
      <c r="G366" s="3515"/>
      <c r="H366" s="1648"/>
      <c r="I366" s="1874"/>
      <c r="J366" s="714"/>
      <c r="K366" s="1717"/>
      <c r="L366" s="714"/>
      <c r="M366" s="339"/>
      <c r="N366" s="339"/>
      <c r="O366" s="283"/>
      <c r="P366" s="283"/>
      <c r="Q366" s="283"/>
      <c r="R366" s="283"/>
      <c r="S366" s="283"/>
      <c r="T366" s="283"/>
      <c r="U366" s="283"/>
      <c r="V366" s="283"/>
      <c r="W366" s="283"/>
      <c r="X366" s="283"/>
    </row>
    <row r="367" spans="2:24">
      <c r="B367" s="1717"/>
      <c r="C367" s="1418"/>
      <c r="D367" s="1419"/>
      <c r="E367" s="1568"/>
      <c r="F367" s="3515"/>
      <c r="G367" s="3515"/>
      <c r="H367" s="1648"/>
      <c r="I367" s="1874"/>
      <c r="J367" s="714"/>
      <c r="K367" s="1717"/>
      <c r="L367" s="714"/>
      <c r="M367" s="339"/>
      <c r="N367" s="339"/>
      <c r="O367" s="283"/>
      <c r="P367" s="283"/>
      <c r="Q367" s="283"/>
      <c r="R367" s="283"/>
      <c r="S367" s="283"/>
      <c r="T367" s="283"/>
      <c r="U367" s="283"/>
      <c r="V367" s="283"/>
      <c r="W367" s="283"/>
      <c r="X367" s="283"/>
    </row>
    <row r="368" spans="2:24">
      <c r="B368" s="1717"/>
      <c r="C368" s="1418"/>
      <c r="D368" s="1419"/>
      <c r="E368" s="1568"/>
      <c r="F368" s="3515"/>
      <c r="G368" s="3515"/>
      <c r="H368" s="1648"/>
      <c r="I368" s="1874"/>
      <c r="J368" s="714"/>
      <c r="K368" s="1717"/>
      <c r="L368" s="714"/>
      <c r="M368" s="339"/>
      <c r="N368" s="339"/>
      <c r="O368" s="283"/>
      <c r="P368" s="283"/>
      <c r="Q368" s="283"/>
      <c r="R368" s="283"/>
      <c r="S368" s="283"/>
      <c r="T368" s="283"/>
      <c r="U368" s="283"/>
      <c r="V368" s="283"/>
      <c r="W368" s="283"/>
      <c r="X368" s="283"/>
    </row>
    <row r="369" spans="2:24">
      <c r="B369" s="1717"/>
      <c r="C369" s="1418"/>
      <c r="D369" s="1419"/>
      <c r="E369" s="1568"/>
      <c r="F369" s="3515"/>
      <c r="G369" s="3515"/>
      <c r="H369" s="1648"/>
      <c r="I369" s="1874"/>
      <c r="J369" s="714"/>
      <c r="K369" s="1717"/>
      <c r="L369" s="714"/>
      <c r="M369" s="339"/>
      <c r="N369" s="339"/>
      <c r="O369" s="283"/>
      <c r="P369" s="283"/>
      <c r="Q369" s="283"/>
      <c r="R369" s="283"/>
      <c r="S369" s="283"/>
      <c r="T369" s="283"/>
      <c r="U369" s="283"/>
      <c r="V369" s="283"/>
      <c r="W369" s="283"/>
      <c r="X369" s="283"/>
    </row>
    <row r="370" spans="2:24">
      <c r="B370" s="1717"/>
      <c r="C370" s="1418"/>
      <c r="D370" s="1419"/>
      <c r="E370" s="1568"/>
      <c r="F370" s="3515"/>
      <c r="G370" s="3515"/>
      <c r="H370" s="1648"/>
      <c r="I370" s="1874"/>
      <c r="J370" s="714"/>
      <c r="K370" s="1717"/>
      <c r="L370" s="714"/>
      <c r="M370" s="339"/>
      <c r="N370" s="339"/>
      <c r="O370" s="283"/>
      <c r="P370" s="283"/>
      <c r="Q370" s="283"/>
      <c r="R370" s="283"/>
      <c r="S370" s="283"/>
      <c r="T370" s="283"/>
      <c r="U370" s="283"/>
      <c r="V370" s="283"/>
      <c r="W370" s="283"/>
      <c r="X370" s="283"/>
    </row>
    <row r="371" spans="2:24">
      <c r="B371" s="1717"/>
      <c r="C371" s="1418"/>
      <c r="D371" s="1419"/>
      <c r="E371" s="1568"/>
      <c r="F371" s="3515"/>
      <c r="G371" s="3515"/>
      <c r="H371" s="1648"/>
      <c r="I371" s="1874"/>
      <c r="J371" s="714"/>
      <c r="K371" s="1717"/>
      <c r="L371" s="714"/>
      <c r="M371" s="339"/>
      <c r="N371" s="339"/>
      <c r="O371" s="283"/>
      <c r="P371" s="283"/>
      <c r="Q371" s="283"/>
      <c r="R371" s="283"/>
      <c r="S371" s="283"/>
      <c r="T371" s="283"/>
      <c r="U371" s="283"/>
      <c r="V371" s="283"/>
      <c r="W371" s="283"/>
      <c r="X371" s="283"/>
    </row>
    <row r="372" spans="2:24">
      <c r="B372" s="1717"/>
      <c r="C372" s="1418"/>
      <c r="D372" s="1419"/>
      <c r="E372" s="1568"/>
      <c r="F372" s="3515"/>
      <c r="G372" s="3515"/>
      <c r="H372" s="1648"/>
      <c r="I372" s="1874"/>
      <c r="J372" s="714"/>
      <c r="K372" s="1717"/>
      <c r="L372" s="714"/>
      <c r="M372" s="339"/>
      <c r="N372" s="339"/>
      <c r="O372" s="283"/>
      <c r="P372" s="283"/>
      <c r="Q372" s="283"/>
      <c r="R372" s="283"/>
      <c r="S372" s="283"/>
      <c r="T372" s="283"/>
      <c r="U372" s="283"/>
      <c r="V372" s="283"/>
      <c r="W372" s="283"/>
      <c r="X372" s="283"/>
    </row>
    <row r="373" spans="2:24">
      <c r="B373" s="1717"/>
      <c r="C373" s="1418"/>
      <c r="D373" s="1419"/>
      <c r="E373" s="1568"/>
      <c r="F373" s="3515"/>
      <c r="G373" s="3515"/>
      <c r="H373" s="1648"/>
      <c r="I373" s="1874"/>
      <c r="J373" s="714"/>
      <c r="K373" s="1717"/>
      <c r="L373" s="714"/>
      <c r="M373" s="339"/>
      <c r="N373" s="339"/>
      <c r="O373" s="283"/>
      <c r="P373" s="283"/>
      <c r="Q373" s="283"/>
      <c r="R373" s="283"/>
      <c r="S373" s="283"/>
      <c r="T373" s="283"/>
      <c r="U373" s="283"/>
      <c r="V373" s="283"/>
      <c r="W373" s="283"/>
      <c r="X373" s="283"/>
    </row>
    <row r="374" spans="2:24">
      <c r="B374" s="1717"/>
      <c r="C374" s="1418"/>
      <c r="D374" s="1419"/>
      <c r="E374" s="1568"/>
      <c r="F374" s="3515"/>
      <c r="G374" s="3515"/>
      <c r="H374" s="1648"/>
      <c r="I374" s="1874"/>
      <c r="J374" s="714"/>
      <c r="K374" s="1717"/>
      <c r="L374" s="714"/>
      <c r="M374" s="339"/>
      <c r="N374" s="339"/>
      <c r="O374" s="283"/>
      <c r="P374" s="283"/>
      <c r="Q374" s="283"/>
      <c r="R374" s="283"/>
      <c r="S374" s="283"/>
      <c r="T374" s="283"/>
      <c r="U374" s="283"/>
      <c r="V374" s="283"/>
      <c r="W374" s="283"/>
      <c r="X374" s="283"/>
    </row>
    <row r="375" spans="2:24">
      <c r="B375" s="1717"/>
      <c r="C375" s="1418"/>
      <c r="D375" s="1419"/>
      <c r="E375" s="1568"/>
      <c r="F375" s="3515"/>
      <c r="G375" s="3515"/>
      <c r="H375" s="1648"/>
      <c r="I375" s="1874"/>
      <c r="J375" s="714"/>
      <c r="K375" s="1717"/>
      <c r="L375" s="714"/>
      <c r="M375" s="339"/>
      <c r="N375" s="339"/>
      <c r="O375" s="283"/>
      <c r="P375" s="283"/>
      <c r="Q375" s="283"/>
      <c r="R375" s="283"/>
      <c r="S375" s="283"/>
      <c r="T375" s="283"/>
      <c r="U375" s="283"/>
      <c r="V375" s="283"/>
      <c r="W375" s="283"/>
      <c r="X375" s="283"/>
    </row>
    <row r="376" spans="2:24">
      <c r="B376" s="1717"/>
      <c r="C376" s="1418"/>
      <c r="D376" s="1419"/>
      <c r="E376" s="1568"/>
      <c r="F376" s="3515"/>
      <c r="G376" s="3515"/>
      <c r="H376" s="1648"/>
      <c r="I376" s="1874"/>
      <c r="J376" s="714"/>
      <c r="K376" s="1717"/>
      <c r="L376" s="714"/>
      <c r="M376" s="339"/>
      <c r="N376" s="339"/>
      <c r="O376" s="283"/>
      <c r="P376" s="283"/>
      <c r="Q376" s="283"/>
      <c r="R376" s="283"/>
      <c r="S376" s="283"/>
      <c r="T376" s="283"/>
      <c r="U376" s="283"/>
      <c r="V376" s="283"/>
      <c r="W376" s="283"/>
      <c r="X376" s="283"/>
    </row>
    <row r="377" spans="2:24">
      <c r="B377" s="1717"/>
      <c r="C377" s="1418"/>
      <c r="D377" s="1419"/>
      <c r="E377" s="1568"/>
      <c r="F377" s="3515"/>
      <c r="G377" s="3515"/>
      <c r="H377" s="1648"/>
      <c r="I377" s="1874"/>
      <c r="J377" s="714"/>
      <c r="K377" s="1717"/>
      <c r="L377" s="714"/>
      <c r="M377" s="339"/>
      <c r="N377" s="339"/>
      <c r="O377" s="283"/>
      <c r="P377" s="283"/>
      <c r="Q377" s="283"/>
      <c r="R377" s="283"/>
      <c r="S377" s="283"/>
      <c r="T377" s="283"/>
      <c r="U377" s="283"/>
      <c r="V377" s="283"/>
      <c r="W377" s="283"/>
      <c r="X377" s="283"/>
    </row>
    <row r="378" spans="2:24">
      <c r="B378" s="1717"/>
      <c r="C378" s="1418"/>
      <c r="D378" s="1419"/>
      <c r="E378" s="1568"/>
      <c r="F378" s="3515"/>
      <c r="G378" s="3515"/>
      <c r="H378" s="1648"/>
      <c r="I378" s="1874"/>
      <c r="J378" s="714"/>
      <c r="K378" s="1717"/>
      <c r="L378" s="714"/>
      <c r="M378" s="339"/>
      <c r="N378" s="339"/>
      <c r="O378" s="283"/>
      <c r="P378" s="283"/>
      <c r="Q378" s="283"/>
      <c r="R378" s="283"/>
      <c r="S378" s="283"/>
      <c r="T378" s="283"/>
      <c r="U378" s="283"/>
      <c r="V378" s="283"/>
      <c r="W378" s="283"/>
      <c r="X378" s="283"/>
    </row>
    <row r="379" spans="2:24">
      <c r="B379" s="1717"/>
      <c r="C379" s="1418"/>
      <c r="D379" s="1419"/>
      <c r="E379" s="1568"/>
      <c r="F379" s="3515"/>
      <c r="G379" s="3515"/>
      <c r="H379" s="1648"/>
      <c r="I379" s="1874"/>
      <c r="J379" s="714"/>
      <c r="K379" s="1717"/>
      <c r="L379" s="714"/>
      <c r="M379" s="339"/>
      <c r="N379" s="339"/>
      <c r="O379" s="283"/>
      <c r="P379" s="283"/>
      <c r="Q379" s="283"/>
      <c r="R379" s="283"/>
      <c r="S379" s="283"/>
      <c r="T379" s="283"/>
      <c r="U379" s="283"/>
      <c r="V379" s="283"/>
      <c r="W379" s="283"/>
      <c r="X379" s="283"/>
    </row>
    <row r="380" spans="2:24">
      <c r="B380" s="1717"/>
      <c r="C380" s="1418"/>
      <c r="D380" s="1419"/>
      <c r="E380" s="1568"/>
      <c r="F380" s="3515"/>
      <c r="G380" s="3515"/>
      <c r="H380" s="1648"/>
      <c r="I380" s="1874"/>
      <c r="J380" s="714"/>
      <c r="K380" s="1717"/>
      <c r="L380" s="714"/>
      <c r="M380" s="339"/>
      <c r="N380" s="339"/>
      <c r="O380" s="283"/>
      <c r="P380" s="283"/>
      <c r="Q380" s="283"/>
      <c r="R380" s="283"/>
      <c r="S380" s="283"/>
      <c r="T380" s="283"/>
      <c r="U380" s="283"/>
      <c r="V380" s="283"/>
      <c r="W380" s="283"/>
      <c r="X380" s="283"/>
    </row>
    <row r="381" spans="2:24">
      <c r="B381" s="1717"/>
      <c r="C381" s="1418"/>
      <c r="D381" s="1419"/>
      <c r="E381" s="1568"/>
      <c r="F381" s="3515"/>
      <c r="G381" s="3515"/>
      <c r="H381" s="1648"/>
      <c r="I381" s="1874"/>
      <c r="J381" s="714"/>
      <c r="K381" s="1717"/>
      <c r="L381" s="714"/>
      <c r="M381" s="339"/>
      <c r="N381" s="339"/>
      <c r="O381" s="283"/>
      <c r="P381" s="283"/>
      <c r="Q381" s="283"/>
      <c r="R381" s="283"/>
      <c r="S381" s="283"/>
      <c r="T381" s="283"/>
      <c r="U381" s="283"/>
      <c r="V381" s="283"/>
      <c r="W381" s="283"/>
      <c r="X381" s="283"/>
    </row>
    <row r="382" spans="2:24">
      <c r="B382" s="1717"/>
      <c r="C382" s="1418"/>
      <c r="D382" s="1419"/>
      <c r="E382" s="1568"/>
      <c r="F382" s="3515"/>
      <c r="G382" s="3515"/>
      <c r="H382" s="1648"/>
      <c r="I382" s="1874"/>
      <c r="J382" s="714"/>
      <c r="K382" s="1717"/>
      <c r="L382" s="714"/>
      <c r="M382" s="339"/>
      <c r="N382" s="339"/>
      <c r="O382" s="283"/>
      <c r="P382" s="283"/>
      <c r="Q382" s="283"/>
      <c r="R382" s="283"/>
      <c r="S382" s="283"/>
      <c r="T382" s="283"/>
      <c r="U382" s="283"/>
      <c r="V382" s="283"/>
      <c r="W382" s="283"/>
      <c r="X382" s="283"/>
    </row>
    <row r="383" spans="2:24">
      <c r="B383" s="1717"/>
      <c r="C383" s="1418"/>
      <c r="D383" s="1419"/>
      <c r="E383" s="1568"/>
      <c r="F383" s="3515"/>
      <c r="G383" s="3515"/>
      <c r="H383" s="1648"/>
      <c r="I383" s="1874"/>
      <c r="J383" s="714"/>
      <c r="K383" s="1717"/>
      <c r="L383" s="714"/>
      <c r="M383" s="339"/>
      <c r="N383" s="339"/>
      <c r="O383" s="283"/>
      <c r="P383" s="283"/>
      <c r="Q383" s="283"/>
      <c r="R383" s="283"/>
      <c r="S383" s="283"/>
      <c r="T383" s="283"/>
      <c r="U383" s="283"/>
      <c r="V383" s="283"/>
      <c r="W383" s="283"/>
      <c r="X383" s="283"/>
    </row>
    <row r="384" spans="2:24">
      <c r="B384" s="1717"/>
      <c r="C384" s="1418"/>
      <c r="D384" s="1419"/>
      <c r="E384" s="1568"/>
      <c r="F384" s="3515"/>
      <c r="G384" s="3515"/>
      <c r="H384" s="1648"/>
      <c r="I384" s="1874"/>
      <c r="J384" s="714"/>
      <c r="K384" s="1717"/>
      <c r="L384" s="714"/>
      <c r="M384" s="339"/>
      <c r="N384" s="339"/>
      <c r="O384" s="283"/>
      <c r="P384" s="283"/>
      <c r="Q384" s="283"/>
      <c r="R384" s="283"/>
      <c r="S384" s="283"/>
      <c r="T384" s="283"/>
      <c r="U384" s="283"/>
      <c r="V384" s="283"/>
      <c r="W384" s="283"/>
      <c r="X384" s="283"/>
    </row>
    <row r="385" spans="2:24">
      <c r="B385" s="1717"/>
      <c r="C385" s="1418"/>
      <c r="D385" s="1419"/>
      <c r="E385" s="1568"/>
      <c r="F385" s="3515"/>
      <c r="G385" s="3515"/>
      <c r="H385" s="1648"/>
      <c r="I385" s="1874"/>
      <c r="J385" s="714"/>
      <c r="K385" s="1717"/>
      <c r="L385" s="714"/>
      <c r="M385" s="339"/>
      <c r="N385" s="339"/>
      <c r="O385" s="283"/>
      <c r="P385" s="283"/>
      <c r="Q385" s="283"/>
      <c r="R385" s="283"/>
      <c r="S385" s="283"/>
      <c r="T385" s="283"/>
      <c r="U385" s="283"/>
      <c r="V385" s="283"/>
      <c r="W385" s="283"/>
      <c r="X385" s="283"/>
    </row>
    <row r="386" spans="2:24">
      <c r="B386" s="1717"/>
      <c r="C386" s="1418"/>
      <c r="D386" s="1419"/>
      <c r="E386" s="1568"/>
      <c r="F386" s="3515"/>
      <c r="G386" s="3515"/>
      <c r="H386" s="1648"/>
      <c r="I386" s="1874"/>
      <c r="J386" s="714"/>
      <c r="K386" s="1717"/>
      <c r="L386" s="714"/>
      <c r="M386" s="339"/>
      <c r="N386" s="339"/>
      <c r="O386" s="283"/>
      <c r="P386" s="283"/>
      <c r="Q386" s="283"/>
      <c r="R386" s="283"/>
      <c r="S386" s="283"/>
      <c r="T386" s="283"/>
      <c r="U386" s="283"/>
      <c r="V386" s="283"/>
      <c r="W386" s="283"/>
      <c r="X386" s="283"/>
    </row>
    <row r="387" spans="2:24">
      <c r="B387" s="1717"/>
      <c r="C387" s="1418"/>
      <c r="D387" s="1419"/>
      <c r="E387" s="1568"/>
      <c r="F387" s="3515"/>
      <c r="G387" s="3515"/>
      <c r="H387" s="1648"/>
      <c r="I387" s="1874"/>
      <c r="J387" s="714"/>
      <c r="K387" s="1717"/>
      <c r="L387" s="714"/>
      <c r="M387" s="339"/>
      <c r="N387" s="339"/>
      <c r="O387" s="283"/>
      <c r="P387" s="283"/>
      <c r="Q387" s="283"/>
      <c r="R387" s="283"/>
      <c r="S387" s="283"/>
      <c r="T387" s="283"/>
      <c r="U387" s="283"/>
      <c r="V387" s="283"/>
      <c r="W387" s="283"/>
      <c r="X387" s="283"/>
    </row>
    <row r="388" spans="2:24">
      <c r="B388" s="1717"/>
      <c r="C388" s="1418"/>
      <c r="D388" s="1419"/>
      <c r="E388" s="1568"/>
      <c r="F388" s="3515"/>
      <c r="G388" s="3515"/>
      <c r="H388" s="1648"/>
      <c r="I388" s="1874"/>
      <c r="J388" s="714"/>
      <c r="K388" s="1717"/>
      <c r="L388" s="714"/>
      <c r="M388" s="339"/>
      <c r="N388" s="339"/>
      <c r="O388" s="283"/>
      <c r="P388" s="283"/>
      <c r="Q388" s="283"/>
      <c r="R388" s="283"/>
      <c r="S388" s="283"/>
      <c r="T388" s="283"/>
      <c r="U388" s="283"/>
      <c r="V388" s="283"/>
      <c r="W388" s="283"/>
      <c r="X388" s="283"/>
    </row>
    <row r="389" spans="2:24">
      <c r="B389" s="1717"/>
      <c r="C389" s="1418"/>
      <c r="D389" s="1419"/>
      <c r="E389" s="1568"/>
      <c r="F389" s="3515"/>
      <c r="G389" s="3515"/>
      <c r="H389" s="1648"/>
      <c r="I389" s="1874"/>
      <c r="J389" s="714"/>
      <c r="K389" s="1717"/>
      <c r="L389" s="714"/>
      <c r="M389" s="339"/>
      <c r="N389" s="339"/>
      <c r="O389" s="283"/>
      <c r="P389" s="283"/>
      <c r="Q389" s="283"/>
      <c r="R389" s="283"/>
      <c r="S389" s="283"/>
      <c r="T389" s="283"/>
      <c r="U389" s="283"/>
      <c r="V389" s="283"/>
      <c r="W389" s="283"/>
      <c r="X389" s="283"/>
    </row>
    <row r="390" spans="2:24">
      <c r="B390" s="1717"/>
      <c r="C390" s="1418"/>
      <c r="D390" s="1419"/>
      <c r="E390" s="1568"/>
      <c r="F390" s="3515"/>
      <c r="G390" s="3515"/>
      <c r="H390" s="1648"/>
      <c r="I390" s="1874"/>
      <c r="J390" s="714"/>
      <c r="K390" s="1717"/>
      <c r="L390" s="714"/>
      <c r="M390" s="339"/>
      <c r="N390" s="339"/>
      <c r="O390" s="283"/>
      <c r="P390" s="283"/>
      <c r="Q390" s="283"/>
      <c r="R390" s="283"/>
      <c r="S390" s="283"/>
      <c r="T390" s="283"/>
      <c r="U390" s="283"/>
      <c r="V390" s="283"/>
      <c r="W390" s="283"/>
      <c r="X390" s="283"/>
    </row>
    <row r="391" spans="2:24">
      <c r="B391" s="1717"/>
      <c r="C391" s="1418"/>
      <c r="D391" s="1419"/>
      <c r="E391" s="1568"/>
      <c r="F391" s="3515"/>
      <c r="G391" s="3515"/>
      <c r="H391" s="1648"/>
      <c r="I391" s="1874"/>
      <c r="J391" s="714"/>
      <c r="K391" s="1717"/>
      <c r="L391" s="714"/>
      <c r="M391" s="339"/>
      <c r="N391" s="339"/>
      <c r="O391" s="283"/>
      <c r="P391" s="283"/>
      <c r="Q391" s="283"/>
      <c r="R391" s="283"/>
      <c r="S391" s="283"/>
      <c r="T391" s="283"/>
      <c r="U391" s="283"/>
      <c r="V391" s="283"/>
      <c r="W391" s="283"/>
      <c r="X391" s="283"/>
    </row>
    <row r="392" spans="2:24">
      <c r="B392" s="1717"/>
      <c r="C392" s="1418"/>
      <c r="D392" s="1419"/>
      <c r="E392" s="1568"/>
      <c r="F392" s="3515"/>
      <c r="G392" s="3515"/>
      <c r="H392" s="1648"/>
      <c r="I392" s="1874"/>
      <c r="J392" s="714"/>
      <c r="K392" s="1717"/>
      <c r="L392" s="714"/>
      <c r="M392" s="339"/>
      <c r="N392" s="339"/>
      <c r="O392" s="283"/>
      <c r="P392" s="283"/>
      <c r="Q392" s="283"/>
      <c r="R392" s="283"/>
      <c r="S392" s="283"/>
      <c r="T392" s="283"/>
      <c r="U392" s="283"/>
      <c r="V392" s="283"/>
      <c r="W392" s="283"/>
      <c r="X392" s="283"/>
    </row>
    <row r="393" spans="2:24">
      <c r="B393" s="1717"/>
      <c r="C393" s="1418"/>
      <c r="D393" s="1419"/>
      <c r="E393" s="1568"/>
      <c r="F393" s="3515"/>
      <c r="G393" s="3515"/>
      <c r="H393" s="1648"/>
      <c r="I393" s="1874"/>
      <c r="J393" s="714"/>
      <c r="K393" s="1717"/>
      <c r="L393" s="714"/>
      <c r="M393" s="339"/>
      <c r="N393" s="339"/>
      <c r="O393" s="283"/>
      <c r="P393" s="283"/>
      <c r="Q393" s="283"/>
      <c r="R393" s="283"/>
      <c r="S393" s="283"/>
      <c r="T393" s="283"/>
      <c r="U393" s="283"/>
      <c r="V393" s="283"/>
      <c r="W393" s="283"/>
      <c r="X393" s="283"/>
    </row>
    <row r="394" spans="2:24">
      <c r="B394" s="1717"/>
      <c r="C394" s="1418"/>
      <c r="D394" s="1419"/>
      <c r="E394" s="1568"/>
      <c r="F394" s="3515"/>
      <c r="G394" s="3515"/>
      <c r="H394" s="1648"/>
      <c r="I394" s="1874"/>
      <c r="J394" s="714"/>
      <c r="K394" s="1717"/>
      <c r="L394" s="714"/>
      <c r="M394" s="339"/>
      <c r="N394" s="339"/>
      <c r="O394" s="283"/>
      <c r="P394" s="283"/>
      <c r="Q394" s="283"/>
      <c r="R394" s="283"/>
      <c r="S394" s="283"/>
      <c r="T394" s="283"/>
      <c r="U394" s="283"/>
      <c r="V394" s="283"/>
      <c r="W394" s="283"/>
      <c r="X394" s="283"/>
    </row>
    <row r="395" spans="2:24">
      <c r="B395" s="1717"/>
      <c r="C395" s="1418"/>
      <c r="D395" s="1419"/>
      <c r="E395" s="1568"/>
      <c r="F395" s="3515"/>
      <c r="G395" s="3515"/>
      <c r="H395" s="1648"/>
      <c r="I395" s="1874"/>
      <c r="J395" s="714"/>
      <c r="K395" s="1717"/>
      <c r="L395" s="714"/>
      <c r="M395" s="339"/>
      <c r="N395" s="339"/>
      <c r="O395" s="283"/>
      <c r="P395" s="283"/>
      <c r="Q395" s="283"/>
      <c r="R395" s="283"/>
      <c r="S395" s="283"/>
      <c r="T395" s="283"/>
      <c r="U395" s="283"/>
      <c r="V395" s="283"/>
      <c r="W395" s="283"/>
      <c r="X395" s="283"/>
    </row>
    <row r="396" spans="2:24">
      <c r="B396" s="1717"/>
      <c r="C396" s="1418"/>
      <c r="D396" s="1419"/>
      <c r="E396" s="1568"/>
      <c r="F396" s="3515"/>
      <c r="G396" s="3515"/>
      <c r="H396" s="1648"/>
      <c r="I396" s="1874"/>
      <c r="J396" s="714"/>
      <c r="K396" s="1717"/>
      <c r="L396" s="714"/>
      <c r="M396" s="339"/>
      <c r="N396" s="339"/>
      <c r="O396" s="283"/>
      <c r="P396" s="283"/>
      <c r="Q396" s="283"/>
      <c r="R396" s="283"/>
      <c r="S396" s="283"/>
      <c r="T396" s="283"/>
      <c r="U396" s="283"/>
      <c r="V396" s="283"/>
      <c r="W396" s="283"/>
      <c r="X396" s="283"/>
    </row>
    <row r="397" spans="2:24">
      <c r="B397" s="1717"/>
      <c r="C397" s="1418"/>
      <c r="D397" s="1419"/>
      <c r="E397" s="1568"/>
      <c r="F397" s="3515"/>
      <c r="G397" s="3515"/>
      <c r="H397" s="1648"/>
      <c r="I397" s="1874"/>
      <c r="J397" s="714"/>
      <c r="K397" s="1717"/>
      <c r="L397" s="714"/>
      <c r="M397" s="339"/>
      <c r="N397" s="339"/>
      <c r="O397" s="283"/>
      <c r="P397" s="283"/>
      <c r="Q397" s="283"/>
      <c r="R397" s="283"/>
      <c r="S397" s="283"/>
      <c r="T397" s="283"/>
      <c r="U397" s="283"/>
      <c r="V397" s="283"/>
      <c r="W397" s="283"/>
      <c r="X397" s="283"/>
    </row>
    <row r="398" spans="2:24">
      <c r="B398" s="1717"/>
      <c r="C398" s="1418"/>
      <c r="D398" s="1419"/>
      <c r="E398" s="1568"/>
      <c r="F398" s="3515"/>
      <c r="G398" s="3515"/>
      <c r="H398" s="1648"/>
      <c r="I398" s="1874"/>
      <c r="J398" s="714"/>
      <c r="K398" s="1717"/>
      <c r="L398" s="714"/>
      <c r="M398" s="339"/>
      <c r="N398" s="339"/>
      <c r="O398" s="283"/>
      <c r="P398" s="283"/>
      <c r="Q398" s="283"/>
      <c r="R398" s="283"/>
      <c r="S398" s="283"/>
      <c r="T398" s="283"/>
      <c r="U398" s="283"/>
      <c r="V398" s="283"/>
      <c r="W398" s="283"/>
      <c r="X398" s="283"/>
    </row>
    <row r="399" spans="2:24">
      <c r="B399" s="1717"/>
      <c r="C399" s="1418"/>
      <c r="D399" s="1419"/>
      <c r="E399" s="1568"/>
      <c r="F399" s="3515"/>
      <c r="G399" s="3515"/>
      <c r="H399" s="1648"/>
      <c r="I399" s="1874"/>
      <c r="J399" s="714"/>
      <c r="K399" s="1717"/>
      <c r="L399" s="714"/>
      <c r="M399" s="339"/>
      <c r="N399" s="339"/>
      <c r="O399" s="283"/>
      <c r="P399" s="283"/>
      <c r="Q399" s="283"/>
      <c r="R399" s="283"/>
      <c r="S399" s="283"/>
      <c r="T399" s="283"/>
      <c r="U399" s="283"/>
      <c r="V399" s="283"/>
      <c r="W399" s="283"/>
      <c r="X399" s="283"/>
    </row>
    <row r="400" spans="2:24">
      <c r="B400" s="1717"/>
      <c r="C400" s="1418"/>
      <c r="D400" s="1419"/>
      <c r="E400" s="1568"/>
      <c r="F400" s="3515"/>
      <c r="G400" s="3515"/>
      <c r="H400" s="1648"/>
      <c r="I400" s="1874"/>
      <c r="J400" s="714"/>
      <c r="K400" s="1717"/>
      <c r="L400" s="714"/>
      <c r="M400" s="339"/>
      <c r="N400" s="339"/>
      <c r="O400" s="283"/>
      <c r="P400" s="283"/>
      <c r="Q400" s="283"/>
      <c r="R400" s="283"/>
      <c r="S400" s="283"/>
      <c r="T400" s="283"/>
      <c r="U400" s="283"/>
      <c r="V400" s="283"/>
      <c r="W400" s="283"/>
      <c r="X400" s="283"/>
    </row>
    <row r="401" spans="2:24">
      <c r="B401" s="1717"/>
      <c r="C401" s="1418"/>
      <c r="D401" s="1419"/>
      <c r="E401" s="1668"/>
      <c r="F401" s="3515"/>
      <c r="G401" s="3515"/>
      <c r="H401" s="1648"/>
      <c r="I401" s="1874"/>
      <c r="J401" s="714"/>
      <c r="K401" s="1717"/>
      <c r="L401" s="714"/>
      <c r="M401" s="339"/>
      <c r="N401" s="339"/>
      <c r="O401" s="283"/>
      <c r="P401" s="283"/>
      <c r="Q401" s="283"/>
      <c r="R401" s="283"/>
      <c r="S401" s="283"/>
      <c r="T401" s="283"/>
      <c r="U401" s="283"/>
      <c r="V401" s="283"/>
      <c r="W401" s="283"/>
      <c r="X401" s="283"/>
    </row>
    <row r="402" spans="2:24">
      <c r="B402" s="1717"/>
      <c r="C402" s="1418"/>
      <c r="D402" s="1419"/>
      <c r="E402" s="1668"/>
      <c r="F402" s="3515"/>
      <c r="G402" s="3515"/>
      <c r="H402" s="1648"/>
      <c r="I402" s="1874"/>
      <c r="J402" s="714"/>
      <c r="K402" s="1717"/>
      <c r="L402" s="714"/>
      <c r="M402" s="339"/>
      <c r="N402" s="339"/>
      <c r="O402" s="283"/>
      <c r="P402" s="283"/>
      <c r="Q402" s="283"/>
      <c r="R402" s="283"/>
      <c r="S402" s="283"/>
      <c r="T402" s="283"/>
      <c r="U402" s="283"/>
      <c r="V402" s="283"/>
      <c r="W402" s="283"/>
      <c r="X402" s="283"/>
    </row>
    <row r="403" spans="2:24">
      <c r="B403" s="1717"/>
      <c r="C403" s="1418"/>
      <c r="D403" s="1419"/>
      <c r="E403" s="1668"/>
      <c r="F403" s="3515"/>
      <c r="G403" s="3515"/>
      <c r="H403" s="1648"/>
      <c r="I403" s="1874"/>
      <c r="J403" s="714"/>
      <c r="K403" s="1717"/>
      <c r="L403" s="714"/>
      <c r="M403" s="339"/>
      <c r="N403" s="339"/>
      <c r="O403" s="283"/>
      <c r="P403" s="283"/>
      <c r="Q403" s="283"/>
      <c r="R403" s="283"/>
      <c r="S403" s="283"/>
      <c r="T403" s="283"/>
      <c r="U403" s="283"/>
      <c r="V403" s="283"/>
      <c r="W403" s="283"/>
      <c r="X403" s="283"/>
    </row>
    <row r="404" spans="2:24">
      <c r="B404" s="1717"/>
      <c r="C404" s="1418"/>
      <c r="D404" s="1419"/>
      <c r="E404" s="1668"/>
      <c r="F404" s="3515"/>
      <c r="G404" s="3515"/>
      <c r="H404" s="1648"/>
      <c r="I404" s="1874"/>
      <c r="J404" s="714"/>
      <c r="K404" s="1717"/>
      <c r="L404" s="714"/>
      <c r="M404" s="339"/>
      <c r="N404" s="339"/>
      <c r="O404" s="283"/>
      <c r="P404" s="283"/>
      <c r="Q404" s="283"/>
      <c r="R404" s="283"/>
      <c r="S404" s="283"/>
      <c r="T404" s="283"/>
      <c r="U404" s="283"/>
      <c r="V404" s="283"/>
      <c r="W404" s="283"/>
      <c r="X404" s="283"/>
    </row>
    <row r="405" spans="2:24">
      <c r="D405" s="1419"/>
      <c r="E405" s="1668"/>
      <c r="F405" s="3540"/>
      <c r="G405" s="3540"/>
      <c r="H405" s="1669"/>
      <c r="I405" s="1874"/>
      <c r="J405" s="714"/>
      <c r="K405" s="1717"/>
      <c r="L405" s="714"/>
      <c r="M405" s="339"/>
      <c r="N405" s="339"/>
      <c r="O405" s="283"/>
      <c r="P405" s="283"/>
      <c r="Q405" s="283"/>
      <c r="R405" s="283"/>
      <c r="S405" s="283"/>
      <c r="T405" s="283"/>
      <c r="U405" s="283"/>
      <c r="V405" s="283"/>
      <c r="W405" s="283"/>
      <c r="X405" s="283"/>
    </row>
    <row r="406" spans="2:24">
      <c r="D406" s="1419"/>
      <c r="E406" s="1668"/>
      <c r="F406" s="3540"/>
      <c r="G406" s="3540"/>
      <c r="H406" s="1669"/>
      <c r="I406" s="1874"/>
      <c r="J406" s="714"/>
      <c r="K406" s="1717"/>
      <c r="L406" s="714"/>
      <c r="M406" s="339"/>
      <c r="N406" s="339"/>
      <c r="O406" s="283"/>
      <c r="P406" s="283"/>
      <c r="Q406" s="283"/>
      <c r="R406" s="283"/>
      <c r="S406" s="283"/>
      <c r="T406" s="283"/>
      <c r="U406" s="283"/>
      <c r="V406" s="283"/>
      <c r="W406" s="283"/>
      <c r="X406" s="283"/>
    </row>
    <row r="407" spans="2:24">
      <c r="D407" s="1419"/>
      <c r="E407" s="1668"/>
      <c r="F407" s="3540"/>
      <c r="G407" s="3540"/>
      <c r="H407" s="1669"/>
      <c r="I407" s="1874"/>
      <c r="J407" s="714"/>
      <c r="K407" s="1717"/>
      <c r="L407" s="714"/>
      <c r="M407" s="339"/>
      <c r="N407" s="339"/>
      <c r="O407" s="283"/>
      <c r="P407" s="283"/>
      <c r="Q407" s="283"/>
      <c r="R407" s="283"/>
      <c r="S407" s="283"/>
      <c r="T407" s="283"/>
      <c r="U407" s="283"/>
      <c r="V407" s="283"/>
      <c r="W407" s="283"/>
      <c r="X407" s="283"/>
    </row>
    <row r="408" spans="2:24">
      <c r="D408" s="1419"/>
      <c r="E408" s="1668"/>
      <c r="F408" s="3540"/>
      <c r="G408" s="3540"/>
      <c r="H408" s="1669"/>
      <c r="I408" s="1874"/>
      <c r="J408" s="714"/>
      <c r="K408" s="1717"/>
      <c r="L408" s="714"/>
      <c r="M408" s="339"/>
      <c r="N408" s="339"/>
      <c r="O408" s="283"/>
      <c r="P408" s="283"/>
      <c r="Q408" s="283"/>
      <c r="R408" s="283"/>
      <c r="S408" s="283"/>
      <c r="T408" s="283"/>
      <c r="U408" s="283"/>
      <c r="V408" s="283"/>
      <c r="W408" s="283"/>
      <c r="X408" s="283"/>
    </row>
    <row r="409" spans="2:24">
      <c r="D409" s="1419"/>
      <c r="E409" s="1668"/>
      <c r="F409" s="3540"/>
      <c r="G409" s="3540"/>
      <c r="H409" s="1669"/>
      <c r="I409" s="1874"/>
      <c r="J409" s="1321"/>
      <c r="L409" s="714"/>
      <c r="M409" s="283"/>
      <c r="N409" s="283"/>
      <c r="O409" s="283"/>
      <c r="P409" s="283"/>
      <c r="Q409" s="283"/>
      <c r="R409" s="283"/>
      <c r="S409" s="283"/>
      <c r="T409" s="283"/>
      <c r="U409" s="283"/>
      <c r="V409" s="283"/>
      <c r="W409" s="283"/>
      <c r="X409" s="283"/>
    </row>
    <row r="410" spans="2:24">
      <c r="D410" s="1419"/>
      <c r="E410" s="1668"/>
      <c r="F410" s="3540"/>
      <c r="G410" s="3540"/>
      <c r="H410" s="1669"/>
      <c r="I410" s="841"/>
      <c r="J410" s="1321"/>
      <c r="L410" s="714"/>
      <c r="M410" s="283"/>
      <c r="N410" s="283"/>
      <c r="O410" s="283"/>
      <c r="P410" s="283"/>
      <c r="Q410" s="283"/>
      <c r="R410" s="283"/>
      <c r="S410" s="283"/>
      <c r="T410" s="283"/>
      <c r="U410" s="283"/>
      <c r="V410" s="283"/>
      <c r="W410" s="283"/>
      <c r="X410" s="283"/>
    </row>
    <row r="411" spans="2:24">
      <c r="D411" s="1419"/>
      <c r="E411" s="1668"/>
      <c r="F411" s="3540"/>
      <c r="G411" s="3540"/>
      <c r="H411" s="1669"/>
      <c r="I411" s="841"/>
      <c r="J411" s="1321"/>
      <c r="L411" s="1321"/>
      <c r="M411" s="283"/>
      <c r="N411" s="283"/>
      <c r="O411" s="283"/>
      <c r="P411" s="283"/>
      <c r="Q411" s="283"/>
      <c r="R411" s="283"/>
      <c r="S411" s="283"/>
      <c r="T411" s="283"/>
      <c r="U411" s="283"/>
      <c r="V411" s="283"/>
      <c r="W411" s="283"/>
      <c r="X411" s="283"/>
    </row>
    <row r="412" spans="2:24">
      <c r="D412" s="1419"/>
      <c r="E412" s="1668"/>
      <c r="I412" s="841"/>
      <c r="J412" s="1321"/>
      <c r="L412" s="1321"/>
      <c r="M412" s="283"/>
      <c r="N412" s="283"/>
      <c r="O412" s="283"/>
      <c r="P412" s="283"/>
      <c r="Q412" s="283"/>
      <c r="R412" s="283"/>
      <c r="S412" s="283"/>
      <c r="T412" s="283"/>
      <c r="U412" s="283"/>
      <c r="V412" s="283"/>
      <c r="W412" s="283"/>
      <c r="X412" s="283"/>
    </row>
    <row r="413" spans="2:24">
      <c r="D413" s="1419"/>
      <c r="E413" s="1668"/>
      <c r="I413" s="841"/>
      <c r="J413" s="1321"/>
      <c r="L413" s="1321"/>
      <c r="M413" s="283"/>
      <c r="N413" s="283"/>
      <c r="O413" s="283"/>
      <c r="P413" s="283"/>
      <c r="Q413" s="283"/>
      <c r="R413" s="283"/>
      <c r="S413" s="283"/>
      <c r="T413" s="283"/>
      <c r="U413" s="283"/>
      <c r="V413" s="283"/>
      <c r="W413" s="283"/>
      <c r="X413" s="283"/>
    </row>
    <row r="414" spans="2:24">
      <c r="D414" s="1419"/>
      <c r="E414" s="1668"/>
      <c r="I414" s="841"/>
      <c r="J414" s="1321"/>
      <c r="L414" s="1321"/>
      <c r="M414" s="283"/>
      <c r="N414" s="283"/>
      <c r="O414" s="283"/>
      <c r="P414" s="283"/>
      <c r="Q414" s="283"/>
      <c r="R414" s="283"/>
      <c r="S414" s="283"/>
      <c r="T414" s="283"/>
      <c r="U414" s="283"/>
      <c r="V414" s="283"/>
      <c r="W414" s="283"/>
      <c r="X414" s="283"/>
    </row>
    <row r="415" spans="2:24">
      <c r="D415" s="1419"/>
      <c r="E415" s="1668"/>
      <c r="I415" s="841"/>
      <c r="J415" s="1321"/>
      <c r="L415" s="1321"/>
      <c r="M415" s="283"/>
      <c r="N415" s="283"/>
      <c r="O415" s="283"/>
      <c r="P415" s="283"/>
      <c r="Q415" s="283"/>
      <c r="R415" s="283"/>
      <c r="S415" s="283"/>
      <c r="T415" s="283"/>
      <c r="U415" s="283"/>
      <c r="V415" s="283"/>
      <c r="W415" s="283"/>
      <c r="X415" s="283"/>
    </row>
    <row r="416" spans="2:24">
      <c r="D416" s="1419"/>
      <c r="E416" s="1668"/>
      <c r="I416" s="841"/>
      <c r="J416" s="1321"/>
      <c r="L416" s="1321"/>
      <c r="M416" s="283"/>
      <c r="N416" s="283"/>
      <c r="O416" s="283"/>
      <c r="P416" s="283"/>
      <c r="Q416" s="283"/>
      <c r="R416" s="283"/>
      <c r="S416" s="283"/>
      <c r="T416" s="283"/>
      <c r="U416" s="283"/>
      <c r="V416" s="283"/>
      <c r="W416" s="283"/>
      <c r="X416" s="283"/>
    </row>
    <row r="417" spans="4:24">
      <c r="D417" s="1419"/>
      <c r="E417" s="1668"/>
      <c r="I417" s="841"/>
      <c r="J417" s="1321"/>
      <c r="L417" s="1321"/>
      <c r="M417" s="283"/>
      <c r="N417" s="283"/>
      <c r="O417" s="283"/>
      <c r="P417" s="283"/>
      <c r="Q417" s="283"/>
      <c r="R417" s="283"/>
      <c r="S417" s="283"/>
      <c r="T417" s="283"/>
      <c r="U417" s="283"/>
      <c r="V417" s="283"/>
      <c r="W417" s="283"/>
      <c r="X417" s="283"/>
    </row>
    <row r="418" spans="4:24">
      <c r="D418" s="1419"/>
      <c r="E418" s="1668"/>
      <c r="I418" s="841"/>
      <c r="J418" s="1321"/>
      <c r="L418" s="1321"/>
      <c r="M418" s="283"/>
      <c r="N418" s="283"/>
      <c r="O418" s="283"/>
      <c r="P418" s="283"/>
      <c r="Q418" s="283"/>
      <c r="R418" s="283"/>
      <c r="S418" s="283"/>
      <c r="T418" s="283"/>
      <c r="U418" s="283"/>
      <c r="V418" s="283"/>
      <c r="W418" s="283"/>
      <c r="X418" s="283"/>
    </row>
    <row r="419" spans="4:24">
      <c r="D419" s="1419"/>
      <c r="E419" s="1668"/>
      <c r="I419" s="841"/>
      <c r="J419" s="1321"/>
      <c r="L419" s="1321"/>
      <c r="M419" s="283"/>
      <c r="N419" s="283"/>
      <c r="O419" s="283"/>
      <c r="P419" s="283"/>
      <c r="Q419" s="283"/>
      <c r="R419" s="283"/>
      <c r="S419" s="283"/>
      <c r="T419" s="283"/>
      <c r="U419" s="283"/>
      <c r="V419" s="283"/>
      <c r="W419" s="283"/>
      <c r="X419" s="283"/>
    </row>
    <row r="420" spans="4:24">
      <c r="D420" s="1419"/>
      <c r="E420" s="1668"/>
      <c r="I420" s="841"/>
      <c r="J420" s="1321"/>
      <c r="L420" s="1321"/>
      <c r="M420" s="283"/>
      <c r="N420" s="283"/>
      <c r="O420" s="283"/>
      <c r="P420" s="283"/>
      <c r="Q420" s="283"/>
      <c r="R420" s="283"/>
      <c r="S420" s="283"/>
      <c r="T420" s="283"/>
      <c r="U420" s="283"/>
      <c r="V420" s="283"/>
      <c r="W420" s="283"/>
      <c r="X420" s="283"/>
    </row>
    <row r="421" spans="4:24">
      <c r="D421" s="1419"/>
      <c r="E421" s="1668"/>
      <c r="I421" s="841"/>
      <c r="J421" s="1321"/>
      <c r="L421" s="1321"/>
      <c r="M421" s="283"/>
      <c r="N421" s="283"/>
      <c r="O421" s="283"/>
      <c r="P421" s="283"/>
      <c r="Q421" s="283"/>
      <c r="R421" s="283"/>
      <c r="S421" s="283"/>
      <c r="T421" s="283"/>
      <c r="U421" s="283"/>
      <c r="V421" s="283"/>
      <c r="W421" s="283"/>
      <c r="X421" s="283"/>
    </row>
    <row r="422" spans="4:24">
      <c r="D422" s="1419"/>
      <c r="E422" s="1668"/>
      <c r="I422" s="841"/>
      <c r="J422" s="1321"/>
      <c r="L422" s="1321"/>
      <c r="M422" s="283"/>
      <c r="N422" s="283"/>
      <c r="O422" s="283"/>
      <c r="P422" s="283"/>
      <c r="Q422" s="283"/>
      <c r="R422" s="283"/>
      <c r="S422" s="283"/>
      <c r="T422" s="283"/>
      <c r="U422" s="283"/>
      <c r="V422" s="283"/>
      <c r="W422" s="283"/>
      <c r="X422" s="283"/>
    </row>
    <row r="423" spans="4:24">
      <c r="D423" s="1419"/>
      <c r="E423" s="1668"/>
      <c r="I423" s="841"/>
      <c r="J423" s="1321"/>
      <c r="L423" s="1321"/>
      <c r="M423" s="283"/>
      <c r="N423" s="283"/>
      <c r="O423" s="283"/>
      <c r="P423" s="283"/>
      <c r="Q423" s="283"/>
      <c r="R423" s="283"/>
      <c r="S423" s="283"/>
      <c r="T423" s="283"/>
      <c r="U423" s="283"/>
      <c r="V423" s="283"/>
      <c r="W423" s="283"/>
      <c r="X423" s="283"/>
    </row>
    <row r="424" spans="4:24">
      <c r="D424" s="1419"/>
      <c r="E424" s="1668"/>
      <c r="I424" s="841"/>
      <c r="J424" s="1321"/>
      <c r="L424" s="1321"/>
      <c r="M424" s="283"/>
      <c r="N424" s="283"/>
      <c r="O424" s="283"/>
      <c r="P424" s="283"/>
      <c r="Q424" s="283"/>
      <c r="R424" s="283"/>
      <c r="S424" s="283"/>
      <c r="T424" s="283"/>
      <c r="U424" s="283"/>
      <c r="V424" s="283"/>
      <c r="W424" s="283"/>
      <c r="X424" s="283"/>
    </row>
    <row r="425" spans="4:24">
      <c r="D425" s="1419"/>
      <c r="E425" s="1668"/>
      <c r="I425" s="841"/>
      <c r="J425" s="1321"/>
      <c r="L425" s="1321"/>
      <c r="M425" s="283"/>
      <c r="N425" s="283"/>
      <c r="O425" s="283"/>
      <c r="P425" s="283"/>
      <c r="Q425" s="283"/>
      <c r="R425" s="283"/>
      <c r="S425" s="283"/>
      <c r="T425" s="283"/>
      <c r="U425" s="283"/>
      <c r="V425" s="283"/>
      <c r="W425" s="283"/>
      <c r="X425" s="283"/>
    </row>
    <row r="426" spans="4:24">
      <c r="D426" s="1419"/>
      <c r="E426" s="1668"/>
      <c r="I426" s="841"/>
      <c r="J426" s="1321"/>
      <c r="L426" s="1321"/>
      <c r="M426" s="283"/>
      <c r="N426" s="283"/>
      <c r="O426" s="283"/>
      <c r="P426" s="283"/>
      <c r="Q426" s="283"/>
      <c r="R426" s="283"/>
      <c r="S426" s="283"/>
      <c r="T426" s="283"/>
      <c r="U426" s="283"/>
      <c r="V426" s="283"/>
      <c r="W426" s="283"/>
      <c r="X426" s="283"/>
    </row>
    <row r="427" spans="4:24">
      <c r="D427" s="1419"/>
      <c r="E427" s="1668"/>
      <c r="I427" s="841"/>
      <c r="J427" s="1321"/>
      <c r="L427" s="1321"/>
      <c r="M427" s="283"/>
      <c r="N427" s="283"/>
      <c r="O427" s="283"/>
      <c r="P427" s="283"/>
      <c r="Q427" s="283"/>
      <c r="R427" s="283"/>
      <c r="S427" s="283"/>
      <c r="T427" s="283"/>
      <c r="U427" s="283"/>
      <c r="V427" s="283"/>
      <c r="W427" s="283"/>
      <c r="X427" s="283"/>
    </row>
    <row r="428" spans="4:24">
      <c r="D428" s="1419"/>
      <c r="E428" s="1668"/>
      <c r="I428" s="841"/>
      <c r="J428" s="1321"/>
      <c r="L428" s="1321"/>
      <c r="M428" s="283"/>
      <c r="N428" s="283"/>
      <c r="O428" s="283"/>
      <c r="P428" s="283"/>
      <c r="Q428" s="283"/>
      <c r="R428" s="283"/>
      <c r="S428" s="283"/>
      <c r="T428" s="283"/>
      <c r="U428" s="283"/>
      <c r="V428" s="283"/>
      <c r="W428" s="283"/>
      <c r="X428" s="283"/>
    </row>
    <row r="429" spans="4:24">
      <c r="D429" s="1419"/>
      <c r="E429" s="1668"/>
      <c r="I429" s="841"/>
      <c r="J429" s="1321"/>
      <c r="L429" s="1321"/>
      <c r="M429" s="283"/>
      <c r="N429" s="283"/>
      <c r="O429" s="283"/>
      <c r="P429" s="283"/>
      <c r="Q429" s="283"/>
      <c r="R429" s="283"/>
      <c r="S429" s="283"/>
      <c r="T429" s="283"/>
      <c r="U429" s="283"/>
      <c r="V429" s="283"/>
      <c r="W429" s="283"/>
      <c r="X429" s="283"/>
    </row>
    <row r="430" spans="4:24">
      <c r="D430" s="1419"/>
      <c r="E430" s="1668"/>
      <c r="I430" s="841"/>
      <c r="J430" s="1321"/>
      <c r="L430" s="1321"/>
      <c r="M430" s="283"/>
      <c r="N430" s="283"/>
      <c r="O430" s="283"/>
      <c r="P430" s="283"/>
      <c r="Q430" s="283"/>
      <c r="R430" s="283"/>
      <c r="S430" s="283"/>
      <c r="T430" s="283"/>
      <c r="U430" s="283"/>
      <c r="V430" s="283"/>
      <c r="W430" s="283"/>
      <c r="X430" s="283"/>
    </row>
    <row r="431" spans="4:24">
      <c r="D431" s="1419"/>
      <c r="E431" s="1668"/>
      <c r="I431" s="841"/>
      <c r="J431" s="1321"/>
      <c r="L431" s="1321"/>
      <c r="M431" s="283"/>
      <c r="N431" s="283"/>
      <c r="O431" s="283"/>
      <c r="P431" s="283"/>
      <c r="Q431" s="283"/>
      <c r="R431" s="283"/>
      <c r="S431" s="283"/>
      <c r="T431" s="283"/>
      <c r="U431" s="283"/>
      <c r="V431" s="283"/>
      <c r="W431" s="283"/>
      <c r="X431" s="283"/>
    </row>
    <row r="432" spans="4:24">
      <c r="D432" s="1419"/>
      <c r="E432" s="1668"/>
      <c r="I432" s="841"/>
      <c r="J432" s="1321"/>
      <c r="L432" s="1321"/>
      <c r="M432" s="283"/>
      <c r="N432" s="283"/>
      <c r="O432" s="283"/>
      <c r="P432" s="283"/>
      <c r="Q432" s="283"/>
      <c r="R432" s="283"/>
      <c r="S432" s="283"/>
      <c r="T432" s="283"/>
      <c r="U432" s="283"/>
      <c r="V432" s="283"/>
      <c r="W432" s="283"/>
      <c r="X432" s="283"/>
    </row>
    <row r="433" spans="4:24">
      <c r="D433" s="1419"/>
      <c r="E433" s="1668"/>
      <c r="I433" s="841"/>
      <c r="J433" s="1321"/>
      <c r="L433" s="1321"/>
      <c r="M433" s="283"/>
      <c r="N433" s="283"/>
      <c r="O433" s="283"/>
      <c r="P433" s="283"/>
      <c r="Q433" s="283"/>
      <c r="R433" s="283"/>
      <c r="S433" s="283"/>
      <c r="T433" s="283"/>
      <c r="U433" s="283"/>
      <c r="V433" s="283"/>
      <c r="W433" s="283"/>
      <c r="X433" s="283"/>
    </row>
    <row r="434" spans="4:24">
      <c r="D434" s="1419"/>
      <c r="E434" s="1668"/>
      <c r="I434" s="841"/>
      <c r="J434" s="1321"/>
      <c r="L434" s="1321"/>
      <c r="M434" s="283"/>
      <c r="N434" s="283"/>
      <c r="O434" s="283"/>
      <c r="P434" s="283"/>
      <c r="Q434" s="283"/>
      <c r="R434" s="283"/>
      <c r="S434" s="283"/>
      <c r="T434" s="283"/>
      <c r="U434" s="283"/>
      <c r="V434" s="283"/>
      <c r="W434" s="283"/>
      <c r="X434" s="283"/>
    </row>
    <row r="435" spans="4:24">
      <c r="D435" s="1419"/>
      <c r="E435" s="1668"/>
      <c r="I435" s="841"/>
      <c r="J435" s="1321"/>
      <c r="L435" s="1321"/>
      <c r="M435" s="283"/>
      <c r="N435" s="283"/>
      <c r="O435" s="283"/>
      <c r="P435" s="283"/>
      <c r="Q435" s="283"/>
      <c r="R435" s="283"/>
      <c r="S435" s="283"/>
      <c r="T435" s="283"/>
      <c r="U435" s="283"/>
      <c r="V435" s="283"/>
      <c r="W435" s="283"/>
      <c r="X435" s="283"/>
    </row>
    <row r="436" spans="4:24">
      <c r="D436" s="1419"/>
      <c r="E436" s="1668"/>
      <c r="I436" s="841"/>
      <c r="J436" s="1321"/>
      <c r="L436" s="1321"/>
      <c r="M436" s="283"/>
      <c r="N436" s="283"/>
      <c r="O436" s="283"/>
      <c r="P436" s="283"/>
      <c r="Q436" s="283"/>
      <c r="R436" s="283"/>
      <c r="S436" s="283"/>
      <c r="T436" s="283"/>
      <c r="U436" s="283"/>
      <c r="V436" s="283"/>
      <c r="W436" s="283"/>
      <c r="X436" s="283"/>
    </row>
    <row r="437" spans="4:24">
      <c r="D437" s="1419"/>
      <c r="E437" s="1668"/>
      <c r="I437" s="841"/>
      <c r="J437" s="1321"/>
      <c r="L437" s="1321"/>
      <c r="M437" s="283"/>
      <c r="N437" s="283"/>
      <c r="O437" s="283"/>
      <c r="P437" s="283"/>
      <c r="Q437" s="283"/>
      <c r="R437" s="283"/>
      <c r="S437" s="283"/>
      <c r="T437" s="283"/>
      <c r="U437" s="283"/>
      <c r="V437" s="283"/>
      <c r="W437" s="283"/>
      <c r="X437" s="283"/>
    </row>
    <row r="438" spans="4:24">
      <c r="D438" s="1419"/>
      <c r="E438" s="1668"/>
      <c r="I438" s="841"/>
      <c r="J438" s="1321"/>
      <c r="L438" s="1321"/>
      <c r="M438" s="283"/>
      <c r="N438" s="283"/>
      <c r="O438" s="283"/>
      <c r="P438" s="283"/>
      <c r="Q438" s="283"/>
      <c r="R438" s="283"/>
      <c r="S438" s="283"/>
      <c r="T438" s="283"/>
      <c r="U438" s="283"/>
      <c r="V438" s="283"/>
      <c r="W438" s="283"/>
      <c r="X438" s="283"/>
    </row>
    <row r="439" spans="4:24">
      <c r="D439" s="1419"/>
      <c r="E439" s="1668"/>
      <c r="I439" s="841"/>
      <c r="J439" s="1321"/>
      <c r="L439" s="1321"/>
      <c r="M439" s="283"/>
      <c r="N439" s="283"/>
      <c r="O439" s="283"/>
      <c r="P439" s="283"/>
      <c r="Q439" s="283"/>
      <c r="R439" s="283"/>
      <c r="S439" s="283"/>
      <c r="T439" s="283"/>
      <c r="U439" s="283"/>
      <c r="V439" s="283"/>
      <c r="W439" s="283"/>
      <c r="X439" s="283"/>
    </row>
    <row r="440" spans="4:24">
      <c r="D440" s="1419"/>
      <c r="E440" s="1668"/>
      <c r="I440" s="841"/>
      <c r="J440" s="1321"/>
      <c r="L440" s="1321"/>
      <c r="M440" s="283"/>
      <c r="N440" s="283"/>
      <c r="O440" s="283"/>
      <c r="P440" s="283"/>
      <c r="Q440" s="283"/>
      <c r="R440" s="283"/>
      <c r="S440" s="283"/>
      <c r="T440" s="283"/>
      <c r="U440" s="283"/>
      <c r="V440" s="283"/>
      <c r="W440" s="283"/>
      <c r="X440" s="283"/>
    </row>
    <row r="441" spans="4:24">
      <c r="D441" s="1419"/>
      <c r="E441" s="1668"/>
      <c r="I441" s="841"/>
      <c r="J441" s="1321"/>
      <c r="L441" s="1321"/>
      <c r="M441" s="283"/>
      <c r="N441" s="283"/>
      <c r="O441" s="283"/>
      <c r="P441" s="283"/>
      <c r="Q441" s="283"/>
      <c r="R441" s="283"/>
      <c r="S441" s="283"/>
      <c r="T441" s="283"/>
      <c r="U441" s="283"/>
      <c r="V441" s="283"/>
      <c r="W441" s="283"/>
      <c r="X441" s="283"/>
    </row>
    <row r="442" spans="4:24">
      <c r="D442" s="1419"/>
      <c r="E442" s="1668"/>
      <c r="I442" s="841"/>
      <c r="J442" s="1321"/>
      <c r="L442" s="1321"/>
      <c r="M442" s="283"/>
      <c r="N442" s="283"/>
      <c r="O442" s="283"/>
      <c r="P442" s="283"/>
      <c r="Q442" s="283"/>
      <c r="R442" s="283"/>
      <c r="S442" s="283"/>
      <c r="T442" s="283"/>
      <c r="U442" s="283"/>
      <c r="V442" s="283"/>
      <c r="W442" s="283"/>
      <c r="X442" s="283"/>
    </row>
    <row r="443" spans="4:24">
      <c r="D443" s="1419"/>
      <c r="E443" s="1668"/>
      <c r="I443" s="841"/>
      <c r="J443" s="1321"/>
      <c r="L443" s="1321"/>
      <c r="M443" s="283"/>
      <c r="N443" s="283"/>
      <c r="O443" s="283"/>
      <c r="P443" s="283"/>
      <c r="Q443" s="283"/>
      <c r="R443" s="283"/>
      <c r="S443" s="283"/>
      <c r="T443" s="283"/>
      <c r="U443" s="283"/>
      <c r="V443" s="283"/>
      <c r="W443" s="283"/>
      <c r="X443" s="283"/>
    </row>
    <row r="444" spans="4:24">
      <c r="D444" s="1419"/>
      <c r="E444" s="1668"/>
      <c r="I444" s="841"/>
      <c r="J444" s="1321"/>
      <c r="L444" s="1321"/>
      <c r="M444" s="283"/>
      <c r="N444" s="283"/>
      <c r="O444" s="283"/>
      <c r="P444" s="283"/>
      <c r="Q444" s="283"/>
      <c r="R444" s="283"/>
      <c r="S444" s="283"/>
      <c r="T444" s="283"/>
      <c r="U444" s="283"/>
      <c r="V444" s="283"/>
      <c r="W444" s="283"/>
      <c r="X444" s="283"/>
    </row>
    <row r="445" spans="4:24">
      <c r="D445" s="1419"/>
      <c r="E445" s="1668"/>
      <c r="I445" s="841"/>
      <c r="J445" s="1321"/>
      <c r="L445" s="1321"/>
      <c r="M445" s="283"/>
      <c r="N445" s="283"/>
      <c r="O445" s="283"/>
      <c r="P445" s="283"/>
      <c r="Q445" s="283"/>
      <c r="R445" s="283"/>
      <c r="S445" s="283"/>
      <c r="T445" s="283"/>
      <c r="U445" s="283"/>
      <c r="V445" s="283"/>
      <c r="W445" s="283"/>
      <c r="X445" s="283"/>
    </row>
    <row r="446" spans="4:24">
      <c r="D446" s="1419"/>
      <c r="E446" s="1668"/>
      <c r="I446" s="841"/>
      <c r="J446" s="1321"/>
      <c r="L446" s="1321"/>
      <c r="M446" s="283"/>
      <c r="N446" s="283"/>
      <c r="O446" s="283"/>
      <c r="P446" s="283"/>
      <c r="Q446" s="283"/>
      <c r="R446" s="283"/>
      <c r="S446" s="283"/>
      <c r="T446" s="283"/>
      <c r="U446" s="283"/>
      <c r="V446" s="283"/>
      <c r="W446" s="283"/>
      <c r="X446" s="283"/>
    </row>
    <row r="447" spans="4:24">
      <c r="D447" s="1419"/>
      <c r="E447" s="1668"/>
      <c r="I447" s="841"/>
      <c r="J447" s="1321"/>
      <c r="L447" s="1321"/>
      <c r="M447" s="283"/>
      <c r="N447" s="283"/>
      <c r="O447" s="283"/>
      <c r="P447" s="283"/>
      <c r="Q447" s="283"/>
      <c r="R447" s="283"/>
      <c r="S447" s="283"/>
      <c r="T447" s="283"/>
      <c r="U447" s="283"/>
      <c r="V447" s="283"/>
      <c r="W447" s="283"/>
      <c r="X447" s="283"/>
    </row>
    <row r="448" spans="4:24">
      <c r="D448" s="1419"/>
      <c r="E448" s="1668"/>
      <c r="I448" s="841"/>
      <c r="J448" s="1321"/>
      <c r="L448" s="1321"/>
      <c r="M448" s="283"/>
      <c r="N448" s="283"/>
      <c r="O448" s="283"/>
      <c r="P448" s="283"/>
      <c r="Q448" s="283"/>
      <c r="R448" s="283"/>
      <c r="S448" s="283"/>
      <c r="T448" s="283"/>
      <c r="U448" s="283"/>
      <c r="V448" s="283"/>
      <c r="W448" s="283"/>
      <c r="X448" s="283"/>
    </row>
    <row r="449" spans="4:24">
      <c r="D449" s="1419"/>
      <c r="E449" s="1668"/>
      <c r="I449" s="841"/>
      <c r="J449" s="1321"/>
      <c r="L449" s="1321"/>
      <c r="M449" s="283"/>
      <c r="N449" s="283"/>
      <c r="O449" s="283"/>
      <c r="P449" s="283"/>
      <c r="Q449" s="283"/>
      <c r="R449" s="283"/>
      <c r="S449" s="283"/>
      <c r="T449" s="283"/>
      <c r="U449" s="283"/>
      <c r="V449" s="283"/>
      <c r="W449" s="283"/>
      <c r="X449" s="283"/>
    </row>
    <row r="450" spans="4:24">
      <c r="D450" s="1419"/>
      <c r="E450" s="1668"/>
      <c r="I450" s="841"/>
      <c r="J450" s="1321"/>
      <c r="L450" s="1321"/>
      <c r="M450" s="283"/>
      <c r="N450" s="283"/>
      <c r="O450" s="283"/>
      <c r="P450" s="283"/>
      <c r="Q450" s="283"/>
      <c r="R450" s="283"/>
      <c r="S450" s="283"/>
      <c r="T450" s="283"/>
      <c r="U450" s="283"/>
      <c r="V450" s="283"/>
      <c r="W450" s="283"/>
      <c r="X450" s="283"/>
    </row>
    <row r="451" spans="4:24">
      <c r="D451" s="1419"/>
      <c r="E451" s="1668"/>
      <c r="I451" s="841"/>
      <c r="J451" s="1321"/>
      <c r="L451" s="1321"/>
      <c r="M451" s="283"/>
      <c r="N451" s="283"/>
      <c r="O451" s="283"/>
      <c r="P451" s="283"/>
      <c r="Q451" s="283"/>
      <c r="R451" s="283"/>
      <c r="S451" s="283"/>
      <c r="T451" s="283"/>
      <c r="U451" s="283"/>
      <c r="V451" s="283"/>
      <c r="W451" s="283"/>
      <c r="X451" s="283"/>
    </row>
    <row r="452" spans="4:24">
      <c r="D452" s="1419"/>
      <c r="E452" s="1668"/>
      <c r="I452" s="841"/>
      <c r="J452" s="1321"/>
      <c r="L452" s="1321"/>
      <c r="M452" s="283"/>
      <c r="N452" s="283"/>
      <c r="O452" s="283"/>
      <c r="P452" s="283"/>
      <c r="Q452" s="283"/>
      <c r="R452" s="283"/>
      <c r="S452" s="283"/>
      <c r="T452" s="283"/>
      <c r="U452" s="283"/>
      <c r="V452" s="283"/>
      <c r="W452" s="283"/>
      <c r="X452" s="283"/>
    </row>
    <row r="453" spans="4:24">
      <c r="D453" s="1419"/>
      <c r="E453" s="1668"/>
      <c r="I453" s="841"/>
      <c r="J453" s="1321"/>
      <c r="L453" s="1321"/>
      <c r="M453" s="283"/>
      <c r="N453" s="283"/>
      <c r="O453" s="283"/>
      <c r="P453" s="283"/>
      <c r="Q453" s="283"/>
      <c r="R453" s="283"/>
      <c r="S453" s="283"/>
      <c r="T453" s="283"/>
      <c r="U453" s="283"/>
      <c r="V453" s="283"/>
      <c r="W453" s="283"/>
      <c r="X453" s="283"/>
    </row>
    <row r="454" spans="4:24">
      <c r="D454" s="1419"/>
      <c r="E454" s="1668"/>
      <c r="I454" s="841"/>
      <c r="J454" s="1321"/>
      <c r="L454" s="1321"/>
      <c r="M454" s="283"/>
      <c r="N454" s="283"/>
      <c r="O454" s="283"/>
      <c r="P454" s="283"/>
      <c r="Q454" s="283"/>
      <c r="R454" s="283"/>
      <c r="S454" s="283"/>
      <c r="T454" s="283"/>
      <c r="U454" s="283"/>
      <c r="V454" s="283"/>
      <c r="W454" s="283"/>
      <c r="X454" s="283"/>
    </row>
    <row r="455" spans="4:24">
      <c r="D455" s="1419"/>
      <c r="E455" s="1668"/>
      <c r="I455" s="841"/>
      <c r="J455" s="1321"/>
      <c r="L455" s="1321"/>
      <c r="M455" s="283"/>
      <c r="N455" s="283"/>
      <c r="O455" s="283"/>
      <c r="P455" s="283"/>
      <c r="Q455" s="283"/>
      <c r="R455" s="283"/>
      <c r="S455" s="283"/>
      <c r="T455" s="283"/>
      <c r="U455" s="283"/>
      <c r="V455" s="283"/>
      <c r="W455" s="283"/>
      <c r="X455" s="283"/>
    </row>
    <row r="456" spans="4:24">
      <c r="D456" s="1419"/>
      <c r="E456" s="1668"/>
      <c r="I456" s="841"/>
      <c r="J456" s="1321"/>
      <c r="L456" s="1321"/>
      <c r="M456" s="283"/>
      <c r="N456" s="283"/>
      <c r="O456" s="283"/>
      <c r="P456" s="283"/>
      <c r="Q456" s="283"/>
      <c r="R456" s="283"/>
      <c r="S456" s="283"/>
      <c r="T456" s="283"/>
      <c r="U456" s="283"/>
      <c r="V456" s="283"/>
      <c r="W456" s="283"/>
      <c r="X456" s="283"/>
    </row>
    <row r="457" spans="4:24">
      <c r="D457" s="1419"/>
      <c r="E457" s="1668"/>
      <c r="I457" s="841"/>
      <c r="J457" s="1321"/>
      <c r="L457" s="1321"/>
      <c r="M457" s="283"/>
      <c r="N457" s="283"/>
      <c r="O457" s="283"/>
      <c r="P457" s="283"/>
      <c r="Q457" s="283"/>
      <c r="R457" s="283"/>
      <c r="S457" s="283"/>
      <c r="T457" s="283"/>
      <c r="U457" s="283"/>
      <c r="V457" s="283"/>
      <c r="W457" s="283"/>
      <c r="X457" s="283"/>
    </row>
    <row r="458" spans="4:24">
      <c r="D458" s="1419"/>
      <c r="E458" s="1668"/>
      <c r="I458" s="841"/>
      <c r="J458" s="1321"/>
      <c r="L458" s="1321"/>
      <c r="M458" s="283"/>
      <c r="N458" s="283"/>
      <c r="O458" s="283"/>
      <c r="P458" s="283"/>
      <c r="Q458" s="283"/>
      <c r="R458" s="283"/>
      <c r="S458" s="283"/>
      <c r="T458" s="283"/>
      <c r="U458" s="283"/>
      <c r="V458" s="283"/>
      <c r="W458" s="283"/>
      <c r="X458" s="283"/>
    </row>
    <row r="459" spans="4:24">
      <c r="D459" s="1419"/>
      <c r="E459" s="1668"/>
      <c r="I459" s="841"/>
      <c r="J459" s="1321"/>
      <c r="L459" s="1321"/>
      <c r="M459" s="283"/>
      <c r="N459" s="283"/>
      <c r="O459" s="283"/>
      <c r="P459" s="283"/>
      <c r="Q459" s="283"/>
      <c r="R459" s="283"/>
      <c r="S459" s="283"/>
      <c r="T459" s="283"/>
      <c r="U459" s="283"/>
      <c r="V459" s="283"/>
      <c r="W459" s="283"/>
      <c r="X459" s="283"/>
    </row>
    <row r="460" spans="4:24">
      <c r="D460" s="1419"/>
      <c r="E460" s="1668"/>
      <c r="I460" s="841"/>
      <c r="J460" s="1321"/>
      <c r="L460" s="1321"/>
      <c r="M460" s="283"/>
      <c r="N460" s="283"/>
      <c r="O460" s="283"/>
      <c r="P460" s="283"/>
      <c r="Q460" s="283"/>
      <c r="R460" s="283"/>
      <c r="S460" s="283"/>
      <c r="T460" s="283"/>
      <c r="U460" s="283"/>
      <c r="V460" s="283"/>
      <c r="W460" s="283"/>
      <c r="X460" s="283"/>
    </row>
    <row r="461" spans="4:24">
      <c r="D461" s="1419"/>
      <c r="I461" s="841"/>
      <c r="J461" s="1321"/>
      <c r="L461" s="1321"/>
      <c r="M461" s="283"/>
      <c r="N461" s="283"/>
      <c r="O461" s="283"/>
      <c r="P461" s="283"/>
      <c r="Q461" s="283"/>
      <c r="R461" s="283"/>
      <c r="S461" s="283"/>
      <c r="T461" s="283"/>
      <c r="U461" s="283"/>
      <c r="V461" s="283"/>
      <c r="W461" s="283"/>
      <c r="X461" s="283"/>
    </row>
    <row r="462" spans="4:24">
      <c r="D462" s="1419"/>
      <c r="I462" s="841"/>
      <c r="J462" s="1321"/>
      <c r="L462" s="1321"/>
      <c r="M462" s="283"/>
      <c r="N462" s="283"/>
      <c r="O462" s="283"/>
      <c r="P462" s="283"/>
      <c r="Q462" s="283"/>
      <c r="R462" s="283"/>
      <c r="S462" s="283"/>
      <c r="T462" s="283"/>
      <c r="U462" s="283"/>
      <c r="V462" s="283"/>
      <c r="W462" s="283"/>
      <c r="X462" s="283"/>
    </row>
    <row r="463" spans="4:24">
      <c r="D463" s="1419"/>
      <c r="I463" s="841"/>
      <c r="J463" s="1321"/>
      <c r="L463" s="1321"/>
      <c r="M463" s="283"/>
      <c r="N463" s="283"/>
      <c r="O463" s="283"/>
      <c r="P463" s="283"/>
      <c r="Q463" s="283"/>
      <c r="R463" s="283"/>
      <c r="S463" s="283"/>
      <c r="T463" s="283"/>
      <c r="U463" s="283"/>
      <c r="V463" s="283"/>
      <c r="W463" s="283"/>
      <c r="X463" s="283"/>
    </row>
    <row r="464" spans="4:24">
      <c r="D464" s="1419"/>
      <c r="I464" s="841"/>
      <c r="J464" s="1321"/>
      <c r="L464" s="1321"/>
      <c r="M464" s="283"/>
      <c r="N464" s="283"/>
      <c r="O464" s="283"/>
      <c r="P464" s="283"/>
      <c r="Q464" s="283"/>
      <c r="R464" s="283"/>
      <c r="S464" s="283"/>
      <c r="T464" s="283"/>
      <c r="U464" s="283"/>
      <c r="V464" s="283"/>
      <c r="W464" s="283"/>
      <c r="X464" s="283"/>
    </row>
    <row r="465" spans="4:24">
      <c r="D465" s="1419"/>
      <c r="I465" s="841"/>
      <c r="J465" s="1321"/>
      <c r="L465" s="1321"/>
      <c r="M465" s="283"/>
      <c r="N465" s="283"/>
      <c r="O465" s="283"/>
      <c r="P465" s="283"/>
      <c r="Q465" s="283"/>
      <c r="R465" s="283"/>
      <c r="S465" s="283"/>
      <c r="T465" s="283"/>
      <c r="U465" s="283"/>
      <c r="V465" s="283"/>
      <c r="W465" s="283"/>
      <c r="X465" s="283"/>
    </row>
    <row r="466" spans="4:24">
      <c r="D466" s="1419"/>
      <c r="I466" s="841"/>
      <c r="J466" s="1321"/>
      <c r="L466" s="1321"/>
      <c r="M466" s="283"/>
      <c r="N466" s="283"/>
      <c r="O466" s="283"/>
      <c r="P466" s="283"/>
      <c r="Q466" s="283"/>
      <c r="R466" s="283"/>
      <c r="S466" s="283"/>
      <c r="T466" s="283"/>
      <c r="U466" s="283"/>
      <c r="V466" s="283"/>
      <c r="W466" s="283"/>
      <c r="X466" s="283"/>
    </row>
    <row r="467" spans="4:24">
      <c r="D467" s="1419"/>
      <c r="I467" s="841"/>
      <c r="J467" s="1321"/>
      <c r="L467" s="1321"/>
      <c r="M467" s="283"/>
      <c r="N467" s="283"/>
      <c r="O467" s="283"/>
      <c r="P467" s="283"/>
      <c r="Q467" s="283"/>
      <c r="R467" s="283"/>
      <c r="S467" s="283"/>
      <c r="T467" s="283"/>
      <c r="U467" s="283"/>
      <c r="V467" s="283"/>
      <c r="W467" s="283"/>
      <c r="X467" s="283"/>
    </row>
    <row r="468" spans="4:24">
      <c r="D468" s="1419"/>
      <c r="I468" s="841"/>
      <c r="J468" s="1321"/>
      <c r="L468" s="1321"/>
      <c r="M468" s="283"/>
      <c r="N468" s="283"/>
      <c r="O468" s="283"/>
      <c r="P468" s="283"/>
      <c r="Q468" s="283"/>
      <c r="R468" s="283"/>
      <c r="S468" s="283"/>
      <c r="T468" s="283"/>
      <c r="U468" s="283"/>
      <c r="V468" s="283"/>
      <c r="W468" s="283"/>
      <c r="X468" s="283"/>
    </row>
    <row r="469" spans="4:24">
      <c r="D469" s="1419"/>
      <c r="I469" s="841"/>
      <c r="L469" s="1321"/>
    </row>
    <row r="470" spans="4:24">
      <c r="D470" s="1419"/>
      <c r="L470" s="1321"/>
    </row>
    <row r="471" spans="4:24">
      <c r="D471" s="1419"/>
    </row>
    <row r="472" spans="4:24">
      <c r="D472" s="1419"/>
    </row>
    <row r="473" spans="4:24">
      <c r="D473" s="1419"/>
    </row>
    <row r="474" spans="4:24">
      <c r="D474" s="1419"/>
    </row>
    <row r="475" spans="4:24">
      <c r="D475" s="1419"/>
    </row>
    <row r="476" spans="4:24">
      <c r="D476" s="1419"/>
    </row>
    <row r="477" spans="4:24">
      <c r="D477" s="1419"/>
    </row>
    <row r="478" spans="4:24">
      <c r="D478" s="1419"/>
    </row>
    <row r="479" spans="4:24">
      <c r="D479" s="1419"/>
    </row>
    <row r="480" spans="4:24">
      <c r="D480" s="1419"/>
    </row>
    <row r="481" spans="4:4">
      <c r="D481" s="1419"/>
    </row>
    <row r="482" spans="4:4">
      <c r="D482" s="1419"/>
    </row>
    <row r="483" spans="4:4">
      <c r="D483" s="1419"/>
    </row>
    <row r="484" spans="4:4">
      <c r="D484" s="1419"/>
    </row>
    <row r="485" spans="4:4">
      <c r="D485" s="1419"/>
    </row>
    <row r="486" spans="4:4">
      <c r="D486" s="1419"/>
    </row>
    <row r="487" spans="4:4">
      <c r="D487" s="1419"/>
    </row>
    <row r="488" spans="4:4">
      <c r="D488" s="1419"/>
    </row>
    <row r="489" spans="4:4">
      <c r="D489" s="1419"/>
    </row>
    <row r="490" spans="4:4">
      <c r="D490" s="1419"/>
    </row>
    <row r="491" spans="4:4">
      <c r="D491" s="1419"/>
    </row>
    <row r="492" spans="4:4">
      <c r="D492" s="1419"/>
    </row>
    <row r="493" spans="4:4">
      <c r="D493" s="1419"/>
    </row>
    <row r="494" spans="4:4">
      <c r="D494" s="1419"/>
    </row>
    <row r="495" spans="4:4">
      <c r="D495" s="1419"/>
    </row>
    <row r="496" spans="4:4">
      <c r="D496" s="1419"/>
    </row>
    <row r="497" spans="4:4">
      <c r="D497" s="1419"/>
    </row>
    <row r="498" spans="4:4">
      <c r="D498" s="1419"/>
    </row>
    <row r="499" spans="4:4">
      <c r="D499" s="1419"/>
    </row>
    <row r="500" spans="4:4">
      <c r="D500" s="1419"/>
    </row>
    <row r="501" spans="4:4">
      <c r="D501" s="1419"/>
    </row>
    <row r="502" spans="4:4">
      <c r="D502" s="1419"/>
    </row>
    <row r="503" spans="4:4">
      <c r="D503" s="1419"/>
    </row>
    <row r="504" spans="4:4">
      <c r="D504" s="1419"/>
    </row>
    <row r="505" spans="4:4">
      <c r="D505" s="1419"/>
    </row>
    <row r="506" spans="4:4">
      <c r="D506" s="1419"/>
    </row>
    <row r="507" spans="4:4">
      <c r="D507" s="1419"/>
    </row>
    <row r="508" spans="4:4">
      <c r="D508" s="1419"/>
    </row>
    <row r="509" spans="4:4">
      <c r="D509" s="1419"/>
    </row>
    <row r="510" spans="4:4">
      <c r="D510" s="1419"/>
    </row>
    <row r="511" spans="4:4">
      <c r="D511" s="1419"/>
    </row>
    <row r="512" spans="4:4">
      <c r="D512" s="1419"/>
    </row>
    <row r="513" spans="4:4">
      <c r="D513" s="1419"/>
    </row>
    <row r="514" spans="4:4">
      <c r="D514" s="1419"/>
    </row>
    <row r="515" spans="4:4">
      <c r="D515" s="1419"/>
    </row>
    <row r="516" spans="4:4">
      <c r="D516" s="1419"/>
    </row>
    <row r="517" spans="4:4">
      <c r="D517" s="1419"/>
    </row>
    <row r="518" spans="4:4">
      <c r="D518" s="1419"/>
    </row>
    <row r="519" spans="4:4">
      <c r="D519" s="1419"/>
    </row>
    <row r="520" spans="4:4">
      <c r="D520" s="1419"/>
    </row>
    <row r="521" spans="4:4">
      <c r="D521" s="1419"/>
    </row>
    <row r="522" spans="4:4">
      <c r="D522" s="1419"/>
    </row>
    <row r="523" spans="4:4">
      <c r="D523" s="1419"/>
    </row>
    <row r="524" spans="4:4">
      <c r="D524" s="1419"/>
    </row>
    <row r="525" spans="4:4">
      <c r="D525" s="1419"/>
    </row>
    <row r="526" spans="4:4">
      <c r="D526" s="1419"/>
    </row>
    <row r="527" spans="4:4">
      <c r="D527" s="1419"/>
    </row>
    <row r="528" spans="4:4">
      <c r="D528" s="1419"/>
    </row>
    <row r="529" spans="4:4">
      <c r="D529" s="1419"/>
    </row>
    <row r="530" spans="4:4">
      <c r="D530" s="1419"/>
    </row>
    <row r="531" spans="4:4">
      <c r="D531" s="1419"/>
    </row>
    <row r="532" spans="4:4">
      <c r="D532" s="1419"/>
    </row>
    <row r="533" spans="4:4">
      <c r="D533" s="1419"/>
    </row>
    <row r="534" spans="4:4">
      <c r="D534" s="1419"/>
    </row>
    <row r="535" spans="4:4">
      <c r="D535" s="1419"/>
    </row>
    <row r="536" spans="4:4">
      <c r="D536" s="1419"/>
    </row>
    <row r="537" spans="4:4">
      <c r="D537" s="1419"/>
    </row>
    <row r="538" spans="4:4">
      <c r="D538" s="1419"/>
    </row>
    <row r="539" spans="4:4">
      <c r="D539" s="1419"/>
    </row>
    <row r="540" spans="4:4">
      <c r="D540" s="1419"/>
    </row>
    <row r="541" spans="4:4">
      <c r="D541" s="1419"/>
    </row>
    <row r="542" spans="4:4">
      <c r="D542" s="1419"/>
    </row>
    <row r="543" spans="4:4">
      <c r="D543" s="1419"/>
    </row>
    <row r="544" spans="4:4">
      <c r="D544" s="1419"/>
    </row>
    <row r="545" spans="4:4">
      <c r="D545" s="1419"/>
    </row>
    <row r="546" spans="4:4">
      <c r="D546" s="1419"/>
    </row>
    <row r="547" spans="4:4">
      <c r="D547" s="1419"/>
    </row>
    <row r="548" spans="4:4">
      <c r="D548" s="1419"/>
    </row>
    <row r="549" spans="4:4">
      <c r="D549" s="1419"/>
    </row>
    <row r="550" spans="4:4">
      <c r="D550" s="1419"/>
    </row>
    <row r="551" spans="4:4">
      <c r="D551" s="1419"/>
    </row>
    <row r="552" spans="4:4">
      <c r="D552" s="1419"/>
    </row>
    <row r="553" spans="4:4">
      <c r="D553" s="1419"/>
    </row>
    <row r="554" spans="4:4">
      <c r="D554" s="1419"/>
    </row>
    <row r="555" spans="4:4">
      <c r="D555" s="1419"/>
    </row>
    <row r="556" spans="4:4">
      <c r="D556" s="1419"/>
    </row>
    <row r="557" spans="4:4">
      <c r="D557" s="1419"/>
    </row>
    <row r="558" spans="4:4">
      <c r="D558" s="1419"/>
    </row>
    <row r="559" spans="4:4">
      <c r="D559" s="1419"/>
    </row>
    <row r="560" spans="4:4">
      <c r="D560" s="1419"/>
    </row>
    <row r="561" spans="4:4">
      <c r="D561" s="1419"/>
    </row>
    <row r="562" spans="4:4">
      <c r="D562" s="1419"/>
    </row>
    <row r="563" spans="4:4">
      <c r="D563" s="1419"/>
    </row>
    <row r="564" spans="4:4">
      <c r="D564" s="1419"/>
    </row>
    <row r="565" spans="4:4">
      <c r="D565" s="1419"/>
    </row>
    <row r="566" spans="4:4">
      <c r="D566" s="1419"/>
    </row>
    <row r="567" spans="4:4">
      <c r="D567" s="1419"/>
    </row>
    <row r="568" spans="4:4">
      <c r="D568" s="1419"/>
    </row>
    <row r="569" spans="4:4">
      <c r="D569" s="1419"/>
    </row>
    <row r="570" spans="4:4">
      <c r="D570" s="1419"/>
    </row>
    <row r="571" spans="4:4">
      <c r="D571" s="1419"/>
    </row>
    <row r="572" spans="4:4">
      <c r="D572" s="1419"/>
    </row>
    <row r="573" spans="4:4">
      <c r="D573" s="1419"/>
    </row>
    <row r="574" spans="4:4">
      <c r="D574" s="1419"/>
    </row>
    <row r="575" spans="4:4">
      <c r="D575" s="1419"/>
    </row>
    <row r="576" spans="4:4">
      <c r="D576" s="1419"/>
    </row>
    <row r="577" spans="4:4">
      <c r="D577" s="1419"/>
    </row>
    <row r="578" spans="4:4">
      <c r="D578" s="1419"/>
    </row>
    <row r="579" spans="4:4">
      <c r="D579" s="1419"/>
    </row>
    <row r="580" spans="4:4">
      <c r="D580" s="1419"/>
    </row>
    <row r="581" spans="4:4">
      <c r="D581" s="1419"/>
    </row>
    <row r="582" spans="4:4">
      <c r="D582" s="1419"/>
    </row>
    <row r="583" spans="4:4">
      <c r="D583" s="1419"/>
    </row>
    <row r="584" spans="4:4">
      <c r="D584" s="1419"/>
    </row>
    <row r="585" spans="4:4">
      <c r="D585" s="1419"/>
    </row>
    <row r="586" spans="4:4">
      <c r="D586" s="1419"/>
    </row>
    <row r="587" spans="4:4">
      <c r="D587" s="1419"/>
    </row>
    <row r="588" spans="4:4">
      <c r="D588" s="1419"/>
    </row>
    <row r="589" spans="4:4">
      <c r="D589" s="1419"/>
    </row>
    <row r="590" spans="4:4">
      <c r="D590" s="1419"/>
    </row>
    <row r="591" spans="4:4">
      <c r="D591" s="1419"/>
    </row>
    <row r="592" spans="4:4">
      <c r="D592" s="1419"/>
    </row>
    <row r="593" spans="4:4">
      <c r="D593" s="1419"/>
    </row>
    <row r="594" spans="4:4">
      <c r="D594" s="1419"/>
    </row>
    <row r="595" spans="4:4">
      <c r="D595" s="1419"/>
    </row>
    <row r="596" spans="4:4">
      <c r="D596" s="1419"/>
    </row>
    <row r="597" spans="4:4">
      <c r="D597" s="1419"/>
    </row>
    <row r="598" spans="4:4">
      <c r="D598" s="1419"/>
    </row>
    <row r="599" spans="4:4">
      <c r="D599" s="1419"/>
    </row>
    <row r="600" spans="4:4">
      <c r="D600" s="1419"/>
    </row>
    <row r="601" spans="4:4">
      <c r="D601" s="1419"/>
    </row>
    <row r="602" spans="4:4">
      <c r="D602" s="1419"/>
    </row>
    <row r="603" spans="4:4">
      <c r="D603" s="1419"/>
    </row>
    <row r="604" spans="4:4">
      <c r="D604" s="1419"/>
    </row>
    <row r="605" spans="4:4">
      <c r="D605" s="1419"/>
    </row>
    <row r="606" spans="4:4">
      <c r="D606" s="1419"/>
    </row>
    <row r="607" spans="4:4">
      <c r="D607" s="1419"/>
    </row>
    <row r="608" spans="4:4">
      <c r="D608" s="1419"/>
    </row>
    <row r="609" spans="4:4">
      <c r="D609" s="1419"/>
    </row>
    <row r="610" spans="4:4">
      <c r="D610" s="1419"/>
    </row>
    <row r="611" spans="4:4">
      <c r="D611" s="1419"/>
    </row>
    <row r="612" spans="4:4">
      <c r="D612" s="1419"/>
    </row>
    <row r="613" spans="4:4">
      <c r="D613" s="1419"/>
    </row>
    <row r="614" spans="4:4">
      <c r="D614" s="1419"/>
    </row>
    <row r="615" spans="4:4">
      <c r="D615" s="1419"/>
    </row>
    <row r="616" spans="4:4">
      <c r="D616" s="1419"/>
    </row>
    <row r="617" spans="4:4">
      <c r="D617" s="1419"/>
    </row>
    <row r="618" spans="4:4">
      <c r="D618" s="1419"/>
    </row>
    <row r="619" spans="4:4">
      <c r="D619" s="1419"/>
    </row>
    <row r="620" spans="4:4">
      <c r="D620" s="1419"/>
    </row>
    <row r="621" spans="4:4">
      <c r="D621" s="1419"/>
    </row>
    <row r="622" spans="4:4">
      <c r="D622" s="1419"/>
    </row>
    <row r="623" spans="4:4">
      <c r="D623" s="1419"/>
    </row>
    <row r="624" spans="4:4">
      <c r="D624" s="1419"/>
    </row>
    <row r="625" spans="4:4">
      <c r="D625" s="1419"/>
    </row>
    <row r="626" spans="4:4">
      <c r="D626" s="1419"/>
    </row>
    <row r="627" spans="4:4">
      <c r="D627" s="1419"/>
    </row>
    <row r="628" spans="4:4">
      <c r="D628" s="1419"/>
    </row>
    <row r="629" spans="4:4">
      <c r="D629" s="1419"/>
    </row>
    <row r="630" spans="4:4">
      <c r="D630" s="1419"/>
    </row>
    <row r="631" spans="4:4">
      <c r="D631" s="1419"/>
    </row>
    <row r="632" spans="4:4">
      <c r="D632" s="1419"/>
    </row>
    <row r="633" spans="4:4">
      <c r="D633" s="1419"/>
    </row>
    <row r="634" spans="4:4">
      <c r="D634" s="1419"/>
    </row>
    <row r="635" spans="4:4">
      <c r="D635" s="1419"/>
    </row>
    <row r="636" spans="4:4">
      <c r="D636" s="1419"/>
    </row>
    <row r="637" spans="4:4">
      <c r="D637" s="1419"/>
    </row>
    <row r="638" spans="4:4">
      <c r="D638" s="1419"/>
    </row>
    <row r="639" spans="4:4">
      <c r="D639" s="1419"/>
    </row>
    <row r="640" spans="4:4">
      <c r="D640" s="1419"/>
    </row>
    <row r="641" spans="4:4">
      <c r="D641" s="1419"/>
    </row>
    <row r="642" spans="4:4">
      <c r="D642" s="1419"/>
    </row>
    <row r="643" spans="4:4">
      <c r="D643" s="1419"/>
    </row>
    <row r="644" spans="4:4">
      <c r="D644" s="1419"/>
    </row>
    <row r="645" spans="4:4">
      <c r="D645" s="1419"/>
    </row>
    <row r="646" spans="4:4">
      <c r="D646" s="1419"/>
    </row>
    <row r="647" spans="4:4">
      <c r="D647" s="1419"/>
    </row>
    <row r="648" spans="4:4">
      <c r="D648" s="1419"/>
    </row>
    <row r="649" spans="4:4">
      <c r="D649" s="1419"/>
    </row>
    <row r="650" spans="4:4">
      <c r="D650" s="1419"/>
    </row>
    <row r="651" spans="4:4">
      <c r="D651" s="1419"/>
    </row>
    <row r="652" spans="4:4">
      <c r="D652" s="1419"/>
    </row>
    <row r="653" spans="4:4">
      <c r="D653" s="1419"/>
    </row>
    <row r="654" spans="4:4">
      <c r="D654" s="1419"/>
    </row>
    <row r="655" spans="4:4">
      <c r="D655" s="1419"/>
    </row>
    <row r="656" spans="4:4">
      <c r="D656" s="1419"/>
    </row>
    <row r="657" spans="4:4">
      <c r="D657" s="1419"/>
    </row>
    <row r="658" spans="4:4">
      <c r="D658" s="1419"/>
    </row>
    <row r="659" spans="4:4">
      <c r="D659" s="1419"/>
    </row>
    <row r="660" spans="4:4">
      <c r="D660" s="1419"/>
    </row>
    <row r="661" spans="4:4">
      <c r="D661" s="1419"/>
    </row>
    <row r="662" spans="4:4">
      <c r="D662" s="1419"/>
    </row>
    <row r="663" spans="4:4">
      <c r="D663" s="1419"/>
    </row>
    <row r="664" spans="4:4">
      <c r="D664" s="1419"/>
    </row>
    <row r="665" spans="4:4">
      <c r="D665" s="1419"/>
    </row>
    <row r="666" spans="4:4">
      <c r="D666" s="1419"/>
    </row>
    <row r="667" spans="4:4">
      <c r="D667" s="1419"/>
    </row>
    <row r="668" spans="4:4">
      <c r="D668" s="1419"/>
    </row>
    <row r="669" spans="4:4">
      <c r="D669" s="1419"/>
    </row>
    <row r="670" spans="4:4">
      <c r="D670" s="1419"/>
    </row>
    <row r="671" spans="4:4">
      <c r="D671" s="1419"/>
    </row>
    <row r="672" spans="4:4">
      <c r="D672" s="1419"/>
    </row>
    <row r="673" spans="4:4">
      <c r="D673" s="1419"/>
    </row>
    <row r="674" spans="4:4">
      <c r="D674" s="1419"/>
    </row>
    <row r="675" spans="4:4">
      <c r="D675" s="1419"/>
    </row>
    <row r="676" spans="4:4">
      <c r="D676" s="1419"/>
    </row>
    <row r="677" spans="4:4">
      <c r="D677" s="1419"/>
    </row>
    <row r="678" spans="4:4">
      <c r="D678" s="1419"/>
    </row>
    <row r="679" spans="4:4">
      <c r="D679" s="1419"/>
    </row>
    <row r="680" spans="4:4">
      <c r="D680" s="1419"/>
    </row>
    <row r="681" spans="4:4">
      <c r="D681" s="1419"/>
    </row>
    <row r="682" spans="4:4">
      <c r="D682" s="1419"/>
    </row>
    <row r="683" spans="4:4">
      <c r="D683" s="1419"/>
    </row>
    <row r="684" spans="4:4">
      <c r="D684" s="1419"/>
    </row>
    <row r="685" spans="4:4">
      <c r="D685" s="1419"/>
    </row>
    <row r="686" spans="4:4">
      <c r="D686" s="1419"/>
    </row>
    <row r="687" spans="4:4">
      <c r="D687" s="1419"/>
    </row>
    <row r="688" spans="4:4">
      <c r="D688" s="1419"/>
    </row>
    <row r="689" spans="4:4">
      <c r="D689" s="1419"/>
    </row>
    <row r="690" spans="4:4">
      <c r="D690" s="1419"/>
    </row>
    <row r="691" spans="4:4">
      <c r="D691" s="1419"/>
    </row>
    <row r="692" spans="4:4">
      <c r="D692" s="1419"/>
    </row>
    <row r="693" spans="4:4">
      <c r="D693" s="1419"/>
    </row>
    <row r="694" spans="4:4">
      <c r="D694" s="1419"/>
    </row>
    <row r="695" spans="4:4">
      <c r="D695" s="1419"/>
    </row>
    <row r="696" spans="4:4">
      <c r="D696" s="1419"/>
    </row>
    <row r="697" spans="4:4">
      <c r="D697" s="1419"/>
    </row>
    <row r="698" spans="4:4">
      <c r="D698" s="1419"/>
    </row>
    <row r="699" spans="4:4">
      <c r="D699" s="1419"/>
    </row>
    <row r="700" spans="4:4">
      <c r="D700" s="1419"/>
    </row>
    <row r="701" spans="4:4">
      <c r="D701" s="1419"/>
    </row>
    <row r="702" spans="4:4">
      <c r="D702" s="1419"/>
    </row>
    <row r="703" spans="4:4">
      <c r="D703" s="1419"/>
    </row>
    <row r="704" spans="4:4">
      <c r="D704" s="1419"/>
    </row>
    <row r="705" spans="4:4">
      <c r="D705" s="1419"/>
    </row>
    <row r="706" spans="4:4">
      <c r="D706" s="1419"/>
    </row>
    <row r="707" spans="4:4">
      <c r="D707" s="1419"/>
    </row>
    <row r="708" spans="4:4">
      <c r="D708" s="1419"/>
    </row>
    <row r="709" spans="4:4">
      <c r="D709" s="1419"/>
    </row>
    <row r="710" spans="4:4">
      <c r="D710" s="1419"/>
    </row>
    <row r="711" spans="4:4">
      <c r="D711" s="1419"/>
    </row>
    <row r="712" spans="4:4">
      <c r="D712" s="1419"/>
    </row>
    <row r="713" spans="4:4">
      <c r="D713" s="1419"/>
    </row>
    <row r="714" spans="4:4">
      <c r="D714" s="1419"/>
    </row>
    <row r="715" spans="4:4">
      <c r="D715" s="1419"/>
    </row>
    <row r="716" spans="4:4">
      <c r="D716" s="1419"/>
    </row>
    <row r="717" spans="4:4">
      <c r="D717" s="1419"/>
    </row>
    <row r="718" spans="4:4">
      <c r="D718" s="1419"/>
    </row>
    <row r="719" spans="4:4">
      <c r="D719" s="1419"/>
    </row>
    <row r="720" spans="4:4">
      <c r="D720" s="1419"/>
    </row>
    <row r="721" spans="4:4">
      <c r="D721" s="1419"/>
    </row>
    <row r="722" spans="4:4">
      <c r="D722" s="1419"/>
    </row>
    <row r="723" spans="4:4">
      <c r="D723" s="1419"/>
    </row>
    <row r="724" spans="4:4">
      <c r="D724" s="1419"/>
    </row>
    <row r="725" spans="4:4">
      <c r="D725" s="1419"/>
    </row>
    <row r="726" spans="4:4">
      <c r="D726" s="1419"/>
    </row>
    <row r="727" spans="4:4">
      <c r="D727" s="1419"/>
    </row>
    <row r="728" spans="4:4">
      <c r="D728" s="1419"/>
    </row>
    <row r="729" spans="4:4">
      <c r="D729" s="1419"/>
    </row>
    <row r="730" spans="4:4">
      <c r="D730" s="1419"/>
    </row>
    <row r="731" spans="4:4">
      <c r="D731" s="1419"/>
    </row>
    <row r="732" spans="4:4">
      <c r="D732" s="1419"/>
    </row>
    <row r="733" spans="4:4">
      <c r="D733" s="1419"/>
    </row>
    <row r="734" spans="4:4">
      <c r="D734" s="1419"/>
    </row>
    <row r="735" spans="4:4">
      <c r="D735" s="1419"/>
    </row>
    <row r="736" spans="4:4">
      <c r="D736" s="1419"/>
    </row>
    <row r="737" spans="4:4">
      <c r="D737" s="1419"/>
    </row>
    <row r="738" spans="4:4">
      <c r="D738" s="1419"/>
    </row>
    <row r="739" spans="4:4">
      <c r="D739" s="1419"/>
    </row>
    <row r="740" spans="4:4">
      <c r="D740" s="1419"/>
    </row>
    <row r="741" spans="4:4">
      <c r="D741" s="1419"/>
    </row>
    <row r="742" spans="4:4">
      <c r="D742" s="1419"/>
    </row>
    <row r="743" spans="4:4">
      <c r="D743" s="1419"/>
    </row>
    <row r="744" spans="4:4">
      <c r="D744" s="1419"/>
    </row>
    <row r="745" spans="4:4">
      <c r="D745" s="1419"/>
    </row>
    <row r="746" spans="4:4">
      <c r="D746" s="1419"/>
    </row>
    <row r="747" spans="4:4">
      <c r="D747" s="1419"/>
    </row>
    <row r="748" spans="4:4">
      <c r="D748" s="1419"/>
    </row>
    <row r="749" spans="4:4">
      <c r="D749" s="1419"/>
    </row>
    <row r="750" spans="4:4">
      <c r="D750" s="1419"/>
    </row>
    <row r="751" spans="4:4">
      <c r="D751" s="1419"/>
    </row>
    <row r="752" spans="4:4">
      <c r="D752" s="1419"/>
    </row>
    <row r="753" spans="4:4">
      <c r="D753" s="1419"/>
    </row>
    <row r="754" spans="4:4">
      <c r="D754" s="1419"/>
    </row>
    <row r="755" spans="4:4">
      <c r="D755" s="1419"/>
    </row>
    <row r="756" spans="4:4">
      <c r="D756" s="1419"/>
    </row>
    <row r="757" spans="4:4">
      <c r="D757" s="1419"/>
    </row>
    <row r="758" spans="4:4">
      <c r="D758" s="1419"/>
    </row>
    <row r="759" spans="4:4">
      <c r="D759" s="1419"/>
    </row>
    <row r="760" spans="4:4">
      <c r="D760" s="1419"/>
    </row>
    <row r="761" spans="4:4">
      <c r="D761" s="1419"/>
    </row>
    <row r="762" spans="4:4">
      <c r="D762" s="1419"/>
    </row>
    <row r="763" spans="4:4">
      <c r="D763" s="1419"/>
    </row>
    <row r="764" spans="4:4">
      <c r="D764" s="1419"/>
    </row>
    <row r="765" spans="4:4">
      <c r="D765" s="1419"/>
    </row>
    <row r="766" spans="4:4">
      <c r="D766" s="1419"/>
    </row>
    <row r="767" spans="4:4">
      <c r="D767" s="1419"/>
    </row>
    <row r="768" spans="4:4">
      <c r="D768" s="1419"/>
    </row>
    <row r="769" spans="4:4">
      <c r="D769" s="1419"/>
    </row>
    <row r="770" spans="4:4">
      <c r="D770" s="1419"/>
    </row>
    <row r="771" spans="4:4">
      <c r="D771" s="1419"/>
    </row>
    <row r="772" spans="4:4">
      <c r="D772" s="1419"/>
    </row>
    <row r="773" spans="4:4">
      <c r="D773" s="1419"/>
    </row>
    <row r="774" spans="4:4">
      <c r="D774" s="1419"/>
    </row>
    <row r="775" spans="4:4">
      <c r="D775" s="1419"/>
    </row>
    <row r="776" spans="4:4">
      <c r="D776" s="1419"/>
    </row>
    <row r="777" spans="4:4">
      <c r="D777" s="1419"/>
    </row>
    <row r="778" spans="4:4">
      <c r="D778" s="1419"/>
    </row>
    <row r="779" spans="4:4">
      <c r="D779" s="1419"/>
    </row>
    <row r="780" spans="4:4">
      <c r="D780" s="1419"/>
    </row>
    <row r="781" spans="4:4">
      <c r="D781" s="1419"/>
    </row>
    <row r="782" spans="4:4">
      <c r="D782" s="1419"/>
    </row>
    <row r="783" spans="4:4">
      <c r="D783" s="1419"/>
    </row>
    <row r="784" spans="4:4">
      <c r="D784" s="1419"/>
    </row>
    <row r="785" spans="4:4">
      <c r="D785" s="1419"/>
    </row>
    <row r="786" spans="4:4">
      <c r="D786" s="1419"/>
    </row>
    <row r="787" spans="4:4">
      <c r="D787" s="1419"/>
    </row>
    <row r="788" spans="4:4">
      <c r="D788" s="1419"/>
    </row>
    <row r="789" spans="4:4">
      <c r="D789" s="1419"/>
    </row>
    <row r="790" spans="4:4">
      <c r="D790" s="1419"/>
    </row>
    <row r="791" spans="4:4">
      <c r="D791" s="1419"/>
    </row>
    <row r="792" spans="4:4">
      <c r="D792" s="1419"/>
    </row>
    <row r="793" spans="4:4">
      <c r="D793" s="1419"/>
    </row>
    <row r="794" spans="4:4">
      <c r="D794" s="1419"/>
    </row>
    <row r="795" spans="4:4">
      <c r="D795" s="1419"/>
    </row>
    <row r="796" spans="4:4">
      <c r="D796" s="1419"/>
    </row>
    <row r="797" spans="4:4">
      <c r="D797" s="1419"/>
    </row>
    <row r="798" spans="4:4">
      <c r="D798" s="1419"/>
    </row>
    <row r="799" spans="4:4">
      <c r="D799" s="1419"/>
    </row>
    <row r="800" spans="4:4">
      <c r="D800" s="1419"/>
    </row>
    <row r="801" spans="4:4">
      <c r="D801" s="1419"/>
    </row>
    <row r="802" spans="4:4">
      <c r="D802" s="1419"/>
    </row>
    <row r="803" spans="4:4">
      <c r="D803" s="1419"/>
    </row>
    <row r="804" spans="4:4">
      <c r="D804" s="1419"/>
    </row>
    <row r="805" spans="4:4">
      <c r="D805" s="1419"/>
    </row>
    <row r="806" spans="4:4">
      <c r="D806" s="1419"/>
    </row>
    <row r="807" spans="4:4">
      <c r="D807" s="1419"/>
    </row>
    <row r="808" spans="4:4">
      <c r="D808" s="1419"/>
    </row>
    <row r="809" spans="4:4">
      <c r="D809" s="1419"/>
    </row>
    <row r="810" spans="4:4">
      <c r="D810" s="1419"/>
    </row>
    <row r="811" spans="4:4">
      <c r="D811" s="1419"/>
    </row>
    <row r="812" spans="4:4">
      <c r="D812" s="1419"/>
    </row>
    <row r="813" spans="4:4">
      <c r="D813" s="1419"/>
    </row>
    <row r="814" spans="4:4">
      <c r="D814" s="1419"/>
    </row>
    <row r="815" spans="4:4">
      <c r="D815" s="1419"/>
    </row>
    <row r="816" spans="4:4">
      <c r="D816" s="1419"/>
    </row>
    <row r="817" spans="4:4">
      <c r="D817" s="1419"/>
    </row>
    <row r="818" spans="4:4">
      <c r="D818" s="1419"/>
    </row>
    <row r="819" spans="4:4">
      <c r="D819" s="1419"/>
    </row>
    <row r="820" spans="4:4">
      <c r="D820" s="1419"/>
    </row>
    <row r="821" spans="4:4">
      <c r="D821" s="1419"/>
    </row>
    <row r="822" spans="4:4">
      <c r="D822" s="1419"/>
    </row>
    <row r="823" spans="4:4">
      <c r="D823" s="1419"/>
    </row>
    <row r="824" spans="4:4">
      <c r="D824" s="1419"/>
    </row>
    <row r="825" spans="4:4">
      <c r="D825" s="1419"/>
    </row>
    <row r="826" spans="4:4">
      <c r="D826" s="1419"/>
    </row>
    <row r="827" spans="4:4">
      <c r="D827" s="1419"/>
    </row>
    <row r="828" spans="4:4">
      <c r="D828" s="1419"/>
    </row>
    <row r="829" spans="4:4">
      <c r="D829" s="1419"/>
    </row>
    <row r="830" spans="4:4">
      <c r="D830" s="1419"/>
    </row>
    <row r="831" spans="4:4">
      <c r="D831" s="1419"/>
    </row>
    <row r="832" spans="4:4">
      <c r="D832" s="1419"/>
    </row>
    <row r="833" spans="4:4">
      <c r="D833" s="1419"/>
    </row>
    <row r="834" spans="4:4">
      <c r="D834" s="1419"/>
    </row>
    <row r="835" spans="4:4">
      <c r="D835" s="1419"/>
    </row>
    <row r="836" spans="4:4">
      <c r="D836" s="1419"/>
    </row>
    <row r="837" spans="4:4">
      <c r="D837" s="1419"/>
    </row>
    <row r="838" spans="4:4">
      <c r="D838" s="1419"/>
    </row>
    <row r="839" spans="4:4">
      <c r="D839" s="1419"/>
    </row>
    <row r="840" spans="4:4">
      <c r="D840" s="1419"/>
    </row>
    <row r="841" spans="4:4">
      <c r="D841" s="1419"/>
    </row>
    <row r="842" spans="4:4">
      <c r="D842" s="1419"/>
    </row>
    <row r="843" spans="4:4">
      <c r="D843" s="1419"/>
    </row>
    <row r="844" spans="4:4">
      <c r="D844" s="1419"/>
    </row>
    <row r="845" spans="4:4">
      <c r="D845" s="1419"/>
    </row>
    <row r="846" spans="4:4">
      <c r="D846" s="1419"/>
    </row>
    <row r="847" spans="4:4">
      <c r="D847" s="1419"/>
    </row>
    <row r="848" spans="4:4">
      <c r="D848" s="1419"/>
    </row>
    <row r="849" spans="4:4">
      <c r="D849" s="1419"/>
    </row>
    <row r="850" spans="4:4">
      <c r="D850" s="1419"/>
    </row>
    <row r="851" spans="4:4">
      <c r="D851" s="1419"/>
    </row>
    <row r="852" spans="4:4">
      <c r="D852" s="1419"/>
    </row>
    <row r="853" spans="4:4">
      <c r="D853" s="1419"/>
    </row>
    <row r="854" spans="4:4">
      <c r="D854" s="1419"/>
    </row>
    <row r="855" spans="4:4">
      <c r="D855" s="1419"/>
    </row>
    <row r="856" spans="4:4">
      <c r="D856" s="1419"/>
    </row>
    <row r="857" spans="4:4">
      <c r="D857" s="1419"/>
    </row>
    <row r="858" spans="4:4">
      <c r="D858" s="1419"/>
    </row>
    <row r="859" spans="4:4">
      <c r="D859" s="1419"/>
    </row>
    <row r="860" spans="4:4">
      <c r="D860" s="1419"/>
    </row>
    <row r="861" spans="4:4">
      <c r="D861" s="1419"/>
    </row>
    <row r="862" spans="4:4">
      <c r="D862" s="1419"/>
    </row>
    <row r="863" spans="4:4">
      <c r="D863" s="1419"/>
    </row>
    <row r="864" spans="4:4">
      <c r="D864" s="1419"/>
    </row>
    <row r="865" spans="4:4">
      <c r="D865" s="1419"/>
    </row>
    <row r="866" spans="4:4">
      <c r="D866" s="1419"/>
    </row>
    <row r="867" spans="4:4">
      <c r="D867" s="1419"/>
    </row>
    <row r="868" spans="4:4">
      <c r="D868" s="1419"/>
    </row>
    <row r="869" spans="4:4">
      <c r="D869" s="1419"/>
    </row>
    <row r="870" spans="4:4">
      <c r="D870" s="1419"/>
    </row>
    <row r="871" spans="4:4">
      <c r="D871" s="1419"/>
    </row>
    <row r="872" spans="4:4">
      <c r="D872" s="1419"/>
    </row>
    <row r="873" spans="4:4">
      <c r="D873" s="1419"/>
    </row>
    <row r="874" spans="4:4">
      <c r="D874" s="1419"/>
    </row>
    <row r="875" spans="4:4">
      <c r="D875" s="1419"/>
    </row>
    <row r="876" spans="4:4">
      <c r="D876" s="1419"/>
    </row>
    <row r="877" spans="4:4">
      <c r="D877" s="1419"/>
    </row>
    <row r="878" spans="4:4">
      <c r="D878" s="1419"/>
    </row>
    <row r="879" spans="4:4">
      <c r="D879" s="1419"/>
    </row>
    <row r="880" spans="4:4">
      <c r="D880" s="1419"/>
    </row>
    <row r="881" spans="4:4">
      <c r="D881" s="1419"/>
    </row>
    <row r="882" spans="4:4">
      <c r="D882" s="1419"/>
    </row>
    <row r="883" spans="4:4">
      <c r="D883" s="1419"/>
    </row>
    <row r="884" spans="4:4">
      <c r="D884" s="1419"/>
    </row>
    <row r="885" spans="4:4">
      <c r="D885" s="1419"/>
    </row>
    <row r="886" spans="4:4">
      <c r="D886" s="1419"/>
    </row>
    <row r="887" spans="4:4">
      <c r="D887" s="1419"/>
    </row>
    <row r="888" spans="4:4">
      <c r="D888" s="1419"/>
    </row>
    <row r="889" spans="4:4">
      <c r="D889" s="1419"/>
    </row>
    <row r="890" spans="4:4">
      <c r="D890" s="1419"/>
    </row>
    <row r="891" spans="4:4">
      <c r="D891" s="1419"/>
    </row>
    <row r="892" spans="4:4">
      <c r="D892" s="1419"/>
    </row>
    <row r="893" spans="4:4">
      <c r="D893" s="1419"/>
    </row>
    <row r="894" spans="4:4">
      <c r="D894" s="1419"/>
    </row>
    <row r="895" spans="4:4">
      <c r="D895" s="1419"/>
    </row>
    <row r="896" spans="4:4">
      <c r="D896" s="1419"/>
    </row>
    <row r="897" spans="4:4">
      <c r="D897" s="1419"/>
    </row>
    <row r="898" spans="4:4">
      <c r="D898" s="1419"/>
    </row>
    <row r="899" spans="4:4">
      <c r="D899" s="1419"/>
    </row>
    <row r="900" spans="4:4">
      <c r="D900" s="1419"/>
    </row>
    <row r="901" spans="4:4">
      <c r="D901" s="1419"/>
    </row>
    <row r="902" spans="4:4">
      <c r="D902" s="1419"/>
    </row>
    <row r="903" spans="4:4">
      <c r="D903" s="1419"/>
    </row>
    <row r="904" spans="4:4">
      <c r="D904" s="1419"/>
    </row>
    <row r="905" spans="4:4">
      <c r="D905" s="1419"/>
    </row>
    <row r="906" spans="4:4">
      <c r="D906" s="1419"/>
    </row>
    <row r="907" spans="4:4">
      <c r="D907" s="1419"/>
    </row>
    <row r="908" spans="4:4">
      <c r="D908" s="1419"/>
    </row>
    <row r="909" spans="4:4">
      <c r="D909" s="1419"/>
    </row>
    <row r="910" spans="4:4">
      <c r="D910" s="1419"/>
    </row>
    <row r="911" spans="4:4">
      <c r="D911" s="1419"/>
    </row>
    <row r="912" spans="4:4">
      <c r="D912" s="1419"/>
    </row>
    <row r="913" spans="4:4">
      <c r="D913" s="1419"/>
    </row>
    <row r="914" spans="4:4">
      <c r="D914" s="1419"/>
    </row>
    <row r="915" spans="4:4">
      <c r="D915" s="1419"/>
    </row>
    <row r="916" spans="4:4">
      <c r="D916" s="1419"/>
    </row>
    <row r="917" spans="4:4">
      <c r="D917" s="1419"/>
    </row>
    <row r="918" spans="4:4">
      <c r="D918" s="1419"/>
    </row>
    <row r="919" spans="4:4">
      <c r="D919" s="1419"/>
    </row>
    <row r="920" spans="4:4">
      <c r="D920" s="1419"/>
    </row>
    <row r="921" spans="4:4">
      <c r="D921" s="1419"/>
    </row>
    <row r="922" spans="4:4">
      <c r="D922" s="1419"/>
    </row>
    <row r="923" spans="4:4">
      <c r="D923" s="1419"/>
    </row>
    <row r="924" spans="4:4">
      <c r="D924" s="1419"/>
    </row>
    <row r="925" spans="4:4">
      <c r="D925" s="1419"/>
    </row>
    <row r="926" spans="4:4">
      <c r="D926" s="1419"/>
    </row>
    <row r="927" spans="4:4">
      <c r="D927" s="1419"/>
    </row>
    <row r="928" spans="4:4">
      <c r="D928" s="1419"/>
    </row>
    <row r="929" spans="4:4">
      <c r="D929" s="1419"/>
    </row>
    <row r="930" spans="4:4">
      <c r="D930" s="1419"/>
    </row>
    <row r="931" spans="4:4">
      <c r="D931" s="1419"/>
    </row>
    <row r="932" spans="4:4">
      <c r="D932" s="1419"/>
    </row>
    <row r="933" spans="4:4">
      <c r="D933" s="1419"/>
    </row>
    <row r="934" spans="4:4">
      <c r="D934" s="1419"/>
    </row>
    <row r="935" spans="4:4">
      <c r="D935" s="1419"/>
    </row>
    <row r="936" spans="4:4">
      <c r="D936" s="1419"/>
    </row>
    <row r="937" spans="4:4">
      <c r="D937" s="1419"/>
    </row>
    <row r="938" spans="4:4">
      <c r="D938" s="1419"/>
    </row>
    <row r="939" spans="4:4">
      <c r="D939" s="1419"/>
    </row>
    <row r="940" spans="4:4">
      <c r="D940" s="1419"/>
    </row>
    <row r="941" spans="4:4">
      <c r="D941" s="1419"/>
    </row>
    <row r="942" spans="4:4">
      <c r="D942" s="1419"/>
    </row>
    <row r="943" spans="4:4">
      <c r="D943" s="1419"/>
    </row>
    <row r="944" spans="4:4">
      <c r="D944" s="1419"/>
    </row>
    <row r="945" spans="4:4">
      <c r="D945" s="1419"/>
    </row>
    <row r="946" spans="4:4">
      <c r="D946" s="1419"/>
    </row>
    <row r="947" spans="4:4">
      <c r="D947" s="1419"/>
    </row>
    <row r="948" spans="4:4">
      <c r="D948" s="1419"/>
    </row>
    <row r="949" spans="4:4">
      <c r="D949" s="1419"/>
    </row>
    <row r="950" spans="4:4">
      <c r="D950" s="1419"/>
    </row>
    <row r="951" spans="4:4">
      <c r="D951" s="1419"/>
    </row>
    <row r="952" spans="4:4">
      <c r="D952" s="1419"/>
    </row>
    <row r="953" spans="4:4">
      <c r="D953" s="1419"/>
    </row>
    <row r="954" spans="4:4">
      <c r="D954" s="1419"/>
    </row>
    <row r="955" spans="4:4">
      <c r="D955" s="1419"/>
    </row>
    <row r="956" spans="4:4">
      <c r="D956" s="1419"/>
    </row>
    <row r="957" spans="4:4">
      <c r="D957" s="1419"/>
    </row>
    <row r="958" spans="4:4">
      <c r="D958" s="1419"/>
    </row>
    <row r="959" spans="4:4">
      <c r="D959" s="1419"/>
    </row>
    <row r="960" spans="4:4">
      <c r="D960" s="1419"/>
    </row>
    <row r="961" spans="4:4">
      <c r="D961" s="1419"/>
    </row>
    <row r="962" spans="4:4">
      <c r="D962" s="1419"/>
    </row>
    <row r="963" spans="4:4">
      <c r="D963" s="1419"/>
    </row>
    <row r="964" spans="4:4">
      <c r="D964" s="1419"/>
    </row>
    <row r="965" spans="4:4">
      <c r="D965" s="1419"/>
    </row>
    <row r="966" spans="4:4">
      <c r="D966" s="1419"/>
    </row>
    <row r="967" spans="4:4">
      <c r="D967" s="1419"/>
    </row>
    <row r="968" spans="4:4">
      <c r="D968" s="1419"/>
    </row>
    <row r="969" spans="4:4">
      <c r="D969" s="1419"/>
    </row>
    <row r="970" spans="4:4">
      <c r="D970" s="1419"/>
    </row>
    <row r="971" spans="4:4">
      <c r="D971" s="1419"/>
    </row>
    <row r="972" spans="4:4">
      <c r="D972" s="1419"/>
    </row>
    <row r="973" spans="4:4">
      <c r="D973" s="1419"/>
    </row>
    <row r="974" spans="4:4">
      <c r="D974" s="1419"/>
    </row>
    <row r="975" spans="4:4">
      <c r="D975" s="1419"/>
    </row>
    <row r="976" spans="4:4">
      <c r="D976" s="1419"/>
    </row>
    <row r="977" spans="4:4">
      <c r="D977" s="1419"/>
    </row>
    <row r="978" spans="4:4">
      <c r="D978" s="1419"/>
    </row>
    <row r="979" spans="4:4">
      <c r="D979" s="1419"/>
    </row>
    <row r="980" spans="4:4">
      <c r="D980" s="1419"/>
    </row>
    <row r="981" spans="4:4">
      <c r="D981" s="1419"/>
    </row>
    <row r="982" spans="4:4">
      <c r="D982" s="1419"/>
    </row>
    <row r="983" spans="4:4">
      <c r="D983" s="1419"/>
    </row>
    <row r="984" spans="4:4">
      <c r="D984" s="1419"/>
    </row>
    <row r="985" spans="4:4">
      <c r="D985" s="1419"/>
    </row>
    <row r="986" spans="4:4">
      <c r="D986" s="1419"/>
    </row>
    <row r="987" spans="4:4">
      <c r="D987" s="1419"/>
    </row>
    <row r="988" spans="4:4">
      <c r="D988" s="1419"/>
    </row>
    <row r="989" spans="4:4">
      <c r="D989" s="1419"/>
    </row>
    <row r="990" spans="4:4">
      <c r="D990" s="1419"/>
    </row>
    <row r="991" spans="4:4">
      <c r="D991" s="1419"/>
    </row>
    <row r="992" spans="4:4">
      <c r="D992" s="1419"/>
    </row>
    <row r="993" spans="4:4">
      <c r="D993" s="1419"/>
    </row>
    <row r="994" spans="4:4">
      <c r="D994" s="1419"/>
    </row>
    <row r="995" spans="4:4">
      <c r="D995" s="1419"/>
    </row>
    <row r="996" spans="4:4">
      <c r="D996" s="1419"/>
    </row>
    <row r="997" spans="4:4">
      <c r="D997" s="1419"/>
    </row>
    <row r="998" spans="4:4">
      <c r="D998" s="1419"/>
    </row>
    <row r="999" spans="4:4">
      <c r="D999" s="1419"/>
    </row>
    <row r="1000" spans="4:4">
      <c r="D1000" s="1419"/>
    </row>
    <row r="1001" spans="4:4">
      <c r="D1001" s="1419"/>
    </row>
    <row r="1002" spans="4:4">
      <c r="D1002" s="1419"/>
    </row>
    <row r="1003" spans="4:4">
      <c r="D1003" s="1419"/>
    </row>
    <row r="1004" spans="4:4">
      <c r="D1004" s="1419"/>
    </row>
    <row r="1005" spans="4:4">
      <c r="D1005" s="1419"/>
    </row>
    <row r="1006" spans="4:4">
      <c r="D1006" s="1419"/>
    </row>
    <row r="1007" spans="4:4">
      <c r="D1007" s="1419"/>
    </row>
    <row r="1008" spans="4:4">
      <c r="D1008" s="1419"/>
    </row>
    <row r="1009" spans="4:4">
      <c r="D1009" s="1419"/>
    </row>
    <row r="1010" spans="4:4">
      <c r="D1010" s="1419"/>
    </row>
    <row r="1011" spans="4:4">
      <c r="D1011" s="1419"/>
    </row>
    <row r="1012" spans="4:4">
      <c r="D1012" s="1419"/>
    </row>
    <row r="1013" spans="4:4">
      <c r="D1013" s="1419"/>
    </row>
    <row r="1014" spans="4:4">
      <c r="D1014" s="1419"/>
    </row>
    <row r="1015" spans="4:4">
      <c r="D1015" s="1419"/>
    </row>
    <row r="1016" spans="4:4">
      <c r="D1016" s="1419"/>
    </row>
    <row r="1017" spans="4:4">
      <c r="D1017" s="1419"/>
    </row>
    <row r="1018" spans="4:4">
      <c r="D1018" s="1419"/>
    </row>
    <row r="1019" spans="4:4">
      <c r="D1019" s="1419"/>
    </row>
    <row r="1020" spans="4:4">
      <c r="D1020" s="1419"/>
    </row>
    <row r="1021" spans="4:4">
      <c r="D1021" s="1419"/>
    </row>
    <row r="1022" spans="4:4">
      <c r="D1022" s="1419"/>
    </row>
    <row r="1023" spans="4:4">
      <c r="D1023" s="1419"/>
    </row>
    <row r="1024" spans="4:4">
      <c r="D1024" s="1419"/>
    </row>
    <row r="1025" spans="4:4">
      <c r="D1025" s="1419"/>
    </row>
    <row r="1026" spans="4:4">
      <c r="D1026" s="1419"/>
    </row>
    <row r="1027" spans="4:4">
      <c r="D1027" s="1419"/>
    </row>
    <row r="1028" spans="4:4">
      <c r="D1028" s="1419"/>
    </row>
    <row r="1029" spans="4:4">
      <c r="D1029" s="1419"/>
    </row>
    <row r="1030" spans="4:4">
      <c r="D1030" s="1419"/>
    </row>
    <row r="1031" spans="4:4">
      <c r="D1031" s="1419"/>
    </row>
    <row r="1032" spans="4:4">
      <c r="D1032" s="1419"/>
    </row>
    <row r="1033" spans="4:4">
      <c r="D1033" s="1419"/>
    </row>
    <row r="1034" spans="4:4">
      <c r="D1034" s="1419"/>
    </row>
    <row r="1035" spans="4:4">
      <c r="D1035" s="1419"/>
    </row>
    <row r="1036" spans="4:4">
      <c r="D1036" s="1419"/>
    </row>
    <row r="1037" spans="4:4">
      <c r="D1037" s="1419"/>
    </row>
    <row r="1038" spans="4:4">
      <c r="D1038" s="1419"/>
    </row>
    <row r="1039" spans="4:4">
      <c r="D1039" s="1419"/>
    </row>
    <row r="1040" spans="4:4">
      <c r="D1040" s="1419"/>
    </row>
    <row r="1041" spans="4:4">
      <c r="D1041" s="1419"/>
    </row>
    <row r="1042" spans="4:4">
      <c r="D1042" s="1419"/>
    </row>
    <row r="1043" spans="4:4">
      <c r="D1043" s="1419"/>
    </row>
    <row r="1044" spans="4:4">
      <c r="D1044" s="1419"/>
    </row>
    <row r="1045" spans="4:4">
      <c r="D1045" s="1419"/>
    </row>
    <row r="1046" spans="4:4">
      <c r="D1046" s="1419"/>
    </row>
    <row r="1047" spans="4:4">
      <c r="D1047" s="1419"/>
    </row>
    <row r="1048" spans="4:4">
      <c r="D1048" s="1419"/>
    </row>
    <row r="1049" spans="4:4">
      <c r="D1049" s="1419"/>
    </row>
    <row r="1050" spans="4:4">
      <c r="D1050" s="1419"/>
    </row>
    <row r="1051" spans="4:4">
      <c r="D1051" s="1419"/>
    </row>
    <row r="1052" spans="4:4">
      <c r="D1052" s="1419"/>
    </row>
    <row r="1053" spans="4:4">
      <c r="D1053" s="1419"/>
    </row>
    <row r="1054" spans="4:4">
      <c r="D1054" s="1419"/>
    </row>
    <row r="1055" spans="4:4">
      <c r="D1055" s="1419"/>
    </row>
    <row r="1056" spans="4:4">
      <c r="D1056" s="1419"/>
    </row>
    <row r="1057" spans="4:4">
      <c r="D1057" s="1419"/>
    </row>
    <row r="1058" spans="4:4">
      <c r="D1058" s="1419"/>
    </row>
    <row r="1059" spans="4:4">
      <c r="D1059" s="1419"/>
    </row>
    <row r="1060" spans="4:4">
      <c r="D1060" s="1419"/>
    </row>
    <row r="1061" spans="4:4">
      <c r="D1061" s="1419"/>
    </row>
    <row r="1062" spans="4:4">
      <c r="D1062" s="1419"/>
    </row>
    <row r="1063" spans="4:4">
      <c r="D1063" s="1419"/>
    </row>
    <row r="1064" spans="4:4">
      <c r="D1064" s="1419"/>
    </row>
    <row r="1065" spans="4:4">
      <c r="D1065" s="1419"/>
    </row>
    <row r="1066" spans="4:4">
      <c r="D1066" s="1419"/>
    </row>
    <row r="1067" spans="4:4">
      <c r="D1067" s="1419"/>
    </row>
    <row r="1068" spans="4:4">
      <c r="D1068" s="1419"/>
    </row>
    <row r="1069" spans="4:4">
      <c r="D1069" s="1419"/>
    </row>
    <row r="1070" spans="4:4">
      <c r="D1070" s="1419"/>
    </row>
    <row r="1071" spans="4:4">
      <c r="D1071" s="1419"/>
    </row>
    <row r="1072" spans="4:4">
      <c r="D1072" s="1419"/>
    </row>
    <row r="1073" spans="4:4">
      <c r="D1073" s="1419"/>
    </row>
    <row r="1074" spans="4:4">
      <c r="D1074" s="1419"/>
    </row>
    <row r="1075" spans="4:4">
      <c r="D1075" s="1419"/>
    </row>
    <row r="1076" spans="4:4">
      <c r="D1076" s="1419"/>
    </row>
    <row r="1077" spans="4:4">
      <c r="D1077" s="1419"/>
    </row>
    <row r="1078" spans="4:4">
      <c r="D1078" s="1419"/>
    </row>
    <row r="1079" spans="4:4">
      <c r="D1079" s="1419"/>
    </row>
    <row r="1080" spans="4:4">
      <c r="D1080" s="1419"/>
    </row>
    <row r="1081" spans="4:4">
      <c r="D1081" s="1419"/>
    </row>
    <row r="1082" spans="4:4">
      <c r="D1082" s="1419"/>
    </row>
    <row r="1083" spans="4:4">
      <c r="D1083" s="1419"/>
    </row>
    <row r="1084" spans="4:4">
      <c r="D1084" s="1419"/>
    </row>
    <row r="1085" spans="4:4">
      <c r="D1085" s="1419"/>
    </row>
    <row r="1086" spans="4:4">
      <c r="D1086" s="1419"/>
    </row>
    <row r="1087" spans="4:4">
      <c r="D1087" s="1419"/>
    </row>
    <row r="1088" spans="4:4">
      <c r="D1088" s="1419"/>
    </row>
    <row r="1089" spans="4:4">
      <c r="D1089" s="1419"/>
    </row>
    <row r="1090" spans="4:4">
      <c r="D1090" s="1419"/>
    </row>
    <row r="1091" spans="4:4">
      <c r="D1091" s="1419"/>
    </row>
    <row r="1092" spans="4:4">
      <c r="D1092" s="1419"/>
    </row>
    <row r="1093" spans="4:4">
      <c r="D1093" s="1419"/>
    </row>
    <row r="1094" spans="4:4">
      <c r="D1094" s="1419"/>
    </row>
    <row r="1095" spans="4:4">
      <c r="D1095" s="1419"/>
    </row>
    <row r="1096" spans="4:4">
      <c r="D1096" s="1419"/>
    </row>
    <row r="1097" spans="4:4">
      <c r="D1097" s="1419"/>
    </row>
    <row r="1098" spans="4:4">
      <c r="D1098" s="1419"/>
    </row>
    <row r="1099" spans="4:4">
      <c r="D1099" s="1419"/>
    </row>
    <row r="1100" spans="4:4">
      <c r="D1100" s="1419"/>
    </row>
    <row r="1101" spans="4:4">
      <c r="D1101" s="1419"/>
    </row>
    <row r="1102" spans="4:4">
      <c r="D1102" s="1419"/>
    </row>
    <row r="1103" spans="4:4">
      <c r="D1103" s="1419"/>
    </row>
    <row r="1104" spans="4:4">
      <c r="D1104" s="1419"/>
    </row>
    <row r="1105" spans="4:4">
      <c r="D1105" s="1419"/>
    </row>
    <row r="1106" spans="4:4">
      <c r="D1106" s="1419"/>
    </row>
    <row r="1107" spans="4:4">
      <c r="D1107" s="1419"/>
    </row>
    <row r="1108" spans="4:4">
      <c r="D1108" s="1419"/>
    </row>
    <row r="1109" spans="4:4">
      <c r="D1109" s="1419"/>
    </row>
    <row r="1110" spans="4:4">
      <c r="D1110" s="1419"/>
    </row>
    <row r="1111" spans="4:4">
      <c r="D1111" s="1419"/>
    </row>
    <row r="1112" spans="4:4">
      <c r="D1112" s="1419"/>
    </row>
    <row r="1113" spans="4:4">
      <c r="D1113" s="1419"/>
    </row>
    <row r="1114" spans="4:4">
      <c r="D1114" s="1419"/>
    </row>
    <row r="1115" spans="4:4">
      <c r="D1115" s="1419"/>
    </row>
    <row r="1116" spans="4:4">
      <c r="D1116" s="1419"/>
    </row>
    <row r="1117" spans="4:4">
      <c r="D1117" s="1419"/>
    </row>
    <row r="1118" spans="4:4">
      <c r="D1118" s="1419"/>
    </row>
    <row r="1119" spans="4:4">
      <c r="D1119" s="1419"/>
    </row>
    <row r="1120" spans="4:4">
      <c r="D1120" s="1419"/>
    </row>
    <row r="1121" spans="4:4">
      <c r="D1121" s="1419"/>
    </row>
    <row r="1122" spans="4:4">
      <c r="D1122" s="1419"/>
    </row>
    <row r="1123" spans="4:4">
      <c r="D1123" s="1419"/>
    </row>
    <row r="1124" spans="4:4">
      <c r="D1124" s="1419"/>
    </row>
    <row r="1125" spans="4:4">
      <c r="D1125" s="1419"/>
    </row>
    <row r="1126" spans="4:4">
      <c r="D1126" s="1419"/>
    </row>
    <row r="1127" spans="4:4">
      <c r="D1127" s="1419"/>
    </row>
    <row r="1128" spans="4:4">
      <c r="D1128" s="1419"/>
    </row>
    <row r="1129" spans="4:4">
      <c r="D1129" s="1419"/>
    </row>
    <row r="1130" spans="4:4">
      <c r="D1130" s="1419"/>
    </row>
    <row r="1131" spans="4:4">
      <c r="D1131" s="1419"/>
    </row>
    <row r="1132" spans="4:4">
      <c r="D1132" s="1419"/>
    </row>
    <row r="1133" spans="4:4">
      <c r="D1133" s="1419"/>
    </row>
    <row r="1134" spans="4:4">
      <c r="D1134" s="1419"/>
    </row>
    <row r="1135" spans="4:4">
      <c r="D1135" s="1419"/>
    </row>
    <row r="1136" spans="4:4">
      <c r="D1136" s="1419"/>
    </row>
    <row r="1137" spans="4:4">
      <c r="D1137" s="1419"/>
    </row>
    <row r="1138" spans="4:4">
      <c r="D1138" s="1419"/>
    </row>
    <row r="1139" spans="4:4">
      <c r="D1139" s="1419"/>
    </row>
    <row r="1140" spans="4:4">
      <c r="D1140" s="1419"/>
    </row>
    <row r="1141" spans="4:4">
      <c r="D1141" s="1419"/>
    </row>
    <row r="1142" spans="4:4">
      <c r="D1142" s="1419"/>
    </row>
    <row r="1143" spans="4:4">
      <c r="D1143" s="1419"/>
    </row>
    <row r="1144" spans="4:4">
      <c r="D1144" s="1419"/>
    </row>
    <row r="1145" spans="4:4">
      <c r="D1145" s="1419"/>
    </row>
    <row r="1146" spans="4:4">
      <c r="D1146" s="1419"/>
    </row>
    <row r="1147" spans="4:4">
      <c r="D1147" s="1419"/>
    </row>
    <row r="1148" spans="4:4">
      <c r="D1148" s="1419"/>
    </row>
    <row r="1149" spans="4:4">
      <c r="D1149" s="1419"/>
    </row>
    <row r="1150" spans="4:4">
      <c r="D1150" s="1419"/>
    </row>
    <row r="1151" spans="4:4">
      <c r="D1151" s="1419"/>
    </row>
    <row r="1152" spans="4:4">
      <c r="D1152" s="1419"/>
    </row>
    <row r="1153" spans="4:4">
      <c r="D1153" s="1419"/>
    </row>
    <row r="1154" spans="4:4">
      <c r="D1154" s="1419"/>
    </row>
    <row r="1155" spans="4:4">
      <c r="D1155" s="1419"/>
    </row>
    <row r="1156" spans="4:4">
      <c r="D1156" s="1419"/>
    </row>
    <row r="1157" spans="4:4">
      <c r="D1157" s="1419"/>
    </row>
    <row r="1158" spans="4:4">
      <c r="D1158" s="1419"/>
    </row>
    <row r="1159" spans="4:4">
      <c r="D1159" s="1419"/>
    </row>
    <row r="1160" spans="4:4">
      <c r="D1160" s="1419"/>
    </row>
    <row r="1161" spans="4:4">
      <c r="D1161" s="1419"/>
    </row>
    <row r="1162" spans="4:4">
      <c r="D1162" s="1419"/>
    </row>
    <row r="1163" spans="4:4">
      <c r="D1163" s="1419"/>
    </row>
    <row r="1164" spans="4:4">
      <c r="D1164" s="1419"/>
    </row>
    <row r="1165" spans="4:4">
      <c r="D1165" s="1419"/>
    </row>
    <row r="1166" spans="4:4">
      <c r="D1166" s="1419"/>
    </row>
    <row r="1167" spans="4:4">
      <c r="D1167" s="1419"/>
    </row>
    <row r="1168" spans="4:4">
      <c r="D1168" s="1419"/>
    </row>
    <row r="1169" spans="4:4">
      <c r="D1169" s="1419"/>
    </row>
    <row r="1170" spans="4:4">
      <c r="D1170" s="1419"/>
    </row>
    <row r="1171" spans="4:4">
      <c r="D1171" s="1419"/>
    </row>
    <row r="1172" spans="4:4">
      <c r="D1172" s="1419"/>
    </row>
    <row r="1173" spans="4:4">
      <c r="D1173" s="1419"/>
    </row>
    <row r="1174" spans="4:4">
      <c r="D1174" s="1419"/>
    </row>
    <row r="1175" spans="4:4">
      <c r="D1175" s="1419"/>
    </row>
    <row r="1176" spans="4:4">
      <c r="D1176" s="1419"/>
    </row>
    <row r="1177" spans="4:4">
      <c r="D1177" s="1419"/>
    </row>
    <row r="1178" spans="4:4">
      <c r="D1178" s="1419"/>
    </row>
    <row r="1179" spans="4:4">
      <c r="D1179" s="1419"/>
    </row>
    <row r="1180" spans="4:4">
      <c r="D1180" s="1419"/>
    </row>
    <row r="1181" spans="4:4">
      <c r="D1181" s="1419"/>
    </row>
    <row r="1182" spans="4:4">
      <c r="D1182" s="1419"/>
    </row>
    <row r="1183" spans="4:4">
      <c r="D1183" s="1419"/>
    </row>
    <row r="1184" spans="4:4">
      <c r="D1184" s="1419"/>
    </row>
  </sheetData>
  <sortState xmlns:xlrd2="http://schemas.microsoft.com/office/spreadsheetml/2017/richdata2" ref="K70:L115">
    <sortCondition ref="K70"/>
  </sortState>
  <mergeCells count="19">
    <mergeCell ref="D66:E66"/>
    <mergeCell ref="C27:D27"/>
    <mergeCell ref="B124:D124"/>
    <mergeCell ref="B74:D74"/>
    <mergeCell ref="B44:D44"/>
    <mergeCell ref="B49:D49"/>
    <mergeCell ref="B55:D55"/>
    <mergeCell ref="B65:D65"/>
    <mergeCell ref="B73:D73"/>
    <mergeCell ref="C41:D41"/>
    <mergeCell ref="C30:D30"/>
    <mergeCell ref="B7:D7"/>
    <mergeCell ref="C18:D18"/>
    <mergeCell ref="C21:D21"/>
    <mergeCell ref="C24:D24"/>
    <mergeCell ref="B8:D8"/>
    <mergeCell ref="B12:D12"/>
    <mergeCell ref="C13:D13"/>
    <mergeCell ref="C15:D15"/>
  </mergeCells>
  <phoneticPr fontId="0" type="noConversion"/>
  <pageMargins left="0.32" right="0.41" top="1" bottom="1" header="0.5" footer="0.5"/>
  <pageSetup paperSize="9" scale="92" orientation="portrait" r:id="rId1"/>
  <headerFooter alignWithMargins="0">
    <oddFooter>&amp;L&amp;8A. Mazid&amp;C&amp;N&amp;R&amp;D</oddFooter>
  </headerFooter>
  <rowBreaks count="2" manualBreakCount="2">
    <brk id="54" max="7" man="1"/>
    <brk id="104" max="7"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8"/>
  <dimension ref="A1:O234"/>
  <sheetViews>
    <sheetView view="pageBreakPreview" topLeftCell="G193" zoomScale="120" zoomScaleNormal="100" zoomScaleSheetLayoutView="120" workbookViewId="0">
      <selection activeCell="J193" sqref="J1:O1048576"/>
    </sheetView>
  </sheetViews>
  <sheetFormatPr defaultColWidth="9.109375" defaultRowHeight="15"/>
  <cols>
    <col min="1" max="1" width="0.6640625" style="1774" customWidth="1"/>
    <col min="2" max="2" width="0.88671875" style="1755" customWidth="1"/>
    <col min="3" max="3" width="1.5546875" style="1755" customWidth="1"/>
    <col min="4" max="4" width="5.88671875" style="1080" customWidth="1"/>
    <col min="5" max="5" width="2.5546875" style="1080" customWidth="1"/>
    <col min="6" max="6" width="32" style="918" customWidth="1"/>
    <col min="7" max="7" width="6.109375" style="1568" customWidth="1"/>
    <col min="8" max="8" width="21" style="1429" customWidth="1"/>
    <col min="9" max="9" width="21.6640625" style="1429" customWidth="1"/>
    <col min="10" max="10" width="17" style="1747" customWidth="1"/>
    <col min="11" max="11" width="17.5546875" style="714" customWidth="1"/>
    <col min="12" max="12" width="20.88671875" style="714" customWidth="1"/>
    <col min="13" max="13" width="19.109375" style="714" customWidth="1"/>
    <col min="14" max="14" width="9.109375" style="714"/>
    <col min="15" max="15" width="19.44140625" style="714" customWidth="1"/>
    <col min="16" max="16384" width="9.109375" style="714"/>
  </cols>
  <sheetData>
    <row r="1" spans="1:12" s="1717" customFormat="1" ht="12">
      <c r="C1" s="1743"/>
      <c r="D1" s="1744"/>
      <c r="E1" s="3884" t="s">
        <v>719</v>
      </c>
      <c r="F1" s="3884"/>
      <c r="G1" s="3884"/>
      <c r="H1" s="3884"/>
      <c r="I1" s="3884"/>
      <c r="J1" s="1745"/>
    </row>
    <row r="2" spans="1:12" s="1717" customFormat="1" ht="11.4">
      <c r="C2" s="1746"/>
      <c r="D2" s="1744"/>
      <c r="E2" s="3883" t="s">
        <v>477</v>
      </c>
      <c r="F2" s="3883"/>
      <c r="G2" s="3883"/>
      <c r="H2" s="3883"/>
      <c r="I2" s="3883"/>
      <c r="J2" s="1745"/>
    </row>
    <row r="3" spans="1:12" s="1717" customFormat="1" ht="12">
      <c r="B3" s="1746"/>
      <c r="C3" s="1746"/>
      <c r="D3" s="1744"/>
      <c r="E3" s="3882" t="s">
        <v>2369</v>
      </c>
      <c r="F3" s="3882"/>
      <c r="G3" s="3882"/>
      <c r="H3" s="3882"/>
      <c r="I3" s="3882"/>
      <c r="J3" s="1745"/>
    </row>
    <row r="4" spans="1:12" s="1717" customFormat="1">
      <c r="D4" s="1744"/>
      <c r="E4" s="1744"/>
      <c r="F4" s="1418"/>
      <c r="G4" s="1567"/>
      <c r="H4" s="1423"/>
      <c r="I4" s="1423"/>
      <c r="J4" s="1745"/>
    </row>
    <row r="5" spans="1:12" ht="15.6" customHeight="1">
      <c r="A5" s="1748"/>
      <c r="B5" s="3887" t="s">
        <v>746</v>
      </c>
      <c r="C5" s="3887"/>
      <c r="D5" s="3887"/>
      <c r="E5" s="3887"/>
      <c r="F5" s="3887"/>
      <c r="G5" s="1569"/>
      <c r="H5" s="1430" t="s">
        <v>474</v>
      </c>
      <c r="I5" s="1430" t="s">
        <v>474</v>
      </c>
      <c r="J5" s="1749"/>
      <c r="L5" s="1750"/>
    </row>
    <row r="6" spans="1:12" ht="15" customHeight="1">
      <c r="A6" s="1751"/>
      <c r="B6" s="3879" t="s">
        <v>500</v>
      </c>
      <c r="C6" s="3880"/>
      <c r="D6" s="3880"/>
      <c r="E6" s="3880"/>
      <c r="F6" s="3880"/>
      <c r="G6" s="1570"/>
      <c r="H6" s="1431"/>
      <c r="I6" s="1432"/>
      <c r="J6" s="1752"/>
    </row>
    <row r="7" spans="1:12">
      <c r="A7" s="1753">
        <v>335</v>
      </c>
      <c r="B7" s="1905"/>
      <c r="C7" s="1905"/>
      <c r="D7" s="917">
        <v>1</v>
      </c>
      <c r="E7" s="917"/>
      <c r="F7" s="921" t="s">
        <v>225</v>
      </c>
      <c r="G7" s="1571">
        <v>335</v>
      </c>
      <c r="H7" s="1433">
        <v>1434167503.1800001</v>
      </c>
      <c r="I7" s="1434">
        <v>0</v>
      </c>
      <c r="J7" s="1754"/>
    </row>
    <row r="8" spans="1:12" ht="22.8">
      <c r="A8" s="1753">
        <v>429</v>
      </c>
      <c r="B8" s="1905"/>
      <c r="C8" s="1905"/>
      <c r="D8" s="917">
        <v>2</v>
      </c>
      <c r="E8" s="917"/>
      <c r="F8" s="921" t="s">
        <v>387</v>
      </c>
      <c r="G8" s="1571">
        <v>429</v>
      </c>
      <c r="H8" s="1433">
        <v>25792845.170000002</v>
      </c>
      <c r="I8" s="1434">
        <v>0</v>
      </c>
      <c r="J8" s="1754"/>
    </row>
    <row r="9" spans="1:12" ht="15.6" customHeight="1">
      <c r="A9" s="1753"/>
      <c r="B9" s="3877" t="s">
        <v>501</v>
      </c>
      <c r="C9" s="3877"/>
      <c r="D9" s="3877"/>
      <c r="E9" s="3877"/>
      <c r="F9" s="3877"/>
      <c r="G9" s="1571"/>
      <c r="H9" s="1433"/>
      <c r="I9" s="1435">
        <v>1459960348.3500001</v>
      </c>
      <c r="J9" s="715"/>
    </row>
    <row r="10" spans="1:12">
      <c r="A10" s="1753">
        <v>427</v>
      </c>
      <c r="B10" s="1905"/>
      <c r="C10" s="1905"/>
      <c r="D10" s="917">
        <v>3</v>
      </c>
      <c r="E10" s="917"/>
      <c r="F10" s="921" t="s">
        <v>515</v>
      </c>
      <c r="G10" s="1571">
        <v>427</v>
      </c>
      <c r="H10" s="1433">
        <v>755027252</v>
      </c>
      <c r="I10" s="1434">
        <v>0</v>
      </c>
      <c r="J10" s="1754"/>
      <c r="L10" s="1755"/>
    </row>
    <row r="11" spans="1:12">
      <c r="A11" s="1753">
        <v>431</v>
      </c>
      <c r="B11" s="1905"/>
      <c r="C11" s="1905"/>
      <c r="D11" s="917">
        <v>4</v>
      </c>
      <c r="E11" s="917"/>
      <c r="F11" s="921" t="s">
        <v>599</v>
      </c>
      <c r="G11" s="1571">
        <v>426</v>
      </c>
      <c r="H11" s="1433">
        <v>20000</v>
      </c>
      <c r="I11" s="1434">
        <v>0</v>
      </c>
      <c r="J11" s="1754"/>
      <c r="L11" s="1755"/>
    </row>
    <row r="12" spans="1:12">
      <c r="A12" s="1753">
        <v>426</v>
      </c>
      <c r="B12" s="1905"/>
      <c r="C12" s="1905"/>
      <c r="D12" s="917">
        <v>5</v>
      </c>
      <c r="E12" s="917"/>
      <c r="F12" s="921" t="s">
        <v>590</v>
      </c>
      <c r="G12" s="1571">
        <v>431</v>
      </c>
      <c r="H12" s="1433">
        <v>84025000</v>
      </c>
      <c r="I12" s="1434">
        <v>0</v>
      </c>
      <c r="J12" s="1754"/>
    </row>
    <row r="13" spans="1:12">
      <c r="A13" s="1753">
        <v>430</v>
      </c>
      <c r="B13" s="1905"/>
      <c r="C13" s="1905"/>
      <c r="D13" s="917">
        <v>6</v>
      </c>
      <c r="E13" s="917"/>
      <c r="F13" s="921" t="s">
        <v>516</v>
      </c>
      <c r="G13" s="1571">
        <v>430</v>
      </c>
      <c r="H13" s="1433">
        <v>34777225897.089996</v>
      </c>
      <c r="I13" s="1434">
        <v>0</v>
      </c>
      <c r="J13" s="1754"/>
    </row>
    <row r="14" spans="1:12">
      <c r="A14" s="1753"/>
      <c r="B14" s="1905"/>
      <c r="C14" s="1905"/>
      <c r="D14" s="917">
        <v>7</v>
      </c>
      <c r="E14" s="917"/>
      <c r="F14" s="1756" t="s">
        <v>1171</v>
      </c>
      <c r="G14" s="1572">
        <v>532</v>
      </c>
      <c r="H14" s="1433">
        <v>1060000000</v>
      </c>
      <c r="I14" s="1434">
        <v>0</v>
      </c>
      <c r="J14" s="1754"/>
    </row>
    <row r="15" spans="1:12">
      <c r="A15" s="1753"/>
      <c r="B15" s="1905"/>
      <c r="C15" s="1905"/>
      <c r="D15" s="917">
        <v>8</v>
      </c>
      <c r="E15" s="917"/>
      <c r="F15" s="1756" t="s">
        <v>1225</v>
      </c>
      <c r="G15" s="1572">
        <v>495</v>
      </c>
      <c r="H15" s="1433">
        <v>115000000</v>
      </c>
      <c r="I15" s="1434">
        <v>0</v>
      </c>
      <c r="J15" s="1754"/>
      <c r="L15" s="1755"/>
    </row>
    <row r="16" spans="1:12">
      <c r="A16" s="1753"/>
      <c r="B16" s="1905"/>
      <c r="C16" s="1905"/>
      <c r="D16" s="917">
        <v>9</v>
      </c>
      <c r="E16" s="917"/>
      <c r="F16" s="1756" t="s">
        <v>1226</v>
      </c>
      <c r="G16" s="1573">
        <v>529</v>
      </c>
      <c r="H16" s="1433">
        <v>200000000</v>
      </c>
      <c r="I16" s="1434">
        <v>0</v>
      </c>
      <c r="J16" s="1754"/>
      <c r="L16" s="1755"/>
    </row>
    <row r="17" spans="1:13" ht="23.25" customHeight="1">
      <c r="A17" s="1753"/>
      <c r="B17" s="1905"/>
      <c r="C17" s="1905"/>
      <c r="D17" s="917">
        <v>10</v>
      </c>
      <c r="E17" s="917"/>
      <c r="F17" s="1756" t="s">
        <v>1174</v>
      </c>
      <c r="G17" s="1572">
        <v>533</v>
      </c>
      <c r="H17" s="2262">
        <v>100000000</v>
      </c>
      <c r="I17" s="1434">
        <v>0</v>
      </c>
      <c r="J17" s="1754"/>
      <c r="L17" s="1755"/>
    </row>
    <row r="18" spans="1:13">
      <c r="A18" s="1753">
        <v>428</v>
      </c>
      <c r="B18" s="1905"/>
      <c r="C18" s="1905"/>
      <c r="D18" s="917">
        <v>11</v>
      </c>
      <c r="E18" s="917"/>
      <c r="F18" s="921" t="s">
        <v>941</v>
      </c>
      <c r="G18" s="1571">
        <v>428</v>
      </c>
      <c r="H18" s="1433">
        <v>32337967</v>
      </c>
      <c r="I18" s="1434">
        <v>0</v>
      </c>
      <c r="J18" s="1754"/>
      <c r="L18" s="1755"/>
      <c r="M18" s="1757"/>
    </row>
    <row r="19" spans="1:13" ht="16.2" customHeight="1" thickBot="1">
      <c r="A19" s="1753"/>
      <c r="B19" s="3877" t="s">
        <v>502</v>
      </c>
      <c r="C19" s="3877"/>
      <c r="D19" s="3877"/>
      <c r="E19" s="3877"/>
      <c r="F19" s="3877"/>
      <c r="G19" s="1571"/>
      <c r="H19" s="1433"/>
      <c r="I19" s="1435">
        <v>37123636116.089996</v>
      </c>
      <c r="J19" s="715"/>
      <c r="L19" s="1758"/>
    </row>
    <row r="20" spans="1:13" ht="16.2" thickTop="1">
      <c r="A20" s="1753">
        <v>117</v>
      </c>
      <c r="B20" s="1905"/>
      <c r="C20" s="1905"/>
      <c r="D20" s="917">
        <v>12</v>
      </c>
      <c r="E20" s="917"/>
      <c r="F20" s="921" t="s">
        <v>1451</v>
      </c>
      <c r="G20" s="1571">
        <v>117</v>
      </c>
      <c r="H20" s="1433">
        <v>439692554.81999999</v>
      </c>
      <c r="I20" s="1436">
        <v>0</v>
      </c>
      <c r="J20" s="715"/>
      <c r="L20" s="1755"/>
    </row>
    <row r="21" spans="1:13">
      <c r="A21" s="1753">
        <v>111</v>
      </c>
      <c r="B21" s="1905"/>
      <c r="C21" s="1905"/>
      <c r="D21" s="917">
        <v>13</v>
      </c>
      <c r="E21" s="917"/>
      <c r="F21" s="921" t="s">
        <v>250</v>
      </c>
      <c r="G21" s="1571">
        <v>111</v>
      </c>
      <c r="H21" s="1433">
        <v>317197699.98000002</v>
      </c>
      <c r="I21" s="1434">
        <v>0</v>
      </c>
      <c r="J21" s="1754"/>
      <c r="L21" s="1755"/>
    </row>
    <row r="22" spans="1:13">
      <c r="A22" s="1753">
        <v>112</v>
      </c>
      <c r="B22" s="1905"/>
      <c r="C22" s="1905"/>
      <c r="D22" s="917">
        <v>14</v>
      </c>
      <c r="E22" s="917"/>
      <c r="F22" s="921" t="s">
        <v>251</v>
      </c>
      <c r="G22" s="1571">
        <v>112</v>
      </c>
      <c r="H22" s="1433">
        <v>152926314.94999999</v>
      </c>
      <c r="I22" s="1434">
        <v>0</v>
      </c>
      <c r="J22" s="1754"/>
    </row>
    <row r="23" spans="1:13">
      <c r="A23" s="1753">
        <v>110</v>
      </c>
      <c r="B23" s="1905"/>
      <c r="C23" s="1905"/>
      <c r="D23" s="917">
        <v>15</v>
      </c>
      <c r="E23" s="917"/>
      <c r="F23" s="921" t="s">
        <v>67</v>
      </c>
      <c r="G23" s="1571">
        <v>110</v>
      </c>
      <c r="H23" s="1433">
        <v>83828453.890000001</v>
      </c>
      <c r="I23" s="1434">
        <v>0</v>
      </c>
      <c r="J23" s="1754"/>
    </row>
    <row r="24" spans="1:13" ht="15.6">
      <c r="A24" s="1753"/>
      <c r="B24" s="1905"/>
      <c r="C24" s="1905"/>
      <c r="D24" s="917"/>
      <c r="E24" s="917"/>
      <c r="F24" s="921"/>
      <c r="G24" s="1571"/>
      <c r="H24" s="1437">
        <v>993645023.63999999</v>
      </c>
      <c r="I24" s="1436"/>
      <c r="J24" s="715"/>
    </row>
    <row r="25" spans="1:13" ht="15.6">
      <c r="A25" s="1753"/>
      <c r="B25" s="1905"/>
      <c r="C25" s="1905"/>
      <c r="D25" s="917"/>
      <c r="E25" s="917"/>
      <c r="F25" s="921" t="s">
        <v>475</v>
      </c>
      <c r="G25" s="1571">
        <v>350</v>
      </c>
      <c r="H25" s="2258">
        <v>310572468.05000001</v>
      </c>
      <c r="I25" s="1435">
        <v>683072555.58999991</v>
      </c>
      <c r="J25" s="715"/>
    </row>
    <row r="26" spans="1:13" ht="15" customHeight="1">
      <c r="A26" s="1753"/>
      <c r="B26" s="3877" t="s">
        <v>503</v>
      </c>
      <c r="C26" s="3877"/>
      <c r="D26" s="3877"/>
      <c r="E26" s="3877"/>
      <c r="F26" s="3877"/>
      <c r="G26" s="1571"/>
      <c r="H26" s="1433"/>
      <c r="I26" s="1425"/>
    </row>
    <row r="27" spans="1:13">
      <c r="A27" s="1753">
        <v>174</v>
      </c>
      <c r="B27" s="1905"/>
      <c r="C27" s="1905"/>
      <c r="D27" s="917">
        <v>16</v>
      </c>
      <c r="E27" s="917"/>
      <c r="F27" s="921" t="s">
        <v>395</v>
      </c>
      <c r="G27" s="1571">
        <v>169</v>
      </c>
      <c r="H27" s="1433">
        <v>1910681.32</v>
      </c>
      <c r="I27" s="1434">
        <v>0</v>
      </c>
      <c r="J27" s="715"/>
    </row>
    <row r="28" spans="1:13">
      <c r="A28" s="1753">
        <v>173</v>
      </c>
      <c r="B28" s="1905"/>
      <c r="C28" s="1905"/>
      <c r="D28" s="917">
        <v>17</v>
      </c>
      <c r="E28" s="917"/>
      <c r="F28" s="921" t="s">
        <v>396</v>
      </c>
      <c r="G28" s="1571">
        <v>170</v>
      </c>
      <c r="H28" s="1433">
        <v>14585756.82</v>
      </c>
      <c r="I28" s="1434">
        <v>0</v>
      </c>
      <c r="J28" s="1754"/>
    </row>
    <row r="29" spans="1:13">
      <c r="A29" s="1753">
        <v>169</v>
      </c>
      <c r="B29" s="1905"/>
      <c r="C29" s="1905"/>
      <c r="D29" s="917">
        <v>18</v>
      </c>
      <c r="E29" s="917"/>
      <c r="F29" s="921" t="s">
        <v>397</v>
      </c>
      <c r="G29" s="1571">
        <v>171</v>
      </c>
      <c r="H29" s="1433">
        <v>5248993.07</v>
      </c>
      <c r="I29" s="1434">
        <v>0</v>
      </c>
      <c r="J29" s="1754"/>
    </row>
    <row r="30" spans="1:13">
      <c r="A30" s="1753">
        <v>170</v>
      </c>
      <c r="B30" s="1905"/>
      <c r="C30" s="1905"/>
      <c r="D30" s="917">
        <v>19</v>
      </c>
      <c r="E30" s="917"/>
      <c r="F30" s="921" t="s">
        <v>398</v>
      </c>
      <c r="G30" s="1571">
        <v>172</v>
      </c>
      <c r="H30" s="1433">
        <v>0</v>
      </c>
      <c r="I30" s="1434">
        <v>0</v>
      </c>
      <c r="J30" s="1754"/>
    </row>
    <row r="31" spans="1:13">
      <c r="A31" s="1753">
        <v>176</v>
      </c>
      <c r="B31" s="1905"/>
      <c r="C31" s="1905"/>
      <c r="D31" s="917">
        <v>20</v>
      </c>
      <c r="E31" s="917"/>
      <c r="F31" s="921" t="s">
        <v>946</v>
      </c>
      <c r="G31" s="1571">
        <v>178</v>
      </c>
      <c r="H31" s="1433">
        <v>77730187.049999997</v>
      </c>
      <c r="I31" s="1434">
        <v>0</v>
      </c>
      <c r="J31" s="1754"/>
    </row>
    <row r="32" spans="1:13">
      <c r="A32" s="1753">
        <v>177</v>
      </c>
      <c r="B32" s="1905"/>
      <c r="C32" s="1905"/>
      <c r="D32" s="917">
        <v>21</v>
      </c>
      <c r="E32" s="917"/>
      <c r="F32" s="921" t="s">
        <v>1121</v>
      </c>
      <c r="G32" s="1571">
        <v>177</v>
      </c>
      <c r="H32" s="1433">
        <v>381799085.89999998</v>
      </c>
      <c r="I32" s="1434">
        <v>0</v>
      </c>
      <c r="J32" s="1754"/>
    </row>
    <row r="33" spans="1:13">
      <c r="A33" s="1753">
        <v>178</v>
      </c>
      <c r="B33" s="1905"/>
      <c r="C33" s="1905"/>
      <c r="D33" s="917">
        <v>22</v>
      </c>
      <c r="E33" s="917"/>
      <c r="F33" s="921" t="s">
        <v>1120</v>
      </c>
      <c r="G33" s="1571">
        <v>176</v>
      </c>
      <c r="H33" s="1439">
        <v>142904955.15000001</v>
      </c>
      <c r="I33" s="1434">
        <v>0</v>
      </c>
      <c r="J33" s="1754"/>
    </row>
    <row r="34" spans="1:13">
      <c r="A34" s="1753">
        <v>171</v>
      </c>
      <c r="B34" s="1905"/>
      <c r="C34" s="1905"/>
      <c r="D34" s="917">
        <v>23</v>
      </c>
      <c r="E34" s="917"/>
      <c r="F34" s="921" t="s">
        <v>1050</v>
      </c>
      <c r="G34" s="1571">
        <v>173</v>
      </c>
      <c r="H34" s="1433">
        <v>0</v>
      </c>
      <c r="I34" s="1434">
        <v>0</v>
      </c>
      <c r="J34" s="1754"/>
    </row>
    <row r="35" spans="1:13">
      <c r="A35" s="1753">
        <v>172</v>
      </c>
      <c r="B35" s="1905"/>
      <c r="C35" s="1905"/>
      <c r="D35" s="917">
        <v>24</v>
      </c>
      <c r="E35" s="917"/>
      <c r="F35" s="921" t="s">
        <v>1051</v>
      </c>
      <c r="G35" s="1571">
        <v>174</v>
      </c>
      <c r="H35" s="1433">
        <v>0</v>
      </c>
      <c r="I35" s="1434">
        <v>0</v>
      </c>
      <c r="J35" s="1754"/>
      <c r="L35" s="1755"/>
    </row>
    <row r="36" spans="1:13">
      <c r="A36" s="1753">
        <v>175</v>
      </c>
      <c r="B36" s="1905"/>
      <c r="C36" s="1905"/>
      <c r="D36" s="917">
        <v>25</v>
      </c>
      <c r="E36" s="917"/>
      <c r="F36" s="921" t="s">
        <v>945</v>
      </c>
      <c r="G36" s="1571">
        <v>175</v>
      </c>
      <c r="H36" s="1433">
        <v>0</v>
      </c>
      <c r="I36" s="1434">
        <v>0</v>
      </c>
      <c r="J36" s="1754"/>
    </row>
    <row r="37" spans="1:13" ht="15.6" customHeight="1">
      <c r="A37" s="1753"/>
      <c r="B37" s="3877" t="s">
        <v>504</v>
      </c>
      <c r="C37" s="3877"/>
      <c r="D37" s="3877"/>
      <c r="E37" s="3877"/>
      <c r="F37" s="3877"/>
      <c r="G37" s="1571"/>
      <c r="H37" s="1433"/>
      <c r="I37" s="1435">
        <v>624179659.30999994</v>
      </c>
      <c r="J37" s="715"/>
    </row>
    <row r="38" spans="1:13">
      <c r="A38" s="1753">
        <v>205</v>
      </c>
      <c r="B38" s="1905"/>
      <c r="C38" s="1905"/>
      <c r="D38" s="917">
        <v>26</v>
      </c>
      <c r="E38" s="917"/>
      <c r="F38" s="921" t="s">
        <v>137</v>
      </c>
      <c r="G38" s="1571">
        <v>205</v>
      </c>
      <c r="H38" s="1433">
        <v>0</v>
      </c>
      <c r="I38" s="1434">
        <v>0</v>
      </c>
      <c r="J38" s="1754"/>
      <c r="L38" s="1755"/>
    </row>
    <row r="39" spans="1:13">
      <c r="A39" s="1753">
        <v>210</v>
      </c>
      <c r="B39" s="1905"/>
      <c r="C39" s="1905"/>
      <c r="D39" s="917">
        <v>27</v>
      </c>
      <c r="E39" s="917"/>
      <c r="F39" s="921" t="s">
        <v>139</v>
      </c>
      <c r="G39" s="1571">
        <v>210</v>
      </c>
      <c r="H39" s="1433">
        <v>114998347.08</v>
      </c>
      <c r="I39" s="1434">
        <v>0</v>
      </c>
      <c r="J39" s="1754"/>
    </row>
    <row r="40" spans="1:13">
      <c r="A40" s="1753">
        <v>204</v>
      </c>
      <c r="B40" s="1905"/>
      <c r="C40" s="1905"/>
      <c r="D40" s="917">
        <v>28</v>
      </c>
      <c r="E40" s="917"/>
      <c r="F40" s="921" t="s">
        <v>136</v>
      </c>
      <c r="G40" s="1571">
        <v>204</v>
      </c>
      <c r="H40" s="1433">
        <v>0</v>
      </c>
      <c r="I40" s="1434">
        <v>0</v>
      </c>
      <c r="J40" s="1754"/>
    </row>
    <row r="41" spans="1:13">
      <c r="A41" s="1753"/>
      <c r="B41" s="1905"/>
      <c r="C41" s="1905"/>
      <c r="D41" s="917">
        <v>29</v>
      </c>
      <c r="E41" s="917"/>
      <c r="F41" s="921" t="s">
        <v>2557</v>
      </c>
      <c r="G41" s="1571">
        <v>207</v>
      </c>
      <c r="H41" s="1427">
        <v>5357083</v>
      </c>
      <c r="I41" s="1434">
        <v>0</v>
      </c>
      <c r="J41" s="1754"/>
    </row>
    <row r="42" spans="1:13">
      <c r="A42" s="1753">
        <v>203</v>
      </c>
      <c r="B42" s="1905"/>
      <c r="C42" s="1905"/>
      <c r="D42" s="917">
        <v>30</v>
      </c>
      <c r="E42" s="917"/>
      <c r="F42" s="921" t="s">
        <v>135</v>
      </c>
      <c r="G42" s="1571">
        <v>203</v>
      </c>
      <c r="H42" s="1433">
        <v>668841724.65999997</v>
      </c>
      <c r="I42" s="1434">
        <v>0</v>
      </c>
      <c r="J42" s="1754"/>
    </row>
    <row r="43" spans="1:13" ht="15.6">
      <c r="A43" s="1753"/>
      <c r="B43" s="1905"/>
      <c r="C43" s="1905"/>
      <c r="D43" s="917"/>
      <c r="E43" s="917"/>
      <c r="F43" s="921"/>
      <c r="G43" s="1571"/>
      <c r="H43" s="1433"/>
      <c r="I43" s="1435">
        <v>789197154.74000001</v>
      </c>
      <c r="J43" s="715"/>
      <c r="M43" s="1755"/>
    </row>
    <row r="44" spans="1:13" ht="15" customHeight="1">
      <c r="A44" s="1753"/>
      <c r="B44" s="3877" t="s">
        <v>505</v>
      </c>
      <c r="C44" s="3877"/>
      <c r="D44" s="3877"/>
      <c r="E44" s="3877"/>
      <c r="F44" s="3877"/>
      <c r="G44" s="1571"/>
      <c r="H44" s="1433"/>
      <c r="I44" s="1425"/>
    </row>
    <row r="45" spans="1:13" ht="22.8">
      <c r="A45" s="1753">
        <v>446</v>
      </c>
      <c r="B45" s="1905"/>
      <c r="C45" s="1905"/>
      <c r="D45" s="917">
        <v>31</v>
      </c>
      <c r="E45" s="917"/>
      <c r="F45" s="921" t="s">
        <v>1516</v>
      </c>
      <c r="G45" s="1571">
        <v>446</v>
      </c>
      <c r="H45" s="2184">
        <v>10141649987.42</v>
      </c>
      <c r="I45" s="1435">
        <v>10141649987.42</v>
      </c>
      <c r="J45" s="715"/>
    </row>
    <row r="46" spans="1:13" ht="15.6">
      <c r="A46" s="1753"/>
      <c r="B46" s="1905"/>
      <c r="C46" s="1905"/>
      <c r="D46" s="917"/>
      <c r="E46" s="917"/>
      <c r="F46" s="921"/>
      <c r="G46" s="1571"/>
      <c r="H46" s="1433"/>
      <c r="I46" s="1436"/>
      <c r="J46" s="715"/>
    </row>
    <row r="47" spans="1:13" ht="15" customHeight="1">
      <c r="A47" s="1753"/>
      <c r="B47" s="3877" t="s">
        <v>506</v>
      </c>
      <c r="C47" s="3877"/>
      <c r="D47" s="3877"/>
      <c r="E47" s="3877"/>
      <c r="F47" s="3877"/>
      <c r="G47" s="1571"/>
      <c r="H47" s="1433"/>
      <c r="I47" s="1434"/>
      <c r="J47" s="1754"/>
    </row>
    <row r="48" spans="1:13" ht="15.6">
      <c r="A48" s="1753"/>
      <c r="B48" s="1905"/>
      <c r="C48" s="1905"/>
      <c r="D48" s="917">
        <v>32</v>
      </c>
      <c r="E48" s="917"/>
      <c r="F48" s="918" t="s">
        <v>363</v>
      </c>
      <c r="G48" s="1571">
        <v>530</v>
      </c>
      <c r="H48" s="2248">
        <v>335870473</v>
      </c>
      <c r="I48" s="1436"/>
      <c r="J48" s="1754"/>
    </row>
    <row r="49" spans="1:12">
      <c r="A49" s="1753"/>
      <c r="B49" s="1905"/>
      <c r="C49" s="1905"/>
      <c r="D49" s="919">
        <v>33</v>
      </c>
      <c r="E49" s="920"/>
      <c r="F49" s="921" t="s">
        <v>747</v>
      </c>
      <c r="G49" s="1571">
        <v>324</v>
      </c>
      <c r="H49" s="2249">
        <v>14180759.890000001</v>
      </c>
      <c r="I49" s="1434">
        <v>0</v>
      </c>
      <c r="J49" s="1754"/>
      <c r="L49" s="1759"/>
    </row>
    <row r="50" spans="1:12">
      <c r="A50" s="1753">
        <v>326</v>
      </c>
      <c r="B50" s="1905"/>
      <c r="C50" s="1905"/>
      <c r="D50" s="917">
        <v>34</v>
      </c>
      <c r="E50" s="920"/>
      <c r="F50" s="921" t="s">
        <v>1829</v>
      </c>
      <c r="G50" s="1574">
        <v>336</v>
      </c>
      <c r="H50" s="2249">
        <v>19903914.469999999</v>
      </c>
      <c r="I50" s="1434">
        <v>0</v>
      </c>
      <c r="J50" s="1754"/>
    </row>
    <row r="51" spans="1:12">
      <c r="A51" s="1753">
        <v>328</v>
      </c>
      <c r="B51" s="1905"/>
      <c r="C51" s="1905"/>
      <c r="D51" s="919">
        <v>35</v>
      </c>
      <c r="E51" s="920"/>
      <c r="F51" s="921" t="s">
        <v>748</v>
      </c>
      <c r="G51" s="1571">
        <v>325</v>
      </c>
      <c r="H51" s="2249">
        <v>663726</v>
      </c>
      <c r="I51" s="1434">
        <v>0</v>
      </c>
      <c r="J51" s="1754"/>
    </row>
    <row r="52" spans="1:12">
      <c r="A52" s="1753">
        <v>329</v>
      </c>
      <c r="B52" s="1905"/>
      <c r="C52" s="1905"/>
      <c r="D52" s="917">
        <v>36</v>
      </c>
      <c r="E52" s="920"/>
      <c r="F52" s="921" t="s">
        <v>749</v>
      </c>
      <c r="G52" s="1571">
        <v>326</v>
      </c>
      <c r="H52" s="1433">
        <v>0</v>
      </c>
      <c r="I52" s="1434">
        <v>0</v>
      </c>
      <c r="J52" s="1754"/>
    </row>
    <row r="53" spans="1:12">
      <c r="A53" s="1753">
        <v>337</v>
      </c>
      <c r="B53" s="1905"/>
      <c r="C53" s="1905"/>
      <c r="D53" s="919">
        <v>37</v>
      </c>
      <c r="E53" s="920"/>
      <c r="F53" s="921" t="s">
        <v>1565</v>
      </c>
      <c r="G53" s="1571">
        <v>328</v>
      </c>
      <c r="H53" s="1433">
        <v>0</v>
      </c>
      <c r="I53" s="1434">
        <v>0</v>
      </c>
      <c r="J53" s="1754"/>
    </row>
    <row r="54" spans="1:12">
      <c r="A54" s="1753">
        <v>483</v>
      </c>
      <c r="B54" s="1905"/>
      <c r="C54" s="1905"/>
      <c r="D54" s="917">
        <v>38</v>
      </c>
      <c r="E54" s="920"/>
      <c r="F54" s="921" t="s">
        <v>996</v>
      </c>
      <c r="G54" s="1571">
        <v>330</v>
      </c>
      <c r="H54" s="1427">
        <v>0</v>
      </c>
      <c r="I54" s="1434">
        <v>0</v>
      </c>
      <c r="J54" s="1754"/>
    </row>
    <row r="55" spans="1:12">
      <c r="A55" s="1753">
        <v>325</v>
      </c>
      <c r="B55" s="1905"/>
      <c r="C55" s="1905"/>
      <c r="D55" s="919">
        <v>39</v>
      </c>
      <c r="E55" s="920"/>
      <c r="F55" s="921" t="s">
        <v>752</v>
      </c>
      <c r="G55" s="1571">
        <v>333</v>
      </c>
      <c r="H55" s="2249">
        <v>1413365.11</v>
      </c>
      <c r="I55" s="1434">
        <v>0</v>
      </c>
      <c r="J55" s="1754"/>
    </row>
    <row r="56" spans="1:12">
      <c r="A56" s="1753">
        <v>379</v>
      </c>
      <c r="B56" s="1905"/>
      <c r="C56" s="1905"/>
      <c r="D56" s="917">
        <v>40</v>
      </c>
      <c r="E56" s="920"/>
      <c r="F56" s="921" t="s">
        <v>997</v>
      </c>
      <c r="G56" s="1571">
        <v>329</v>
      </c>
      <c r="H56" s="1433">
        <v>0</v>
      </c>
      <c r="I56" s="1434">
        <v>0</v>
      </c>
      <c r="J56" s="1754"/>
    </row>
    <row r="57" spans="1:12">
      <c r="A57" s="1753"/>
      <c r="B57" s="1905"/>
      <c r="C57" s="1905"/>
      <c r="D57" s="919">
        <v>41</v>
      </c>
      <c r="E57" s="920"/>
      <c r="F57" s="921" t="s">
        <v>1016</v>
      </c>
      <c r="G57" s="1571">
        <v>489</v>
      </c>
      <c r="H57" s="1433">
        <v>0</v>
      </c>
      <c r="I57" s="1434">
        <v>0</v>
      </c>
      <c r="J57" s="1754"/>
    </row>
    <row r="58" spans="1:12">
      <c r="A58" s="1753"/>
      <c r="B58" s="1905"/>
      <c r="C58" s="1905"/>
      <c r="D58" s="917">
        <v>42</v>
      </c>
      <c r="E58" s="920"/>
      <c r="F58" s="921" t="s">
        <v>47</v>
      </c>
      <c r="G58" s="1571">
        <v>337</v>
      </c>
      <c r="H58" s="1433">
        <v>0</v>
      </c>
      <c r="I58" s="1434">
        <v>0</v>
      </c>
      <c r="J58" s="1754"/>
    </row>
    <row r="59" spans="1:12">
      <c r="A59" s="1753"/>
      <c r="B59" s="1905"/>
      <c r="C59" s="1905"/>
      <c r="D59" s="919">
        <v>43</v>
      </c>
      <c r="E59" s="920"/>
      <c r="F59" s="921" t="s">
        <v>1312</v>
      </c>
      <c r="G59" s="1571">
        <v>334</v>
      </c>
      <c r="H59" s="2249">
        <v>911836.74</v>
      </c>
      <c r="I59" s="1434">
        <v>0</v>
      </c>
      <c r="J59" s="1754"/>
    </row>
    <row r="60" spans="1:12">
      <c r="A60" s="1753"/>
      <c r="B60" s="1905"/>
      <c r="C60" s="1905"/>
      <c r="D60" s="917">
        <v>44</v>
      </c>
      <c r="E60" s="920"/>
      <c r="F60" s="921" t="s">
        <v>592</v>
      </c>
      <c r="G60" s="1571">
        <v>343</v>
      </c>
      <c r="H60" s="2249">
        <v>1647601</v>
      </c>
      <c r="I60" s="1434">
        <v>0</v>
      </c>
      <c r="J60" s="1754"/>
    </row>
    <row r="61" spans="1:12">
      <c r="A61" s="1753"/>
      <c r="B61" s="1905"/>
      <c r="C61" s="1905"/>
      <c r="D61" s="919">
        <v>45</v>
      </c>
      <c r="E61" s="920"/>
      <c r="F61" s="921" t="s">
        <v>796</v>
      </c>
      <c r="G61" s="1571">
        <v>486</v>
      </c>
      <c r="H61" s="1433">
        <v>0</v>
      </c>
      <c r="I61" s="1434"/>
      <c r="J61" s="1754"/>
    </row>
    <row r="62" spans="1:12" ht="12.75" customHeight="1">
      <c r="A62" s="1753"/>
      <c r="B62" s="1905"/>
      <c r="C62" s="1905"/>
      <c r="D62" s="917">
        <v>46</v>
      </c>
      <c r="E62" s="920"/>
      <c r="F62" s="921" t="s">
        <v>1070</v>
      </c>
      <c r="G62" s="1571">
        <v>484</v>
      </c>
      <c r="H62" s="1433">
        <v>0</v>
      </c>
      <c r="I62" s="1434">
        <v>0</v>
      </c>
      <c r="J62" s="1754"/>
    </row>
    <row r="63" spans="1:12">
      <c r="A63" s="1753"/>
      <c r="B63" s="1905"/>
      <c r="C63" s="1905"/>
      <c r="D63" s="917">
        <v>47</v>
      </c>
      <c r="E63" s="920"/>
      <c r="F63" s="921" t="s">
        <v>750</v>
      </c>
      <c r="G63" s="1571">
        <v>327</v>
      </c>
      <c r="H63" s="2249">
        <v>501036.42</v>
      </c>
      <c r="I63" s="1434">
        <v>0</v>
      </c>
      <c r="J63" s="1754"/>
    </row>
    <row r="64" spans="1:12">
      <c r="A64" s="1753">
        <v>311</v>
      </c>
      <c r="B64" s="1905"/>
      <c r="C64" s="1905"/>
      <c r="D64" s="917">
        <v>49</v>
      </c>
      <c r="E64" s="920"/>
      <c r="F64" s="921" t="s">
        <v>153</v>
      </c>
      <c r="G64" s="1571">
        <v>323</v>
      </c>
      <c r="H64" s="2249">
        <v>3231584.34</v>
      </c>
      <c r="I64" s="1434">
        <v>0</v>
      </c>
      <c r="J64" s="1754"/>
    </row>
    <row r="65" spans="1:15">
      <c r="A65" s="1753"/>
      <c r="B65" s="1905"/>
      <c r="C65" s="1905"/>
      <c r="D65" s="917">
        <v>51</v>
      </c>
      <c r="E65" s="920"/>
      <c r="F65" s="1407" t="s">
        <v>1813</v>
      </c>
      <c r="G65" s="1571">
        <v>346</v>
      </c>
      <c r="H65" s="2249">
        <v>2474601.8020000001</v>
      </c>
      <c r="I65" s="1434"/>
      <c r="J65" s="1754"/>
    </row>
    <row r="66" spans="1:15">
      <c r="A66" s="1753"/>
      <c r="B66" s="1905"/>
      <c r="C66" s="1905"/>
      <c r="D66" s="919">
        <v>52</v>
      </c>
      <c r="E66" s="920"/>
      <c r="F66" s="921" t="s">
        <v>593</v>
      </c>
      <c r="G66" s="1571">
        <v>344</v>
      </c>
      <c r="H66" s="1433">
        <v>0</v>
      </c>
      <c r="I66" s="1434">
        <v>0</v>
      </c>
      <c r="J66" s="1754"/>
    </row>
    <row r="67" spans="1:15">
      <c r="A67" s="1753"/>
      <c r="B67" s="1905"/>
      <c r="C67" s="1905"/>
      <c r="D67" s="917">
        <v>53</v>
      </c>
      <c r="E67" s="920"/>
      <c r="F67" s="921" t="s">
        <v>739</v>
      </c>
      <c r="G67" s="1571">
        <v>104</v>
      </c>
      <c r="H67" s="1433">
        <v>0</v>
      </c>
      <c r="I67" s="1434">
        <v>0</v>
      </c>
      <c r="J67" s="1754"/>
    </row>
    <row r="68" spans="1:15" ht="15.75" customHeight="1">
      <c r="A68" s="1753"/>
      <c r="B68" s="1905"/>
      <c r="C68" s="1905"/>
      <c r="D68" s="919">
        <v>54</v>
      </c>
      <c r="E68" s="917"/>
      <c r="F68" s="921" t="s">
        <v>1090</v>
      </c>
      <c r="G68" s="1571">
        <v>341</v>
      </c>
      <c r="H68" s="1433">
        <v>0</v>
      </c>
      <c r="I68" s="1434">
        <v>0</v>
      </c>
      <c r="J68" s="1754"/>
      <c r="L68" s="1760"/>
    </row>
    <row r="69" spans="1:15">
      <c r="A69" s="1753"/>
      <c r="B69" s="1905"/>
      <c r="C69" s="1905"/>
      <c r="D69" s="917">
        <v>55</v>
      </c>
      <c r="E69" s="917"/>
      <c r="F69" s="921" t="s">
        <v>1687</v>
      </c>
      <c r="G69" s="1571">
        <v>488</v>
      </c>
      <c r="H69" s="1785"/>
      <c r="I69" s="1434">
        <v>0</v>
      </c>
      <c r="J69" s="1754"/>
      <c r="L69" s="1760"/>
    </row>
    <row r="70" spans="1:15">
      <c r="A70" s="1753"/>
      <c r="B70" s="1905"/>
      <c r="C70" s="1905"/>
      <c r="D70" s="919">
        <v>56</v>
      </c>
      <c r="E70" s="920"/>
      <c r="F70" s="922" t="s">
        <v>1788</v>
      </c>
      <c r="G70" s="1571">
        <v>314</v>
      </c>
      <c r="H70" s="1433">
        <v>0</v>
      </c>
      <c r="I70" s="1434">
        <v>0</v>
      </c>
      <c r="J70" s="1754"/>
      <c r="L70" s="1761"/>
    </row>
    <row r="71" spans="1:15">
      <c r="A71" s="1753"/>
      <c r="B71" s="1905"/>
      <c r="C71" s="1905"/>
      <c r="D71" s="917">
        <v>57</v>
      </c>
      <c r="E71" s="923"/>
      <c r="F71" s="924" t="s">
        <v>1681</v>
      </c>
      <c r="G71" s="1578">
        <v>513</v>
      </c>
      <c r="H71" s="2250">
        <v>7254980.6299999999</v>
      </c>
      <c r="I71" s="1434">
        <v>0</v>
      </c>
      <c r="J71" s="1754"/>
      <c r="L71" s="1761"/>
    </row>
    <row r="72" spans="1:15">
      <c r="A72" s="1753"/>
      <c r="B72" s="1905"/>
      <c r="C72" s="1905"/>
      <c r="D72" s="919">
        <v>58</v>
      </c>
      <c r="E72" s="920"/>
      <c r="F72" s="921" t="s">
        <v>576</v>
      </c>
      <c r="G72" s="1571">
        <v>223</v>
      </c>
      <c r="H72" s="1427">
        <v>0</v>
      </c>
      <c r="I72" s="1434">
        <v>0</v>
      </c>
      <c r="J72" s="1754"/>
    </row>
    <row r="73" spans="1:15">
      <c r="A73" s="1753"/>
      <c r="B73" s="1905"/>
      <c r="C73" s="1905"/>
      <c r="D73" s="917">
        <v>59</v>
      </c>
      <c r="E73" s="920"/>
      <c r="F73" s="921" t="s">
        <v>1173</v>
      </c>
      <c r="G73" s="1571">
        <v>198</v>
      </c>
      <c r="H73" s="1433">
        <v>0</v>
      </c>
      <c r="I73" s="1434">
        <v>0</v>
      </c>
      <c r="J73" s="1754"/>
    </row>
    <row r="74" spans="1:15" ht="34.799999999999997">
      <c r="A74" s="1753">
        <v>77</v>
      </c>
      <c r="B74" s="1905"/>
      <c r="C74" s="1905"/>
      <c r="D74" s="919">
        <v>60</v>
      </c>
      <c r="E74" s="920"/>
      <c r="F74" s="925" t="s">
        <v>1127</v>
      </c>
      <c r="G74" s="1571">
        <v>425</v>
      </c>
      <c r="H74" s="2249">
        <v>3565584.16</v>
      </c>
      <c r="I74" s="1434">
        <v>0</v>
      </c>
      <c r="J74" s="1754"/>
      <c r="K74" s="1762"/>
      <c r="L74" s="1762"/>
      <c r="M74" s="1762"/>
      <c r="N74" s="1762"/>
      <c r="O74" s="1762"/>
    </row>
    <row r="75" spans="1:15">
      <c r="A75" s="1753">
        <v>229</v>
      </c>
      <c r="B75" s="1905"/>
      <c r="C75" s="1905"/>
      <c r="D75" s="917">
        <v>61</v>
      </c>
      <c r="E75" s="920"/>
      <c r="F75" s="921" t="s">
        <v>710</v>
      </c>
      <c r="G75" s="1571">
        <v>378</v>
      </c>
      <c r="H75" s="2249">
        <v>617864.5</v>
      </c>
      <c r="I75" s="1434">
        <v>0</v>
      </c>
      <c r="J75" s="1754"/>
      <c r="K75" s="1763"/>
      <c r="L75" s="1764"/>
      <c r="M75" s="1764"/>
      <c r="N75" s="1765"/>
      <c r="O75" s="1765"/>
    </row>
    <row r="76" spans="1:15" ht="16.5" customHeight="1">
      <c r="A76" s="1753">
        <v>321</v>
      </c>
      <c r="B76" s="1905"/>
      <c r="C76" s="1905"/>
      <c r="D76" s="919">
        <v>62</v>
      </c>
      <c r="E76" s="920"/>
      <c r="F76" s="1400" t="s">
        <v>1311</v>
      </c>
      <c r="G76" s="1571">
        <v>379</v>
      </c>
      <c r="H76" s="2249">
        <v>10666100.779999999</v>
      </c>
      <c r="I76" s="1434">
        <v>0</v>
      </c>
      <c r="J76" s="1754"/>
      <c r="K76" s="1763"/>
      <c r="L76" s="1764"/>
      <c r="M76" s="1764"/>
      <c r="N76" s="1765"/>
      <c r="O76" s="1765"/>
    </row>
    <row r="77" spans="1:15">
      <c r="A77" s="1753">
        <v>222</v>
      </c>
      <c r="B77" s="1905"/>
      <c r="C77" s="1905"/>
      <c r="D77" s="917">
        <v>63</v>
      </c>
      <c r="E77" s="920"/>
      <c r="F77" s="921" t="s">
        <v>76</v>
      </c>
      <c r="G77" s="1571">
        <v>312</v>
      </c>
      <c r="H77" s="2249">
        <v>1662565.75</v>
      </c>
      <c r="I77" s="1434">
        <v>0</v>
      </c>
      <c r="J77" s="1754"/>
      <c r="K77" s="1763"/>
      <c r="L77" s="1764"/>
      <c r="M77" s="1764"/>
      <c r="N77" s="1765"/>
      <c r="O77" s="1765"/>
    </row>
    <row r="78" spans="1:15">
      <c r="A78" s="1753"/>
      <c r="B78" s="1905"/>
      <c r="C78" s="1905"/>
      <c r="D78" s="917"/>
      <c r="E78" s="920"/>
      <c r="F78" s="921" t="s">
        <v>147</v>
      </c>
      <c r="G78" s="1571">
        <v>313</v>
      </c>
      <c r="H78" s="2249">
        <v>971493.11</v>
      </c>
      <c r="I78" s="1434"/>
      <c r="J78" s="1754"/>
      <c r="K78" s="1763"/>
      <c r="L78" s="1764"/>
      <c r="M78" s="1764"/>
      <c r="N78" s="1765"/>
      <c r="O78" s="1765"/>
    </row>
    <row r="79" spans="1:15" ht="17.399999999999999" customHeight="1">
      <c r="A79" s="1753">
        <v>425</v>
      </c>
      <c r="B79" s="1905"/>
      <c r="C79" s="1905"/>
      <c r="D79" s="919">
        <v>64</v>
      </c>
      <c r="E79" s="920"/>
      <c r="F79" s="921" t="s">
        <v>152</v>
      </c>
      <c r="G79" s="1571">
        <v>321</v>
      </c>
      <c r="H79" s="1433">
        <v>0</v>
      </c>
      <c r="I79" s="1434">
        <v>0</v>
      </c>
      <c r="J79" s="1754"/>
      <c r="K79" s="1763"/>
      <c r="L79" s="1764"/>
      <c r="M79" s="1764"/>
      <c r="N79" s="1765"/>
      <c r="O79" s="1765"/>
    </row>
    <row r="80" spans="1:15" ht="16.95" customHeight="1">
      <c r="A80" s="1753"/>
      <c r="B80" s="1905"/>
      <c r="C80" s="1905"/>
      <c r="D80" s="917">
        <v>65</v>
      </c>
      <c r="E80" s="1116"/>
      <c r="F80" s="1116" t="s">
        <v>1165</v>
      </c>
      <c r="G80" s="1766">
        <v>310</v>
      </c>
      <c r="H80" s="2251">
        <v>1644200</v>
      </c>
      <c r="I80" s="1434">
        <v>0</v>
      </c>
      <c r="J80" s="1754"/>
      <c r="K80" s="1763"/>
      <c r="L80" s="1764"/>
      <c r="M80" s="1764"/>
      <c r="N80" s="1765"/>
      <c r="O80" s="1765"/>
    </row>
    <row r="81" spans="1:15" ht="24" customHeight="1" thickBot="1">
      <c r="A81" s="1753"/>
      <c r="B81" s="1905"/>
      <c r="C81" s="1905"/>
      <c r="D81" s="919">
        <v>66</v>
      </c>
      <c r="E81" s="920"/>
      <c r="F81" s="921" t="s">
        <v>1706</v>
      </c>
      <c r="G81" s="1571">
        <v>222</v>
      </c>
      <c r="H81" s="1433">
        <v>0</v>
      </c>
      <c r="I81" s="1434">
        <v>0</v>
      </c>
      <c r="J81" s="1754"/>
      <c r="K81" s="1763"/>
      <c r="L81" s="1764"/>
      <c r="M81" s="1764"/>
      <c r="N81" s="1765"/>
      <c r="O81" s="1765"/>
    </row>
    <row r="82" spans="1:15" ht="16.2" thickBot="1">
      <c r="A82" s="1753"/>
      <c r="B82" s="1905"/>
      <c r="C82" s="1905"/>
      <c r="D82" s="917">
        <v>67</v>
      </c>
      <c r="E82" s="920"/>
      <c r="F82" s="921" t="s">
        <v>150</v>
      </c>
      <c r="G82" s="1571">
        <v>317</v>
      </c>
      <c r="H82" s="1433">
        <v>0</v>
      </c>
      <c r="I82" s="1435">
        <v>407181687.70200002</v>
      </c>
      <c r="J82" s="1754"/>
      <c r="L82" s="1768"/>
    </row>
    <row r="83" spans="1:15">
      <c r="A83" s="1753"/>
      <c r="B83" s="3877" t="s">
        <v>215</v>
      </c>
      <c r="C83" s="3877"/>
      <c r="D83" s="3877"/>
      <c r="E83" s="3877"/>
      <c r="F83" s="3877"/>
      <c r="G83" s="1571"/>
      <c r="H83" s="1433"/>
      <c r="I83" s="1425"/>
      <c r="J83" s="1769"/>
    </row>
    <row r="84" spans="1:15" ht="12.75" customHeight="1">
      <c r="A84" s="1753"/>
      <c r="B84" s="1905"/>
      <c r="C84" s="1905"/>
      <c r="D84" s="917"/>
      <c r="E84" s="3885" t="s">
        <v>476</v>
      </c>
      <c r="F84" s="3886"/>
      <c r="G84" s="1571"/>
      <c r="H84" s="1426"/>
      <c r="I84" s="1436"/>
      <c r="J84" s="715"/>
    </row>
    <row r="85" spans="1:15" ht="16.5" customHeight="1">
      <c r="A85" s="1753"/>
      <c r="B85" s="1905"/>
      <c r="C85" s="1905"/>
      <c r="D85" s="917">
        <v>85</v>
      </c>
      <c r="E85" s="917"/>
      <c r="F85" s="926" t="s">
        <v>109</v>
      </c>
      <c r="G85" s="1571">
        <v>371</v>
      </c>
      <c r="H85" s="1433">
        <v>334</v>
      </c>
      <c r="I85" s="1436"/>
      <c r="J85" s="715"/>
    </row>
    <row r="86" spans="1:15" ht="15.6">
      <c r="A86" s="1753"/>
      <c r="B86" s="1905"/>
      <c r="C86" s="1905"/>
      <c r="D86" s="917">
        <v>86</v>
      </c>
      <c r="E86" s="917"/>
      <c r="F86" s="921" t="s">
        <v>1081</v>
      </c>
      <c r="G86" s="1571">
        <v>369</v>
      </c>
      <c r="H86" s="1433">
        <v>24753</v>
      </c>
      <c r="I86" s="1436"/>
      <c r="J86" s="715"/>
    </row>
    <row r="87" spans="1:15" ht="15.6">
      <c r="A87" s="1753"/>
      <c r="B87" s="1905"/>
      <c r="C87" s="1905"/>
      <c r="D87" s="917">
        <v>87</v>
      </c>
      <c r="E87" s="917"/>
      <c r="F87" s="921" t="s">
        <v>110</v>
      </c>
      <c r="G87" s="1571">
        <v>370</v>
      </c>
      <c r="H87" s="1785">
        <v>327562.27</v>
      </c>
      <c r="I87" s="1436"/>
      <c r="J87" s="715"/>
    </row>
    <row r="88" spans="1:15" ht="15.6">
      <c r="A88" s="1753"/>
      <c r="B88" s="1905"/>
      <c r="C88" s="1905"/>
      <c r="D88" s="917"/>
      <c r="E88" s="917"/>
      <c r="F88" s="921"/>
      <c r="G88" s="1571"/>
      <c r="H88" s="1433"/>
      <c r="I88" s="1786">
        <v>352649.27</v>
      </c>
      <c r="J88" s="715"/>
    </row>
    <row r="89" spans="1:15">
      <c r="A89" s="1753"/>
      <c r="B89" s="3877" t="s">
        <v>507</v>
      </c>
      <c r="C89" s="3877"/>
      <c r="D89" s="3877"/>
      <c r="E89" s="3877"/>
      <c r="F89" s="3877"/>
      <c r="G89" s="1571"/>
      <c r="H89" s="1433"/>
      <c r="I89" s="1424"/>
      <c r="J89" s="715"/>
    </row>
    <row r="90" spans="1:15">
      <c r="A90" s="1753">
        <v>397</v>
      </c>
      <c r="B90" s="1905"/>
      <c r="C90" s="1905"/>
      <c r="D90" s="917">
        <v>76</v>
      </c>
      <c r="E90" s="917"/>
      <c r="F90" s="921" t="s">
        <v>42</v>
      </c>
      <c r="G90" s="1571">
        <v>389</v>
      </c>
      <c r="H90" s="1433">
        <v>3481557.13</v>
      </c>
      <c r="I90" s="1434">
        <v>0</v>
      </c>
      <c r="J90" s="1754"/>
    </row>
    <row r="91" spans="1:15">
      <c r="A91" s="1753">
        <v>389</v>
      </c>
      <c r="B91" s="1905"/>
      <c r="C91" s="1905"/>
      <c r="D91" s="917">
        <v>77</v>
      </c>
      <c r="E91" s="917"/>
      <c r="F91" s="921" t="s">
        <v>43</v>
      </c>
      <c r="G91" s="1571">
        <v>390</v>
      </c>
      <c r="H91" s="1433">
        <v>76096254.930000007</v>
      </c>
      <c r="I91" s="1434">
        <v>0</v>
      </c>
      <c r="J91" s="1754"/>
    </row>
    <row r="92" spans="1:15">
      <c r="A92" s="1753">
        <v>401</v>
      </c>
      <c r="B92" s="1905"/>
      <c r="C92" s="1905"/>
      <c r="D92" s="917">
        <v>78</v>
      </c>
      <c r="E92" s="917"/>
      <c r="F92" s="921" t="s">
        <v>1791</v>
      </c>
      <c r="G92" s="1571">
        <v>391</v>
      </c>
      <c r="H92" s="1433">
        <v>330512.57</v>
      </c>
      <c r="I92" s="1434">
        <v>0</v>
      </c>
      <c r="J92" s="1754"/>
    </row>
    <row r="93" spans="1:15">
      <c r="A93" s="1753">
        <v>405</v>
      </c>
      <c r="B93" s="1905"/>
      <c r="C93" s="1905"/>
      <c r="D93" s="917">
        <v>79</v>
      </c>
      <c r="E93" s="917"/>
      <c r="F93" s="921" t="s">
        <v>561</v>
      </c>
      <c r="G93" s="1571">
        <v>404</v>
      </c>
      <c r="H93" s="1433">
        <v>169775934.13999999</v>
      </c>
      <c r="I93" s="1434">
        <v>0</v>
      </c>
      <c r="J93" s="1754"/>
    </row>
    <row r="94" spans="1:15">
      <c r="A94" s="1753">
        <v>391</v>
      </c>
      <c r="B94" s="1905"/>
      <c r="C94" s="1905"/>
      <c r="D94" s="917">
        <v>80</v>
      </c>
      <c r="E94" s="917"/>
      <c r="F94" s="921" t="s">
        <v>445</v>
      </c>
      <c r="G94" s="1571">
        <v>401</v>
      </c>
      <c r="H94" s="1433">
        <v>1598966.402</v>
      </c>
      <c r="I94" s="1434">
        <v>0</v>
      </c>
      <c r="J94" s="1754"/>
    </row>
    <row r="95" spans="1:15">
      <c r="A95" s="1753">
        <v>392</v>
      </c>
      <c r="B95" s="1905"/>
      <c r="C95" s="1905"/>
      <c r="D95" s="917">
        <v>81</v>
      </c>
      <c r="E95" s="917"/>
      <c r="F95" s="921" t="s">
        <v>815</v>
      </c>
      <c r="G95" s="1571">
        <v>394</v>
      </c>
      <c r="H95" s="1433">
        <v>14230670.199999999</v>
      </c>
      <c r="I95" s="1434">
        <v>0</v>
      </c>
      <c r="J95" s="1754"/>
    </row>
    <row r="96" spans="1:15">
      <c r="A96" s="1753">
        <v>394</v>
      </c>
      <c r="B96" s="1905"/>
      <c r="C96" s="1905"/>
      <c r="D96" s="917">
        <v>82</v>
      </c>
      <c r="E96" s="917"/>
      <c r="F96" s="921" t="s">
        <v>813</v>
      </c>
      <c r="G96" s="1571">
        <v>393</v>
      </c>
      <c r="H96" s="1433">
        <v>37745137</v>
      </c>
      <c r="I96" s="1434">
        <v>0</v>
      </c>
      <c r="J96" s="1754"/>
      <c r="L96" s="1770"/>
    </row>
    <row r="97" spans="1:10">
      <c r="A97" s="1753">
        <v>403</v>
      </c>
      <c r="B97" s="1905"/>
      <c r="C97" s="1905"/>
      <c r="D97" s="917">
        <v>83</v>
      </c>
      <c r="E97" s="917"/>
      <c r="F97" s="921" t="s">
        <v>441</v>
      </c>
      <c r="G97" s="1571">
        <v>397</v>
      </c>
      <c r="H97" s="1433">
        <v>7322630.4000000004</v>
      </c>
      <c r="I97" s="1434">
        <v>0</v>
      </c>
      <c r="J97" s="1754"/>
    </row>
    <row r="98" spans="1:10">
      <c r="A98" s="1753">
        <v>395</v>
      </c>
      <c r="B98" s="1905"/>
      <c r="C98" s="1905"/>
      <c r="D98" s="917">
        <v>84</v>
      </c>
      <c r="E98" s="917"/>
      <c r="F98" s="921" t="s">
        <v>1734</v>
      </c>
      <c r="G98" s="1571">
        <v>398</v>
      </c>
      <c r="H98" s="1433">
        <v>4749390.8099999996</v>
      </c>
      <c r="I98" s="1434">
        <v>0</v>
      </c>
      <c r="J98" s="1754"/>
    </row>
    <row r="99" spans="1:10">
      <c r="A99" s="1753">
        <v>396</v>
      </c>
      <c r="B99" s="1905"/>
      <c r="C99" s="1905"/>
      <c r="D99" s="917">
        <v>85</v>
      </c>
      <c r="E99" s="917"/>
      <c r="F99" s="921" t="s">
        <v>1697</v>
      </c>
      <c r="G99" s="1571">
        <v>399</v>
      </c>
      <c r="H99" s="1433">
        <v>3056804.11</v>
      </c>
      <c r="I99" s="1434">
        <v>0</v>
      </c>
      <c r="J99" s="1754"/>
    </row>
    <row r="100" spans="1:10">
      <c r="A100" s="1753">
        <v>404</v>
      </c>
      <c r="B100" s="1905"/>
      <c r="C100" s="1905"/>
      <c r="D100" s="917">
        <v>86</v>
      </c>
      <c r="E100" s="917"/>
      <c r="F100" s="921" t="s">
        <v>1795</v>
      </c>
      <c r="G100" s="1571">
        <v>402</v>
      </c>
      <c r="H100" s="1433">
        <v>54695.26</v>
      </c>
      <c r="I100" s="1434">
        <v>0</v>
      </c>
      <c r="J100" s="1754"/>
    </row>
    <row r="101" spans="1:10">
      <c r="A101" s="1753">
        <v>398</v>
      </c>
      <c r="B101" s="1905"/>
      <c r="C101" s="1905"/>
      <c r="D101" s="917">
        <v>87</v>
      </c>
      <c r="E101" s="917"/>
      <c r="F101" s="921"/>
      <c r="G101" s="1571">
        <v>400</v>
      </c>
      <c r="H101" s="1433">
        <v>0</v>
      </c>
      <c r="I101" s="1434">
        <v>0</v>
      </c>
      <c r="J101" s="1754"/>
    </row>
    <row r="102" spans="1:10">
      <c r="A102" s="1753">
        <v>409</v>
      </c>
      <c r="B102" s="1905"/>
      <c r="C102" s="1905"/>
      <c r="D102" s="917">
        <v>89</v>
      </c>
      <c r="E102" s="917"/>
      <c r="F102" s="921" t="s">
        <v>1789</v>
      </c>
      <c r="G102" s="1571">
        <v>392</v>
      </c>
      <c r="H102" s="1433">
        <v>493104.14</v>
      </c>
      <c r="I102" s="1434">
        <v>0</v>
      </c>
      <c r="J102" s="1754"/>
    </row>
    <row r="103" spans="1:10">
      <c r="A103" s="1753">
        <v>388</v>
      </c>
      <c r="B103" s="1905"/>
      <c r="C103" s="1905"/>
      <c r="D103" s="917">
        <v>90</v>
      </c>
      <c r="E103" s="917"/>
      <c r="F103" s="921" t="s">
        <v>1796</v>
      </c>
      <c r="G103" s="1571">
        <v>403</v>
      </c>
      <c r="H103" s="1433">
        <v>1733.64</v>
      </c>
      <c r="I103" s="1434">
        <v>0</v>
      </c>
      <c r="J103" s="1754"/>
    </row>
    <row r="104" spans="1:10">
      <c r="A104" s="1753">
        <v>400</v>
      </c>
      <c r="B104" s="1905"/>
      <c r="C104" s="1905"/>
      <c r="D104" s="917">
        <v>91</v>
      </c>
      <c r="E104" s="917"/>
      <c r="F104" s="921" t="s">
        <v>1794</v>
      </c>
      <c r="G104" s="1571">
        <v>395</v>
      </c>
      <c r="H104" s="1433">
        <v>632993.89</v>
      </c>
      <c r="I104" s="1434">
        <v>0</v>
      </c>
      <c r="J104" s="1754"/>
    </row>
    <row r="105" spans="1:10">
      <c r="A105" s="1753"/>
      <c r="B105" s="1905"/>
      <c r="C105" s="1905"/>
      <c r="D105" s="917">
        <v>92</v>
      </c>
      <c r="E105" s="917"/>
      <c r="F105" s="921" t="s">
        <v>1790</v>
      </c>
      <c r="G105" s="1571">
        <v>396</v>
      </c>
      <c r="H105" s="1433">
        <v>7692470.2000000002</v>
      </c>
      <c r="I105" s="1434">
        <v>0</v>
      </c>
      <c r="J105" s="1754"/>
    </row>
    <row r="106" spans="1:10" ht="12" customHeight="1">
      <c r="A106" s="1753">
        <v>402</v>
      </c>
      <c r="B106" s="1905"/>
      <c r="C106" s="1905"/>
      <c r="D106" s="917">
        <v>93</v>
      </c>
      <c r="E106" s="917"/>
      <c r="F106" s="921"/>
      <c r="G106" s="1571">
        <v>405</v>
      </c>
      <c r="H106" s="1433">
        <v>0</v>
      </c>
      <c r="I106" s="1434">
        <v>0</v>
      </c>
      <c r="J106" s="1754"/>
    </row>
    <row r="107" spans="1:10">
      <c r="A107" s="1753">
        <v>393</v>
      </c>
      <c r="B107" s="1905"/>
      <c r="C107" s="1905"/>
      <c r="D107" s="917">
        <v>95</v>
      </c>
      <c r="E107" s="917"/>
      <c r="F107" s="921" t="s">
        <v>1797</v>
      </c>
      <c r="G107" s="1571">
        <v>406</v>
      </c>
      <c r="H107" s="1433">
        <v>1202.05</v>
      </c>
      <c r="I107" s="1434">
        <v>0</v>
      </c>
      <c r="J107" s="1754"/>
    </row>
    <row r="108" spans="1:10">
      <c r="A108" s="1753">
        <v>406</v>
      </c>
      <c r="B108" s="1905"/>
      <c r="C108" s="1905"/>
      <c r="D108" s="917">
        <v>96</v>
      </c>
      <c r="E108" s="917"/>
      <c r="F108" s="921" t="s">
        <v>1792</v>
      </c>
      <c r="G108" s="1571">
        <v>407</v>
      </c>
      <c r="H108" s="1433">
        <v>872141.54</v>
      </c>
      <c r="I108" s="1434">
        <v>0</v>
      </c>
      <c r="J108" s="1754"/>
    </row>
    <row r="109" spans="1:10">
      <c r="A109" s="1753">
        <v>399</v>
      </c>
      <c r="B109" s="1905"/>
      <c r="C109" s="1905"/>
      <c r="D109" s="917">
        <v>97</v>
      </c>
      <c r="E109" s="917"/>
      <c r="F109" s="921" t="s">
        <v>233</v>
      </c>
      <c r="G109" s="1571">
        <v>409</v>
      </c>
      <c r="H109" s="1867">
        <v>124965412.83</v>
      </c>
      <c r="I109" s="1434">
        <v>0</v>
      </c>
      <c r="J109" s="1754"/>
    </row>
    <row r="110" spans="1:10">
      <c r="A110" s="1753">
        <v>408</v>
      </c>
      <c r="B110" s="1905"/>
      <c r="C110" s="1905"/>
      <c r="D110" s="917">
        <v>98</v>
      </c>
      <c r="E110" s="917"/>
      <c r="F110" s="921" t="s">
        <v>1517</v>
      </c>
      <c r="G110" s="1571">
        <v>388</v>
      </c>
      <c r="H110" s="1433">
        <v>519683</v>
      </c>
      <c r="I110" s="1434">
        <v>0</v>
      </c>
      <c r="J110" s="1754"/>
    </row>
    <row r="111" spans="1:10" ht="15.6">
      <c r="A111" s="1753"/>
      <c r="B111" s="716"/>
      <c r="C111" s="716"/>
      <c r="D111" s="927"/>
      <c r="E111" s="927"/>
      <c r="F111" s="927"/>
      <c r="G111" s="1571"/>
      <c r="H111" s="1433"/>
      <c r="I111" s="1435">
        <v>453621294.24199992</v>
      </c>
      <c r="J111" s="715"/>
    </row>
    <row r="112" spans="1:10" ht="15.6" customHeight="1">
      <c r="A112" s="1753"/>
      <c r="B112" s="3877" t="s">
        <v>508</v>
      </c>
      <c r="C112" s="3877"/>
      <c r="D112" s="3877"/>
      <c r="E112" s="3877"/>
      <c r="F112" s="3877"/>
      <c r="G112" s="1571"/>
      <c r="H112" s="1433"/>
      <c r="I112" s="1436"/>
      <c r="J112" s="715"/>
    </row>
    <row r="113" spans="1:10">
      <c r="A113" s="1753">
        <v>410</v>
      </c>
      <c r="B113" s="1905"/>
      <c r="C113" s="1905"/>
      <c r="D113" s="917">
        <v>98</v>
      </c>
      <c r="E113" s="917"/>
      <c r="F113" s="921" t="s">
        <v>797</v>
      </c>
      <c r="G113" s="1571">
        <v>410</v>
      </c>
      <c r="H113" s="1433">
        <v>76499730.439999998</v>
      </c>
      <c r="I113" s="1434">
        <v>0</v>
      </c>
      <c r="J113" s="1754"/>
    </row>
    <row r="114" spans="1:10" ht="12.75" customHeight="1">
      <c r="A114" s="1753">
        <v>421</v>
      </c>
      <c r="B114" s="1905"/>
      <c r="C114" s="1905"/>
      <c r="D114" s="917">
        <v>99</v>
      </c>
      <c r="E114" s="917"/>
      <c r="F114" s="921" t="s">
        <v>1655</v>
      </c>
      <c r="G114" s="1571">
        <v>421</v>
      </c>
      <c r="H114" s="1433">
        <v>393645.5</v>
      </c>
      <c r="I114" s="1434">
        <v>0</v>
      </c>
      <c r="J114" s="1754"/>
    </row>
    <row r="115" spans="1:10">
      <c r="A115" s="1753">
        <v>419</v>
      </c>
      <c r="B115" s="1905"/>
      <c r="C115" s="1905"/>
      <c r="D115" s="917">
        <v>100</v>
      </c>
      <c r="E115" s="917"/>
      <c r="F115" s="921" t="s">
        <v>597</v>
      </c>
      <c r="G115" s="1571">
        <v>419</v>
      </c>
      <c r="H115" s="1433">
        <v>1065408.6599999999</v>
      </c>
      <c r="I115" s="1434">
        <v>0</v>
      </c>
      <c r="J115" s="1754"/>
    </row>
    <row r="116" spans="1:10">
      <c r="A116" s="1753">
        <v>418</v>
      </c>
      <c r="B116" s="1905"/>
      <c r="C116" s="1905"/>
      <c r="D116" s="917">
        <v>101</v>
      </c>
      <c r="E116" s="917"/>
      <c r="F116" s="921" t="s">
        <v>790</v>
      </c>
      <c r="G116" s="1571">
        <v>418</v>
      </c>
      <c r="H116" s="1433">
        <v>595375.43000000005</v>
      </c>
      <c r="I116" s="1434">
        <v>0</v>
      </c>
      <c r="J116" s="1754"/>
    </row>
    <row r="117" spans="1:10" ht="13.5" customHeight="1">
      <c r="A117" s="1753">
        <v>417</v>
      </c>
      <c r="B117" s="1905"/>
      <c r="C117" s="1905"/>
      <c r="D117" s="917">
        <v>102</v>
      </c>
      <c r="E117" s="917"/>
      <c r="F117" s="921" t="s">
        <v>1657</v>
      </c>
      <c r="G117" s="1571">
        <v>417</v>
      </c>
      <c r="H117" s="1433">
        <v>487314.06</v>
      </c>
      <c r="I117" s="1434">
        <v>0</v>
      </c>
      <c r="J117" s="1754"/>
    </row>
    <row r="118" spans="1:10">
      <c r="A118" s="1753"/>
      <c r="B118" s="1905"/>
      <c r="C118" s="1905"/>
      <c r="D118" s="917">
        <v>88</v>
      </c>
      <c r="E118" s="917"/>
      <c r="F118" s="925" t="s">
        <v>1473</v>
      </c>
      <c r="G118" s="1571">
        <v>408</v>
      </c>
      <c r="H118" s="1433">
        <v>200188.5</v>
      </c>
      <c r="I118" s="1434"/>
      <c r="J118" s="1754"/>
    </row>
    <row r="119" spans="1:10">
      <c r="A119" s="1753">
        <v>422</v>
      </c>
      <c r="B119" s="1905"/>
      <c r="C119" s="1905"/>
      <c r="D119" s="917">
        <v>103</v>
      </c>
      <c r="E119" s="917"/>
      <c r="F119" s="921" t="s">
        <v>1654</v>
      </c>
      <c r="G119" s="1571">
        <v>422</v>
      </c>
      <c r="H119" s="1433">
        <v>207866.07</v>
      </c>
      <c r="I119" s="1434">
        <v>0</v>
      </c>
      <c r="J119" s="1754"/>
    </row>
    <row r="120" spans="1:10">
      <c r="A120" s="1753">
        <v>411</v>
      </c>
      <c r="B120" s="1905"/>
      <c r="C120" s="1905"/>
      <c r="D120" s="917">
        <v>104</v>
      </c>
      <c r="E120" s="917"/>
      <c r="F120" s="921"/>
      <c r="G120" s="1571"/>
      <c r="H120" s="1433"/>
      <c r="I120" s="1434">
        <v>0</v>
      </c>
      <c r="J120" s="1754"/>
    </row>
    <row r="121" spans="1:10">
      <c r="A121" s="1753">
        <v>413</v>
      </c>
      <c r="B121" s="1905"/>
      <c r="C121" s="1905"/>
      <c r="D121" s="917">
        <v>105</v>
      </c>
      <c r="E121" s="917"/>
      <c r="F121" s="921" t="s">
        <v>799</v>
      </c>
      <c r="G121" s="1571">
        <v>413</v>
      </c>
      <c r="H121" s="1433">
        <v>1648023.02</v>
      </c>
      <c r="I121" s="1434">
        <v>0</v>
      </c>
      <c r="J121" s="1754"/>
    </row>
    <row r="122" spans="1:10">
      <c r="A122" s="1753">
        <v>414</v>
      </c>
      <c r="B122" s="1905"/>
      <c r="C122" s="1905"/>
      <c r="D122" s="917">
        <v>106</v>
      </c>
      <c r="E122" s="917"/>
      <c r="F122" s="921" t="s">
        <v>1651</v>
      </c>
      <c r="G122" s="1571">
        <v>414</v>
      </c>
      <c r="H122" s="1427">
        <v>2233639340.2399998</v>
      </c>
      <c r="I122" s="1434">
        <v>0</v>
      </c>
      <c r="J122" s="1754"/>
    </row>
    <row r="123" spans="1:10" ht="22.8">
      <c r="A123" s="1753"/>
      <c r="B123" s="1905"/>
      <c r="C123" s="1905"/>
      <c r="D123" s="917" t="s">
        <v>1770</v>
      </c>
      <c r="E123" s="917"/>
      <c r="F123" s="921" t="s">
        <v>1798</v>
      </c>
      <c r="G123" s="1571">
        <v>561</v>
      </c>
      <c r="H123" s="1433">
        <v>279694014.88</v>
      </c>
      <c r="I123" s="1434">
        <v>0</v>
      </c>
      <c r="J123" s="1754"/>
    </row>
    <row r="124" spans="1:10">
      <c r="A124" s="1753"/>
      <c r="B124" s="1905"/>
      <c r="C124" s="1905"/>
      <c r="D124" s="917">
        <v>94</v>
      </c>
      <c r="E124" s="917"/>
      <c r="F124" s="921" t="s">
        <v>1793</v>
      </c>
      <c r="G124" s="1571">
        <v>564</v>
      </c>
      <c r="H124" s="1433">
        <v>18102.5</v>
      </c>
      <c r="I124" s="1434">
        <v>0</v>
      </c>
      <c r="J124" s="1754"/>
    </row>
    <row r="125" spans="1:10">
      <c r="A125" s="1753"/>
      <c r="B125" s="1905"/>
      <c r="C125" s="1905"/>
      <c r="D125" s="917">
        <v>108</v>
      </c>
      <c r="E125" s="917"/>
      <c r="F125" s="921" t="s">
        <v>1652</v>
      </c>
      <c r="G125" s="1571">
        <v>542</v>
      </c>
      <c r="H125" s="1433">
        <v>355699.62</v>
      </c>
      <c r="I125" s="1434">
        <v>0</v>
      </c>
      <c r="J125" s="1754"/>
    </row>
    <row r="126" spans="1:10">
      <c r="A126" s="1753">
        <v>412</v>
      </c>
      <c r="B126" s="1905"/>
      <c r="C126" s="1905"/>
      <c r="D126" s="917">
        <v>109</v>
      </c>
      <c r="E126" s="917"/>
      <c r="F126" s="921" t="s">
        <v>1848</v>
      </c>
      <c r="G126" s="1571">
        <v>412</v>
      </c>
      <c r="H126" s="1433">
        <v>577330486.77999997</v>
      </c>
      <c r="I126" s="1434">
        <v>0</v>
      </c>
      <c r="J126" s="1754"/>
    </row>
    <row r="127" spans="1:10">
      <c r="A127" s="1753">
        <v>423</v>
      </c>
      <c r="B127" s="1905"/>
      <c r="C127" s="1905"/>
      <c r="D127" s="917">
        <v>110</v>
      </c>
      <c r="E127" s="917"/>
      <c r="F127" s="921" t="s">
        <v>55</v>
      </c>
      <c r="G127" s="1571">
        <v>423</v>
      </c>
      <c r="H127" s="2259">
        <v>710689966.89999998</v>
      </c>
      <c r="I127" s="1434">
        <v>0</v>
      </c>
      <c r="J127" s="1754"/>
    </row>
    <row r="128" spans="1:10">
      <c r="A128" s="1753"/>
      <c r="B128" s="1905"/>
      <c r="C128" s="1905"/>
      <c r="D128" s="917">
        <v>111</v>
      </c>
      <c r="E128" s="917"/>
      <c r="F128" s="921" t="s">
        <v>1463</v>
      </c>
      <c r="G128" s="1571">
        <v>526</v>
      </c>
      <c r="H128" s="1433">
        <v>394381.65</v>
      </c>
      <c r="I128" s="1434">
        <v>0</v>
      </c>
      <c r="J128" s="1754"/>
    </row>
    <row r="129" spans="1:12">
      <c r="A129" s="1753"/>
      <c r="B129" s="1905"/>
      <c r="C129" s="1905"/>
      <c r="D129" s="917">
        <v>112</v>
      </c>
      <c r="E129" s="917"/>
      <c r="F129" s="921" t="s">
        <v>1653</v>
      </c>
      <c r="G129" s="1571">
        <v>527</v>
      </c>
      <c r="H129" s="1433">
        <v>27352183.140000001</v>
      </c>
      <c r="I129" s="1434">
        <v>0</v>
      </c>
      <c r="J129" s="1754"/>
    </row>
    <row r="130" spans="1:12">
      <c r="A130" s="1753"/>
      <c r="B130" s="1905"/>
      <c r="C130" s="1905"/>
      <c r="D130" s="917">
        <v>113</v>
      </c>
      <c r="E130" s="917"/>
      <c r="F130" s="921"/>
      <c r="G130" s="1571">
        <v>563</v>
      </c>
      <c r="H130" s="1433">
        <v>0</v>
      </c>
      <c r="I130" s="1434"/>
      <c r="J130" s="1754"/>
    </row>
    <row r="131" spans="1:12" ht="16.5" customHeight="1" thickBot="1">
      <c r="A131" s="1753">
        <v>415</v>
      </c>
      <c r="B131" s="1905"/>
      <c r="C131" s="1905"/>
      <c r="D131" s="917">
        <v>114</v>
      </c>
      <c r="E131" s="917"/>
      <c r="F131" s="921" t="s">
        <v>1658</v>
      </c>
      <c r="G131" s="1571">
        <v>415</v>
      </c>
      <c r="H131" s="1433">
        <v>1082.93</v>
      </c>
      <c r="I131" s="1434">
        <v>0</v>
      </c>
      <c r="J131" s="1754"/>
    </row>
    <row r="132" spans="1:12" ht="15.6" thickBot="1">
      <c r="A132" s="1753">
        <v>420</v>
      </c>
      <c r="B132" s="1905"/>
      <c r="C132" s="1905"/>
      <c r="D132" s="917">
        <v>116</v>
      </c>
      <c r="E132" s="917"/>
      <c r="F132" s="921" t="s">
        <v>1656</v>
      </c>
      <c r="G132" s="1571">
        <v>420</v>
      </c>
      <c r="H132" s="1433">
        <v>192598.56</v>
      </c>
      <c r="I132" s="1434">
        <v>0</v>
      </c>
      <c r="J132" s="1754"/>
      <c r="L132" s="1771"/>
    </row>
    <row r="133" spans="1:12" ht="15.6">
      <c r="A133" s="1753"/>
      <c r="B133" s="716"/>
      <c r="C133" s="716"/>
      <c r="D133" s="927"/>
      <c r="E133" s="927"/>
      <c r="F133" s="927"/>
      <c r="G133" s="1571"/>
      <c r="H133" s="1433"/>
      <c r="I133" s="1435">
        <v>3910765408.8799996</v>
      </c>
      <c r="J133" s="715"/>
    </row>
    <row r="134" spans="1:12" ht="15.6" customHeight="1">
      <c r="A134" s="1753"/>
      <c r="B134" s="3879" t="s">
        <v>509</v>
      </c>
      <c r="C134" s="3880"/>
      <c r="D134" s="3880"/>
      <c r="E134" s="3880"/>
      <c r="F134" s="3881"/>
      <c r="G134" s="1571"/>
      <c r="H134" s="1433"/>
      <c r="I134" s="1436"/>
      <c r="J134" s="715"/>
    </row>
    <row r="135" spans="1:12" ht="15.6">
      <c r="A135" s="1753">
        <v>424</v>
      </c>
      <c r="B135" s="1905"/>
      <c r="C135" s="1905"/>
      <c r="D135" s="917">
        <v>114</v>
      </c>
      <c r="E135" s="917"/>
      <c r="F135" s="921" t="s">
        <v>56</v>
      </c>
      <c r="G135" s="1571">
        <v>424</v>
      </c>
      <c r="H135" s="2184">
        <v>16238700000</v>
      </c>
      <c r="I135" s="1435">
        <v>16238700000</v>
      </c>
      <c r="J135" s="715"/>
      <c r="L135" s="1755"/>
    </row>
    <row r="136" spans="1:12" ht="15" customHeight="1">
      <c r="A136" s="1753"/>
      <c r="B136" s="3877" t="s">
        <v>510</v>
      </c>
      <c r="C136" s="3877"/>
      <c r="D136" s="3877"/>
      <c r="E136" s="3877"/>
      <c r="F136" s="3877"/>
      <c r="G136" s="1571"/>
      <c r="H136" s="1433"/>
      <c r="I136" s="1434"/>
      <c r="J136" s="1754"/>
    </row>
    <row r="137" spans="1:12" ht="18.75" customHeight="1">
      <c r="A137" s="1753">
        <v>301</v>
      </c>
      <c r="B137" s="1905"/>
      <c r="C137" s="1905"/>
      <c r="D137" s="917">
        <v>115</v>
      </c>
      <c r="E137" s="917"/>
      <c r="F137" s="921" t="s">
        <v>908</v>
      </c>
      <c r="G137" s="1571"/>
      <c r="H137" s="1433">
        <v>0</v>
      </c>
      <c r="I137" s="1434">
        <v>0</v>
      </c>
      <c r="J137" s="1754"/>
    </row>
    <row r="138" spans="1:12">
      <c r="A138" s="1753">
        <v>367</v>
      </c>
      <c r="B138" s="1905"/>
      <c r="C138" s="1905"/>
      <c r="D138" s="917">
        <v>116</v>
      </c>
      <c r="E138" s="917"/>
      <c r="F138" s="921" t="s">
        <v>1518</v>
      </c>
      <c r="G138" s="1571">
        <v>367</v>
      </c>
      <c r="H138" s="1433">
        <v>5406.81</v>
      </c>
      <c r="I138" s="1434">
        <v>0</v>
      </c>
      <c r="J138" s="1754"/>
    </row>
    <row r="139" spans="1:12">
      <c r="A139" s="1753">
        <v>305</v>
      </c>
      <c r="B139" s="1905"/>
      <c r="C139" s="1905"/>
      <c r="D139" s="917">
        <v>117</v>
      </c>
      <c r="E139" s="917"/>
      <c r="F139" s="921" t="s">
        <v>202</v>
      </c>
      <c r="G139" s="1571">
        <v>305</v>
      </c>
      <c r="H139" s="1433">
        <v>136130</v>
      </c>
      <c r="I139" s="1434">
        <v>0</v>
      </c>
      <c r="J139" s="1754"/>
    </row>
    <row r="140" spans="1:12">
      <c r="A140" s="1753">
        <v>307</v>
      </c>
      <c r="B140" s="1905"/>
      <c r="C140" s="1905"/>
      <c r="D140" s="917">
        <v>118</v>
      </c>
      <c r="E140" s="917"/>
      <c r="F140" s="921" t="s">
        <v>943</v>
      </c>
      <c r="G140" s="1571">
        <v>307</v>
      </c>
      <c r="H140" s="1433">
        <v>6000</v>
      </c>
      <c r="I140" s="1434">
        <v>0</v>
      </c>
      <c r="J140" s="1754"/>
    </row>
    <row r="141" spans="1:12">
      <c r="A141" s="1753">
        <v>308</v>
      </c>
      <c r="B141" s="1905"/>
      <c r="C141" s="1905"/>
      <c r="D141" s="917">
        <v>119</v>
      </c>
      <c r="E141" s="917"/>
      <c r="F141" s="921" t="s">
        <v>1519</v>
      </c>
      <c r="G141" s="1571">
        <v>308</v>
      </c>
      <c r="H141" s="1433">
        <v>1000</v>
      </c>
      <c r="I141" s="1434">
        <v>0</v>
      </c>
      <c r="J141" s="1754"/>
    </row>
    <row r="142" spans="1:12">
      <c r="A142" s="1753">
        <v>304</v>
      </c>
      <c r="B142" s="1905"/>
      <c r="C142" s="1905"/>
      <c r="D142" s="917">
        <v>120</v>
      </c>
      <c r="E142" s="917"/>
      <c r="F142" s="921" t="s">
        <v>201</v>
      </c>
      <c r="G142" s="1571">
        <v>304</v>
      </c>
      <c r="H142" s="1433">
        <v>24150</v>
      </c>
      <c r="I142" s="1434">
        <v>0</v>
      </c>
      <c r="J142" s="1754"/>
    </row>
    <row r="143" spans="1:12">
      <c r="A143" s="1753">
        <v>303</v>
      </c>
      <c r="B143" s="1905"/>
      <c r="C143" s="1905"/>
      <c r="D143" s="917">
        <v>121</v>
      </c>
      <c r="E143" s="917"/>
      <c r="F143" s="921" t="s">
        <v>200</v>
      </c>
      <c r="G143" s="1571">
        <v>303</v>
      </c>
      <c r="H143" s="1433">
        <v>605000</v>
      </c>
      <c r="I143" s="1434">
        <v>0</v>
      </c>
      <c r="J143" s="1754"/>
    </row>
    <row r="144" spans="1:12" ht="14.25" customHeight="1">
      <c r="A144" s="1753">
        <v>302</v>
      </c>
      <c r="B144" s="1905"/>
      <c r="C144" s="1905"/>
      <c r="D144" s="917">
        <v>122</v>
      </c>
      <c r="E144" s="917"/>
      <c r="F144" s="921" t="s">
        <v>909</v>
      </c>
      <c r="G144" s="1571">
        <v>302</v>
      </c>
      <c r="H144" s="1433">
        <v>5000</v>
      </c>
      <c r="I144" s="1434">
        <v>0</v>
      </c>
      <c r="J144" s="1754"/>
    </row>
    <row r="145" spans="1:11" ht="14.25" customHeight="1">
      <c r="A145" s="1753"/>
      <c r="B145" s="1905"/>
      <c r="C145" s="1905"/>
      <c r="D145" s="917">
        <v>124</v>
      </c>
      <c r="E145" s="917"/>
      <c r="F145" s="921" t="s">
        <v>203</v>
      </c>
      <c r="G145" s="1571">
        <v>306</v>
      </c>
      <c r="H145" s="1433">
        <v>1600</v>
      </c>
      <c r="I145" s="1434"/>
      <c r="J145" s="1754"/>
    </row>
    <row r="146" spans="1:11" ht="13.95" customHeight="1">
      <c r="A146" s="1753"/>
      <c r="B146" s="1905"/>
      <c r="C146" s="1905"/>
      <c r="D146" s="917">
        <v>123</v>
      </c>
      <c r="E146" s="917"/>
      <c r="F146" s="921" t="s">
        <v>2366</v>
      </c>
      <c r="G146" s="1571">
        <v>511</v>
      </c>
      <c r="H146" s="1433">
        <v>0</v>
      </c>
      <c r="I146" s="1437">
        <v>784286.81</v>
      </c>
      <c r="J146" s="1754"/>
    </row>
    <row r="147" spans="1:11">
      <c r="A147" s="1753">
        <v>306</v>
      </c>
      <c r="B147" s="1905"/>
      <c r="C147" s="717"/>
      <c r="D147" s="918"/>
      <c r="E147" s="918"/>
      <c r="H147" s="1424"/>
      <c r="I147" s="1434">
        <v>0</v>
      </c>
      <c r="J147" s="1754"/>
    </row>
    <row r="148" spans="1:11" ht="15" customHeight="1">
      <c r="A148" s="1753">
        <v>341</v>
      </c>
      <c r="B148" s="3877" t="s">
        <v>511</v>
      </c>
      <c r="C148" s="3877"/>
      <c r="D148" s="3877"/>
      <c r="E148" s="3877"/>
      <c r="F148" s="3877"/>
      <c r="G148" s="1571"/>
      <c r="H148" s="1433"/>
      <c r="I148" s="1424"/>
      <c r="J148" s="1754"/>
    </row>
    <row r="149" spans="1:11">
      <c r="A149" s="1753">
        <v>376</v>
      </c>
      <c r="B149" s="1905"/>
      <c r="C149" s="1905"/>
      <c r="D149" s="917">
        <v>125</v>
      </c>
      <c r="E149" s="917"/>
      <c r="F149" s="921" t="s">
        <v>929</v>
      </c>
      <c r="G149" s="1571">
        <v>372</v>
      </c>
      <c r="H149" s="1433">
        <v>0</v>
      </c>
      <c r="I149" s="1434"/>
      <c r="J149" s="1754"/>
    </row>
    <row r="150" spans="1:11">
      <c r="A150" s="1753"/>
      <c r="B150" s="1905"/>
      <c r="C150" s="1905"/>
      <c r="D150" s="917">
        <v>126</v>
      </c>
      <c r="E150" s="917"/>
      <c r="F150" s="921" t="s">
        <v>931</v>
      </c>
      <c r="G150" s="1571">
        <v>374</v>
      </c>
      <c r="H150" s="1433">
        <v>0</v>
      </c>
      <c r="I150" s="1434">
        <v>0</v>
      </c>
      <c r="J150" s="1754"/>
    </row>
    <row r="151" spans="1:11">
      <c r="A151" s="1753">
        <v>372</v>
      </c>
      <c r="B151" s="1905"/>
      <c r="C151" s="1905"/>
      <c r="D151" s="917">
        <v>127</v>
      </c>
      <c r="E151" s="917"/>
      <c r="F151" s="921" t="s">
        <v>525</v>
      </c>
      <c r="G151" s="1571">
        <v>497</v>
      </c>
      <c r="H151" s="1433">
        <v>1350</v>
      </c>
      <c r="I151" s="1434">
        <v>0</v>
      </c>
      <c r="J151" s="1754"/>
    </row>
    <row r="152" spans="1:11">
      <c r="A152" s="1753"/>
      <c r="B152" s="1905"/>
      <c r="C152" s="1905"/>
      <c r="D152" s="917">
        <v>128</v>
      </c>
      <c r="E152" s="917"/>
      <c r="F152" s="921" t="s">
        <v>709</v>
      </c>
      <c r="G152" s="1571">
        <v>377</v>
      </c>
      <c r="H152" s="1433">
        <v>50</v>
      </c>
      <c r="I152" s="1434">
        <v>0</v>
      </c>
      <c r="J152" s="1754"/>
    </row>
    <row r="153" spans="1:11">
      <c r="A153" s="1753">
        <v>340</v>
      </c>
      <c r="B153" s="1905"/>
      <c r="C153" s="1905"/>
      <c r="D153" s="917">
        <v>129</v>
      </c>
      <c r="E153" s="917"/>
      <c r="F153" s="921" t="s">
        <v>932</v>
      </c>
      <c r="G153" s="1571">
        <v>375</v>
      </c>
      <c r="H153" s="1433">
        <v>0</v>
      </c>
      <c r="I153" s="1434">
        <v>0</v>
      </c>
      <c r="J153" s="1754"/>
    </row>
    <row r="154" spans="1:11">
      <c r="A154" s="1753">
        <v>375</v>
      </c>
      <c r="B154" s="1905"/>
      <c r="C154" s="1905"/>
      <c r="D154" s="917">
        <v>131</v>
      </c>
      <c r="E154" s="917"/>
      <c r="F154" s="921" t="s">
        <v>1091</v>
      </c>
      <c r="G154" s="1571">
        <v>342</v>
      </c>
      <c r="H154" s="1433">
        <v>47688.4</v>
      </c>
      <c r="I154" s="1434">
        <v>0</v>
      </c>
      <c r="J154" s="1754"/>
    </row>
    <row r="155" spans="1:11">
      <c r="A155" s="1753"/>
      <c r="B155" s="1905"/>
      <c r="C155" s="1905"/>
      <c r="D155" s="917">
        <v>132</v>
      </c>
      <c r="E155" s="917"/>
      <c r="F155" s="921" t="s">
        <v>1089</v>
      </c>
      <c r="G155" s="1571">
        <v>340</v>
      </c>
      <c r="H155" s="1433">
        <v>19751.75</v>
      </c>
      <c r="I155" s="1434">
        <v>0</v>
      </c>
      <c r="J155" s="715"/>
    </row>
    <row r="156" spans="1:11">
      <c r="A156" s="1753"/>
      <c r="B156" s="1905"/>
      <c r="C156" s="1905"/>
      <c r="D156" s="917">
        <v>133</v>
      </c>
      <c r="E156" s="917"/>
      <c r="F156" s="921" t="s">
        <v>37</v>
      </c>
      <c r="G156" s="1571">
        <v>339</v>
      </c>
      <c r="H156" s="1433">
        <v>7173961.75</v>
      </c>
      <c r="I156" s="1434">
        <v>0</v>
      </c>
      <c r="J156" s="715"/>
    </row>
    <row r="157" spans="1:11" ht="15.6">
      <c r="A157" s="1753">
        <v>315</v>
      </c>
      <c r="B157" s="1905"/>
      <c r="C157" s="1905"/>
      <c r="D157" s="917">
        <v>134</v>
      </c>
      <c r="E157" s="917"/>
      <c r="F157" s="921" t="s">
        <v>933</v>
      </c>
      <c r="G157" s="1571">
        <v>376</v>
      </c>
      <c r="H157" s="1433">
        <v>350</v>
      </c>
      <c r="I157" s="1435">
        <v>7243151.9000000004</v>
      </c>
      <c r="J157" s="715"/>
    </row>
    <row r="158" spans="1:11" ht="15.6">
      <c r="A158" s="1753"/>
      <c r="B158" s="1905"/>
      <c r="C158" s="1905"/>
      <c r="D158" s="917"/>
      <c r="E158" s="917"/>
      <c r="F158" s="921"/>
      <c r="G158" s="1571"/>
      <c r="H158" s="1433"/>
      <c r="I158" s="1435"/>
      <c r="J158" s="715"/>
    </row>
    <row r="159" spans="1:11" ht="15.6" customHeight="1">
      <c r="A159" s="1753">
        <v>316</v>
      </c>
      <c r="B159" s="3877" t="s">
        <v>512</v>
      </c>
      <c r="C159" s="3877"/>
      <c r="D159" s="3877"/>
      <c r="E159" s="3877"/>
      <c r="F159" s="3877"/>
      <c r="G159" s="1571"/>
      <c r="H159" s="1433"/>
      <c r="I159" s="1435"/>
      <c r="J159" s="715"/>
    </row>
    <row r="160" spans="1:11" ht="15.6">
      <c r="A160" s="1753"/>
      <c r="B160" s="1905"/>
      <c r="C160" s="1905"/>
      <c r="D160" s="917">
        <v>136</v>
      </c>
      <c r="E160" s="917"/>
      <c r="F160" s="921" t="s">
        <v>148</v>
      </c>
      <c r="G160" s="1571">
        <v>315</v>
      </c>
      <c r="H160" s="1433">
        <v>1912872</v>
      </c>
      <c r="I160" s="1435">
        <v>1912872</v>
      </c>
      <c r="J160" s="715"/>
      <c r="K160" s="1772"/>
    </row>
    <row r="161" spans="1:11" ht="15.6" customHeight="1">
      <c r="A161" s="1753">
        <v>338</v>
      </c>
      <c r="B161" s="3877" t="s">
        <v>49</v>
      </c>
      <c r="C161" s="3877"/>
      <c r="D161" s="3877"/>
      <c r="E161" s="3877"/>
      <c r="F161" s="3877"/>
      <c r="G161" s="1571"/>
      <c r="H161" s="1433"/>
      <c r="I161" s="1436"/>
      <c r="J161" s="715"/>
      <c r="K161" s="1772"/>
    </row>
    <row r="162" spans="1:11" ht="15.6">
      <c r="A162" s="1753"/>
      <c r="B162" s="1905"/>
      <c r="C162" s="1905"/>
      <c r="D162" s="917">
        <v>137</v>
      </c>
      <c r="E162" s="917"/>
      <c r="F162" s="921" t="s">
        <v>149</v>
      </c>
      <c r="G162" s="1571">
        <v>316</v>
      </c>
      <c r="H162" s="1433">
        <v>917657.01</v>
      </c>
      <c r="I162" s="1435">
        <v>917657.01</v>
      </c>
      <c r="J162" s="715"/>
    </row>
    <row r="163" spans="1:11" ht="15.6" customHeight="1">
      <c r="A163" s="1753"/>
      <c r="B163" s="3877" t="s">
        <v>207</v>
      </c>
      <c r="C163" s="3877"/>
      <c r="D163" s="3877"/>
      <c r="E163" s="3877"/>
      <c r="F163" s="3877"/>
      <c r="G163" s="1571"/>
      <c r="H163" s="1433"/>
      <c r="I163" s="1436"/>
      <c r="J163" s="1754"/>
    </row>
    <row r="164" spans="1:11" ht="15.6">
      <c r="A164" s="1753">
        <v>128</v>
      </c>
      <c r="B164" s="1905"/>
      <c r="C164" s="1905"/>
      <c r="D164" s="917">
        <v>138</v>
      </c>
      <c r="E164" s="917"/>
      <c r="F164" s="921" t="s">
        <v>36</v>
      </c>
      <c r="G164" s="1571">
        <v>338</v>
      </c>
      <c r="H164" s="1433">
        <v>7525116027.2580013</v>
      </c>
      <c r="I164" s="1435">
        <v>7525116027.2580013</v>
      </c>
      <c r="J164" s="1754"/>
    </row>
    <row r="165" spans="1:11" ht="15.6">
      <c r="A165" s="1753">
        <v>130</v>
      </c>
      <c r="B165" s="1905"/>
      <c r="C165" s="1905"/>
      <c r="D165" s="917"/>
      <c r="E165" s="917"/>
      <c r="F165" s="921"/>
      <c r="G165" s="1571"/>
      <c r="H165" s="1433"/>
      <c r="I165" s="1436"/>
      <c r="J165" s="1754"/>
    </row>
    <row r="166" spans="1:11" ht="15" customHeight="1">
      <c r="A166" s="1753">
        <v>124</v>
      </c>
      <c r="B166" s="3878" t="s">
        <v>208</v>
      </c>
      <c r="C166" s="3878"/>
      <c r="D166" s="3878"/>
      <c r="E166" s="3878"/>
      <c r="F166" s="3878"/>
      <c r="G166" s="1571"/>
      <c r="H166" s="1433"/>
      <c r="I166" s="1434"/>
      <c r="J166" s="1754"/>
    </row>
    <row r="167" spans="1:11">
      <c r="A167" s="1753">
        <v>125</v>
      </c>
      <c r="B167" s="1905"/>
      <c r="C167" s="1905"/>
      <c r="D167" s="917">
        <v>139</v>
      </c>
      <c r="E167" s="917"/>
      <c r="F167" s="921" t="s">
        <v>74</v>
      </c>
      <c r="G167" s="1571">
        <v>130</v>
      </c>
      <c r="H167" s="1433">
        <v>434283</v>
      </c>
      <c r="I167" s="1434">
        <v>0</v>
      </c>
      <c r="J167" s="1754"/>
    </row>
    <row r="168" spans="1:11">
      <c r="A168" s="1753">
        <v>135</v>
      </c>
      <c r="B168" s="1905"/>
      <c r="C168" s="1905"/>
      <c r="D168" s="917">
        <v>140</v>
      </c>
      <c r="E168" s="917"/>
      <c r="F168" s="921" t="s">
        <v>262</v>
      </c>
      <c r="G168" s="1571">
        <v>125</v>
      </c>
      <c r="H168" s="1433">
        <v>0</v>
      </c>
      <c r="I168" s="1434">
        <v>0</v>
      </c>
      <c r="J168" s="1754"/>
    </row>
    <row r="169" spans="1:11">
      <c r="A169" s="1753">
        <v>138</v>
      </c>
      <c r="B169" s="1905"/>
      <c r="C169" s="1905"/>
      <c r="D169" s="917">
        <v>141</v>
      </c>
      <c r="E169" s="917"/>
      <c r="F169" s="921" t="s">
        <v>249</v>
      </c>
      <c r="G169" s="1571">
        <v>109</v>
      </c>
      <c r="H169" s="1433">
        <v>732742</v>
      </c>
      <c r="I169" s="1434">
        <v>0</v>
      </c>
      <c r="J169" s="1754"/>
      <c r="K169" s="1580"/>
    </row>
    <row r="170" spans="1:11">
      <c r="A170" s="1753">
        <v>121</v>
      </c>
      <c r="B170" s="1905"/>
      <c r="C170" s="1905"/>
      <c r="D170" s="917">
        <v>142</v>
      </c>
      <c r="E170" s="917"/>
      <c r="F170" s="921" t="s">
        <v>261</v>
      </c>
      <c r="G170" s="1571">
        <v>124</v>
      </c>
      <c r="H170" s="1433">
        <v>201822986.28999999</v>
      </c>
      <c r="I170" s="1434">
        <v>0</v>
      </c>
      <c r="J170" s="1754"/>
      <c r="K170" s="1579"/>
    </row>
    <row r="171" spans="1:11">
      <c r="A171" s="1753">
        <v>122</v>
      </c>
      <c r="B171" s="1905"/>
      <c r="C171" s="1905"/>
      <c r="D171" s="917">
        <v>143</v>
      </c>
      <c r="E171" s="917"/>
      <c r="F171" s="921" t="s">
        <v>263</v>
      </c>
      <c r="G171" s="1571">
        <v>126</v>
      </c>
      <c r="H171" s="1433">
        <v>0</v>
      </c>
      <c r="I171" s="1434">
        <v>0</v>
      </c>
      <c r="J171" s="1754"/>
      <c r="K171" s="1579"/>
    </row>
    <row r="172" spans="1:11">
      <c r="A172" s="1753">
        <v>134</v>
      </c>
      <c r="B172" s="1905"/>
      <c r="C172" s="1905"/>
      <c r="D172" s="917">
        <v>144</v>
      </c>
      <c r="E172" s="917"/>
      <c r="F172" s="921" t="s">
        <v>268</v>
      </c>
      <c r="G172" s="1571">
        <v>138</v>
      </c>
      <c r="H172" s="1433">
        <v>0</v>
      </c>
      <c r="I172" s="1434">
        <v>0</v>
      </c>
      <c r="J172" s="1754"/>
      <c r="K172" s="1579"/>
    </row>
    <row r="173" spans="1:11">
      <c r="A173" s="1753">
        <v>127</v>
      </c>
      <c r="B173" s="1905"/>
      <c r="C173" s="1905"/>
      <c r="D173" s="917">
        <v>145</v>
      </c>
      <c r="E173" s="917"/>
      <c r="F173" s="921" t="s">
        <v>265</v>
      </c>
      <c r="G173" s="1571">
        <v>128</v>
      </c>
      <c r="H173" s="1433">
        <v>3434201.17</v>
      </c>
      <c r="I173" s="1434">
        <v>0</v>
      </c>
      <c r="J173" s="1754"/>
      <c r="K173" s="1580"/>
    </row>
    <row r="174" spans="1:11">
      <c r="A174" s="1753">
        <v>109</v>
      </c>
      <c r="B174" s="1905"/>
      <c r="C174" s="1905"/>
      <c r="D174" s="917">
        <v>146</v>
      </c>
      <c r="E174" s="917"/>
      <c r="F174" s="921" t="s">
        <v>258</v>
      </c>
      <c r="G174" s="1571">
        <v>121</v>
      </c>
      <c r="H174" s="1433">
        <v>28377371.73</v>
      </c>
      <c r="I174" s="1434">
        <v>0</v>
      </c>
      <c r="J174" s="1754"/>
      <c r="K174" s="1579"/>
    </row>
    <row r="175" spans="1:11">
      <c r="A175" s="1753">
        <v>131</v>
      </c>
      <c r="B175" s="1905"/>
      <c r="C175" s="1905"/>
      <c r="D175" s="917">
        <v>147</v>
      </c>
      <c r="E175" s="917"/>
      <c r="F175" s="921" t="s">
        <v>259</v>
      </c>
      <c r="G175" s="1571">
        <v>122</v>
      </c>
      <c r="H175" s="1433">
        <v>2990336.29</v>
      </c>
      <c r="I175" s="1434">
        <v>0</v>
      </c>
      <c r="J175" s="1754"/>
      <c r="K175" s="1579"/>
    </row>
    <row r="176" spans="1:11">
      <c r="A176" s="1753">
        <v>126</v>
      </c>
      <c r="B176" s="1905"/>
      <c r="C176" s="1905"/>
      <c r="D176" s="917">
        <v>148</v>
      </c>
      <c r="E176" s="917"/>
      <c r="F176" s="921" t="s">
        <v>260</v>
      </c>
      <c r="G176" s="1571">
        <v>123</v>
      </c>
      <c r="H176" s="1433">
        <v>1342375.93</v>
      </c>
      <c r="I176" s="1434">
        <v>0</v>
      </c>
      <c r="J176" s="1754"/>
      <c r="K176" s="1579"/>
    </row>
    <row r="177" spans="1:11">
      <c r="A177" s="1753">
        <v>119</v>
      </c>
      <c r="B177" s="1905"/>
      <c r="C177" s="1905"/>
      <c r="D177" s="917">
        <v>149</v>
      </c>
      <c r="E177" s="917"/>
      <c r="F177" s="921" t="s">
        <v>1452</v>
      </c>
      <c r="G177" s="1571">
        <v>127</v>
      </c>
      <c r="H177" s="1433">
        <v>0</v>
      </c>
      <c r="I177" s="1434">
        <v>0</v>
      </c>
      <c r="J177" s="1754"/>
      <c r="K177" s="1579"/>
    </row>
    <row r="178" spans="1:11">
      <c r="A178" s="1753">
        <v>114</v>
      </c>
      <c r="B178" s="1905"/>
      <c r="C178" s="1905"/>
      <c r="D178" s="917">
        <v>150</v>
      </c>
      <c r="E178" s="917"/>
      <c r="F178" s="921" t="s">
        <v>269</v>
      </c>
      <c r="G178" s="1571">
        <v>139</v>
      </c>
      <c r="H178" s="1433">
        <v>0</v>
      </c>
      <c r="I178" s="1434">
        <v>0</v>
      </c>
      <c r="J178" s="1754"/>
      <c r="K178" s="1579"/>
    </row>
    <row r="179" spans="1:11">
      <c r="A179" s="1753">
        <v>107</v>
      </c>
      <c r="B179" s="1905"/>
      <c r="C179" s="1905"/>
      <c r="D179" s="917">
        <v>151</v>
      </c>
      <c r="E179" s="917"/>
      <c r="F179" s="921" t="s">
        <v>471</v>
      </c>
      <c r="G179" s="1571">
        <v>135</v>
      </c>
      <c r="H179" s="1433">
        <v>0</v>
      </c>
      <c r="I179" s="1434">
        <v>0</v>
      </c>
      <c r="J179" s="1754"/>
      <c r="K179" s="1579"/>
    </row>
    <row r="180" spans="1:11">
      <c r="A180" s="1753">
        <v>115</v>
      </c>
      <c r="B180" s="1905"/>
      <c r="C180" s="1905"/>
      <c r="D180" s="917">
        <v>152</v>
      </c>
      <c r="E180" s="917"/>
      <c r="F180" s="921" t="s">
        <v>470</v>
      </c>
      <c r="G180" s="1571">
        <v>134</v>
      </c>
      <c r="H180" s="1433">
        <v>0</v>
      </c>
      <c r="I180" s="1434">
        <v>0</v>
      </c>
      <c r="J180" s="1754"/>
      <c r="K180" s="1579"/>
    </row>
    <row r="181" spans="1:11">
      <c r="A181" s="1753">
        <v>116</v>
      </c>
      <c r="B181" s="1905"/>
      <c r="C181" s="1905"/>
      <c r="D181" s="917">
        <v>153</v>
      </c>
      <c r="E181" s="917"/>
      <c r="F181" s="921" t="s">
        <v>1520</v>
      </c>
      <c r="G181" s="1571">
        <v>137</v>
      </c>
      <c r="H181" s="1433">
        <v>6295559</v>
      </c>
      <c r="I181" s="1434">
        <v>0</v>
      </c>
      <c r="J181" s="1754"/>
      <c r="K181" s="1579"/>
    </row>
    <row r="182" spans="1:11">
      <c r="A182" s="1753">
        <v>137</v>
      </c>
      <c r="B182" s="1905"/>
      <c r="C182" s="1905"/>
      <c r="D182" s="917">
        <v>154</v>
      </c>
      <c r="E182" s="917"/>
      <c r="F182" s="921" t="s">
        <v>257</v>
      </c>
      <c r="G182" s="1571">
        <v>120</v>
      </c>
      <c r="H182" s="1433">
        <v>0</v>
      </c>
      <c r="I182" s="1434">
        <v>0</v>
      </c>
      <c r="J182" s="1754"/>
      <c r="K182" s="1579"/>
    </row>
    <row r="183" spans="1:11">
      <c r="A183" s="1753">
        <v>108</v>
      </c>
      <c r="B183" s="1905"/>
      <c r="C183" s="1905"/>
      <c r="D183" s="917">
        <v>155</v>
      </c>
      <c r="E183" s="917"/>
      <c r="F183" s="921" t="s">
        <v>472</v>
      </c>
      <c r="G183" s="1571">
        <v>136</v>
      </c>
      <c r="H183" s="1433">
        <v>0</v>
      </c>
      <c r="I183" s="1434">
        <v>0</v>
      </c>
      <c r="J183" s="1754"/>
      <c r="K183" s="1579"/>
    </row>
    <row r="184" spans="1:11">
      <c r="A184" s="1753">
        <v>143</v>
      </c>
      <c r="B184" s="1905"/>
      <c r="C184" s="1905"/>
      <c r="D184" s="917">
        <v>156</v>
      </c>
      <c r="E184" s="917"/>
      <c r="F184" s="921" t="s">
        <v>271</v>
      </c>
      <c r="G184" s="1571">
        <v>142</v>
      </c>
      <c r="H184" s="1433">
        <v>3389187.48</v>
      </c>
      <c r="I184" s="1434">
        <v>0</v>
      </c>
      <c r="J184" s="1754"/>
      <c r="K184" s="1579"/>
    </row>
    <row r="185" spans="1:11">
      <c r="A185" s="1753">
        <v>120</v>
      </c>
      <c r="B185" s="1905"/>
      <c r="C185" s="1905"/>
      <c r="D185" s="917">
        <v>157</v>
      </c>
      <c r="E185" s="917"/>
      <c r="F185" s="921" t="s">
        <v>1380</v>
      </c>
      <c r="G185" s="1571">
        <v>119</v>
      </c>
      <c r="H185" s="1433">
        <v>9203974.4700000007</v>
      </c>
      <c r="I185" s="1434">
        <v>0</v>
      </c>
      <c r="J185" s="1754"/>
      <c r="K185" s="1579"/>
    </row>
    <row r="186" spans="1:11">
      <c r="A186" s="1753">
        <v>129</v>
      </c>
      <c r="B186" s="1905"/>
      <c r="C186" s="1905"/>
      <c r="D186" s="917">
        <v>158</v>
      </c>
      <c r="E186" s="917"/>
      <c r="F186" s="921" t="s">
        <v>256</v>
      </c>
      <c r="G186" s="1571">
        <v>118</v>
      </c>
      <c r="H186" s="1433">
        <v>722933.75</v>
      </c>
      <c r="I186" s="1434">
        <v>0</v>
      </c>
      <c r="J186" s="1754"/>
      <c r="K186" s="1579"/>
    </row>
    <row r="187" spans="1:11">
      <c r="A187" s="1753">
        <v>142</v>
      </c>
      <c r="B187" s="1905"/>
      <c r="C187" s="1905"/>
      <c r="D187" s="917">
        <v>159</v>
      </c>
      <c r="E187" s="917"/>
      <c r="F187" s="921" t="s">
        <v>272</v>
      </c>
      <c r="G187" s="1571">
        <v>143</v>
      </c>
      <c r="H187" s="1433">
        <v>0</v>
      </c>
      <c r="I187" s="1434">
        <v>0</v>
      </c>
      <c r="J187" s="1754"/>
      <c r="K187" s="1579"/>
    </row>
    <row r="188" spans="1:11">
      <c r="A188" s="1753">
        <v>123</v>
      </c>
      <c r="B188" s="1905"/>
      <c r="C188" s="1905"/>
      <c r="D188" s="917">
        <v>160</v>
      </c>
      <c r="E188" s="917"/>
      <c r="F188" s="921" t="s">
        <v>75</v>
      </c>
      <c r="G188" s="1571">
        <v>131</v>
      </c>
      <c r="H188" s="1433">
        <v>2145840</v>
      </c>
      <c r="I188" s="1434">
        <v>0</v>
      </c>
      <c r="J188" s="1754"/>
      <c r="K188" s="1579"/>
    </row>
    <row r="189" spans="1:11">
      <c r="A189" s="1753">
        <v>118</v>
      </c>
      <c r="B189" s="1905"/>
      <c r="C189" s="1905"/>
      <c r="D189" s="917">
        <v>161</v>
      </c>
      <c r="E189" s="917"/>
      <c r="F189" s="921" t="s">
        <v>248</v>
      </c>
      <c r="G189" s="1571">
        <v>108</v>
      </c>
      <c r="H189" s="1433">
        <v>83289530</v>
      </c>
      <c r="I189" s="1434">
        <v>0</v>
      </c>
      <c r="J189" s="1754"/>
      <c r="K189" s="1579"/>
    </row>
    <row r="190" spans="1:11">
      <c r="A190" s="1753">
        <v>139</v>
      </c>
      <c r="B190" s="1905"/>
      <c r="C190" s="1905"/>
      <c r="D190" s="917">
        <v>162</v>
      </c>
      <c r="E190" s="917"/>
      <c r="F190" s="921" t="s">
        <v>1521</v>
      </c>
      <c r="G190" s="1571">
        <v>140</v>
      </c>
      <c r="H190" s="1433">
        <v>82808</v>
      </c>
      <c r="I190" s="1434">
        <v>0</v>
      </c>
      <c r="J190" s="1754"/>
      <c r="K190" s="1579"/>
    </row>
    <row r="191" spans="1:11">
      <c r="A191" s="1753">
        <v>113</v>
      </c>
      <c r="B191" s="1905"/>
      <c r="C191" s="1905"/>
      <c r="D191" s="917">
        <v>163</v>
      </c>
      <c r="E191" s="917"/>
      <c r="F191" s="921" t="s">
        <v>1382</v>
      </c>
      <c r="G191" s="1571">
        <v>132</v>
      </c>
      <c r="H191" s="1433">
        <v>0</v>
      </c>
      <c r="I191" s="1434">
        <v>0</v>
      </c>
      <c r="J191" s="1754"/>
      <c r="K191" s="1579"/>
    </row>
    <row r="192" spans="1:11">
      <c r="A192" s="1753">
        <v>133</v>
      </c>
      <c r="B192" s="1905"/>
      <c r="C192" s="1905"/>
      <c r="D192" s="917">
        <v>164</v>
      </c>
      <c r="E192" s="917"/>
      <c r="F192" s="921" t="s">
        <v>252</v>
      </c>
      <c r="G192" s="1571">
        <v>113</v>
      </c>
      <c r="H192" s="1433">
        <v>43291366.479999997</v>
      </c>
      <c r="I192" s="1434">
        <v>0</v>
      </c>
      <c r="J192" s="1754"/>
      <c r="K192" s="1579"/>
    </row>
    <row r="193" spans="1:13">
      <c r="A193" s="1753">
        <v>132</v>
      </c>
      <c r="B193" s="1905"/>
      <c r="C193" s="1905"/>
      <c r="D193" s="917">
        <v>165</v>
      </c>
      <c r="E193" s="917"/>
      <c r="F193" s="921" t="s">
        <v>957</v>
      </c>
      <c r="G193" s="1571">
        <v>133</v>
      </c>
      <c r="H193" s="1433">
        <v>0</v>
      </c>
      <c r="I193" s="1434">
        <v>0</v>
      </c>
      <c r="J193" s="1754"/>
      <c r="K193" s="1579"/>
    </row>
    <row r="194" spans="1:13">
      <c r="A194" s="1753">
        <v>141</v>
      </c>
      <c r="B194" s="1905"/>
      <c r="C194" s="1905"/>
      <c r="D194" s="917">
        <v>166</v>
      </c>
      <c r="E194" s="917"/>
      <c r="F194" s="921" t="s">
        <v>266</v>
      </c>
      <c r="G194" s="1571">
        <v>129</v>
      </c>
      <c r="H194" s="1433">
        <v>0</v>
      </c>
      <c r="I194" s="1434">
        <v>0</v>
      </c>
      <c r="J194" s="1754"/>
      <c r="K194" s="1579"/>
    </row>
    <row r="195" spans="1:13">
      <c r="A195" s="1753">
        <v>145</v>
      </c>
      <c r="B195" s="1905"/>
      <c r="C195" s="1905"/>
      <c r="D195" s="917">
        <v>167</v>
      </c>
      <c r="E195" s="917"/>
      <c r="F195" s="921" t="s">
        <v>270</v>
      </c>
      <c r="G195" s="1571">
        <v>141</v>
      </c>
      <c r="H195" s="1433">
        <v>0</v>
      </c>
      <c r="I195" s="1434">
        <v>0</v>
      </c>
      <c r="J195" s="1754"/>
      <c r="K195" s="1579"/>
    </row>
    <row r="196" spans="1:13">
      <c r="A196" s="1753">
        <v>144</v>
      </c>
      <c r="B196" s="1905"/>
      <c r="C196" s="1905"/>
      <c r="D196" s="917">
        <v>168</v>
      </c>
      <c r="E196" s="917"/>
      <c r="F196" s="921" t="s">
        <v>39</v>
      </c>
      <c r="G196" s="1571">
        <v>145</v>
      </c>
      <c r="H196" s="1433">
        <v>1807742.355</v>
      </c>
      <c r="I196" s="1434">
        <v>0</v>
      </c>
      <c r="J196" s="1754"/>
      <c r="K196" s="1579"/>
    </row>
    <row r="197" spans="1:13">
      <c r="A197" s="1753">
        <v>140</v>
      </c>
      <c r="B197" s="1905"/>
      <c r="C197" s="1905"/>
      <c r="D197" s="917">
        <v>169</v>
      </c>
      <c r="E197" s="917"/>
      <c r="F197" s="921" t="s">
        <v>40</v>
      </c>
      <c r="G197" s="1571">
        <v>144</v>
      </c>
      <c r="H197" s="1433">
        <v>0</v>
      </c>
      <c r="I197" s="1434">
        <v>0</v>
      </c>
      <c r="J197" s="1754"/>
      <c r="K197" s="1579"/>
    </row>
    <row r="198" spans="1:13">
      <c r="A198" s="1753"/>
      <c r="B198" s="1905"/>
      <c r="C198" s="1905"/>
      <c r="D198" s="917"/>
      <c r="E198" s="917"/>
      <c r="F198" s="921" t="s">
        <v>2378</v>
      </c>
      <c r="G198" s="1571">
        <v>545</v>
      </c>
      <c r="H198" s="1433">
        <v>56803838.25</v>
      </c>
      <c r="I198" s="1434"/>
      <c r="J198" s="1754"/>
      <c r="K198" s="1579"/>
    </row>
    <row r="199" spans="1:13">
      <c r="A199" s="1753">
        <v>136</v>
      </c>
      <c r="B199" s="1905"/>
      <c r="C199" s="1905"/>
      <c r="D199" s="917">
        <v>170</v>
      </c>
      <c r="E199" s="917"/>
      <c r="F199" s="921" t="s">
        <v>253</v>
      </c>
      <c r="G199" s="1575">
        <v>114</v>
      </c>
      <c r="H199" s="1433">
        <v>76496924.435000002</v>
      </c>
      <c r="I199" s="1434">
        <v>0</v>
      </c>
      <c r="J199" s="1754"/>
      <c r="K199" s="1579"/>
    </row>
    <row r="200" spans="1:13">
      <c r="A200" s="1753"/>
      <c r="B200" s="1905"/>
      <c r="C200" s="1905"/>
      <c r="D200" s="917">
        <v>171</v>
      </c>
      <c r="E200" s="917"/>
      <c r="F200" s="921" t="s">
        <v>1522</v>
      </c>
      <c r="G200" s="1575">
        <v>107</v>
      </c>
      <c r="H200" s="1433">
        <v>1985667.38</v>
      </c>
      <c r="I200" s="1434">
        <v>0</v>
      </c>
      <c r="K200" s="1579"/>
    </row>
    <row r="201" spans="1:13">
      <c r="A201" s="1753"/>
      <c r="B201" s="1905"/>
      <c r="C201" s="1905"/>
      <c r="D201" s="917">
        <v>172</v>
      </c>
      <c r="E201" s="917"/>
      <c r="F201" s="921" t="s">
        <v>254</v>
      </c>
      <c r="G201" s="1571">
        <v>115</v>
      </c>
      <c r="H201" s="1433">
        <v>65551866.164999999</v>
      </c>
      <c r="I201" s="1434">
        <v>0</v>
      </c>
      <c r="J201" s="715"/>
      <c r="K201" s="1579"/>
    </row>
    <row r="202" spans="1:13">
      <c r="A202" s="1753"/>
      <c r="B202" s="1905"/>
      <c r="C202" s="1905"/>
      <c r="D202" s="917">
        <v>173</v>
      </c>
      <c r="E202" s="917"/>
      <c r="F202" s="921" t="s">
        <v>255</v>
      </c>
      <c r="G202" s="1571">
        <v>116</v>
      </c>
      <c r="H202" s="1433">
        <v>5516783.5</v>
      </c>
      <c r="I202" s="1434">
        <v>0</v>
      </c>
      <c r="J202" s="715"/>
      <c r="K202" s="1579"/>
      <c r="M202" s="1755"/>
    </row>
    <row r="203" spans="1:13" ht="15.6">
      <c r="A203" s="1753"/>
      <c r="B203" s="1905"/>
      <c r="C203" s="1905"/>
      <c r="D203" s="917"/>
      <c r="E203" s="917"/>
      <c r="F203" s="921"/>
      <c r="G203" s="1576"/>
      <c r="H203" s="1437">
        <v>595718317.67499995</v>
      </c>
      <c r="I203" s="1425"/>
      <c r="J203" s="715"/>
      <c r="K203" s="1579"/>
    </row>
    <row r="204" spans="1:13" ht="15.6">
      <c r="A204" s="1753"/>
      <c r="B204" s="714"/>
      <c r="C204" s="714"/>
      <c r="D204" s="928">
        <v>174</v>
      </c>
      <c r="E204" s="929"/>
      <c r="F204" s="929" t="s">
        <v>777</v>
      </c>
      <c r="G204" s="1577">
        <v>350</v>
      </c>
      <c r="H204" s="1438">
        <v>371747262.76999998</v>
      </c>
      <c r="I204" s="1436"/>
      <c r="J204" s="1773"/>
      <c r="K204" s="1579"/>
    </row>
    <row r="205" spans="1:13" ht="15.6">
      <c r="B205" s="1905"/>
      <c r="C205" s="1905"/>
      <c r="D205" s="917"/>
      <c r="E205" s="917"/>
      <c r="F205" s="921"/>
      <c r="H205" s="1437">
        <v>223971054.90499997</v>
      </c>
      <c r="I205" s="1435">
        <v>223971054.90499997</v>
      </c>
      <c r="K205" s="896"/>
    </row>
    <row r="206" spans="1:13" ht="15.6">
      <c r="B206" s="1905"/>
      <c r="C206" s="1905"/>
      <c r="D206" s="917"/>
      <c r="E206" s="917"/>
      <c r="F206" s="930" t="s">
        <v>671</v>
      </c>
      <c r="H206" s="1433"/>
      <c r="I206" s="1435">
        <v>79592261911.476959</v>
      </c>
      <c r="J206" s="1769"/>
      <c r="K206" s="897"/>
    </row>
    <row r="207" spans="1:13" ht="15.6">
      <c r="B207" s="714"/>
      <c r="C207" s="714"/>
      <c r="D207" s="918"/>
      <c r="E207" s="918"/>
      <c r="H207" s="1434"/>
      <c r="I207" s="1436"/>
      <c r="M207" s="1791"/>
    </row>
    <row r="208" spans="1:13">
      <c r="M208" s="1792"/>
    </row>
    <row r="209" spans="1:13">
      <c r="I209" s="1425">
        <v>79592261911.478745</v>
      </c>
      <c r="M209" s="1792"/>
    </row>
    <row r="210" spans="1:13">
      <c r="A210" s="714"/>
      <c r="B210" s="714"/>
      <c r="C210" s="714"/>
      <c r="D210" s="714"/>
      <c r="E210" s="714"/>
      <c r="F210" s="714"/>
      <c r="G210" s="714"/>
      <c r="M210" s="493"/>
    </row>
    <row r="211" spans="1:13">
      <c r="A211" s="714"/>
      <c r="B211" s="714"/>
      <c r="C211" s="714"/>
      <c r="D211" s="714"/>
      <c r="E211" s="714"/>
      <c r="F211" s="714">
        <v>682319730.81999993</v>
      </c>
      <c r="G211" s="714"/>
      <c r="I211" s="1788">
        <v>2.716064453125E-3</v>
      </c>
    </row>
    <row r="212" spans="1:13">
      <c r="A212" s="714"/>
      <c r="B212" s="714"/>
      <c r="C212" s="714"/>
      <c r="D212" s="714"/>
      <c r="E212" s="714"/>
      <c r="F212" s="714"/>
      <c r="G212" s="714"/>
      <c r="H212" s="1429">
        <v>907043610.49499989</v>
      </c>
    </row>
    <row r="213" spans="1:13">
      <c r="A213" s="714"/>
      <c r="B213" s="714"/>
      <c r="C213" s="714"/>
      <c r="D213" s="714"/>
      <c r="E213" s="714"/>
      <c r="F213" s="714"/>
      <c r="G213" s="714"/>
      <c r="I213" s="1429">
        <v>2617281.6970000002</v>
      </c>
    </row>
    <row r="214" spans="1:13">
      <c r="A214" s="714"/>
      <c r="B214" s="714"/>
      <c r="C214" s="714"/>
      <c r="D214" s="714"/>
      <c r="E214" s="714"/>
      <c r="F214" s="714"/>
      <c r="G214" s="714"/>
    </row>
    <row r="215" spans="1:13">
      <c r="A215" s="714"/>
      <c r="B215" s="714"/>
      <c r="C215" s="714"/>
      <c r="D215" s="714"/>
      <c r="E215" s="714"/>
      <c r="F215" s="714"/>
      <c r="G215" s="714"/>
      <c r="I215" s="1441">
        <v>27165721060.27</v>
      </c>
    </row>
    <row r="216" spans="1:13">
      <c r="A216" s="714"/>
      <c r="B216" s="714"/>
      <c r="C216" s="714"/>
      <c r="D216" s="714"/>
      <c r="E216" s="714"/>
      <c r="F216" s="714"/>
      <c r="G216" s="714"/>
    </row>
    <row r="217" spans="1:13">
      <c r="A217" s="714"/>
      <c r="B217" s="714"/>
      <c r="C217" s="714"/>
      <c r="D217" s="714"/>
      <c r="E217" s="714"/>
      <c r="F217" s="714"/>
      <c r="G217" s="714"/>
      <c r="H217" s="1429">
        <v>682319730.81999993</v>
      </c>
      <c r="I217" s="1429">
        <v>52426540851.206955</v>
      </c>
    </row>
    <row r="218" spans="1:13">
      <c r="A218" s="714"/>
      <c r="B218" s="714"/>
      <c r="C218" s="714"/>
      <c r="D218" s="714"/>
      <c r="E218" s="714"/>
      <c r="F218" s="714"/>
      <c r="G218" s="714"/>
    </row>
    <row r="219" spans="1:13">
      <c r="A219" s="714"/>
      <c r="B219" s="714"/>
      <c r="C219" s="714"/>
      <c r="D219" s="714"/>
      <c r="E219" s="714"/>
      <c r="F219" s="714"/>
      <c r="G219" s="714"/>
    </row>
    <row r="221" spans="1:13">
      <c r="A221" s="714"/>
      <c r="B221" s="714"/>
      <c r="C221" s="714"/>
      <c r="D221" s="714"/>
      <c r="E221" s="714"/>
      <c r="F221" s="714"/>
      <c r="G221" s="714"/>
      <c r="K221" s="1789"/>
      <c r="L221" s="1789"/>
    </row>
    <row r="222" spans="1:13">
      <c r="A222" s="714"/>
      <c r="B222" s="714"/>
      <c r="C222" s="714"/>
      <c r="D222" s="714"/>
      <c r="E222" s="714"/>
      <c r="F222" s="714"/>
      <c r="G222" s="714"/>
      <c r="I222" s="1429">
        <v>13787381.369999999</v>
      </c>
      <c r="K222" s="1790"/>
      <c r="L222" s="1790"/>
    </row>
    <row r="223" spans="1:13">
      <c r="A223" s="714"/>
      <c r="B223" s="714"/>
      <c r="C223" s="714"/>
      <c r="D223" s="714"/>
      <c r="E223" s="714"/>
      <c r="F223" s="714"/>
      <c r="G223" s="714"/>
      <c r="K223" s="1790"/>
      <c r="L223" s="1790"/>
    </row>
    <row r="224" spans="1:13">
      <c r="A224" s="714"/>
      <c r="B224" s="714"/>
      <c r="C224" s="714"/>
      <c r="D224" s="714"/>
      <c r="E224" s="714"/>
      <c r="F224" s="714"/>
      <c r="G224" s="714"/>
      <c r="K224" s="1790"/>
      <c r="L224" s="1790"/>
    </row>
    <row r="225" spans="1:12">
      <c r="A225" s="714"/>
      <c r="B225" s="714"/>
      <c r="C225" s="714"/>
      <c r="D225" s="714"/>
      <c r="E225" s="714"/>
      <c r="F225" s="714"/>
      <c r="G225" s="714"/>
      <c r="L225" s="1790"/>
    </row>
    <row r="226" spans="1:12" ht="13.2">
      <c r="A226" s="714"/>
      <c r="B226" s="714"/>
      <c r="C226" s="714"/>
      <c r="D226" s="714"/>
      <c r="E226" s="714"/>
      <c r="F226" s="714"/>
      <c r="G226" s="714"/>
      <c r="H226" s="714"/>
      <c r="I226" s="714"/>
      <c r="J226" s="714"/>
      <c r="K226" s="1790"/>
      <c r="L226" s="1790"/>
    </row>
    <row r="227" spans="1:12" ht="11.4">
      <c r="A227" s="714"/>
      <c r="B227" s="714"/>
      <c r="C227" s="714"/>
      <c r="D227" s="714"/>
      <c r="E227" s="714"/>
      <c r="F227" s="714"/>
      <c r="G227" s="714"/>
      <c r="H227" s="714"/>
      <c r="I227" s="714"/>
      <c r="J227" s="714"/>
    </row>
    <row r="230" spans="1:12" ht="11.4">
      <c r="A230" s="714"/>
      <c r="B230" s="714"/>
      <c r="C230" s="714"/>
      <c r="D230" s="714"/>
      <c r="E230" s="714"/>
      <c r="F230" s="714"/>
      <c r="G230" s="714"/>
      <c r="H230" s="714"/>
      <c r="I230" s="714"/>
      <c r="J230" s="714"/>
    </row>
    <row r="232" spans="1:12" ht="11.4">
      <c r="A232" s="714"/>
      <c r="B232" s="714"/>
      <c r="C232" s="714"/>
      <c r="D232" s="714"/>
      <c r="E232" s="714"/>
      <c r="F232" s="714"/>
      <c r="G232" s="714"/>
      <c r="H232" s="714"/>
      <c r="I232" s="714"/>
      <c r="J232" s="714"/>
    </row>
    <row r="233" spans="1:12" ht="11.4">
      <c r="A233" s="714"/>
      <c r="B233" s="714"/>
      <c r="C233" s="714"/>
      <c r="D233" s="714"/>
      <c r="E233" s="714"/>
      <c r="F233" s="714"/>
      <c r="G233" s="714"/>
      <c r="H233" s="714"/>
      <c r="I233" s="714"/>
      <c r="J233" s="714"/>
    </row>
    <row r="234" spans="1:12" ht="11.4">
      <c r="A234" s="714"/>
      <c r="B234" s="714"/>
      <c r="C234" s="714"/>
      <c r="D234" s="714"/>
      <c r="E234" s="714"/>
      <c r="F234" s="714"/>
      <c r="G234" s="714"/>
      <c r="H234" s="714"/>
      <c r="I234" s="714"/>
      <c r="J234" s="714"/>
    </row>
  </sheetData>
  <sortState xmlns:xlrd2="http://schemas.microsoft.com/office/spreadsheetml/2017/richdata2" ref="K169:K204">
    <sortCondition ref="K169"/>
  </sortState>
  <mergeCells count="22">
    <mergeCell ref="E3:I3"/>
    <mergeCell ref="E2:I2"/>
    <mergeCell ref="E1:I1"/>
    <mergeCell ref="B89:F89"/>
    <mergeCell ref="B112:F112"/>
    <mergeCell ref="E84:F84"/>
    <mergeCell ref="B5:F5"/>
    <mergeCell ref="B6:F6"/>
    <mergeCell ref="B9:F9"/>
    <mergeCell ref="B47:F47"/>
    <mergeCell ref="B19:F19"/>
    <mergeCell ref="B26:F26"/>
    <mergeCell ref="B37:F37"/>
    <mergeCell ref="B44:F44"/>
    <mergeCell ref="B83:F83"/>
    <mergeCell ref="B159:F159"/>
    <mergeCell ref="B166:F166"/>
    <mergeCell ref="B161:F161"/>
    <mergeCell ref="B163:F163"/>
    <mergeCell ref="B134:F134"/>
    <mergeCell ref="B136:F136"/>
    <mergeCell ref="B148:F148"/>
  </mergeCells>
  <phoneticPr fontId="0" type="noConversion"/>
  <pageMargins left="0.75" right="0.75" top="0.83" bottom="0.59" header="0.43" footer="0.3"/>
  <pageSetup paperSize="9" scale="90" orientation="portrait" r:id="rId1"/>
  <headerFooter alignWithMargins="0">
    <oddFooter>&amp;LA.Mazid&amp;CPage &amp; &amp;R&amp;D</oddFooter>
  </headerFooter>
  <rowBreaks count="3" manualBreakCount="3">
    <brk id="54" max="8" man="1"/>
    <brk id="83" max="8" man="1"/>
    <brk id="133" max="8"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0"/>
  <dimension ref="A1:S126"/>
  <sheetViews>
    <sheetView view="pageBreakPreview" topLeftCell="H13" zoomScale="110" zoomScaleNormal="100" zoomScaleSheetLayoutView="110" workbookViewId="0">
      <selection activeCell="I13" sqref="I1:Q1048576"/>
    </sheetView>
  </sheetViews>
  <sheetFormatPr defaultColWidth="9.109375" defaultRowHeight="13.8"/>
  <cols>
    <col min="1" max="1" width="3" style="1294" customWidth="1"/>
    <col min="2" max="2" width="0.33203125" style="1294" customWidth="1"/>
    <col min="3" max="3" width="4" style="1294" customWidth="1"/>
    <col min="4" max="4" width="3.88671875" style="1294" customWidth="1"/>
    <col min="5" max="5" width="27.109375" style="1294" customWidth="1"/>
    <col min="6" max="6" width="9.6640625" style="1294" customWidth="1"/>
    <col min="7" max="7" width="18.88671875" style="1294" customWidth="1"/>
    <col min="8" max="8" width="18.33203125" style="1294" customWidth="1"/>
    <col min="9" max="9" width="9.5546875" style="1298" customWidth="1"/>
    <col min="10" max="10" width="24.5546875" style="1298" customWidth="1"/>
    <col min="11" max="11" width="21.109375" style="1298" customWidth="1"/>
    <col min="12" max="12" width="19.109375" style="1298" customWidth="1"/>
    <col min="13" max="13" width="18.6640625" style="1298" customWidth="1"/>
    <col min="14" max="14" width="27.5546875" style="1298" customWidth="1"/>
    <col min="15" max="15" width="9.109375" style="1298"/>
    <col min="16" max="16" width="20" style="1298" customWidth="1"/>
    <col min="17" max="16384" width="9.109375" style="1298"/>
  </cols>
  <sheetData>
    <row r="1" spans="1:19">
      <c r="B1" s="1296" t="s">
        <v>719</v>
      </c>
      <c r="C1" s="1297"/>
      <c r="D1" s="1297"/>
      <c r="E1" s="1297"/>
      <c r="F1" s="1297"/>
      <c r="G1" s="1297"/>
      <c r="H1" s="1297"/>
    </row>
    <row r="2" spans="1:19">
      <c r="B2" s="1299" t="s">
        <v>1359</v>
      </c>
      <c r="C2" s="1297"/>
      <c r="D2" s="1297"/>
      <c r="E2" s="1297"/>
      <c r="F2" s="1297"/>
      <c r="G2" s="1297"/>
      <c r="H2" s="1297"/>
    </row>
    <row r="3" spans="1:19">
      <c r="B3" s="1296"/>
      <c r="C3" s="3890" t="s">
        <v>2217</v>
      </c>
      <c r="D3" s="3890"/>
      <c r="E3" s="3890"/>
      <c r="F3" s="3890"/>
      <c r="G3" s="3890"/>
      <c r="H3" s="3890"/>
    </row>
    <row r="4" spans="1:19" s="1300" customFormat="1">
      <c r="A4" s="1294"/>
      <c r="B4" s="1294"/>
      <c r="C4" s="1294"/>
      <c r="D4" s="1294"/>
      <c r="E4" s="1294"/>
      <c r="F4" s="1294"/>
      <c r="G4" s="1294"/>
      <c r="H4" s="1294"/>
    </row>
    <row r="5" spans="1:19" s="1300" customFormat="1" ht="29.25" customHeight="1">
      <c r="A5" s="1301"/>
      <c r="B5" s="1295"/>
      <c r="C5" s="1302" t="s">
        <v>701</v>
      </c>
      <c r="D5" s="1303"/>
      <c r="E5" s="1303" t="s">
        <v>918</v>
      </c>
      <c r="F5" s="1304"/>
      <c r="G5" s="1305" t="s">
        <v>2215</v>
      </c>
      <c r="H5" s="1511" t="s">
        <v>2216</v>
      </c>
      <c r="J5" s="1315"/>
      <c r="L5" s="1306"/>
      <c r="M5" s="1306"/>
    </row>
    <row r="6" spans="1:19" s="1300" customFormat="1">
      <c r="A6" s="1307"/>
      <c r="B6" s="1295"/>
      <c r="C6" s="1308"/>
      <c r="D6" s="1295"/>
      <c r="E6" s="1295"/>
      <c r="F6" s="1295"/>
      <c r="G6" s="1309"/>
      <c r="H6" s="1309"/>
      <c r="J6" s="1315"/>
      <c r="L6" s="1310"/>
      <c r="M6" s="1310"/>
    </row>
    <row r="7" spans="1:19" s="1300" customFormat="1" ht="15" customHeight="1">
      <c r="A7" s="1307"/>
      <c r="B7" s="1295"/>
      <c r="C7" s="1311" t="s">
        <v>482</v>
      </c>
      <c r="D7" s="1312" t="s">
        <v>702</v>
      </c>
      <c r="E7" s="1295"/>
      <c r="F7" s="1295"/>
      <c r="G7" s="1309"/>
      <c r="H7" s="1309"/>
      <c r="L7" s="1310"/>
      <c r="M7" s="1310"/>
    </row>
    <row r="8" spans="1:19" s="1300" customFormat="1" ht="15" customHeight="1">
      <c r="A8" s="1307"/>
      <c r="B8" s="1295"/>
      <c r="C8" s="1308"/>
      <c r="D8" s="1295"/>
      <c r="E8" s="1295" t="s">
        <v>1357</v>
      </c>
      <c r="F8" s="1313">
        <v>202</v>
      </c>
      <c r="G8" s="2138">
        <v>980905616.52999997</v>
      </c>
      <c r="H8" s="2138">
        <v>976493491.87</v>
      </c>
      <c r="K8" s="1321"/>
      <c r="L8" s="1314"/>
      <c r="M8" s="1315"/>
    </row>
    <row r="9" spans="1:19" s="1300" customFormat="1" ht="15" customHeight="1">
      <c r="A9" s="1307"/>
      <c r="B9" s="1295"/>
      <c r="C9" s="1308"/>
      <c r="D9" s="1295"/>
      <c r="E9" s="1295" t="s">
        <v>1849</v>
      </c>
      <c r="F9" s="1316">
        <v>562</v>
      </c>
      <c r="G9" s="1317">
        <v>0</v>
      </c>
      <c r="H9" s="1317">
        <v>0</v>
      </c>
      <c r="L9" s="1314"/>
      <c r="N9" s="1315"/>
    </row>
    <row r="10" spans="1:19" s="1300" customFormat="1" ht="15" customHeight="1">
      <c r="A10" s="1307"/>
      <c r="B10" s="1295"/>
      <c r="C10" s="1308"/>
      <c r="D10" s="1295"/>
      <c r="E10" s="1295" t="s">
        <v>1358</v>
      </c>
      <c r="F10" s="1318"/>
      <c r="G10" s="1319">
        <v>199841434.21000004</v>
      </c>
      <c r="H10" s="2139">
        <v>53326912.316000104</v>
      </c>
      <c r="K10" s="1321"/>
      <c r="L10" s="1320"/>
      <c r="O10" s="1321"/>
      <c r="P10" s="1321"/>
    </row>
    <row r="11" spans="1:19" s="1300" customFormat="1" ht="15" customHeight="1">
      <c r="A11" s="1307"/>
      <c r="B11" s="1295"/>
      <c r="C11" s="1308"/>
      <c r="D11" s="1295"/>
      <c r="E11" s="1332"/>
      <c r="F11" s="1324" t="s">
        <v>1823</v>
      </c>
      <c r="G11" s="1784">
        <v>1180747050.74</v>
      </c>
      <c r="H11" s="1784">
        <v>1029820404.1860001</v>
      </c>
      <c r="J11" s="1321"/>
      <c r="K11" s="1783"/>
      <c r="L11" s="1782"/>
      <c r="O11" s="1321"/>
      <c r="P11" s="1321"/>
    </row>
    <row r="12" spans="1:19" s="1300" customFormat="1" ht="15" customHeight="1">
      <c r="A12" s="1307"/>
      <c r="B12" s="1295"/>
      <c r="C12" s="1308"/>
      <c r="D12" s="1295"/>
      <c r="E12" s="2209" t="s">
        <v>1502</v>
      </c>
      <c r="F12" s="1781"/>
      <c r="G12" s="1319">
        <v>10825525</v>
      </c>
      <c r="H12" s="1319">
        <v>0</v>
      </c>
      <c r="K12" s="543"/>
      <c r="L12" s="1782"/>
      <c r="O12" s="1321"/>
      <c r="P12" s="1321"/>
    </row>
    <row r="13" spans="1:19" s="1300" customFormat="1" ht="15" customHeight="1">
      <c r="A13" s="1307"/>
      <c r="B13" s="1322"/>
      <c r="C13" s="1323"/>
      <c r="D13" s="1295"/>
      <c r="E13" s="1295"/>
      <c r="G13" s="2137">
        <v>1169921525.74</v>
      </c>
      <c r="H13" s="2137">
        <v>1029820404.186</v>
      </c>
      <c r="J13" s="1321"/>
      <c r="K13" s="1331"/>
      <c r="L13" s="1325"/>
      <c r="N13" s="1315"/>
      <c r="P13" s="1321"/>
    </row>
    <row r="14" spans="1:19" s="1300" customFormat="1" ht="15" customHeight="1">
      <c r="A14" s="1307"/>
      <c r="B14" s="1326"/>
      <c r="C14" s="1294"/>
      <c r="D14" s="1295" t="s">
        <v>703</v>
      </c>
      <c r="E14" s="1295"/>
      <c r="F14" s="1327">
        <v>206</v>
      </c>
      <c r="G14" s="1309">
        <v>549693</v>
      </c>
      <c r="H14" s="1309">
        <v>1115805</v>
      </c>
      <c r="K14" s="1315"/>
      <c r="M14" s="1321"/>
      <c r="N14" s="1315"/>
      <c r="P14" s="1328"/>
      <c r="Q14" s="1329"/>
      <c r="R14" s="1329"/>
      <c r="S14" s="1329"/>
    </row>
    <row r="15" spans="1:19" s="1300" customFormat="1" ht="15" customHeight="1">
      <c r="A15" s="1307"/>
      <c r="B15" s="1295"/>
      <c r="C15" s="1294"/>
      <c r="D15" s="1295" t="s">
        <v>2383</v>
      </c>
      <c r="E15" s="1295"/>
      <c r="F15" s="1327">
        <v>201</v>
      </c>
      <c r="G15" s="1309">
        <v>14493321.23</v>
      </c>
      <c r="H15" s="1309">
        <v>0</v>
      </c>
      <c r="J15" s="1321"/>
      <c r="K15" s="1315"/>
      <c r="M15" s="1321"/>
      <c r="N15" s="1315"/>
      <c r="P15" s="1328"/>
      <c r="Q15" s="1329"/>
      <c r="R15" s="1329"/>
      <c r="S15" s="1329"/>
    </row>
    <row r="16" spans="1:19" s="1300" customFormat="1" ht="15" customHeight="1">
      <c r="A16" s="1307"/>
      <c r="B16" s="1295"/>
      <c r="C16" s="1330"/>
      <c r="D16" s="2140" t="s">
        <v>136</v>
      </c>
      <c r="E16" s="2140"/>
      <c r="F16" s="2141">
        <v>204</v>
      </c>
      <c r="G16" s="1332">
        <v>0</v>
      </c>
      <c r="H16" s="1332">
        <v>0</v>
      </c>
      <c r="K16" s="1321"/>
      <c r="L16" s="1331"/>
      <c r="N16" s="1315"/>
      <c r="O16" s="1329"/>
      <c r="P16" s="1329"/>
      <c r="Q16" s="1329"/>
      <c r="R16" s="1329"/>
    </row>
    <row r="17" spans="1:16" s="1300" customFormat="1" ht="15" customHeight="1">
      <c r="A17" s="1307"/>
      <c r="B17" s="1295"/>
      <c r="C17" s="1333"/>
      <c r="D17" s="1295" t="s">
        <v>705</v>
      </c>
      <c r="E17" s="1295"/>
      <c r="F17" s="1327">
        <v>208</v>
      </c>
      <c r="G17" s="1309">
        <v>4299188</v>
      </c>
      <c r="H17" s="1309">
        <v>6904157</v>
      </c>
      <c r="L17" s="1321"/>
    </row>
    <row r="18" spans="1:16" s="1300" customFormat="1" ht="15" customHeight="1">
      <c r="A18" s="1307"/>
      <c r="B18" s="1295"/>
      <c r="C18" s="1311"/>
      <c r="D18" s="1335" t="s">
        <v>671</v>
      </c>
      <c r="E18" s="1304"/>
      <c r="F18" s="1304"/>
      <c r="G18" s="2242">
        <v>1189263727.97</v>
      </c>
      <c r="H18" s="1336">
        <v>1037840366.186</v>
      </c>
      <c r="K18" s="1321"/>
      <c r="L18" s="1315"/>
      <c r="N18" s="1334"/>
    </row>
    <row r="19" spans="1:16" s="1300" customFormat="1" ht="15" customHeight="1">
      <c r="A19" s="1307"/>
      <c r="B19" s="1295"/>
      <c r="C19" s="1333" t="s">
        <v>706</v>
      </c>
      <c r="D19" s="1295" t="s">
        <v>1698</v>
      </c>
      <c r="E19" s="1295"/>
      <c r="F19" s="3893" t="s">
        <v>1821</v>
      </c>
      <c r="G19" s="1337">
        <v>115354735.28999999</v>
      </c>
      <c r="H19" s="1337">
        <v>138695719.26800001</v>
      </c>
      <c r="K19" s="1321"/>
      <c r="L19" s="1315"/>
      <c r="N19" s="1334"/>
    </row>
    <row r="20" spans="1:16" s="1300" customFormat="1" ht="15" customHeight="1">
      <c r="A20" s="1307"/>
      <c r="B20" s="1295"/>
      <c r="C20" s="1311"/>
      <c r="D20" s="1301"/>
      <c r="E20" s="1295"/>
      <c r="F20" s="3894"/>
      <c r="G20" s="1336">
        <v>1073908992.6800001</v>
      </c>
      <c r="H20" s="1336">
        <v>899144646.91799998</v>
      </c>
      <c r="K20" s="1321"/>
      <c r="L20" s="1315"/>
      <c r="N20" s="1334"/>
    </row>
    <row r="21" spans="1:16" s="1300" customFormat="1" ht="15" customHeight="1">
      <c r="A21" s="1307"/>
      <c r="B21" s="1295"/>
      <c r="C21" s="1338" t="s">
        <v>1326</v>
      </c>
      <c r="D21" s="1312" t="s">
        <v>707</v>
      </c>
      <c r="E21" s="1295"/>
      <c r="F21" s="1313"/>
      <c r="G21" s="1309"/>
      <c r="H21" s="1309"/>
      <c r="K21" s="1321"/>
      <c r="L21" s="1315"/>
    </row>
    <row r="22" spans="1:16" s="1300" customFormat="1" ht="15" customHeight="1">
      <c r="A22" s="1307"/>
      <c r="B22" s="1295"/>
      <c r="C22" s="1311"/>
      <c r="D22" s="1295" t="s">
        <v>708</v>
      </c>
      <c r="E22" s="1295"/>
      <c r="F22" s="1313">
        <v>213</v>
      </c>
      <c r="G22" s="3392">
        <v>275437</v>
      </c>
      <c r="H22" s="1309">
        <v>192000</v>
      </c>
      <c r="N22" s="1334"/>
    </row>
    <row r="23" spans="1:16" s="1300" customFormat="1" ht="15" customHeight="1">
      <c r="A23" s="1307"/>
      <c r="B23" s="1326"/>
      <c r="C23" s="1294"/>
      <c r="D23" s="1295" t="s">
        <v>1832</v>
      </c>
      <c r="E23" s="1295"/>
      <c r="F23" s="1327" t="s">
        <v>1820</v>
      </c>
      <c r="G23" s="3392">
        <v>13321161</v>
      </c>
      <c r="H23" s="1309">
        <v>10333467</v>
      </c>
      <c r="L23" s="1315"/>
    </row>
    <row r="24" spans="1:16" s="1300" customFormat="1" ht="15" customHeight="1">
      <c r="A24" s="1307"/>
      <c r="B24" s="1295"/>
      <c r="C24" s="1294"/>
      <c r="D24" s="1298" t="s">
        <v>2412</v>
      </c>
      <c r="F24" s="1300">
        <v>486</v>
      </c>
      <c r="G24" s="1315">
        <v>7785243</v>
      </c>
      <c r="L24" s="1315"/>
      <c r="N24" s="1315"/>
    </row>
    <row r="25" spans="1:16" s="1300" customFormat="1" ht="19.5" customHeight="1">
      <c r="A25" s="1307"/>
      <c r="B25" s="1295"/>
      <c r="C25" s="1338"/>
      <c r="D25" s="3896" t="s">
        <v>2409</v>
      </c>
      <c r="E25" s="3896"/>
      <c r="F25" s="3897"/>
      <c r="G25" s="1584">
        <v>0</v>
      </c>
      <c r="H25" s="1584">
        <v>405155.69</v>
      </c>
      <c r="L25" s="1315"/>
      <c r="N25" s="1315"/>
    </row>
    <row r="26" spans="1:16" s="1300" customFormat="1" ht="15" customHeight="1">
      <c r="A26" s="1307"/>
      <c r="B26" s="1295"/>
      <c r="C26" s="1338"/>
      <c r="D26" s="1295" t="s">
        <v>122</v>
      </c>
      <c r="E26" s="1295"/>
      <c r="F26" s="1313"/>
      <c r="G26" s="1309">
        <v>0</v>
      </c>
      <c r="H26" s="1309">
        <v>0</v>
      </c>
      <c r="L26" s="1315"/>
      <c r="N26" s="1315"/>
    </row>
    <row r="27" spans="1:16" s="1300" customFormat="1" ht="15" customHeight="1">
      <c r="A27" s="1307"/>
      <c r="B27" s="1295"/>
      <c r="C27" s="1338" t="s">
        <v>1329</v>
      </c>
      <c r="D27" s="1295" t="s">
        <v>1822</v>
      </c>
      <c r="E27" s="1295"/>
      <c r="F27" s="1327" t="s">
        <v>2170</v>
      </c>
      <c r="G27" s="1337">
        <v>18985948.170000002</v>
      </c>
      <c r="H27" s="1337">
        <v>25216474.870000001</v>
      </c>
    </row>
    <row r="28" spans="1:16" s="1300" customFormat="1" ht="15" customHeight="1">
      <c r="A28" s="1307"/>
      <c r="B28" s="1326"/>
      <c r="C28" s="1294"/>
      <c r="D28" s="1295" t="s">
        <v>1204</v>
      </c>
      <c r="E28" s="1295"/>
      <c r="F28" s="1313">
        <v>366</v>
      </c>
      <c r="G28" s="1339">
        <v>42491.69</v>
      </c>
      <c r="H28" s="1339">
        <v>24425.119999999999</v>
      </c>
      <c r="L28" s="1321"/>
      <c r="P28" s="1340"/>
    </row>
    <row r="29" spans="1:16" s="1300" customFormat="1" ht="15" customHeight="1">
      <c r="A29" s="1307"/>
      <c r="B29" s="1295"/>
      <c r="C29" s="1311"/>
      <c r="D29" s="1335" t="s">
        <v>671</v>
      </c>
      <c r="E29" s="1304"/>
      <c r="F29" s="1341"/>
      <c r="G29" s="1342">
        <v>40410280.859999999</v>
      </c>
      <c r="H29" s="1342">
        <v>36171522.679999992</v>
      </c>
      <c r="L29" s="1321"/>
      <c r="P29" s="1343"/>
    </row>
    <row r="30" spans="1:16" s="1300" customFormat="1" ht="15" customHeight="1" thickBot="1">
      <c r="A30" s="1307"/>
      <c r="B30" s="1295"/>
      <c r="C30" s="1338" t="s">
        <v>583</v>
      </c>
      <c r="D30" s="1295"/>
      <c r="E30" s="1312"/>
      <c r="F30" s="1295"/>
      <c r="G30" s="1337"/>
      <c r="H30" s="1337"/>
      <c r="P30" s="1344"/>
    </row>
    <row r="31" spans="1:16" s="1300" customFormat="1" ht="15" customHeight="1" thickBot="1">
      <c r="A31" s="1307"/>
      <c r="B31" s="1295"/>
      <c r="C31" s="1333" t="s">
        <v>121</v>
      </c>
      <c r="D31" s="1312" t="s">
        <v>120</v>
      </c>
      <c r="E31" s="1295"/>
      <c r="F31" s="1313">
        <v>209</v>
      </c>
      <c r="G31" s="1584">
        <v>131054697.34</v>
      </c>
      <c r="H31" s="1584">
        <v>77838427.290000007</v>
      </c>
      <c r="J31" s="1321"/>
      <c r="L31" s="1321"/>
      <c r="P31" s="1345"/>
    </row>
    <row r="32" spans="1:16" s="1300" customFormat="1" ht="15" customHeight="1">
      <c r="A32" s="1307"/>
      <c r="B32" s="1295"/>
      <c r="C32" s="1311"/>
      <c r="D32" s="1346" t="s">
        <v>2389</v>
      </c>
      <c r="E32" s="1346"/>
      <c r="F32" s="3895" t="s">
        <v>2390</v>
      </c>
      <c r="G32" s="1309">
        <v>5130212.97</v>
      </c>
      <c r="H32" s="1309">
        <v>3807816.2</v>
      </c>
      <c r="L32" s="1315"/>
      <c r="P32" s="1347"/>
    </row>
    <row r="33" spans="1:16" s="1300" customFormat="1" ht="15" customHeight="1">
      <c r="A33" s="1307"/>
      <c r="B33" s="1295"/>
      <c r="C33" s="1311"/>
      <c r="D33" s="1346"/>
      <c r="E33" s="1346"/>
      <c r="F33" s="3895"/>
      <c r="G33" s="1336">
        <v>125924484.37</v>
      </c>
      <c r="H33" s="1336">
        <v>74030611.090000004</v>
      </c>
      <c r="J33" s="1321"/>
      <c r="K33" s="1321"/>
      <c r="P33" s="1321"/>
    </row>
    <row r="34" spans="1:16" s="1300" customFormat="1" ht="15" customHeight="1">
      <c r="A34" s="1307"/>
      <c r="B34" s="1295"/>
      <c r="C34" s="1311" t="s">
        <v>1661</v>
      </c>
      <c r="D34" s="1312" t="s">
        <v>2171</v>
      </c>
      <c r="E34" s="1295"/>
      <c r="F34" s="1313">
        <v>218</v>
      </c>
      <c r="G34" s="1309">
        <v>751189844.48000002</v>
      </c>
      <c r="H34" s="1309">
        <v>720785884.13</v>
      </c>
      <c r="K34" s="1321"/>
      <c r="L34" s="1321"/>
      <c r="M34" s="1315"/>
    </row>
    <row r="35" spans="1:16" s="1300" customFormat="1" ht="15" customHeight="1">
      <c r="A35" s="1307"/>
      <c r="B35" s="1295"/>
      <c r="C35" s="1294"/>
      <c r="D35" s="1295" t="s">
        <v>1676</v>
      </c>
      <c r="E35" s="1295"/>
      <c r="F35" s="1313">
        <v>220</v>
      </c>
      <c r="G35" s="1317">
        <v>137470498.38</v>
      </c>
      <c r="H35" s="1317">
        <v>129762562.79000001</v>
      </c>
      <c r="J35" s="1321"/>
      <c r="M35" s="1315"/>
    </row>
    <row r="36" spans="1:16" s="1300" customFormat="1" ht="15" customHeight="1">
      <c r="A36" s="1307"/>
      <c r="B36" s="1295"/>
      <c r="C36" s="1311"/>
      <c r="D36" s="1335" t="s">
        <v>671</v>
      </c>
      <c r="E36" s="1304"/>
      <c r="F36" s="1304"/>
      <c r="G36" s="1336">
        <v>613719346.10000002</v>
      </c>
      <c r="H36" s="1336">
        <v>591023321.34000003</v>
      </c>
      <c r="J36" s="1321"/>
      <c r="K36" s="1321"/>
      <c r="L36" s="1321"/>
      <c r="M36" s="1315"/>
      <c r="N36" s="1315"/>
    </row>
    <row r="37" spans="1:16" s="1300" customFormat="1">
      <c r="A37" s="1307"/>
      <c r="B37" s="1295"/>
      <c r="C37" s="1311"/>
      <c r="D37" s="1295"/>
      <c r="E37" s="1295"/>
      <c r="F37" s="1295"/>
      <c r="G37" s="1337"/>
      <c r="H37" s="1337"/>
      <c r="M37" s="1315"/>
      <c r="N37" s="1315"/>
    </row>
    <row r="38" spans="1:16" s="1300" customFormat="1" ht="15.75" customHeight="1">
      <c r="A38" s="1307"/>
      <c r="B38" s="1295"/>
      <c r="C38" s="1311"/>
      <c r="D38" s="1348" t="s">
        <v>513</v>
      </c>
      <c r="E38" s="1349"/>
      <c r="F38" s="1350"/>
      <c r="G38" s="1342">
        <v>2111918550.6499999</v>
      </c>
      <c r="H38" s="1342">
        <v>1872636200.2859998</v>
      </c>
      <c r="N38" s="1315"/>
    </row>
    <row r="39" spans="1:16" s="1300" customFormat="1" ht="15.75" customHeight="1">
      <c r="A39" s="1307"/>
      <c r="B39" s="1295"/>
      <c r="C39" s="1311"/>
      <c r="D39" s="1335" t="s">
        <v>1003</v>
      </c>
      <c r="E39" s="1351"/>
      <c r="F39" s="1352" t="s">
        <v>163</v>
      </c>
      <c r="G39" s="1342">
        <v>257955446.63999999</v>
      </c>
      <c r="H39" s="1342">
        <v>272266098.25800002</v>
      </c>
      <c r="J39" s="1321"/>
      <c r="K39" s="1298"/>
    </row>
    <row r="40" spans="1:16" ht="19.5" customHeight="1" thickBot="1">
      <c r="B40" s="1295"/>
      <c r="C40" s="1353"/>
      <c r="D40" s="3888" t="s">
        <v>1004</v>
      </c>
      <c r="E40" s="3889"/>
      <c r="F40" s="1354"/>
      <c r="G40" s="1355">
        <v>1853963104.0099998</v>
      </c>
      <c r="H40" s="1355">
        <v>1600370102.0279999</v>
      </c>
      <c r="M40" s="1357"/>
    </row>
    <row r="41" spans="1:16" ht="14.4" thickTop="1">
      <c r="B41" s="1295"/>
      <c r="C41" s="1295"/>
      <c r="D41" s="1295"/>
      <c r="E41" s="1295"/>
      <c r="F41" s="1295"/>
      <c r="G41" s="1332"/>
      <c r="H41" s="1356"/>
      <c r="L41" s="1357"/>
    </row>
    <row r="42" spans="1:16">
      <c r="B42" s="1295"/>
      <c r="C42" s="1295"/>
      <c r="D42" s="1295"/>
      <c r="E42" s="1295"/>
      <c r="F42" s="1295"/>
      <c r="G42" s="1332"/>
      <c r="H42" s="1332"/>
      <c r="M42" s="1357"/>
    </row>
    <row r="43" spans="1:16">
      <c r="B43" s="1295"/>
      <c r="C43" s="1295"/>
      <c r="D43" s="1295"/>
      <c r="E43" s="1295"/>
      <c r="F43" s="1295"/>
      <c r="G43" s="1332"/>
      <c r="H43" s="1295"/>
    </row>
    <row r="44" spans="1:16">
      <c r="B44" s="1295"/>
      <c r="C44" s="1295"/>
      <c r="D44" s="1295"/>
      <c r="E44" s="1295"/>
      <c r="F44" s="1295"/>
      <c r="G44" s="1295"/>
      <c r="H44" s="1295"/>
    </row>
    <row r="45" spans="1:16">
      <c r="H45" s="1295"/>
    </row>
    <row r="46" spans="1:16">
      <c r="G46" s="1358">
        <v>232121046.80000001</v>
      </c>
    </row>
    <row r="47" spans="1:16">
      <c r="G47" s="1359">
        <v>25834399.839999974</v>
      </c>
      <c r="H47" s="1359"/>
    </row>
    <row r="50" spans="5:12">
      <c r="E50" s="1360"/>
      <c r="F50" s="1360"/>
      <c r="G50" s="1360"/>
    </row>
    <row r="51" spans="5:12">
      <c r="H51" s="1361"/>
    </row>
    <row r="52" spans="5:12">
      <c r="L52" s="1362"/>
    </row>
    <row r="54" spans="5:12">
      <c r="G54" s="1363"/>
    </row>
    <row r="55" spans="5:12">
      <c r="G55" s="1364"/>
      <c r="H55" s="1363"/>
    </row>
    <row r="56" spans="5:12">
      <c r="G56" s="1365"/>
      <c r="H56" s="1366"/>
    </row>
    <row r="57" spans="5:12">
      <c r="G57" s="1367"/>
      <c r="H57" s="1366"/>
    </row>
    <row r="58" spans="5:12">
      <c r="G58" s="1364"/>
      <c r="H58" s="1367"/>
    </row>
    <row r="59" spans="5:12">
      <c r="G59" s="1367"/>
      <c r="H59" s="1366"/>
      <c r="L59" s="1357"/>
    </row>
    <row r="60" spans="5:12">
      <c r="G60" s="1364"/>
      <c r="H60" s="1367"/>
    </row>
    <row r="61" spans="5:12">
      <c r="G61" s="1364"/>
      <c r="H61" s="1366"/>
    </row>
    <row r="62" spans="5:12">
      <c r="G62" s="1364"/>
      <c r="H62" s="1366"/>
      <c r="L62" s="1368"/>
    </row>
    <row r="63" spans="5:12">
      <c r="G63" s="1367"/>
      <c r="H63" s="1366"/>
      <c r="L63" s="1368"/>
    </row>
    <row r="64" spans="5:12">
      <c r="G64" s="1364"/>
      <c r="H64" s="1367"/>
      <c r="L64" s="1368"/>
    </row>
    <row r="65" spans="5:12">
      <c r="G65" s="1364"/>
      <c r="H65" s="1366"/>
      <c r="L65" s="1368"/>
    </row>
    <row r="66" spans="5:12">
      <c r="E66" s="770"/>
      <c r="G66" s="1369"/>
      <c r="H66" s="1366"/>
      <c r="L66" s="1368"/>
    </row>
    <row r="67" spans="5:12">
      <c r="G67" s="1364"/>
      <c r="H67" s="1369"/>
    </row>
    <row r="68" spans="5:12">
      <c r="G68" s="1364"/>
      <c r="H68" s="1364"/>
      <c r="L68" s="1368"/>
    </row>
    <row r="69" spans="5:12">
      <c r="E69" s="770"/>
      <c r="G69" s="1369"/>
      <c r="H69" s="1366"/>
    </row>
    <row r="70" spans="5:12">
      <c r="H70" s="1369"/>
    </row>
    <row r="74" spans="5:12">
      <c r="E74" s="1360"/>
    </row>
    <row r="77" spans="5:12">
      <c r="E77" s="770"/>
      <c r="H77" s="1370"/>
    </row>
    <row r="78" spans="5:12">
      <c r="H78" s="1367"/>
    </row>
    <row r="79" spans="5:12">
      <c r="H79" s="1371"/>
    </row>
    <row r="80" spans="5:12">
      <c r="H80" s="1372"/>
    </row>
    <row r="81" spans="5:13">
      <c r="E81" s="770"/>
      <c r="H81" s="1373"/>
      <c r="L81" s="1357"/>
      <c r="M81" s="1374"/>
    </row>
    <row r="82" spans="5:13">
      <c r="E82" s="770"/>
      <c r="H82" s="1369"/>
      <c r="L82" s="1357"/>
      <c r="M82" s="1374"/>
    </row>
    <row r="83" spans="5:13">
      <c r="E83" s="770"/>
      <c r="H83" s="1371"/>
      <c r="L83" s="1357"/>
      <c r="M83" s="1374"/>
    </row>
    <row r="84" spans="5:13">
      <c r="H84" s="1372"/>
    </row>
    <row r="85" spans="5:13">
      <c r="H85" s="1373"/>
      <c r="L85" s="1357"/>
    </row>
    <row r="86" spans="5:13">
      <c r="H86" s="1369"/>
    </row>
    <row r="87" spans="5:13">
      <c r="H87" s="1371"/>
    </row>
    <row r="88" spans="5:13">
      <c r="E88" s="770"/>
      <c r="H88" s="1373"/>
      <c r="L88" s="1357"/>
    </row>
    <row r="89" spans="5:13">
      <c r="H89" s="1369"/>
    </row>
    <row r="90" spans="5:13">
      <c r="H90" s="1371"/>
    </row>
    <row r="91" spans="5:13">
      <c r="E91" s="770"/>
      <c r="H91" s="1373"/>
    </row>
    <row r="92" spans="5:13" ht="14.4" thickBot="1">
      <c r="H92" s="1369"/>
    </row>
    <row r="93" spans="5:13" ht="16.2" thickBot="1">
      <c r="E93" s="770"/>
      <c r="H93" s="1364"/>
      <c r="L93" s="1375"/>
    </row>
    <row r="94" spans="5:13" ht="15.6">
      <c r="E94" s="770"/>
      <c r="H94" s="1369"/>
      <c r="L94" s="1376"/>
    </row>
    <row r="95" spans="5:13" ht="15.6">
      <c r="E95" s="770"/>
      <c r="H95" s="1367"/>
      <c r="L95" s="1376"/>
    </row>
    <row r="96" spans="5:13" ht="16.2" thickBot="1">
      <c r="E96" s="770"/>
      <c r="H96" s="1367"/>
      <c r="L96" s="1376"/>
    </row>
    <row r="97" spans="3:12" ht="16.2" thickBot="1">
      <c r="E97" s="770"/>
      <c r="H97" s="1377"/>
      <c r="L97" s="1376"/>
    </row>
    <row r="98" spans="3:12">
      <c r="H98" s="1367"/>
    </row>
    <row r="100" spans="3:12">
      <c r="H100" s="1366"/>
    </row>
    <row r="101" spans="3:12" ht="14.4" thickBot="1"/>
    <row r="102" spans="3:12" ht="14.4" thickBot="1">
      <c r="H102" s="1378"/>
    </row>
    <row r="107" spans="3:12">
      <c r="C107" s="1322"/>
    </row>
    <row r="108" spans="3:12" ht="5.25" customHeight="1"/>
    <row r="109" spans="3:12" ht="18" customHeight="1">
      <c r="E109" s="3891"/>
      <c r="F109" s="3892"/>
      <c r="G109" s="1359"/>
    </row>
    <row r="110" spans="3:12">
      <c r="G110" s="1359"/>
    </row>
    <row r="111" spans="3:12">
      <c r="E111" s="1379"/>
      <c r="G111" s="1359"/>
    </row>
    <row r="112" spans="3:12">
      <c r="E112" s="1380"/>
      <c r="G112" s="1381"/>
    </row>
    <row r="113" spans="7:8">
      <c r="G113" s="1382"/>
    </row>
    <row r="118" spans="7:8">
      <c r="G118" s="1367"/>
      <c r="H118" s="1361"/>
    </row>
    <row r="123" spans="7:8">
      <c r="G123" s="1383"/>
    </row>
    <row r="124" spans="7:8">
      <c r="G124" s="1384"/>
      <c r="H124" s="1383"/>
    </row>
    <row r="125" spans="7:8">
      <c r="G125" s="1384"/>
      <c r="H125" s="1384"/>
    </row>
    <row r="126" spans="7:8">
      <c r="H126" s="1384"/>
    </row>
  </sheetData>
  <mergeCells count="6">
    <mergeCell ref="D40:E40"/>
    <mergeCell ref="C3:H3"/>
    <mergeCell ref="E109:F109"/>
    <mergeCell ref="F19:F20"/>
    <mergeCell ref="F32:F33"/>
    <mergeCell ref="D25:F25"/>
  </mergeCells>
  <phoneticPr fontId="0" type="noConversion"/>
  <pageMargins left="0.5" right="0.5" top="1" bottom="1" header="0.5" footer="0.5"/>
  <pageSetup orientation="portrait" r:id="rId1"/>
  <headerFooter alignWithMargins="0">
    <oddFooter>&amp;LAbdul Mazid&amp;C&amp;N&amp;R&amp;D&amp;T</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133"/>
  <sheetViews>
    <sheetView view="pageBreakPreview" zoomScaleNormal="130" zoomScaleSheetLayoutView="100" workbookViewId="0">
      <pane xSplit="3" ySplit="6" topLeftCell="M7" activePane="bottomRight" state="frozen"/>
      <selection activeCell="A99" sqref="A99"/>
      <selection pane="topRight" activeCell="A99" sqref="A99"/>
      <selection pane="bottomLeft" activeCell="A99" sqref="A99"/>
      <selection pane="bottomRight" activeCell="V1" sqref="V1:W1048576"/>
    </sheetView>
  </sheetViews>
  <sheetFormatPr defaultColWidth="13.6640625" defaultRowHeight="13.8"/>
  <cols>
    <col min="1" max="1" width="4.44140625" style="759" customWidth="1"/>
    <col min="2" max="2" width="4.109375" style="708" customWidth="1"/>
    <col min="3" max="3" width="21.88671875" style="708" customWidth="1"/>
    <col min="4" max="4" width="14.44140625" style="708" customWidth="1"/>
    <col min="5" max="5" width="14.109375" style="708" customWidth="1"/>
    <col min="6" max="6" width="13.44140625" style="708" customWidth="1"/>
    <col min="7" max="7" width="14.88671875" style="708" customWidth="1"/>
    <col min="8" max="8" width="13.6640625" style="708" customWidth="1"/>
    <col min="9" max="9" width="13.44140625" style="708" customWidth="1"/>
    <col min="10" max="10" width="10.6640625" style="708" customWidth="1"/>
    <col min="11" max="11" width="12" style="708" customWidth="1"/>
    <col min="12" max="12" width="15" style="708" customWidth="1"/>
    <col min="13" max="13" width="13.6640625" style="708" customWidth="1"/>
    <col min="14" max="14" width="14.33203125" style="708" bestFit="1" customWidth="1"/>
    <col min="15" max="15" width="15.5546875" style="708" customWidth="1"/>
    <col min="16" max="16" width="16" style="708" customWidth="1"/>
    <col min="17" max="17" width="14.33203125" style="938" bestFit="1" customWidth="1"/>
    <col min="18" max="18" width="14.6640625" style="938" bestFit="1" customWidth="1"/>
    <col min="19" max="19" width="16.6640625" style="938" customWidth="1"/>
    <col min="20" max="20" width="25.88671875" style="938" customWidth="1"/>
    <col min="21" max="21" width="6" style="938" customWidth="1"/>
    <col min="22" max="22" width="25.88671875" style="938" customWidth="1"/>
    <col min="23" max="23" width="8" style="938" customWidth="1"/>
    <col min="24" max="24" width="21.88671875" style="938" customWidth="1"/>
    <col min="25" max="25" width="17.44140625" style="938" customWidth="1"/>
    <col min="26" max="26" width="13.6640625" style="938"/>
    <col min="27" max="27" width="14.44140625" style="938" bestFit="1" customWidth="1"/>
    <col min="28" max="16384" width="13.6640625" style="938"/>
  </cols>
  <sheetData>
    <row r="1" spans="1:25" ht="20.399999999999999">
      <c r="B1" s="2183" t="s">
        <v>719</v>
      </c>
      <c r="C1" s="765"/>
      <c r="D1" s="765"/>
      <c r="E1" s="765"/>
      <c r="F1" s="765"/>
      <c r="G1" s="765"/>
      <c r="H1" s="765"/>
      <c r="I1" s="765"/>
      <c r="J1" s="765"/>
      <c r="K1" s="765"/>
      <c r="L1" s="765"/>
      <c r="M1" s="765"/>
      <c r="N1" s="765"/>
      <c r="O1" s="765"/>
      <c r="P1" s="765"/>
    </row>
    <row r="2" spans="1:25">
      <c r="B2" s="764" t="s">
        <v>8</v>
      </c>
      <c r="C2" s="765"/>
      <c r="D2" s="765"/>
      <c r="E2" s="765"/>
      <c r="F2" s="765"/>
      <c r="G2" s="765"/>
      <c r="H2" s="765"/>
      <c r="I2" s="765"/>
      <c r="J2" s="765"/>
      <c r="K2" s="765"/>
      <c r="L2" s="765"/>
      <c r="M2" s="765"/>
      <c r="N2" s="765"/>
      <c r="O2" s="765"/>
      <c r="P2" s="765"/>
    </row>
    <row r="3" spans="1:25">
      <c r="B3" s="766" t="s">
        <v>2375</v>
      </c>
      <c r="C3" s="765"/>
      <c r="D3" s="765"/>
      <c r="E3" s="765"/>
      <c r="F3" s="765"/>
      <c r="G3" s="765"/>
      <c r="H3" s="765"/>
      <c r="I3" s="765"/>
      <c r="J3" s="765"/>
      <c r="K3" s="765"/>
      <c r="L3" s="765"/>
      <c r="M3" s="765"/>
      <c r="N3" s="765"/>
      <c r="O3" s="765"/>
      <c r="P3" s="765"/>
    </row>
    <row r="4" spans="1:25" ht="14.4" thickBot="1">
      <c r="B4" s="766"/>
      <c r="C4" s="765"/>
      <c r="D4" s="765"/>
      <c r="E4" s="765"/>
      <c r="F4" s="765"/>
      <c r="G4" s="765"/>
      <c r="H4" s="765"/>
      <c r="I4" s="765"/>
      <c r="J4" s="765"/>
      <c r="K4" s="765"/>
      <c r="L4" s="765"/>
      <c r="M4" s="765"/>
      <c r="N4" s="765"/>
      <c r="O4" s="765"/>
      <c r="P4" s="765"/>
    </row>
    <row r="5" spans="1:25" s="708" customFormat="1" ht="14.4" thickBot="1">
      <c r="A5" s="725"/>
      <c r="B5" s="726"/>
      <c r="C5" s="881"/>
      <c r="D5" s="3898" t="s">
        <v>9</v>
      </c>
      <c r="E5" s="3900" t="s">
        <v>10</v>
      </c>
      <c r="F5" s="3901"/>
      <c r="G5" s="3902"/>
      <c r="H5" s="3898" t="s">
        <v>11</v>
      </c>
      <c r="I5" s="3900" t="s">
        <v>1100</v>
      </c>
      <c r="J5" s="3901"/>
      <c r="K5" s="3901"/>
      <c r="L5" s="3901"/>
      <c r="M5" s="3901"/>
      <c r="N5" s="3902"/>
      <c r="O5" s="3898" t="s">
        <v>1101</v>
      </c>
      <c r="P5" s="2211"/>
      <c r="Q5" s="707"/>
    </row>
    <row r="6" spans="1:25" s="708" customFormat="1" ht="14.4" thickBot="1">
      <c r="A6" s="727"/>
      <c r="B6" s="728"/>
      <c r="C6" s="882"/>
      <c r="D6" s="3899"/>
      <c r="E6" s="883" t="s">
        <v>1102</v>
      </c>
      <c r="F6" s="883" t="s">
        <v>1103</v>
      </c>
      <c r="G6" s="1149" t="s">
        <v>671</v>
      </c>
      <c r="H6" s="3899"/>
      <c r="I6" s="883" t="s">
        <v>1104</v>
      </c>
      <c r="J6" s="883" t="s">
        <v>1105</v>
      </c>
      <c r="K6" s="883" t="s">
        <v>783</v>
      </c>
      <c r="L6" s="883" t="s">
        <v>1106</v>
      </c>
      <c r="M6" s="1149" t="s">
        <v>1107</v>
      </c>
      <c r="N6" s="1149" t="s">
        <v>671</v>
      </c>
      <c r="O6" s="3899"/>
      <c r="P6" s="2211"/>
      <c r="Q6" s="709"/>
    </row>
    <row r="7" spans="1:25" s="708" customFormat="1" ht="27.6">
      <c r="A7" s="729">
        <v>1</v>
      </c>
      <c r="C7" s="730" t="s">
        <v>1108</v>
      </c>
      <c r="D7" s="731">
        <v>684788201</v>
      </c>
      <c r="E7" s="731">
        <v>1003983945.225</v>
      </c>
      <c r="F7" s="731">
        <v>46023662</v>
      </c>
      <c r="G7" s="731">
        <v>1050007607.225</v>
      </c>
      <c r="H7" s="868">
        <v>129262440</v>
      </c>
      <c r="I7" s="731">
        <v>693007688.76999998</v>
      </c>
      <c r="J7" s="731">
        <v>284580</v>
      </c>
      <c r="K7" s="731">
        <v>1413713.73</v>
      </c>
      <c r="L7" s="731">
        <v>2044236786.8399999</v>
      </c>
      <c r="M7" s="731">
        <v>50768145.530000001</v>
      </c>
      <c r="N7" s="731">
        <v>2789710914.8700004</v>
      </c>
      <c r="O7" s="732">
        <v>4653769163.0950003</v>
      </c>
      <c r="P7" s="755"/>
      <c r="Q7" s="710"/>
    </row>
    <row r="8" spans="1:25" s="708" customFormat="1" ht="14.25" customHeight="1">
      <c r="A8" s="729">
        <v>2</v>
      </c>
      <c r="B8" s="733" t="s">
        <v>1029</v>
      </c>
      <c r="C8" s="734" t="s">
        <v>1110</v>
      </c>
      <c r="D8" s="735">
        <v>1693487.5</v>
      </c>
      <c r="E8" s="735">
        <v>0</v>
      </c>
      <c r="F8" s="735">
        <v>3722794</v>
      </c>
      <c r="G8" s="731">
        <v>3722794</v>
      </c>
      <c r="H8" s="869">
        <v>0</v>
      </c>
      <c r="I8" s="735">
        <v>0</v>
      </c>
      <c r="J8" s="735">
        <v>0</v>
      </c>
      <c r="K8" s="735">
        <v>0</v>
      </c>
      <c r="L8" s="735">
        <v>0</v>
      </c>
      <c r="M8" s="735">
        <v>5124</v>
      </c>
      <c r="N8" s="731">
        <v>5124</v>
      </c>
      <c r="O8" s="731">
        <v>5421405.5</v>
      </c>
      <c r="P8" s="710"/>
      <c r="Q8" s="710"/>
      <c r="R8" s="939"/>
    </row>
    <row r="9" spans="1:25" s="773" customFormat="1">
      <c r="A9" s="729">
        <v>3</v>
      </c>
      <c r="B9" s="736"/>
      <c r="C9" s="2174" t="s">
        <v>1861</v>
      </c>
      <c r="D9" s="748">
        <v>683094713.5</v>
      </c>
      <c r="E9" s="748">
        <v>1003983945.225</v>
      </c>
      <c r="F9" s="748">
        <v>42300868</v>
      </c>
      <c r="G9" s="748">
        <v>1046284813.225</v>
      </c>
      <c r="H9" s="870">
        <v>129262440</v>
      </c>
      <c r="I9" s="748">
        <v>693007688.76999998</v>
      </c>
      <c r="J9" s="748">
        <v>284580</v>
      </c>
      <c r="K9" s="748">
        <v>1413713.73</v>
      </c>
      <c r="L9" s="748">
        <v>2044236786.8399999</v>
      </c>
      <c r="M9" s="748">
        <v>50763021.530000001</v>
      </c>
      <c r="N9" s="748">
        <v>2789705790.8700004</v>
      </c>
      <c r="O9" s="748">
        <v>4648347757.5950003</v>
      </c>
      <c r="P9" s="755"/>
      <c r="Q9" s="755"/>
      <c r="T9" s="708"/>
      <c r="U9" s="708"/>
      <c r="V9" s="708"/>
      <c r="X9" s="773">
        <v>3700750795.1900001</v>
      </c>
    </row>
    <row r="10" spans="1:25" s="708" customFormat="1" ht="27.6">
      <c r="A10" s="729">
        <v>4</v>
      </c>
      <c r="B10" s="738" t="s">
        <v>952</v>
      </c>
      <c r="C10" s="739" t="s">
        <v>1397</v>
      </c>
      <c r="D10" s="735">
        <v>1383417.68</v>
      </c>
      <c r="E10" s="735">
        <v>5689374.2999999998</v>
      </c>
      <c r="F10" s="735">
        <v>0</v>
      </c>
      <c r="G10" s="731">
        <v>5689374.2999999998</v>
      </c>
      <c r="H10" s="869">
        <v>0</v>
      </c>
      <c r="I10" s="735">
        <v>0</v>
      </c>
      <c r="J10" s="735">
        <v>0</v>
      </c>
      <c r="K10" s="735">
        <v>0</v>
      </c>
      <c r="L10" s="735">
        <v>0</v>
      </c>
      <c r="M10" s="735">
        <v>0</v>
      </c>
      <c r="N10" s="731">
        <v>0</v>
      </c>
      <c r="O10" s="731">
        <v>7072791.9799999995</v>
      </c>
      <c r="P10" s="710"/>
      <c r="Q10" s="710"/>
      <c r="T10" s="773"/>
      <c r="X10" s="708">
        <v>947596962.40500021</v>
      </c>
    </row>
    <row r="11" spans="1:25" s="708" customFormat="1" ht="18" customHeight="1" thickBot="1">
      <c r="A11" s="729">
        <v>5</v>
      </c>
      <c r="B11" s="740" t="s">
        <v>952</v>
      </c>
      <c r="C11" s="741" t="s">
        <v>1398</v>
      </c>
      <c r="D11" s="742">
        <v>5957410356.2600002</v>
      </c>
      <c r="E11" s="742">
        <v>1878200552.95</v>
      </c>
      <c r="F11" s="742">
        <v>367000941.12</v>
      </c>
      <c r="G11" s="731">
        <v>2245201494.0700002</v>
      </c>
      <c r="H11" s="871">
        <v>0</v>
      </c>
      <c r="I11" s="742">
        <v>815024355.30999994</v>
      </c>
      <c r="J11" s="742">
        <v>0</v>
      </c>
      <c r="K11" s="742">
        <v>0</v>
      </c>
      <c r="L11" s="742">
        <v>2008617981.6199999</v>
      </c>
      <c r="M11" s="742">
        <v>429814307.19999999</v>
      </c>
      <c r="N11" s="731">
        <v>3253456644.1299996</v>
      </c>
      <c r="O11" s="731">
        <v>11456068494.459999</v>
      </c>
      <c r="P11" s="710"/>
      <c r="Q11" s="710"/>
      <c r="R11" s="941"/>
      <c r="X11" s="708">
        <v>173055</v>
      </c>
    </row>
    <row r="12" spans="1:25" s="773" customFormat="1" ht="14.4" thickBot="1">
      <c r="A12" s="932">
        <v>6</v>
      </c>
      <c r="B12" s="950"/>
      <c r="C12" s="2175" t="s">
        <v>1862</v>
      </c>
      <c r="D12" s="2176">
        <v>6641888487.4400005</v>
      </c>
      <c r="E12" s="2176">
        <v>2887873872.4749999</v>
      </c>
      <c r="F12" s="2176">
        <v>409301809.12</v>
      </c>
      <c r="G12" s="2176">
        <v>3297175681.5950003</v>
      </c>
      <c r="H12" s="2176">
        <v>129262440</v>
      </c>
      <c r="I12" s="2252">
        <v>1508032044.0799999</v>
      </c>
      <c r="J12" s="2176">
        <v>284580</v>
      </c>
      <c r="K12" s="2176">
        <v>1413713.73</v>
      </c>
      <c r="L12" s="2176">
        <v>4052854768.46</v>
      </c>
      <c r="M12" s="2176">
        <v>480577328.73000002</v>
      </c>
      <c r="N12" s="2176">
        <v>6043162435</v>
      </c>
      <c r="O12" s="2176">
        <v>16111489044.035</v>
      </c>
      <c r="P12" s="933"/>
      <c r="Q12" s="755"/>
      <c r="S12" s="759"/>
      <c r="T12" s="708"/>
      <c r="U12" s="708"/>
      <c r="V12" s="708"/>
      <c r="X12" s="773">
        <v>947770017.40500021</v>
      </c>
    </row>
    <row r="13" spans="1:25" s="708" customFormat="1" ht="17.25" customHeight="1">
      <c r="A13" s="729">
        <v>7</v>
      </c>
      <c r="B13" s="738" t="s">
        <v>1029</v>
      </c>
      <c r="C13" s="739" t="s">
        <v>1399</v>
      </c>
      <c r="D13" s="731">
        <v>1933770276.01</v>
      </c>
      <c r="E13" s="731">
        <v>473701185.86000001</v>
      </c>
      <c r="F13" s="731">
        <v>336654994.44</v>
      </c>
      <c r="G13" s="731">
        <v>810356180.29999995</v>
      </c>
      <c r="H13" s="868">
        <v>0</v>
      </c>
      <c r="I13" s="2253">
        <v>1455068376.05</v>
      </c>
      <c r="J13" s="731">
        <v>0</v>
      </c>
      <c r="K13" s="731">
        <v>0</v>
      </c>
      <c r="L13" s="731">
        <v>5313981495.7799997</v>
      </c>
      <c r="M13" s="731">
        <v>82160875.920000002</v>
      </c>
      <c r="N13" s="731">
        <v>6851210747.75</v>
      </c>
      <c r="O13" s="731">
        <v>9595337204.0599995</v>
      </c>
      <c r="P13" s="710"/>
      <c r="Q13" s="710"/>
      <c r="R13" s="1714"/>
      <c r="S13" s="943"/>
      <c r="X13" s="3542">
        <v>570742977.35280013</v>
      </c>
      <c r="Y13" s="708">
        <v>4708118211.4300003</v>
      </c>
    </row>
    <row r="14" spans="1:25" s="773" customFormat="1">
      <c r="A14" s="932">
        <v>8</v>
      </c>
      <c r="B14" s="949"/>
      <c r="C14" s="2177" t="s">
        <v>1863</v>
      </c>
      <c r="D14" s="935">
        <v>4708118211.4300003</v>
      </c>
      <c r="E14" s="935">
        <v>2414172686.6149998</v>
      </c>
      <c r="F14" s="935">
        <v>72646814.680000007</v>
      </c>
      <c r="G14" s="935">
        <v>2486819501.2950001</v>
      </c>
      <c r="H14" s="935">
        <v>129262440</v>
      </c>
      <c r="I14" s="935">
        <v>52963668.029999971</v>
      </c>
      <c r="J14" s="935">
        <v>284580</v>
      </c>
      <c r="K14" s="935">
        <v>1413713.73</v>
      </c>
      <c r="L14" s="935">
        <v>-1261126727.3199997</v>
      </c>
      <c r="M14" s="935">
        <v>398416452.81</v>
      </c>
      <c r="N14" s="935">
        <v>-808048312.75</v>
      </c>
      <c r="O14" s="935">
        <v>6516151839.9750004</v>
      </c>
      <c r="P14" s="933"/>
      <c r="Q14" s="755"/>
      <c r="S14" s="759"/>
      <c r="T14" s="708"/>
      <c r="U14" s="708"/>
      <c r="V14" s="708"/>
    </row>
    <row r="15" spans="1:25" s="708" customFormat="1">
      <c r="A15" s="729">
        <v>9</v>
      </c>
      <c r="B15" s="749"/>
      <c r="C15" s="734"/>
      <c r="D15" s="750">
        <v>0.5</v>
      </c>
      <c r="E15" s="750">
        <v>0.5</v>
      </c>
      <c r="F15" s="750">
        <v>1</v>
      </c>
      <c r="G15" s="731"/>
      <c r="H15" s="873">
        <v>0.5</v>
      </c>
      <c r="I15" s="750">
        <v>1</v>
      </c>
      <c r="J15" s="750">
        <v>0.5</v>
      </c>
      <c r="K15" s="750">
        <v>0.5</v>
      </c>
      <c r="L15" s="750">
        <v>0.5</v>
      </c>
      <c r="M15" s="750">
        <v>0.5</v>
      </c>
      <c r="N15" s="731"/>
      <c r="O15" s="731"/>
      <c r="P15" s="710"/>
      <c r="Q15" s="710"/>
      <c r="R15" s="946"/>
      <c r="S15" s="943"/>
      <c r="X15" s="708">
        <v>4029332338.6800003</v>
      </c>
    </row>
    <row r="16" spans="1:25" s="708" customFormat="1" ht="41.4">
      <c r="A16" s="729">
        <v>10</v>
      </c>
      <c r="B16" s="751"/>
      <c r="C16" s="737" t="s">
        <v>999</v>
      </c>
      <c r="D16" s="750">
        <v>2354059105.7150002</v>
      </c>
      <c r="E16" s="750">
        <v>1207086343.3074999</v>
      </c>
      <c r="F16" s="750">
        <v>72646814.680000007</v>
      </c>
      <c r="G16" s="731">
        <v>1279733157.9875</v>
      </c>
      <c r="H16" s="873">
        <v>64631220</v>
      </c>
      <c r="I16" s="750">
        <v>52963668.029999971</v>
      </c>
      <c r="J16" s="750">
        <v>142290</v>
      </c>
      <c r="K16" s="750">
        <v>706856.86499999999</v>
      </c>
      <c r="L16" s="750">
        <v>-630563363.65999985</v>
      </c>
      <c r="M16" s="750">
        <v>199208226.405</v>
      </c>
      <c r="N16" s="731">
        <v>-377542322.3599999</v>
      </c>
      <c r="O16" s="731">
        <v>3320881161.3425007</v>
      </c>
      <c r="P16" s="710"/>
      <c r="Q16" s="710"/>
      <c r="S16" s="943"/>
      <c r="X16" s="771">
        <v>666890983.38331509</v>
      </c>
    </row>
    <row r="17" spans="1:27" s="773" customFormat="1">
      <c r="A17" s="729">
        <v>11</v>
      </c>
      <c r="B17" s="736"/>
      <c r="C17" s="737" t="s">
        <v>1000</v>
      </c>
      <c r="D17" s="748">
        <v>484963675.86279345</v>
      </c>
      <c r="E17" s="748">
        <v>0</v>
      </c>
      <c r="F17" s="748">
        <v>0</v>
      </c>
      <c r="G17" s="732">
        <v>459391120.20720005</v>
      </c>
      <c r="H17" s="870">
        <v>13382158.995059751</v>
      </c>
      <c r="I17" s="748">
        <v>0</v>
      </c>
      <c r="J17" s="748">
        <v>0</v>
      </c>
      <c r="K17" s="748">
        <v>0</v>
      </c>
      <c r="L17" s="748">
        <v>0</v>
      </c>
      <c r="M17" s="732">
        <v>0</v>
      </c>
      <c r="N17" s="732">
        <v>48456041.554946899</v>
      </c>
      <c r="O17" s="732">
        <v>1006192996.6200001</v>
      </c>
      <c r="P17" s="755"/>
      <c r="Q17" s="755"/>
      <c r="S17" s="759"/>
      <c r="T17" s="708"/>
      <c r="U17" s="708"/>
      <c r="V17" s="708"/>
    </row>
    <row r="18" spans="1:27" s="708" customFormat="1" ht="28.2" thickBot="1">
      <c r="A18" s="729">
        <v>12</v>
      </c>
      <c r="B18" s="751"/>
      <c r="C18" s="737" t="s">
        <v>401</v>
      </c>
      <c r="D18" s="735">
        <v>28933753.920000002</v>
      </c>
      <c r="E18" s="735">
        <v>175126809.61000001</v>
      </c>
      <c r="F18" s="735">
        <v>94531395.560000002</v>
      </c>
      <c r="G18" s="731">
        <v>269658205.17000002</v>
      </c>
      <c r="H18" s="869">
        <v>0</v>
      </c>
      <c r="I18" s="735">
        <v>131104023.73999999</v>
      </c>
      <c r="J18" s="735">
        <v>0</v>
      </c>
      <c r="K18" s="735">
        <v>0</v>
      </c>
      <c r="L18" s="735">
        <v>1212342153.02</v>
      </c>
      <c r="M18" s="735">
        <v>17798412.609999999</v>
      </c>
      <c r="N18" s="731">
        <v>1361244589.3699999</v>
      </c>
      <c r="O18" s="731">
        <v>1659836548.46</v>
      </c>
      <c r="P18" s="710"/>
      <c r="Q18" s="710"/>
      <c r="S18" s="943"/>
    </row>
    <row r="19" spans="1:27" s="708" customFormat="1" ht="18.75" customHeight="1" thickBot="1">
      <c r="A19" s="729">
        <v>13</v>
      </c>
      <c r="B19" s="738" t="s">
        <v>1029</v>
      </c>
      <c r="C19" s="739" t="s">
        <v>402</v>
      </c>
      <c r="D19" s="735">
        <v>0</v>
      </c>
      <c r="E19" s="735">
        <v>0</v>
      </c>
      <c r="F19" s="735">
        <v>0</v>
      </c>
      <c r="G19" s="731">
        <v>0</v>
      </c>
      <c r="H19" s="869">
        <v>0</v>
      </c>
      <c r="I19" s="735">
        <v>0</v>
      </c>
      <c r="J19" s="735">
        <v>38088</v>
      </c>
      <c r="K19" s="735">
        <v>0</v>
      </c>
      <c r="L19" s="735">
        <v>0</v>
      </c>
      <c r="M19" s="735">
        <v>0</v>
      </c>
      <c r="N19" s="731">
        <v>38088</v>
      </c>
      <c r="O19" s="731">
        <v>38088</v>
      </c>
      <c r="P19" s="710"/>
      <c r="Q19" s="710"/>
      <c r="S19" s="943"/>
      <c r="T19" s="945"/>
      <c r="AA19" s="708">
        <v>3297175681.5950003</v>
      </c>
    </row>
    <row r="20" spans="1:27" s="708" customFormat="1" ht="27.75" customHeight="1">
      <c r="A20" s="729">
        <v>14</v>
      </c>
      <c r="B20" s="749" t="s">
        <v>1029</v>
      </c>
      <c r="C20" s="734" t="s">
        <v>1300</v>
      </c>
      <c r="D20" s="735">
        <v>19107.12</v>
      </c>
      <c r="E20" s="735">
        <v>1852034.88</v>
      </c>
      <c r="F20" s="735">
        <v>0</v>
      </c>
      <c r="G20" s="731">
        <v>1852034.88</v>
      </c>
      <c r="H20" s="869">
        <v>0</v>
      </c>
      <c r="I20" s="735">
        <v>0</v>
      </c>
      <c r="J20" s="735">
        <v>0</v>
      </c>
      <c r="K20" s="735">
        <v>0</v>
      </c>
      <c r="L20" s="735">
        <v>0</v>
      </c>
      <c r="M20" s="735">
        <v>0</v>
      </c>
      <c r="N20" s="731">
        <v>0</v>
      </c>
      <c r="O20" s="731">
        <v>1871142</v>
      </c>
      <c r="P20" s="710"/>
      <c r="Q20" s="710"/>
      <c r="S20" s="943"/>
      <c r="T20" s="946"/>
      <c r="X20" s="773">
        <v>417144887.56480002</v>
      </c>
    </row>
    <row r="21" spans="1:27" s="708" customFormat="1" ht="29.25" customHeight="1" thickBot="1">
      <c r="A21" s="729">
        <v>15</v>
      </c>
      <c r="B21" s="752" t="s">
        <v>1029</v>
      </c>
      <c r="C21" s="739" t="s">
        <v>652</v>
      </c>
      <c r="D21" s="731">
        <v>1706812558.5799999</v>
      </c>
      <c r="E21" s="731">
        <v>530511820.19</v>
      </c>
      <c r="F21" s="731">
        <v>69632260.359999999</v>
      </c>
      <c r="G21" s="731">
        <v>600144080.54999995</v>
      </c>
      <c r="H21" s="868">
        <v>0</v>
      </c>
      <c r="I21" s="731">
        <v>37269441.979999997</v>
      </c>
      <c r="J21" s="731">
        <v>0</v>
      </c>
      <c r="K21" s="731">
        <v>0</v>
      </c>
      <c r="L21" s="731">
        <v>152621953.81999999</v>
      </c>
      <c r="M21" s="731">
        <v>0</v>
      </c>
      <c r="N21" s="731">
        <v>189891395.79999998</v>
      </c>
      <c r="O21" s="731">
        <v>2496848034.9300003</v>
      </c>
      <c r="P21" s="710"/>
      <c r="Q21" s="710"/>
      <c r="R21" s="947"/>
      <c r="S21" s="943"/>
      <c r="V21" s="947"/>
      <c r="X21" s="947">
        <v>447417586.05897123</v>
      </c>
      <c r="Y21" s="708">
        <v>-28863131.359999999</v>
      </c>
    </row>
    <row r="22" spans="1:27" s="773" customFormat="1" ht="14.4" thickBot="1">
      <c r="A22" s="729">
        <v>16</v>
      </c>
      <c r="B22" s="744"/>
      <c r="C22" s="745" t="s">
        <v>671</v>
      </c>
      <c r="D22" s="746">
        <v>1706831665.6999998</v>
      </c>
      <c r="E22" s="746">
        <v>532363855.06999999</v>
      </c>
      <c r="F22" s="746">
        <v>69632260.359999999</v>
      </c>
      <c r="G22" s="746">
        <v>601996115.42999995</v>
      </c>
      <c r="H22" s="872">
        <v>0</v>
      </c>
      <c r="I22" s="746">
        <v>37269441.979999997</v>
      </c>
      <c r="J22" s="746">
        <v>38088</v>
      </c>
      <c r="K22" s="746">
        <v>0</v>
      </c>
      <c r="L22" s="746">
        <v>152621953.81999999</v>
      </c>
      <c r="M22" s="746">
        <v>0</v>
      </c>
      <c r="N22" s="746">
        <v>189929483.79999998</v>
      </c>
      <c r="O22" s="746">
        <v>2498757264.9300003</v>
      </c>
      <c r="P22" s="755"/>
      <c r="Q22" s="755"/>
      <c r="S22" s="708"/>
      <c r="T22" s="708"/>
      <c r="U22" s="708"/>
      <c r="V22" s="947"/>
      <c r="X22" s="941">
        <v>13382158.995059751</v>
      </c>
    </row>
    <row r="23" spans="1:27" s="708" customFormat="1">
      <c r="A23" s="729">
        <v>17</v>
      </c>
      <c r="B23" s="751"/>
      <c r="C23" s="737" t="s">
        <v>653</v>
      </c>
      <c r="D23" s="735">
        <v>-1677897911.7799997</v>
      </c>
      <c r="E23" s="735">
        <v>-357237045.45999998</v>
      </c>
      <c r="F23" s="735">
        <v>24899135.200000003</v>
      </c>
      <c r="G23" s="731">
        <v>-332337910.25999999</v>
      </c>
      <c r="H23" s="869">
        <v>0</v>
      </c>
      <c r="I23" s="735">
        <v>93834581.75999999</v>
      </c>
      <c r="J23" s="735">
        <v>-38088</v>
      </c>
      <c r="K23" s="735">
        <v>0</v>
      </c>
      <c r="L23" s="735">
        <v>1059720199.2</v>
      </c>
      <c r="M23" s="735">
        <v>17798412.609999999</v>
      </c>
      <c r="N23" s="731">
        <v>1171315105.5699999</v>
      </c>
      <c r="O23" s="731">
        <v>-838920716.46999979</v>
      </c>
      <c r="P23" s="710"/>
      <c r="Q23" s="710"/>
      <c r="S23" s="773"/>
      <c r="X23" s="708">
        <v>-43654857.489230953</v>
      </c>
      <c r="Y23" s="708">
        <v>-83654857.489230961</v>
      </c>
    </row>
    <row r="24" spans="1:27" s="708" customFormat="1" ht="27.6">
      <c r="A24" s="729">
        <v>18</v>
      </c>
      <c r="C24" s="888" t="s">
        <v>654</v>
      </c>
      <c r="D24" s="869">
        <v>64895561.630000003</v>
      </c>
      <c r="E24" s="869">
        <v>10438839.5</v>
      </c>
      <c r="F24" s="869">
        <v>3540</v>
      </c>
      <c r="G24" s="868">
        <v>10442379.5</v>
      </c>
      <c r="H24" s="869">
        <v>6540928.5</v>
      </c>
      <c r="I24" s="869">
        <v>3484841.55</v>
      </c>
      <c r="J24" s="869">
        <v>0</v>
      </c>
      <c r="K24" s="869">
        <v>0</v>
      </c>
      <c r="L24" s="869">
        <v>3546543.5</v>
      </c>
      <c r="M24" s="869">
        <v>905666</v>
      </c>
      <c r="N24" s="868">
        <v>7937051.0499999998</v>
      </c>
      <c r="O24" s="868">
        <v>89815920.679999992</v>
      </c>
      <c r="P24" s="2212"/>
      <c r="Q24" s="710"/>
      <c r="S24" s="759"/>
      <c r="X24" s="708">
        <v>-1.1048956974075019</v>
      </c>
    </row>
    <row r="25" spans="1:27" s="708" customFormat="1" ht="27.6">
      <c r="A25" s="729">
        <v>19</v>
      </c>
      <c r="B25" s="733" t="s">
        <v>952</v>
      </c>
      <c r="C25" s="753" t="s">
        <v>411</v>
      </c>
      <c r="D25" s="735">
        <v>5912800.7999999998</v>
      </c>
      <c r="E25" s="735">
        <v>2854460.84</v>
      </c>
      <c r="F25" s="735">
        <v>0</v>
      </c>
      <c r="G25" s="731">
        <v>2854460.84</v>
      </c>
      <c r="H25" s="869">
        <v>0</v>
      </c>
      <c r="I25" s="735">
        <v>0</v>
      </c>
      <c r="J25" s="735">
        <v>0</v>
      </c>
      <c r="K25" s="735">
        <v>0</v>
      </c>
      <c r="L25" s="735">
        <v>0</v>
      </c>
      <c r="M25" s="735">
        <v>0</v>
      </c>
      <c r="N25" s="731">
        <v>0</v>
      </c>
      <c r="O25" s="731">
        <v>8767261.6400000006</v>
      </c>
      <c r="P25" s="710"/>
      <c r="Q25" s="710"/>
      <c r="S25" s="943"/>
      <c r="X25" s="708">
        <v>418554454.69897121</v>
      </c>
    </row>
    <row r="26" spans="1:27" s="708" customFormat="1" ht="28.2" thickBot="1">
      <c r="A26" s="729">
        <v>20</v>
      </c>
      <c r="B26" s="740" t="s">
        <v>952</v>
      </c>
      <c r="C26" s="739" t="s">
        <v>412</v>
      </c>
      <c r="D26" s="742">
        <v>787554441.17999995</v>
      </c>
      <c r="E26" s="742">
        <v>492899930.18000001</v>
      </c>
      <c r="F26" s="742">
        <v>19075783</v>
      </c>
      <c r="G26" s="731">
        <v>511975713.18000001</v>
      </c>
      <c r="H26" s="874">
        <v>0</v>
      </c>
      <c r="I26" s="742">
        <v>4356787.1900000004</v>
      </c>
      <c r="J26" s="742">
        <v>0</v>
      </c>
      <c r="K26" s="742">
        <v>0</v>
      </c>
      <c r="L26" s="742">
        <v>8655732.5</v>
      </c>
      <c r="M26" s="742">
        <v>547978.91</v>
      </c>
      <c r="N26" s="731">
        <v>13560498.600000001</v>
      </c>
      <c r="O26" s="731">
        <v>1313090652.9599998</v>
      </c>
      <c r="P26" s="710"/>
      <c r="Q26" s="710"/>
      <c r="S26" s="759"/>
      <c r="X26" s="708">
        <v>487417586.05897123</v>
      </c>
    </row>
    <row r="27" spans="1:27" s="773" customFormat="1" ht="14.4" thickBot="1">
      <c r="A27" s="729">
        <v>21</v>
      </c>
      <c r="B27" s="744"/>
      <c r="C27" s="745" t="s">
        <v>671</v>
      </c>
      <c r="D27" s="746">
        <v>858362803.6099999</v>
      </c>
      <c r="E27" s="746">
        <v>506193230.51999998</v>
      </c>
      <c r="F27" s="746">
        <v>19079323</v>
      </c>
      <c r="G27" s="746">
        <v>525272553.51999998</v>
      </c>
      <c r="H27" s="872">
        <v>6540928.5</v>
      </c>
      <c r="I27" s="746">
        <v>7841628.7400000002</v>
      </c>
      <c r="J27" s="746">
        <v>0</v>
      </c>
      <c r="K27" s="746">
        <v>0</v>
      </c>
      <c r="L27" s="746">
        <v>12202276</v>
      </c>
      <c r="M27" s="746">
        <v>1453644.9100000001</v>
      </c>
      <c r="N27" s="746">
        <v>21497549.650000002</v>
      </c>
      <c r="O27" s="746">
        <v>1411673835.2799997</v>
      </c>
      <c r="P27" s="755"/>
      <c r="Q27" s="755"/>
      <c r="S27" s="943"/>
      <c r="T27" s="708"/>
      <c r="U27" s="708"/>
      <c r="V27" s="708"/>
    </row>
    <row r="28" spans="1:27" s="708" customFormat="1" ht="41.4">
      <c r="A28" s="729">
        <v>22</v>
      </c>
      <c r="B28" s="754" t="s">
        <v>1029</v>
      </c>
      <c r="C28" s="753" t="s">
        <v>410</v>
      </c>
      <c r="D28" s="731">
        <v>210087489</v>
      </c>
      <c r="E28" s="731">
        <v>58629073</v>
      </c>
      <c r="F28" s="731">
        <v>12446954</v>
      </c>
      <c r="G28" s="731">
        <v>71076027</v>
      </c>
      <c r="H28" s="868">
        <v>0</v>
      </c>
      <c r="I28" s="731">
        <v>6621199.0999999996</v>
      </c>
      <c r="J28" s="731">
        <v>0</v>
      </c>
      <c r="K28" s="731">
        <v>0</v>
      </c>
      <c r="L28" s="731">
        <v>86666957.569999993</v>
      </c>
      <c r="M28" s="731">
        <v>8237244.5</v>
      </c>
      <c r="N28" s="731">
        <v>101525401.16999999</v>
      </c>
      <c r="O28" s="731">
        <v>382688917.16999996</v>
      </c>
      <c r="P28" s="710"/>
      <c r="Q28" s="710"/>
      <c r="S28" s="943"/>
    </row>
    <row r="29" spans="1:27" s="773" customFormat="1">
      <c r="A29" s="932">
        <v>23</v>
      </c>
      <c r="B29" s="933"/>
      <c r="C29" s="934" t="s">
        <v>285</v>
      </c>
      <c r="D29" s="935">
        <v>648275314.6099999</v>
      </c>
      <c r="E29" s="935">
        <v>447564157.51999998</v>
      </c>
      <c r="F29" s="935">
        <v>6632369</v>
      </c>
      <c r="G29" s="936">
        <v>454196526.51999998</v>
      </c>
      <c r="H29" s="935">
        <v>6540928.5</v>
      </c>
      <c r="I29" s="935">
        <v>1220429.6400000006</v>
      </c>
      <c r="J29" s="935">
        <v>0</v>
      </c>
      <c r="K29" s="935">
        <v>0</v>
      </c>
      <c r="L29" s="935">
        <v>-74464681.569999993</v>
      </c>
      <c r="M29" s="935">
        <v>-6783599.5899999999</v>
      </c>
      <c r="N29" s="935">
        <v>-80027851.519999981</v>
      </c>
      <c r="O29" s="936">
        <v>1028984918.1099999</v>
      </c>
      <c r="P29" s="933"/>
      <c r="Q29" s="755"/>
      <c r="S29" s="759"/>
      <c r="T29" s="708"/>
      <c r="U29" s="708"/>
      <c r="V29" s="708"/>
    </row>
    <row r="30" spans="1:27" s="708" customFormat="1" ht="26.4" customHeight="1">
      <c r="A30" s="729">
        <v>24</v>
      </c>
      <c r="B30" s="749"/>
      <c r="C30" s="734" t="s">
        <v>286</v>
      </c>
      <c r="D30" s="731">
        <v>307346370</v>
      </c>
      <c r="E30" s="731">
        <v>389708069</v>
      </c>
      <c r="F30" s="731">
        <v>220000000</v>
      </c>
      <c r="G30" s="731">
        <v>609708069</v>
      </c>
      <c r="H30" s="869">
        <v>23197631</v>
      </c>
      <c r="I30" s="735">
        <v>156156029.22</v>
      </c>
      <c r="J30" s="735">
        <v>0</v>
      </c>
      <c r="K30" s="735">
        <v>0</v>
      </c>
      <c r="L30" s="735">
        <v>2511191116</v>
      </c>
      <c r="M30" s="735">
        <v>260000</v>
      </c>
      <c r="N30" s="731">
        <v>2667607145.2199998</v>
      </c>
      <c r="O30" s="731">
        <v>3607859215.2199998</v>
      </c>
      <c r="P30" s="710"/>
      <c r="Q30" s="710"/>
      <c r="S30" s="943"/>
    </row>
    <row r="31" spans="1:27" s="708" customFormat="1" ht="27.6">
      <c r="A31" s="729">
        <v>25</v>
      </c>
      <c r="B31" s="749" t="s">
        <v>952</v>
      </c>
      <c r="C31" s="734" t="s">
        <v>899</v>
      </c>
      <c r="D31" s="735">
        <v>39140609</v>
      </c>
      <c r="E31" s="735">
        <v>4273571</v>
      </c>
      <c r="F31" s="735">
        <v>0</v>
      </c>
      <c r="G31" s="731">
        <v>4273571</v>
      </c>
      <c r="H31" s="869">
        <v>0</v>
      </c>
      <c r="I31" s="735">
        <v>0</v>
      </c>
      <c r="J31" s="735">
        <v>0</v>
      </c>
      <c r="K31" s="735">
        <v>0</v>
      </c>
      <c r="L31" s="735">
        <v>0</v>
      </c>
      <c r="M31" s="735">
        <v>0</v>
      </c>
      <c r="N31" s="731">
        <v>0</v>
      </c>
      <c r="O31" s="731">
        <v>43414180</v>
      </c>
      <c r="P31" s="710"/>
      <c r="Q31" s="710"/>
      <c r="S31" s="943"/>
      <c r="T31" s="941"/>
    </row>
    <row r="32" spans="1:27" s="708" customFormat="1" ht="28.2" thickBot="1">
      <c r="A32" s="729">
        <v>26</v>
      </c>
      <c r="B32" s="2178" t="s">
        <v>952</v>
      </c>
      <c r="C32" s="2179" t="s">
        <v>948</v>
      </c>
      <c r="D32" s="2180">
        <v>11504044033.76</v>
      </c>
      <c r="E32" s="2180">
        <v>751821496.79999995</v>
      </c>
      <c r="F32" s="2180">
        <v>322335631.08999997</v>
      </c>
      <c r="G32" s="2181">
        <v>1074157127.8899999</v>
      </c>
      <c r="H32" s="735">
        <v>29310681</v>
      </c>
      <c r="I32" s="742">
        <v>0</v>
      </c>
      <c r="J32" s="2182">
        <v>0</v>
      </c>
      <c r="K32" s="2182">
        <v>0</v>
      </c>
      <c r="L32" s="2180">
        <v>344579872</v>
      </c>
      <c r="M32" s="2180">
        <v>12987339</v>
      </c>
      <c r="N32" s="2181">
        <v>357567211</v>
      </c>
      <c r="O32" s="2181">
        <v>12965079053.65</v>
      </c>
      <c r="P32" s="2213"/>
      <c r="Q32" s="710"/>
    </row>
    <row r="33" spans="1:22" s="773" customFormat="1" ht="14.4" thickBot="1">
      <c r="A33" s="729">
        <v>27</v>
      </c>
      <c r="B33" s="744"/>
      <c r="C33" s="745" t="s">
        <v>671</v>
      </c>
      <c r="D33" s="746">
        <v>11850531012.76</v>
      </c>
      <c r="E33" s="746">
        <v>1145803136.8</v>
      </c>
      <c r="F33" s="746">
        <v>542335631.08999991</v>
      </c>
      <c r="G33" s="746">
        <v>1688138767.8899999</v>
      </c>
      <c r="H33" s="872">
        <v>52508312</v>
      </c>
      <c r="I33" s="746">
        <v>156156029.22</v>
      </c>
      <c r="J33" s="746">
        <v>0</v>
      </c>
      <c r="K33" s="746">
        <v>0</v>
      </c>
      <c r="L33" s="746">
        <v>2855770988</v>
      </c>
      <c r="M33" s="746">
        <v>13247339</v>
      </c>
      <c r="N33" s="746">
        <v>3025174356.2199998</v>
      </c>
      <c r="O33" s="732">
        <v>16616352448.869999</v>
      </c>
      <c r="P33" s="755"/>
      <c r="Q33" s="755"/>
      <c r="S33" s="708"/>
      <c r="T33" s="708"/>
      <c r="U33" s="708"/>
      <c r="V33" s="947"/>
    </row>
    <row r="34" spans="1:22" s="708" customFormat="1" ht="24.75" customHeight="1">
      <c r="A34" s="729">
        <v>28</v>
      </c>
      <c r="B34" s="754" t="s">
        <v>1029</v>
      </c>
      <c r="C34" s="753" t="s">
        <v>413</v>
      </c>
      <c r="D34" s="731">
        <v>6329086975.0100002</v>
      </c>
      <c r="E34" s="731">
        <v>562474598</v>
      </c>
      <c r="F34" s="731">
        <v>288956356.67000002</v>
      </c>
      <c r="G34" s="731">
        <v>851430954.67000008</v>
      </c>
      <c r="H34" s="868">
        <v>2931068.1</v>
      </c>
      <c r="I34" s="731">
        <v>155375249.06999999</v>
      </c>
      <c r="J34" s="731">
        <v>0</v>
      </c>
      <c r="K34" s="731">
        <v>0</v>
      </c>
      <c r="L34" s="731">
        <v>1909657954</v>
      </c>
      <c r="M34" s="731">
        <v>1298733.8999999999</v>
      </c>
      <c r="N34" s="731">
        <v>2066331936.97</v>
      </c>
      <c r="O34" s="731">
        <v>9249780934.75</v>
      </c>
      <c r="P34" s="710"/>
      <c r="Q34" s="710"/>
      <c r="S34" s="773"/>
    </row>
    <row r="35" spans="1:22" s="773" customFormat="1">
      <c r="A35" s="729">
        <v>29</v>
      </c>
      <c r="B35" s="755"/>
      <c r="C35" s="741" t="s">
        <v>949</v>
      </c>
      <c r="D35" s="743">
        <v>5521444037.75</v>
      </c>
      <c r="E35" s="743">
        <v>583328538.79999995</v>
      </c>
      <c r="F35" s="743">
        <v>253379274.4199999</v>
      </c>
      <c r="G35" s="748">
        <v>836707813.21999979</v>
      </c>
      <c r="H35" s="871">
        <v>49577243.899999999</v>
      </c>
      <c r="I35" s="743">
        <v>780780.15000000596</v>
      </c>
      <c r="J35" s="743">
        <v>0</v>
      </c>
      <c r="K35" s="743">
        <v>0</v>
      </c>
      <c r="L35" s="743">
        <v>946113034</v>
      </c>
      <c r="M35" s="743">
        <v>11948605.1</v>
      </c>
      <c r="N35" s="748">
        <v>958842419.24999976</v>
      </c>
      <c r="O35" s="748">
        <v>7366571514.1199989</v>
      </c>
      <c r="P35" s="755"/>
      <c r="Q35" s="755"/>
      <c r="S35" s="708"/>
      <c r="T35" s="708"/>
      <c r="U35" s="708"/>
      <c r="V35" s="708"/>
    </row>
    <row r="36" spans="1:22" s="708" customFormat="1" ht="28.2" thickBot="1">
      <c r="A36" s="729">
        <v>30</v>
      </c>
      <c r="B36" s="757"/>
      <c r="C36" s="757" t="s">
        <v>950</v>
      </c>
      <c r="D36" s="758">
        <v>3429312885</v>
      </c>
      <c r="E36" s="735">
        <v>559156261</v>
      </c>
      <c r="F36" s="758">
        <v>335352683</v>
      </c>
      <c r="G36" s="758">
        <v>894508944</v>
      </c>
      <c r="H36" s="875">
        <v>39530920</v>
      </c>
      <c r="I36" s="758">
        <v>0</v>
      </c>
      <c r="J36" s="758">
        <v>0</v>
      </c>
      <c r="K36" s="758">
        <v>0</v>
      </c>
      <c r="L36" s="758">
        <v>0</v>
      </c>
      <c r="M36" s="758">
        <v>611242709.22000003</v>
      </c>
      <c r="N36" s="735">
        <v>611242709.22000003</v>
      </c>
      <c r="O36" s="735">
        <v>4974595458.2200003</v>
      </c>
      <c r="P36" s="710"/>
      <c r="Q36" s="710"/>
      <c r="S36" s="773"/>
    </row>
    <row r="37" spans="1:22" s="708" customFormat="1">
      <c r="A37" s="759"/>
      <c r="B37" s="710"/>
      <c r="C37" s="710"/>
      <c r="D37" s="710"/>
      <c r="E37" s="710"/>
      <c r="F37" s="710"/>
      <c r="G37" s="710"/>
      <c r="H37" s="710"/>
      <c r="I37" s="710"/>
      <c r="J37" s="710"/>
      <c r="K37" s="710"/>
      <c r="L37" s="710"/>
      <c r="M37" s="710"/>
      <c r="N37" s="710"/>
      <c r="O37" s="710"/>
      <c r="P37" s="710"/>
      <c r="Q37" s="710"/>
      <c r="S37" s="759"/>
    </row>
    <row r="38" spans="1:22" s="708" customFormat="1">
      <c r="A38" s="759"/>
      <c r="B38" s="710"/>
      <c r="C38" s="710"/>
      <c r="D38" s="710" t="s">
        <v>163</v>
      </c>
      <c r="E38" s="710"/>
      <c r="F38" s="710"/>
      <c r="G38" s="710"/>
      <c r="H38" s="710"/>
      <c r="I38" s="710"/>
      <c r="J38" s="710"/>
      <c r="K38" s="710"/>
      <c r="L38" s="710"/>
      <c r="M38" s="710"/>
      <c r="N38" s="710"/>
      <c r="O38" s="710"/>
      <c r="P38" s="710"/>
      <c r="Q38" s="710"/>
      <c r="S38" s="943"/>
    </row>
    <row r="39" spans="1:22" s="708" customFormat="1">
      <c r="A39" s="759"/>
      <c r="B39" s="710"/>
      <c r="C39" s="710"/>
      <c r="D39" s="710"/>
      <c r="E39" s="710"/>
      <c r="F39" s="710"/>
      <c r="G39" s="710"/>
      <c r="H39" s="710"/>
      <c r="I39" s="710"/>
      <c r="J39" s="710"/>
      <c r="K39" s="710"/>
      <c r="L39" s="710"/>
      <c r="M39" s="710"/>
      <c r="N39" s="710"/>
      <c r="O39" s="710"/>
      <c r="P39" s="710"/>
      <c r="Q39" s="710"/>
      <c r="S39" s="759"/>
    </row>
    <row r="40" spans="1:22" s="708" customFormat="1">
      <c r="A40" s="759"/>
      <c r="B40" s="710"/>
      <c r="C40" s="710"/>
      <c r="D40" s="735" t="s">
        <v>1768</v>
      </c>
      <c r="E40" s="710"/>
      <c r="F40" s="710"/>
      <c r="G40" s="710"/>
      <c r="H40" s="710"/>
      <c r="I40" s="710">
        <v>3235155755</v>
      </c>
      <c r="J40" s="710">
        <v>3235155755</v>
      </c>
      <c r="K40" s="710"/>
      <c r="L40" s="710"/>
      <c r="M40" s="710"/>
      <c r="N40" s="710"/>
      <c r="O40" s="710"/>
      <c r="P40" s="710"/>
      <c r="Q40" s="710"/>
      <c r="S40" s="759"/>
    </row>
    <row r="41" spans="1:22" s="708" customFormat="1">
      <c r="A41" s="759"/>
      <c r="B41" s="710"/>
      <c r="C41" s="710"/>
      <c r="D41" s="710">
        <v>1</v>
      </c>
      <c r="E41" s="710">
        <v>150000000</v>
      </c>
      <c r="F41" s="710">
        <v>35</v>
      </c>
      <c r="G41" s="710">
        <v>52500000</v>
      </c>
      <c r="H41" s="710"/>
      <c r="I41" s="710">
        <v>3209033288.8175001</v>
      </c>
      <c r="J41" s="710">
        <v>3209033288.8175001</v>
      </c>
      <c r="K41" s="710"/>
      <c r="L41" s="710"/>
      <c r="M41" s="710"/>
      <c r="N41" s="710"/>
      <c r="O41" s="710"/>
      <c r="P41" s="710"/>
      <c r="Q41" s="710"/>
      <c r="S41" s="759"/>
    </row>
    <row r="42" spans="1:22" s="708" customFormat="1">
      <c r="A42" s="759"/>
      <c r="B42" s="710"/>
      <c r="C42" s="710"/>
      <c r="D42" s="710">
        <v>2</v>
      </c>
      <c r="E42" s="710">
        <v>150000000</v>
      </c>
      <c r="F42" s="710">
        <v>33</v>
      </c>
      <c r="G42" s="710">
        <v>49500000</v>
      </c>
      <c r="H42" s="710"/>
      <c r="I42" s="710">
        <v>26122466.182499886</v>
      </c>
      <c r="J42" s="710">
        <v>26122466.182499886</v>
      </c>
      <c r="K42" s="710">
        <v>11386453.33</v>
      </c>
      <c r="L42" s="710"/>
      <c r="M42" s="710"/>
      <c r="N42" s="710"/>
      <c r="O42" s="710"/>
      <c r="P42" s="710"/>
      <c r="Q42" s="710"/>
      <c r="S42" s="759"/>
    </row>
    <row r="43" spans="1:22" s="708" customFormat="1">
      <c r="A43" s="759"/>
      <c r="B43" s="710"/>
      <c r="C43" s="710"/>
      <c r="D43" s="710">
        <v>3</v>
      </c>
      <c r="E43" s="710">
        <v>150000000</v>
      </c>
      <c r="F43" s="710">
        <v>32</v>
      </c>
      <c r="G43" s="710">
        <v>48000000</v>
      </c>
      <c r="H43" s="710"/>
      <c r="I43" s="710">
        <v>6355209441.1925001</v>
      </c>
      <c r="J43" s="710">
        <v>588597064.18249989</v>
      </c>
      <c r="K43" s="710">
        <v>1257992.01</v>
      </c>
      <c r="L43" s="710"/>
      <c r="M43" s="710"/>
      <c r="N43" s="710"/>
      <c r="O43" s="710"/>
      <c r="P43" s="710"/>
      <c r="Q43" s="710"/>
      <c r="S43" s="759"/>
    </row>
    <row r="44" spans="1:22" s="708" customFormat="1">
      <c r="A44" s="759"/>
      <c r="B44" s="710"/>
      <c r="C44" s="710"/>
      <c r="D44" s="710">
        <v>4</v>
      </c>
      <c r="E44" s="710">
        <v>150000000</v>
      </c>
      <c r="F44" s="710">
        <v>30</v>
      </c>
      <c r="G44" s="710">
        <v>45000000</v>
      </c>
      <c r="H44" s="710"/>
      <c r="I44" s="710"/>
      <c r="J44" s="710"/>
      <c r="K44" s="710">
        <v>12644445.34</v>
      </c>
      <c r="L44" s="710"/>
      <c r="M44" s="710"/>
      <c r="N44" s="710"/>
      <c r="O44" s="710"/>
      <c r="P44" s="710"/>
      <c r="Q44" s="710"/>
      <c r="S44" s="759"/>
    </row>
    <row r="45" spans="1:22" s="708" customFormat="1">
      <c r="A45" s="759"/>
      <c r="B45" s="710"/>
      <c r="C45" s="710"/>
      <c r="D45" s="710">
        <v>5</v>
      </c>
      <c r="E45" s="710">
        <v>150000000</v>
      </c>
      <c r="F45" s="710">
        <v>28</v>
      </c>
      <c r="G45" s="710">
        <v>42000000</v>
      </c>
      <c r="H45" s="710"/>
      <c r="I45" s="710"/>
      <c r="J45" s="710"/>
      <c r="K45" s="710"/>
      <c r="L45" s="710"/>
      <c r="M45" s="710"/>
      <c r="N45" s="710"/>
      <c r="O45" s="710"/>
      <c r="P45" s="710"/>
      <c r="Q45" s="710"/>
      <c r="S45" s="759"/>
    </row>
    <row r="46" spans="1:22" s="708" customFormat="1">
      <c r="A46" s="759"/>
      <c r="B46" s="710"/>
      <c r="C46" s="710"/>
      <c r="D46" s="710">
        <v>6</v>
      </c>
      <c r="E46" s="710">
        <v>150000000</v>
      </c>
      <c r="F46" s="710">
        <v>26</v>
      </c>
      <c r="G46" s="710">
        <v>39000000</v>
      </c>
      <c r="H46" s="710"/>
      <c r="I46" s="710"/>
      <c r="J46" s="710"/>
      <c r="K46" s="710"/>
      <c r="L46" s="710"/>
      <c r="M46" s="710"/>
      <c r="N46" s="710"/>
      <c r="O46" s="710"/>
      <c r="P46" s="710"/>
      <c r="Q46" s="710"/>
      <c r="S46" s="759"/>
    </row>
    <row r="47" spans="1:22" s="708" customFormat="1">
      <c r="A47" s="759"/>
      <c r="B47" s="710"/>
      <c r="C47" s="710"/>
      <c r="D47" s="710">
        <v>7</v>
      </c>
      <c r="E47" s="710">
        <v>300000000</v>
      </c>
      <c r="F47" s="710">
        <v>24</v>
      </c>
      <c r="G47" s="710">
        <v>72000000</v>
      </c>
      <c r="H47" s="710"/>
      <c r="I47" s="710"/>
      <c r="J47" s="710"/>
      <c r="K47" s="710"/>
      <c r="L47" s="710"/>
      <c r="M47" s="710"/>
      <c r="N47" s="710"/>
      <c r="O47" s="710"/>
      <c r="P47" s="710"/>
      <c r="Q47" s="710"/>
      <c r="S47" s="759"/>
    </row>
    <row r="48" spans="1:22" s="708" customFormat="1">
      <c r="A48" s="759"/>
      <c r="B48" s="710"/>
      <c r="C48" s="710"/>
      <c r="D48" s="710"/>
      <c r="E48" s="748">
        <v>1200000000</v>
      </c>
      <c r="F48" s="748"/>
      <c r="G48" s="748">
        <v>348000000</v>
      </c>
      <c r="H48" s="710"/>
      <c r="I48" s="710"/>
      <c r="J48" s="710"/>
      <c r="K48" s="710"/>
      <c r="L48" s="710"/>
      <c r="M48" s="710"/>
      <c r="N48" s="710"/>
      <c r="O48" s="710"/>
      <c r="P48" s="710"/>
      <c r="Q48" s="710"/>
      <c r="S48" s="759"/>
    </row>
    <row r="49" spans="1:19" s="708" customFormat="1">
      <c r="A49" s="759"/>
      <c r="B49" s="710"/>
      <c r="C49" s="710"/>
      <c r="D49" s="710">
        <v>8</v>
      </c>
      <c r="E49" s="710"/>
      <c r="F49" s="710">
        <v>22</v>
      </c>
      <c r="G49" s="710">
        <v>0</v>
      </c>
      <c r="H49" s="710"/>
      <c r="I49" s="710"/>
      <c r="J49" s="710"/>
      <c r="K49" s="710"/>
      <c r="L49" s="710"/>
      <c r="M49" s="710"/>
      <c r="N49" s="710"/>
      <c r="O49" s="710"/>
      <c r="P49" s="710"/>
      <c r="Q49" s="710"/>
      <c r="S49" s="759"/>
    </row>
    <row r="50" spans="1:19" s="708" customFormat="1">
      <c r="A50" s="759"/>
      <c r="B50" s="710"/>
      <c r="C50" s="710"/>
      <c r="D50" s="710"/>
      <c r="E50" s="710"/>
      <c r="F50" s="710"/>
      <c r="G50" s="710"/>
      <c r="H50" s="710"/>
      <c r="I50" s="710"/>
      <c r="J50" s="710"/>
      <c r="K50" s="710"/>
      <c r="L50" s="710"/>
      <c r="M50" s="710"/>
      <c r="N50" s="710"/>
      <c r="O50" s="710"/>
      <c r="P50" s="710"/>
      <c r="Q50" s="710"/>
      <c r="S50" s="759"/>
    </row>
    <row r="51" spans="1:19" s="708" customFormat="1">
      <c r="A51" s="759"/>
      <c r="B51" s="710"/>
      <c r="C51" s="710"/>
      <c r="D51" s="710"/>
      <c r="E51" s="710"/>
      <c r="F51" s="710"/>
      <c r="G51" s="710"/>
      <c r="H51" s="710"/>
      <c r="I51" s="710"/>
      <c r="J51" s="710"/>
      <c r="K51" s="710"/>
      <c r="L51" s="710"/>
      <c r="M51" s="710"/>
      <c r="N51" s="710"/>
      <c r="O51" s="710"/>
      <c r="P51" s="710"/>
      <c r="Q51" s="710"/>
      <c r="S51" s="759"/>
    </row>
    <row r="52" spans="1:19" s="708" customFormat="1">
      <c r="A52" s="759"/>
      <c r="B52" s="710"/>
      <c r="C52" s="710"/>
      <c r="D52" s="710"/>
      <c r="E52" s="710"/>
      <c r="F52" s="710"/>
      <c r="G52" s="710"/>
      <c r="H52" s="710"/>
      <c r="I52" s="710"/>
      <c r="J52" s="710"/>
      <c r="K52" s="710"/>
      <c r="L52" s="710"/>
      <c r="M52" s="710"/>
      <c r="N52" s="710"/>
      <c r="O52" s="710"/>
      <c r="P52" s="710"/>
      <c r="Q52" s="710"/>
      <c r="S52" s="759"/>
    </row>
    <row r="53" spans="1:19" s="708" customFormat="1">
      <c r="A53" s="759"/>
      <c r="B53" s="710"/>
      <c r="C53" s="710"/>
      <c r="D53" s="710"/>
      <c r="E53" s="710"/>
      <c r="F53" s="710"/>
      <c r="G53" s="710"/>
      <c r="H53" s="710">
        <v>4154498</v>
      </c>
      <c r="I53" s="710"/>
      <c r="J53" s="710"/>
      <c r="K53" s="710"/>
      <c r="L53" s="710"/>
      <c r="M53" s="710"/>
      <c r="N53" s="710"/>
      <c r="O53" s="710"/>
      <c r="P53" s="710"/>
      <c r="Q53" s="710"/>
      <c r="S53" s="759"/>
    </row>
    <row r="54" spans="1:19" s="708" customFormat="1">
      <c r="A54" s="759"/>
      <c r="B54" s="710"/>
      <c r="C54" s="710"/>
      <c r="D54" s="710"/>
      <c r="E54" s="710"/>
      <c r="F54" s="710"/>
      <c r="G54" s="710"/>
      <c r="H54" s="710">
        <v>2077249</v>
      </c>
      <c r="I54" s="710"/>
      <c r="J54" s="710"/>
      <c r="K54" s="710"/>
      <c r="L54" s="710"/>
      <c r="M54" s="710"/>
      <c r="N54" s="710"/>
      <c r="O54" s="710"/>
      <c r="P54" s="710"/>
      <c r="Q54" s="710"/>
      <c r="S54" s="759"/>
    </row>
    <row r="55" spans="1:19" s="708" customFormat="1">
      <c r="A55" s="759"/>
      <c r="B55" s="710"/>
      <c r="C55" s="710"/>
      <c r="D55" s="710"/>
      <c r="E55" s="710"/>
      <c r="F55" s="710"/>
      <c r="G55" s="710"/>
      <c r="H55" s="710"/>
      <c r="I55" s="710"/>
      <c r="J55" s="710"/>
      <c r="K55" s="710"/>
      <c r="L55" s="710"/>
      <c r="M55" s="710"/>
      <c r="N55" s="710"/>
      <c r="O55" s="710"/>
      <c r="P55" s="710"/>
      <c r="Q55" s="710"/>
      <c r="S55" s="759"/>
    </row>
    <row r="56" spans="1:19" s="708" customFormat="1">
      <c r="A56" s="759"/>
      <c r="B56" s="710"/>
      <c r="C56" s="710"/>
      <c r="D56" s="710"/>
      <c r="E56" s="710"/>
      <c r="F56" s="710"/>
      <c r="G56" s="710"/>
      <c r="H56" s="710"/>
      <c r="I56" s="710"/>
      <c r="J56" s="710"/>
      <c r="K56" s="710"/>
      <c r="L56" s="710"/>
      <c r="M56" s="710"/>
      <c r="N56" s="710"/>
      <c r="O56" s="710"/>
      <c r="P56" s="710"/>
      <c r="Q56" s="710"/>
      <c r="S56" s="759"/>
    </row>
    <row r="57" spans="1:19" s="708" customFormat="1">
      <c r="A57" s="759"/>
      <c r="B57" s="710"/>
      <c r="C57" s="710"/>
      <c r="D57" s="710"/>
      <c r="E57" s="710"/>
      <c r="F57" s="710"/>
      <c r="G57" s="710"/>
      <c r="H57" s="710">
        <v>42054</v>
      </c>
      <c r="I57" s="710"/>
      <c r="J57" s="710"/>
      <c r="K57" s="710"/>
      <c r="L57" s="710"/>
      <c r="M57" s="710"/>
      <c r="N57" s="710"/>
      <c r="O57" s="710"/>
      <c r="P57" s="710"/>
      <c r="Q57" s="710"/>
      <c r="S57" s="759"/>
    </row>
    <row r="58" spans="1:19" s="708" customFormat="1">
      <c r="A58" s="759"/>
      <c r="B58" s="710"/>
      <c r="C58" s="710"/>
      <c r="D58" s="710"/>
      <c r="E58" s="710"/>
      <c r="F58" s="710"/>
      <c r="G58" s="710"/>
      <c r="H58" s="710">
        <v>21027</v>
      </c>
      <c r="I58" s="710"/>
      <c r="J58" s="710"/>
      <c r="K58" s="710"/>
      <c r="L58" s="710"/>
      <c r="M58" s="710"/>
      <c r="N58" s="710"/>
      <c r="O58" s="710"/>
      <c r="P58" s="710"/>
      <c r="Q58" s="710"/>
      <c r="S58" s="759"/>
    </row>
    <row r="59" spans="1:19" s="708" customFormat="1">
      <c r="A59" s="759"/>
      <c r="B59" s="710"/>
      <c r="C59" s="710"/>
      <c r="D59" s="710"/>
      <c r="E59" s="710"/>
      <c r="F59" s="710"/>
      <c r="G59" s="710"/>
      <c r="H59" s="710"/>
      <c r="I59" s="710"/>
      <c r="J59" s="710"/>
      <c r="K59" s="710"/>
      <c r="L59" s="710"/>
      <c r="M59" s="710"/>
      <c r="N59" s="710"/>
      <c r="O59" s="710"/>
      <c r="P59" s="710"/>
      <c r="Q59" s="710"/>
      <c r="S59" s="759"/>
    </row>
    <row r="60" spans="1:19" s="708" customFormat="1">
      <c r="A60" s="759"/>
      <c r="B60" s="710"/>
      <c r="C60" s="710"/>
      <c r="D60" s="710"/>
      <c r="E60" s="710"/>
      <c r="F60" s="710"/>
      <c r="G60" s="710"/>
      <c r="H60" s="710"/>
      <c r="I60" s="710"/>
      <c r="J60" s="710"/>
      <c r="K60" s="710"/>
      <c r="L60" s="710"/>
      <c r="M60" s="710"/>
      <c r="N60" s="710"/>
      <c r="O60" s="710"/>
      <c r="P60" s="710"/>
      <c r="Q60" s="710"/>
      <c r="S60" s="759"/>
    </row>
    <row r="61" spans="1:19" s="708" customFormat="1">
      <c r="A61" s="759"/>
      <c r="B61" s="710"/>
      <c r="C61" s="710"/>
      <c r="D61" s="710"/>
      <c r="E61" s="710"/>
      <c r="F61" s="710"/>
      <c r="G61" s="710"/>
      <c r="H61" s="710">
        <v>2119303</v>
      </c>
      <c r="I61" s="710"/>
      <c r="J61" s="710"/>
      <c r="K61" s="710"/>
      <c r="L61" s="710"/>
      <c r="M61" s="710"/>
      <c r="N61" s="710"/>
      <c r="O61" s="710"/>
      <c r="P61" s="710"/>
      <c r="Q61" s="710"/>
      <c r="S61" s="759"/>
    </row>
    <row r="62" spans="1:19" s="708" customFormat="1">
      <c r="A62" s="759"/>
      <c r="B62" s="710"/>
      <c r="C62" s="710"/>
      <c r="D62" s="710"/>
      <c r="E62" s="710"/>
      <c r="F62" s="710"/>
      <c r="G62" s="710"/>
      <c r="H62" s="710"/>
      <c r="I62" s="710"/>
      <c r="J62" s="710"/>
      <c r="K62" s="710"/>
      <c r="L62" s="710"/>
      <c r="M62" s="710"/>
      <c r="N62" s="710"/>
      <c r="O62" s="710"/>
      <c r="P62" s="710"/>
      <c r="Q62" s="710"/>
      <c r="S62" s="759"/>
    </row>
    <row r="63" spans="1:19" s="708" customFormat="1">
      <c r="A63" s="759"/>
      <c r="B63" s="710"/>
      <c r="C63" s="710"/>
      <c r="D63" s="710"/>
      <c r="E63" s="710"/>
      <c r="F63" s="710"/>
      <c r="G63" s="710"/>
      <c r="H63" s="710"/>
      <c r="I63" s="710"/>
      <c r="J63" s="710"/>
      <c r="K63" s="710"/>
      <c r="L63" s="710"/>
      <c r="M63" s="710"/>
      <c r="N63" s="710"/>
      <c r="O63" s="710"/>
      <c r="P63" s="710"/>
      <c r="Q63" s="710"/>
      <c r="S63" s="759"/>
    </row>
    <row r="64" spans="1:19" s="708" customFormat="1">
      <c r="A64" s="759"/>
      <c r="B64" s="710"/>
      <c r="C64" s="710"/>
      <c r="D64" s="710"/>
      <c r="E64" s="710"/>
      <c r="F64" s="710"/>
      <c r="G64" s="710"/>
      <c r="H64" s="710"/>
      <c r="I64" s="710"/>
      <c r="J64" s="710"/>
      <c r="K64" s="710"/>
      <c r="L64" s="710"/>
      <c r="M64" s="710"/>
      <c r="N64" s="710"/>
      <c r="O64" s="710"/>
      <c r="P64" s="710"/>
      <c r="Q64" s="710"/>
      <c r="S64" s="759"/>
    </row>
    <row r="65" spans="1:22" s="708" customFormat="1">
      <c r="A65" s="759"/>
      <c r="B65" s="710"/>
      <c r="C65" s="710"/>
      <c r="D65" s="710"/>
      <c r="E65" s="710"/>
      <c r="F65" s="710"/>
      <c r="G65" s="710"/>
      <c r="H65" s="710"/>
      <c r="I65" s="710"/>
      <c r="J65" s="710"/>
      <c r="K65" s="710"/>
      <c r="L65" s="710"/>
      <c r="M65" s="710"/>
      <c r="N65" s="710"/>
      <c r="O65" s="710"/>
      <c r="P65" s="710"/>
      <c r="Q65" s="710"/>
      <c r="S65" s="759"/>
    </row>
    <row r="66" spans="1:22" s="708" customFormat="1">
      <c r="A66" s="759"/>
      <c r="B66" s="710"/>
      <c r="C66" s="710"/>
      <c r="D66" s="710"/>
      <c r="E66" s="710"/>
      <c r="F66" s="710"/>
      <c r="G66" s="710"/>
      <c r="H66" s="710"/>
      <c r="I66" s="710"/>
      <c r="J66" s="710"/>
      <c r="K66" s="710"/>
      <c r="L66" s="710"/>
      <c r="M66" s="710"/>
      <c r="N66" s="710"/>
      <c r="O66" s="710"/>
      <c r="P66" s="710"/>
      <c r="Q66" s="710"/>
      <c r="S66" s="759"/>
    </row>
    <row r="67" spans="1:22" s="708" customFormat="1">
      <c r="A67" s="759"/>
      <c r="B67" s="710"/>
      <c r="C67" s="710"/>
      <c r="D67" s="710"/>
      <c r="E67" s="710"/>
      <c r="F67" s="710"/>
      <c r="G67" s="710"/>
      <c r="H67" s="710"/>
      <c r="I67" s="710"/>
      <c r="J67" s="710"/>
      <c r="K67" s="710"/>
      <c r="L67" s="710"/>
      <c r="M67" s="710"/>
      <c r="N67" s="710"/>
      <c r="O67" s="710"/>
      <c r="P67" s="710"/>
      <c r="Q67" s="710"/>
      <c r="S67" s="759"/>
    </row>
    <row r="68" spans="1:22" s="708" customFormat="1">
      <c r="A68" s="759"/>
      <c r="B68" s="710"/>
      <c r="C68" s="710"/>
      <c r="D68" s="710"/>
      <c r="E68" s="710"/>
      <c r="F68" s="710"/>
      <c r="G68" s="710"/>
      <c r="H68" s="710"/>
      <c r="I68" s="710"/>
      <c r="J68" s="710"/>
      <c r="K68" s="710"/>
      <c r="L68" s="710"/>
      <c r="M68" s="710"/>
      <c r="N68" s="710"/>
      <c r="O68" s="710"/>
      <c r="P68" s="710"/>
      <c r="Q68" s="710"/>
      <c r="S68" s="943"/>
    </row>
    <row r="69" spans="1:22" s="708" customFormat="1">
      <c r="A69" s="759"/>
      <c r="B69" s="710"/>
      <c r="C69" s="710"/>
      <c r="D69" s="710"/>
      <c r="E69" s="760">
        <v>0.1030058409929973</v>
      </c>
      <c r="F69" s="710"/>
      <c r="G69" s="710"/>
      <c r="H69" s="710"/>
      <c r="I69" s="710"/>
      <c r="J69" s="710"/>
      <c r="K69" s="710"/>
      <c r="L69" s="710"/>
      <c r="M69" s="710"/>
      <c r="N69" s="710"/>
      <c r="O69" s="710"/>
      <c r="P69" s="710"/>
      <c r="Q69" s="710"/>
      <c r="S69" s="943"/>
    </row>
    <row r="70" spans="1:22" s="708" customFormat="1">
      <c r="A70" s="759"/>
      <c r="B70" s="710"/>
      <c r="C70" s="710"/>
      <c r="D70" s="710"/>
      <c r="E70" s="710"/>
      <c r="F70" s="710"/>
      <c r="G70" s="710"/>
      <c r="H70" s="710"/>
      <c r="I70" s="710"/>
      <c r="J70" s="710"/>
      <c r="K70" s="710"/>
      <c r="L70" s="710"/>
      <c r="M70" s="710"/>
      <c r="N70" s="710"/>
      <c r="O70" s="710"/>
      <c r="P70" s="710"/>
      <c r="Q70" s="710"/>
      <c r="S70" s="759"/>
    </row>
    <row r="71" spans="1:22" s="708" customFormat="1">
      <c r="A71" s="759"/>
      <c r="B71" s="710"/>
      <c r="C71" s="710"/>
      <c r="D71" s="710"/>
      <c r="E71" s="710"/>
      <c r="F71" s="710"/>
      <c r="G71" s="710"/>
      <c r="H71" s="710"/>
      <c r="I71" s="710"/>
      <c r="J71" s="710"/>
      <c r="K71" s="710"/>
      <c r="L71" s="710" t="s">
        <v>205</v>
      </c>
      <c r="M71" s="710"/>
      <c r="N71" s="710"/>
      <c r="O71" s="710"/>
      <c r="P71" s="710"/>
      <c r="Q71" s="710"/>
      <c r="S71" s="943"/>
    </row>
    <row r="72" spans="1:22" s="708" customFormat="1">
      <c r="A72" s="759"/>
      <c r="B72" s="710"/>
      <c r="C72" s="710"/>
      <c r="D72" s="710"/>
      <c r="E72" s="710"/>
      <c r="F72" s="710"/>
      <c r="G72" s="710"/>
      <c r="H72" s="710"/>
      <c r="I72" s="710"/>
      <c r="J72" s="710"/>
      <c r="L72" s="742">
        <v>273550145.14245003</v>
      </c>
      <c r="M72" s="710">
        <v>0.09</v>
      </c>
      <c r="N72" s="710" t="s">
        <v>204</v>
      </c>
      <c r="O72" s="710"/>
      <c r="P72" s="710"/>
      <c r="Q72" s="710"/>
      <c r="S72" s="943"/>
      <c r="T72" s="941"/>
    </row>
    <row r="73" spans="1:22" s="708" customFormat="1" ht="27.6">
      <c r="A73" s="759"/>
      <c r="B73" s="710"/>
      <c r="C73" s="710"/>
      <c r="D73" s="710"/>
      <c r="E73" s="710" t="s">
        <v>1068</v>
      </c>
      <c r="F73" s="710"/>
      <c r="G73" s="710">
        <v>2486819501.2950001</v>
      </c>
      <c r="H73" s="710"/>
      <c r="I73" s="708">
        <v>2486819501.2950001</v>
      </c>
      <c r="L73" s="761">
        <v>16804117.199999999</v>
      </c>
      <c r="M73" s="710">
        <v>0.13</v>
      </c>
      <c r="N73" s="710" t="s">
        <v>206</v>
      </c>
      <c r="O73" s="710"/>
      <c r="P73" s="710"/>
      <c r="Q73" s="710"/>
    </row>
    <row r="74" spans="1:22" s="708" customFormat="1">
      <c r="A74" s="759"/>
      <c r="B74" s="710"/>
      <c r="C74" s="710"/>
      <c r="D74" s="710"/>
      <c r="E74" s="710" t="s">
        <v>1065</v>
      </c>
      <c r="F74" s="710"/>
      <c r="G74" s="710">
        <v>72500000</v>
      </c>
      <c r="H74" s="710"/>
      <c r="I74" s="710">
        <v>129262440</v>
      </c>
      <c r="J74" s="710"/>
      <c r="L74" s="731">
        <v>-105046280.6575</v>
      </c>
      <c r="M74" s="710">
        <v>0.13</v>
      </c>
      <c r="N74" s="710" t="s">
        <v>206</v>
      </c>
      <c r="O74" s="710"/>
      <c r="P74" s="710"/>
      <c r="Q74" s="710"/>
      <c r="V74" s="947"/>
    </row>
    <row r="75" spans="1:22" s="708" customFormat="1">
      <c r="A75" s="759"/>
      <c r="B75" s="710"/>
      <c r="C75" s="710"/>
      <c r="D75" s="710"/>
      <c r="E75" s="710"/>
      <c r="F75" s="710"/>
      <c r="G75" s="747">
        <v>2414319501.2950001</v>
      </c>
      <c r="H75" s="710"/>
      <c r="I75" s="710">
        <v>-808048312.75</v>
      </c>
      <c r="J75" s="710"/>
      <c r="L75" s="748">
        <v>185307981.68495002</v>
      </c>
      <c r="M75" s="735">
        <v>820885014.93505013</v>
      </c>
      <c r="N75" s="710" t="s">
        <v>551</v>
      </c>
      <c r="O75" s="710"/>
      <c r="P75" s="710"/>
      <c r="Q75" s="710"/>
    </row>
    <row r="76" spans="1:22" s="708" customFormat="1">
      <c r="A76" s="759"/>
      <c r="B76" s="710"/>
      <c r="C76" s="710">
        <v>4147685854.4659996</v>
      </c>
      <c r="D76" s="710"/>
      <c r="E76" s="710"/>
      <c r="F76" s="710"/>
      <c r="G76" s="710"/>
      <c r="H76" s="710"/>
      <c r="I76" s="710">
        <v>1006192996.6200001</v>
      </c>
      <c r="J76" s="710"/>
      <c r="L76" s="710"/>
      <c r="M76" s="710"/>
      <c r="N76" s="710"/>
      <c r="O76" s="710"/>
      <c r="P76" s="710"/>
      <c r="Q76" s="710"/>
    </row>
    <row r="77" spans="1:22" s="708" customFormat="1">
      <c r="A77" s="759"/>
      <c r="B77" s="710"/>
      <c r="C77" s="710">
        <v>859352352.5999999</v>
      </c>
      <c r="D77" s="710"/>
      <c r="E77" s="710"/>
      <c r="F77" s="710"/>
      <c r="G77" s="710"/>
      <c r="H77" s="710"/>
      <c r="J77" s="710"/>
      <c r="L77" s="710">
        <v>166350483.59</v>
      </c>
      <c r="M77" s="710">
        <v>3.5332690497478869</v>
      </c>
      <c r="N77" s="710"/>
      <c r="O77" s="710"/>
      <c r="P77" s="710"/>
      <c r="Q77" s="710"/>
    </row>
    <row r="78" spans="1:22" s="708" customFormat="1">
      <c r="A78" s="759"/>
      <c r="B78" s="710"/>
      <c r="C78" s="710">
        <v>15752493.6</v>
      </c>
      <c r="D78" s="710"/>
      <c r="E78" s="710" t="s">
        <v>1066</v>
      </c>
      <c r="F78" s="710"/>
      <c r="G78" s="710">
        <v>10075000</v>
      </c>
      <c r="H78" s="710"/>
      <c r="I78" s="710">
        <v>4708118211.4300003</v>
      </c>
      <c r="J78" s="710"/>
      <c r="L78" s="710">
        <v>553203889.84302497</v>
      </c>
      <c r="M78" s="710"/>
      <c r="N78" s="710"/>
      <c r="O78" s="710"/>
      <c r="P78" s="710"/>
      <c r="Q78" s="710"/>
    </row>
    <row r="79" spans="1:22" s="708" customFormat="1">
      <c r="A79" s="759"/>
      <c r="B79" s="710"/>
      <c r="C79" s="710">
        <v>149909788.0512</v>
      </c>
      <c r="D79" s="710"/>
      <c r="E79" s="710" t="s">
        <v>1067</v>
      </c>
      <c r="F79" s="710"/>
      <c r="G79" s="710">
        <v>241431950.12950003</v>
      </c>
      <c r="H79" s="710"/>
      <c r="I79" s="710"/>
      <c r="J79" s="710"/>
      <c r="L79" s="710"/>
      <c r="M79" s="710"/>
      <c r="N79" s="710"/>
      <c r="O79" s="710"/>
      <c r="P79" s="710"/>
      <c r="Q79" s="710"/>
      <c r="S79" s="773"/>
    </row>
    <row r="80" spans="1:22" s="708" customFormat="1">
      <c r="A80" s="759"/>
      <c r="B80" s="710"/>
      <c r="C80" s="710"/>
      <c r="D80" s="710"/>
      <c r="E80" s="710"/>
      <c r="F80" s="710"/>
      <c r="G80" s="747">
        <v>251506950.12950003</v>
      </c>
      <c r="H80" s="710" t="s">
        <v>1062</v>
      </c>
      <c r="I80" s="755">
        <v>246506950.12950003</v>
      </c>
      <c r="J80" s="710"/>
      <c r="Q80" s="710"/>
      <c r="S80" s="759"/>
    </row>
    <row r="81" spans="1:20" s="708" customFormat="1">
      <c r="A81" s="759"/>
      <c r="B81" s="710"/>
      <c r="C81" s="710"/>
      <c r="D81" s="710"/>
      <c r="E81" s="710"/>
      <c r="F81" s="710"/>
      <c r="G81" s="747"/>
      <c r="H81" s="710"/>
      <c r="I81" s="710"/>
      <c r="J81" s="710"/>
      <c r="K81" s="710">
        <v>24.498972956238543</v>
      </c>
      <c r="L81" s="710" t="s">
        <v>552</v>
      </c>
      <c r="M81" s="710"/>
      <c r="N81" s="710"/>
      <c r="O81" s="710"/>
      <c r="P81" s="710"/>
      <c r="Q81" s="710"/>
      <c r="S81" s="943"/>
    </row>
    <row r="82" spans="1:20" s="708" customFormat="1">
      <c r="A82" s="759"/>
      <c r="B82" s="710"/>
      <c r="C82" s="710"/>
      <c r="D82" s="710"/>
      <c r="E82" s="710"/>
      <c r="F82" s="710"/>
      <c r="G82" s="710"/>
      <c r="H82" s="710"/>
      <c r="I82" s="710"/>
      <c r="J82" s="710"/>
      <c r="K82" s="710"/>
      <c r="L82" s="710"/>
      <c r="M82" s="710"/>
      <c r="N82" s="710"/>
      <c r="O82" s="710"/>
      <c r="P82" s="710"/>
      <c r="Q82" s="710"/>
      <c r="S82" s="759"/>
    </row>
    <row r="83" spans="1:20" s="708" customFormat="1">
      <c r="A83" s="759"/>
      <c r="B83" s="710"/>
      <c r="C83" s="710"/>
      <c r="D83" s="710"/>
      <c r="E83" s="710"/>
      <c r="F83" s="710" t="s">
        <v>1062</v>
      </c>
      <c r="G83" s="755">
        <v>251506950.12950003</v>
      </c>
      <c r="H83" s="710"/>
      <c r="I83" s="710"/>
      <c r="J83" s="710"/>
      <c r="K83" s="710"/>
      <c r="L83" s="710"/>
      <c r="M83" s="710"/>
      <c r="N83" s="710"/>
      <c r="O83" s="710"/>
      <c r="P83" s="710"/>
      <c r="Q83" s="710"/>
      <c r="S83" s="943"/>
    </row>
    <row r="84" spans="1:20" s="708" customFormat="1">
      <c r="A84" s="759"/>
      <c r="B84" s="710"/>
      <c r="C84" s="710"/>
      <c r="D84" s="710"/>
      <c r="E84" s="710"/>
      <c r="F84" s="710" t="s">
        <v>1063</v>
      </c>
      <c r="G84" s="710">
        <v>754686046.49050009</v>
      </c>
      <c r="H84" s="710"/>
      <c r="I84" s="710"/>
      <c r="J84" s="710"/>
      <c r="K84" s="710"/>
      <c r="L84" s="710"/>
      <c r="M84" s="710"/>
      <c r="N84" s="710"/>
      <c r="O84" s="710"/>
      <c r="P84" s="710"/>
      <c r="Q84" s="710"/>
      <c r="S84" s="943"/>
    </row>
    <row r="85" spans="1:20" s="708" customFormat="1">
      <c r="A85" s="759"/>
      <c r="B85" s="710"/>
      <c r="C85" s="710"/>
      <c r="D85" s="710"/>
      <c r="E85" s="710"/>
      <c r="F85" s="710"/>
      <c r="G85" s="710"/>
      <c r="H85" s="710"/>
      <c r="I85" s="710"/>
      <c r="J85" s="710"/>
      <c r="K85" s="710"/>
      <c r="L85" s="710"/>
      <c r="M85" s="710"/>
      <c r="N85" s="710"/>
      <c r="O85" s="710"/>
      <c r="P85" s="710"/>
      <c r="Q85" s="710"/>
      <c r="S85" s="759"/>
    </row>
    <row r="86" spans="1:20" s="708" customFormat="1">
      <c r="A86" s="759"/>
      <c r="B86" s="710"/>
      <c r="C86" s="710"/>
      <c r="D86" s="710"/>
      <c r="E86" s="710"/>
      <c r="F86" s="710"/>
      <c r="G86" s="710"/>
      <c r="H86" s="710"/>
      <c r="I86" s="710"/>
      <c r="J86" s="710"/>
      <c r="K86" s="710"/>
      <c r="L86" s="710"/>
      <c r="M86" s="710"/>
      <c r="N86" s="710"/>
      <c r="O86" s="710"/>
      <c r="P86" s="710"/>
      <c r="Q86" s="710"/>
      <c r="S86" s="943"/>
    </row>
    <row r="87" spans="1:20" s="708" customFormat="1">
      <c r="A87" s="759"/>
      <c r="F87" s="708" t="s">
        <v>1064</v>
      </c>
      <c r="G87" s="708">
        <v>4029332338.6800003</v>
      </c>
      <c r="S87" s="943"/>
      <c r="T87" s="941"/>
    </row>
    <row r="88" spans="1:20" s="708" customFormat="1">
      <c r="A88" s="759"/>
    </row>
    <row r="89" spans="1:20" s="708" customFormat="1">
      <c r="A89" s="759"/>
    </row>
    <row r="90" spans="1:20" s="708" customFormat="1">
      <c r="A90" s="759"/>
      <c r="F90" s="708" t="s">
        <v>551</v>
      </c>
      <c r="G90" s="751">
        <v>881821309.52197278</v>
      </c>
      <c r="H90" s="762" t="s">
        <v>448</v>
      </c>
      <c r="I90" s="773">
        <v>886821309.52197278</v>
      </c>
    </row>
    <row r="91" spans="1:20" s="708" customFormat="1">
      <c r="A91" s="759"/>
      <c r="F91" s="708" t="s">
        <v>532</v>
      </c>
      <c r="G91" s="708">
        <v>24210601.559680097</v>
      </c>
      <c r="I91" s="708">
        <v>1006192996.6200001</v>
      </c>
      <c r="K91" s="708">
        <v>88.13630312484581</v>
      </c>
      <c r="L91" s="708" t="s">
        <v>551</v>
      </c>
    </row>
    <row r="92" spans="1:20" s="708" customFormat="1">
      <c r="A92" s="759"/>
      <c r="S92" s="773"/>
    </row>
    <row r="93" spans="1:20" s="708" customFormat="1">
      <c r="A93" s="759"/>
      <c r="K93" s="708">
        <v>2.4061588225130031</v>
      </c>
      <c r="L93" s="708" t="s">
        <v>532</v>
      </c>
      <c r="S93" s="759"/>
    </row>
    <row r="94" spans="1:20" s="708" customFormat="1">
      <c r="A94" s="759"/>
      <c r="S94" s="943"/>
    </row>
    <row r="95" spans="1:20" s="708" customFormat="1">
      <c r="A95" s="759"/>
      <c r="I95" s="708">
        <v>4708118211.4300003</v>
      </c>
      <c r="S95" s="759"/>
    </row>
    <row r="96" spans="1:20" s="708" customFormat="1">
      <c r="A96" s="759"/>
      <c r="S96" s="943"/>
    </row>
    <row r="97" spans="1:22" s="708" customFormat="1">
      <c r="A97" s="759"/>
      <c r="H97" s="708" t="s">
        <v>448</v>
      </c>
      <c r="I97" s="708">
        <v>18.836003466714526</v>
      </c>
      <c r="S97" s="943"/>
    </row>
    <row r="98" spans="1:22" s="708" customFormat="1">
      <c r="A98" s="759"/>
      <c r="H98" s="708" t="s">
        <v>552</v>
      </c>
      <c r="I98" s="708">
        <v>2486819501.2950001</v>
      </c>
      <c r="S98" s="759"/>
    </row>
    <row r="99" spans="1:22" s="708" customFormat="1">
      <c r="A99" s="759"/>
      <c r="I99" s="708">
        <v>9.9125388875683438</v>
      </c>
      <c r="S99" s="943"/>
    </row>
    <row r="100" spans="1:22" s="708" customFormat="1">
      <c r="A100" s="759"/>
      <c r="H100" s="708" t="s">
        <v>532</v>
      </c>
      <c r="I100" s="708">
        <v>129262440</v>
      </c>
      <c r="S100" s="943"/>
      <c r="T100" s="941"/>
    </row>
    <row r="101" spans="1:22" s="708" customFormat="1">
      <c r="A101" s="759"/>
      <c r="I101" s="708">
        <v>18.729803924233597</v>
      </c>
    </row>
    <row r="102" spans="1:22" s="708" customFormat="1">
      <c r="A102" s="759"/>
    </row>
    <row r="103" spans="1:22" s="708" customFormat="1">
      <c r="A103" s="759"/>
      <c r="I103" s="708">
        <v>-808048312.75</v>
      </c>
    </row>
    <row r="104" spans="1:22" s="708" customFormat="1">
      <c r="A104" s="759"/>
      <c r="I104" s="708">
        <v>48456041.554946899</v>
      </c>
    </row>
    <row r="105" spans="1:22" s="708" customFormat="1">
      <c r="A105" s="759"/>
      <c r="I105" s="708">
        <v>-5.9966762865995351</v>
      </c>
    </row>
    <row r="106" spans="1:22" s="708" customFormat="1">
      <c r="A106" s="759"/>
    </row>
    <row r="107" spans="1:22" s="708" customFormat="1">
      <c r="A107" s="759"/>
    </row>
    <row r="108" spans="1:22" s="708" customFormat="1">
      <c r="A108" s="759"/>
    </row>
    <row r="109" spans="1:22">
      <c r="S109" s="708"/>
      <c r="T109" s="708"/>
      <c r="U109" s="708"/>
      <c r="V109" s="708"/>
    </row>
    <row r="110" spans="1:22">
      <c r="C110" s="708" t="s">
        <v>170</v>
      </c>
    </row>
    <row r="111" spans="1:22">
      <c r="C111" s="708" t="s">
        <v>171</v>
      </c>
    </row>
    <row r="113" spans="3:4" s="938" customFormat="1" ht="15.6">
      <c r="C113" s="763" t="s">
        <v>172</v>
      </c>
      <c r="D113" s="708"/>
    </row>
    <row r="114" spans="3:4" s="938" customFormat="1">
      <c r="C114" s="708" t="s">
        <v>9</v>
      </c>
      <c r="D114" s="708">
        <v>11504044033.76</v>
      </c>
    </row>
    <row r="115" spans="3:4" s="938" customFormat="1">
      <c r="C115" s="708" t="s">
        <v>1102</v>
      </c>
      <c r="D115" s="708">
        <v>1145803136.8</v>
      </c>
    </row>
    <row r="116" spans="3:4" s="938" customFormat="1">
      <c r="C116" s="708" t="s">
        <v>1103</v>
      </c>
      <c r="D116" s="708">
        <v>288956356.67000002</v>
      </c>
    </row>
    <row r="117" spans="3:4" s="938" customFormat="1">
      <c r="C117" s="708" t="s">
        <v>11</v>
      </c>
      <c r="D117" s="708">
        <v>2931068.1</v>
      </c>
    </row>
    <row r="118" spans="3:4" s="938" customFormat="1">
      <c r="C118" s="708" t="s">
        <v>1104</v>
      </c>
      <c r="D118" s="708">
        <v>155375249.06999999</v>
      </c>
    </row>
    <row r="119" spans="3:4" s="938" customFormat="1">
      <c r="C119" s="708" t="s">
        <v>1106</v>
      </c>
      <c r="D119" s="708">
        <v>1909657954</v>
      </c>
    </row>
    <row r="120" spans="3:4" s="938" customFormat="1">
      <c r="C120" s="708" t="s">
        <v>169</v>
      </c>
      <c r="D120" s="708">
        <v>1298733.8999999999</v>
      </c>
    </row>
    <row r="125" spans="3:4" s="938" customFormat="1">
      <c r="C125" s="708"/>
      <c r="D125" s="708" t="s">
        <v>784</v>
      </c>
    </row>
    <row r="126" spans="3:4" s="938" customFormat="1">
      <c r="C126" s="708" t="s">
        <v>9</v>
      </c>
      <c r="D126" s="708">
        <v>292054712.10000002</v>
      </c>
    </row>
    <row r="127" spans="3:4" s="938" customFormat="1">
      <c r="C127" s="708" t="s">
        <v>781</v>
      </c>
      <c r="D127" s="708"/>
    </row>
    <row r="128" spans="3:4" s="938" customFormat="1">
      <c r="C128" s="708" t="s">
        <v>1103</v>
      </c>
      <c r="D128" s="708"/>
    </row>
    <row r="129" spans="3:4" s="938" customFormat="1">
      <c r="C129" s="708" t="s">
        <v>11</v>
      </c>
      <c r="D129" s="708"/>
    </row>
    <row r="130" spans="3:4" s="938" customFormat="1">
      <c r="C130" s="708" t="s">
        <v>1104</v>
      </c>
      <c r="D130" s="708">
        <v>722851382.98000002</v>
      </c>
    </row>
    <row r="131" spans="3:4" s="938" customFormat="1">
      <c r="C131" s="708" t="s">
        <v>782</v>
      </c>
      <c r="D131" s="708"/>
    </row>
    <row r="132" spans="3:4" s="938" customFormat="1">
      <c r="C132" s="708" t="s">
        <v>1105</v>
      </c>
      <c r="D132" s="708"/>
    </row>
    <row r="133" spans="3:4" s="938" customFormat="1">
      <c r="C133" s="708" t="s">
        <v>783</v>
      </c>
      <c r="D133" s="708"/>
    </row>
  </sheetData>
  <mergeCells count="5">
    <mergeCell ref="O5:O6"/>
    <mergeCell ref="D5:D6"/>
    <mergeCell ref="E5:G5"/>
    <mergeCell ref="H5:H6"/>
    <mergeCell ref="I5:N5"/>
  </mergeCells>
  <phoneticPr fontId="139" type="noConversion"/>
  <pageMargins left="0" right="0" top="0.5" bottom="0.5" header="0.25" footer="0.05"/>
  <pageSetup paperSize="9" scale="75" fitToWidth="0" fitToHeight="0" orientation="landscape" r:id="rId1"/>
  <headerFooter>
    <oddFooter>&amp;LMazid\&amp;Z&amp;F&amp;R&amp;D&amp;T</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tint="0.39997558519241921"/>
  </sheetPr>
  <dimension ref="A1:Q29"/>
  <sheetViews>
    <sheetView zoomScaleNormal="100" workbookViewId="0">
      <selection activeCell="F24" sqref="F24"/>
    </sheetView>
  </sheetViews>
  <sheetFormatPr defaultColWidth="8.88671875" defaultRowHeight="13.8"/>
  <cols>
    <col min="1" max="1" width="2.109375" style="2021" customWidth="1"/>
    <col min="2" max="2" width="3.5546875" style="2021" customWidth="1"/>
    <col min="3" max="3" width="21.5546875" style="2021" customWidth="1"/>
    <col min="4" max="4" width="14.33203125" style="2021" customWidth="1"/>
    <col min="5" max="5" width="14.88671875" style="2021" customWidth="1"/>
    <col min="6" max="6" width="12.33203125" style="2021" customWidth="1"/>
    <col min="7" max="7" width="14.109375" style="2058" customWidth="1"/>
    <col min="8" max="8" width="8.33203125" style="2021" customWidth="1"/>
    <col min="9" max="9" width="13.88671875" style="2021" customWidth="1"/>
    <col min="10" max="10" width="11.88671875" style="2021" customWidth="1"/>
    <col min="11" max="11" width="13.33203125" style="2021" customWidth="1"/>
    <col min="12" max="12" width="13.44140625" style="2059" customWidth="1"/>
    <col min="13" max="13" width="14.44140625" style="2021" customWidth="1"/>
    <col min="14" max="14" width="13.33203125" style="2021" customWidth="1"/>
    <col min="15" max="16" width="8.88671875" style="2015"/>
    <col min="17" max="17" width="13.6640625" style="2015" customWidth="1"/>
    <col min="18" max="16384" width="8.88671875" style="2015"/>
  </cols>
  <sheetData>
    <row r="1" spans="1:17" ht="20.399999999999999">
      <c r="A1" s="3911" t="s">
        <v>719</v>
      </c>
      <c r="B1" s="3911"/>
      <c r="C1" s="3911"/>
      <c r="D1" s="3911"/>
      <c r="E1" s="3911"/>
      <c r="F1" s="3911"/>
      <c r="G1" s="3911"/>
      <c r="H1" s="3911"/>
      <c r="I1" s="3911"/>
      <c r="J1" s="3911"/>
      <c r="K1" s="3911"/>
      <c r="L1" s="3911"/>
      <c r="M1" s="3911"/>
      <c r="N1" s="3911"/>
    </row>
    <row r="2" spans="1:17" ht="18">
      <c r="A2" s="3912" t="s">
        <v>477</v>
      </c>
      <c r="B2" s="3912"/>
      <c r="C2" s="3912"/>
      <c r="D2" s="3912"/>
      <c r="E2" s="3912"/>
      <c r="F2" s="3912"/>
      <c r="G2" s="3912"/>
      <c r="H2" s="3912"/>
      <c r="I2" s="3912"/>
      <c r="J2" s="3912"/>
      <c r="K2" s="3912"/>
      <c r="L2" s="3912"/>
      <c r="M2" s="3912"/>
      <c r="N2" s="3912"/>
    </row>
    <row r="3" spans="1:17" ht="15.6">
      <c r="A3" s="2016"/>
      <c r="B3" s="2016"/>
      <c r="C3" s="2016"/>
      <c r="D3" s="2017"/>
      <c r="E3" s="2017"/>
      <c r="F3" s="2017"/>
      <c r="G3" s="2018"/>
      <c r="H3" s="2017"/>
      <c r="I3" s="2017"/>
      <c r="J3" s="2017"/>
      <c r="K3" s="2017"/>
      <c r="L3" s="2019"/>
      <c r="M3" s="2020"/>
      <c r="N3" s="2020" t="s">
        <v>2373</v>
      </c>
    </row>
    <row r="4" spans="1:17" ht="18.600000000000001" thickBot="1">
      <c r="A4" s="3913" t="s">
        <v>2229</v>
      </c>
      <c r="B4" s="3913"/>
      <c r="C4" s="3913"/>
      <c r="D4" s="3913"/>
      <c r="E4" s="3913"/>
      <c r="F4" s="3913"/>
      <c r="G4" s="3913"/>
      <c r="H4" s="3913"/>
      <c r="I4" s="3913"/>
      <c r="J4" s="3913"/>
      <c r="K4" s="3913"/>
      <c r="L4" s="3913"/>
      <c r="M4" s="3913"/>
      <c r="N4" s="3913"/>
    </row>
    <row r="5" spans="1:17" ht="15" thickBot="1">
      <c r="C5" s="2022"/>
      <c r="D5" s="3914" t="s">
        <v>5</v>
      </c>
      <c r="E5" s="3915"/>
      <c r="F5" s="3915"/>
      <c r="G5" s="3916"/>
      <c r="H5" s="3917" t="s">
        <v>569</v>
      </c>
      <c r="I5" s="3918"/>
      <c r="J5" s="3918"/>
      <c r="K5" s="3918"/>
      <c r="L5" s="3918"/>
      <c r="M5" s="3919" t="s">
        <v>2211</v>
      </c>
      <c r="N5" s="3921" t="s">
        <v>2212</v>
      </c>
    </row>
    <row r="6" spans="1:17" ht="41.4">
      <c r="A6" s="3923" t="s">
        <v>478</v>
      </c>
      <c r="B6" s="3923"/>
      <c r="C6" s="2023" t="s">
        <v>937</v>
      </c>
      <c r="D6" s="2024" t="s">
        <v>2230</v>
      </c>
      <c r="E6" s="2024" t="s">
        <v>6</v>
      </c>
      <c r="F6" s="2025" t="s">
        <v>2182</v>
      </c>
      <c r="G6" s="2026" t="s">
        <v>2214</v>
      </c>
      <c r="H6" s="2024" t="s">
        <v>7</v>
      </c>
      <c r="I6" s="2024" t="s">
        <v>2231</v>
      </c>
      <c r="J6" s="2024" t="s">
        <v>2182</v>
      </c>
      <c r="K6" s="2024" t="s">
        <v>639</v>
      </c>
      <c r="L6" s="2027" t="s">
        <v>2232</v>
      </c>
      <c r="M6" s="3920"/>
      <c r="N6" s="3922"/>
      <c r="Q6" s="2015">
        <f>+Q7*H10</f>
        <v>15350947.022235073</v>
      </c>
    </row>
    <row r="7" spans="1:17" s="2031" customFormat="1">
      <c r="A7" s="3903">
        <v>1</v>
      </c>
      <c r="B7" s="3904"/>
      <c r="C7" s="2028">
        <v>2</v>
      </c>
      <c r="D7" s="2028">
        <v>3</v>
      </c>
      <c r="E7" s="2028">
        <v>4</v>
      </c>
      <c r="F7" s="2028">
        <v>5</v>
      </c>
      <c r="G7" s="2029" t="s">
        <v>2233</v>
      </c>
      <c r="H7" s="2028">
        <v>7</v>
      </c>
      <c r="I7" s="2028">
        <v>8</v>
      </c>
      <c r="J7" s="2028">
        <v>9</v>
      </c>
      <c r="K7" s="2028">
        <v>10</v>
      </c>
      <c r="L7" s="2030" t="s">
        <v>2234</v>
      </c>
      <c r="M7" s="2024" t="s">
        <v>2235</v>
      </c>
      <c r="N7" s="2024">
        <v>13</v>
      </c>
      <c r="Q7" s="2165">
        <v>614037880.88940287</v>
      </c>
    </row>
    <row r="8" spans="1:17">
      <c r="A8" s="3905" t="s">
        <v>482</v>
      </c>
      <c r="B8" s="3906"/>
      <c r="C8" s="3907" t="s">
        <v>874</v>
      </c>
      <c r="D8" s="3908"/>
      <c r="E8" s="2032"/>
      <c r="F8" s="2032"/>
      <c r="G8" s="2033"/>
      <c r="H8" s="2032"/>
      <c r="I8" s="2032"/>
      <c r="J8" s="2032"/>
      <c r="K8" s="2032"/>
      <c r="L8" s="2034"/>
      <c r="M8" s="2032"/>
      <c r="N8" s="2032"/>
    </row>
    <row r="9" spans="1:17">
      <c r="A9" s="2035"/>
      <c r="B9" s="2036">
        <v>1</v>
      </c>
      <c r="C9" s="2037" t="s">
        <v>2236</v>
      </c>
      <c r="D9" s="2060">
        <f>+'Annexure-1 Schedule'!D12</f>
        <v>83828453.890000001</v>
      </c>
      <c r="E9" s="2039">
        <f>+'Annexure-1 Schedule'!E12</f>
        <v>0</v>
      </c>
      <c r="F9" s="2039">
        <v>0</v>
      </c>
      <c r="G9" s="2040">
        <f>+D9+E9-F9</f>
        <v>83828453.890000001</v>
      </c>
      <c r="H9" s="2041">
        <v>0</v>
      </c>
      <c r="I9" s="2040">
        <v>0</v>
      </c>
      <c r="J9" s="2039">
        <v>0</v>
      </c>
      <c r="K9" s="2039">
        <f>(G9*H9*365/365)</f>
        <v>0</v>
      </c>
      <c r="L9" s="2042">
        <f>I9-J9+K9</f>
        <v>0</v>
      </c>
      <c r="M9" s="2039">
        <f>G9-L9</f>
        <v>83828453.890000001</v>
      </c>
      <c r="N9" s="2043">
        <v>83828453.890000001</v>
      </c>
      <c r="Q9" s="2072">
        <f>+'Annexure-1 Schedule'!I9+'Annexure-1 Schedule'!I10+'Annexure-1 Schedule'!I11</f>
        <v>295778688.86059719</v>
      </c>
    </row>
    <row r="10" spans="1:17">
      <c r="A10" s="2044"/>
      <c r="B10" s="2045">
        <v>2</v>
      </c>
      <c r="C10" s="2037" t="s">
        <v>2237</v>
      </c>
      <c r="D10" s="2060">
        <f>+'Annexure-1 Schedule'!D11+'Annexure-1 Schedule'!D10+'Annexure-1 Schedule'!D9</f>
        <v>882883203.3499999</v>
      </c>
      <c r="E10" s="2062">
        <f>+'Annexure-1 Schedule'!E11+'Annexure-1 Schedule'!E10+'Annexure-1 Schedule'!E9</f>
        <v>26933366.400000036</v>
      </c>
      <c r="F10" s="2039">
        <v>0</v>
      </c>
      <c r="G10" s="2040">
        <f>+D10+E10-F10</f>
        <v>909816569.75</v>
      </c>
      <c r="H10" s="2041">
        <v>2.5000000000000001E-2</v>
      </c>
      <c r="I10" s="2040">
        <v>295778688.86059719</v>
      </c>
      <c r="J10" s="2039">
        <v>0</v>
      </c>
      <c r="K10" s="2039">
        <f>+'Annexure-1 Schedule'!J9+'Annexure-1 Schedule'!J10+'Annexure-1 Schedule'!J11</f>
        <v>15350947.022235071</v>
      </c>
      <c r="L10" s="2042">
        <f>I10-J10+K10</f>
        <v>311129635.88283229</v>
      </c>
      <c r="M10" s="2039">
        <f>G10-L10</f>
        <v>598686933.86716771</v>
      </c>
      <c r="N10" s="2043">
        <v>587104514.48940277</v>
      </c>
      <c r="Q10" s="2072">
        <f>+'Annexure-1 Schedule'!I15+'Annexure-1 Schedule'!I16+'Annexure-1 Schedule'!I17+'Annexure-1 Schedule'!J39</f>
        <v>64219112.561854504</v>
      </c>
    </row>
    <row r="11" spans="1:17">
      <c r="A11" s="2046"/>
      <c r="B11" s="2047"/>
      <c r="C11" s="2028" t="s">
        <v>1379</v>
      </c>
      <c r="D11" s="2048">
        <f>SUM(D9:D10)</f>
        <v>966711657.23999989</v>
      </c>
      <c r="E11" s="2048">
        <f t="shared" ref="E11:N11" si="0">SUM(E9:E10)</f>
        <v>26933366.400000036</v>
      </c>
      <c r="F11" s="2048">
        <f t="shared" si="0"/>
        <v>0</v>
      </c>
      <c r="G11" s="2048">
        <f t="shared" si="0"/>
        <v>993645023.63999999</v>
      </c>
      <c r="H11" s="2048"/>
      <c r="I11" s="2048">
        <f t="shared" si="0"/>
        <v>295778688.86059719</v>
      </c>
      <c r="J11" s="2048">
        <f t="shared" si="0"/>
        <v>0</v>
      </c>
      <c r="K11" s="2048">
        <f t="shared" si="0"/>
        <v>15350947.022235071</v>
      </c>
      <c r="L11" s="2048">
        <f t="shared" si="0"/>
        <v>311129635.88283229</v>
      </c>
      <c r="M11" s="2048">
        <f t="shared" si="0"/>
        <v>682515387.7571677</v>
      </c>
      <c r="N11" s="2048">
        <f t="shared" si="0"/>
        <v>670932968.37940276</v>
      </c>
      <c r="Q11" s="2072">
        <f>+I13-Q10</f>
        <v>31861626.031725504</v>
      </c>
    </row>
    <row r="12" spans="1:17">
      <c r="A12" s="3905" t="s">
        <v>68</v>
      </c>
      <c r="B12" s="3906"/>
      <c r="C12" s="2049" t="s">
        <v>1323</v>
      </c>
      <c r="D12" s="2040"/>
      <c r="E12" s="2039"/>
      <c r="F12" s="2039"/>
      <c r="G12" s="2040"/>
      <c r="H12" s="2041"/>
      <c r="I12" s="2040"/>
      <c r="J12" s="2039"/>
      <c r="K12" s="2039"/>
      <c r="L12" s="2042"/>
      <c r="M12" s="2039"/>
      <c r="N12" s="2043"/>
      <c r="Q12" s="2015">
        <v>35191070.549999997</v>
      </c>
    </row>
    <row r="13" spans="1:17">
      <c r="A13" s="2044"/>
      <c r="B13" s="2050">
        <v>1</v>
      </c>
      <c r="C13" s="2037" t="s">
        <v>2238</v>
      </c>
      <c r="D13" s="2043">
        <f>+'Annexure-1 Schedule'!D15+'Annexure-1 Schedule'!D16+'Annexure-1 Schedule'!D17+'Annexure-1 Schedule'!D39</f>
        <v>182433954.57999998</v>
      </c>
      <c r="E13" s="2131">
        <f>+'Annexure-1 Schedule'!E15+'Annexure-1 Schedule'!E16+'Annexure-1 Schedule'!E17+'Annexure-1 Schedule'!E39</f>
        <v>8422986</v>
      </c>
      <c r="F13" s="2039">
        <v>0</v>
      </c>
      <c r="G13" s="2040">
        <f t="shared" ref="G13:G19" si="1">+D13+E13-F13</f>
        <v>190856940.57999998</v>
      </c>
      <c r="H13" s="2041">
        <v>0.2</v>
      </c>
      <c r="I13" s="2043">
        <f>+'Annexure-1 Schedule'!I15+'Annexure-1 Schedule'!I16+'Annexure-1 Schedule'!I17+'Annexure-1 Schedule'!I39</f>
        <v>96080738.593580008</v>
      </c>
      <c r="J13" s="2039">
        <v>0</v>
      </c>
      <c r="K13" s="2039">
        <f>+'Annexure-1 Schedule'!J15+'Annexure-1 Schedule'!J16+'Annexure-1 Schedule'!J17+'Annexure-1 Schedule'!J39</f>
        <v>9974565.4355235007</v>
      </c>
      <c r="L13" s="2042">
        <f t="shared" ref="L13:L19" si="2">I13-J13+K13</f>
        <v>106055304.0291035</v>
      </c>
      <c r="M13" s="2039">
        <f t="shared" ref="M13:M18" si="3">G13-L13</f>
        <v>84801636.550896481</v>
      </c>
      <c r="N13" s="2043">
        <v>86353215.986420006</v>
      </c>
    </row>
    <row r="14" spans="1:17">
      <c r="A14" s="2044"/>
      <c r="B14" s="2050">
        <v>2</v>
      </c>
      <c r="C14" s="2037" t="s">
        <v>271</v>
      </c>
      <c r="D14" s="2043">
        <f>+'Annexure-1 Schedule'!D18+'Annexure-1 Schedule'!D19+'Annexure-1 Schedule'!D20+'Annexure-1 Schedule'!D24+'Annexure-1 Schedule'!D25+'Annexure-1 Schedule'!D26+'Annexure-1 Schedule'!D27+'Annexure-1 Schedule'!D28+'Annexure-1 Schedule'!D29+'Annexure-1 Schedule'!D30+'Annexure-1 Schedule'!D31+'Annexure-1 Schedule'!D32+'Annexure-1 Schedule'!D33+'Annexure-1 Schedule'!D34+'Annexure-1 Schedule'!D35+'Annexure-1 Schedule'!D38+'Annexure-1 Schedule'!D41+'Annexure-1 Schedule'!D52+'Annexure-1 Schedule'!D53+'Annexure-1 Schedule'!D36+'Annexure-1 Schedule'!D42</f>
        <v>35191070.550000004</v>
      </c>
      <c r="E14" s="2130">
        <f>+'Annexure-1 Schedule'!E18+'Annexure-1 Schedule'!E19+'Annexure-1 Schedule'!E20+'Annexure-1 Schedule'!E24+'Annexure-1 Schedule'!E25+'Annexure-1 Schedule'!E26+'Annexure-1 Schedule'!E27+'Annexure-1 Schedule'!E28+'Annexure-1 Schedule'!E29+'Annexure-1 Schedule'!E30+'Annexure-1 Schedule'!E31+'Annexure-1 Schedule'!E32+'Annexure-1 Schedule'!E33+'Annexure-1 Schedule'!E34+'Annexure-1 Schedule'!E35+'Annexure-1 Schedule'!E36+'Annexure-1 Schedule'!E38+'Annexure-1 Schedule'!E41+'Annexure-1 Schedule'!E52+'Annexure-1 Schedule'!E53</f>
        <v>989963.5</v>
      </c>
      <c r="F14" s="2039">
        <v>9739505.1799999997</v>
      </c>
      <c r="G14" s="2040">
        <f t="shared" si="1"/>
        <v>26441528.870000005</v>
      </c>
      <c r="H14" s="2041">
        <v>0.2</v>
      </c>
      <c r="I14" s="2043">
        <f>+'Annexure-1 Schedule'!I18+'Annexure-1 Schedule'!I19+'Annexure-1 Schedule'!I20+'Annexure-1 Schedule'!I24+'Annexure-1 Schedule'!I25+'Annexure-1 Schedule'!I26+'Annexure-1 Schedule'!I27+'Annexure-1 Schedule'!I28+'Annexure-1 Schedule'!I29+'Annexure-1 Schedule'!I30+'Annexure-1 Schedule'!I31+'Annexure-1 Schedule'!I32+'Annexure-1 Schedule'!I33+'Annexure-1 Schedule'!I34+'Annexure-1 Schedule'!I35+'Annexure-1 Schedule'!I38+'Annexure-1 Schedule'!I41+'Annexure-1 Schedule'!I52+'Annexure-1 Schedule'!I53+'Annexure-1 Schedule'!I36+'Annexure-1 Schedule'!I42</f>
        <v>29646630.975147501</v>
      </c>
      <c r="J14" s="2039">
        <v>9536571.0399999991</v>
      </c>
      <c r="K14" s="2039">
        <f>+'Annexure-1 Schedule'!J18+'Annexure-1 Schedule'!J19+'Annexure-1 Schedule'!J25+'Annexure-1 Schedule'!J27+'Annexure-1 Schedule'!J28+'Annexure-1 Schedule'!J34+'Annexure-1 Schedule'!J38+'Annexure-1 Schedule'!J41+'Annexure-1 Schedule'!J53+'Annexure-1 Schedule'!J50</f>
        <v>842498.25328230392</v>
      </c>
      <c r="L14" s="2042">
        <f t="shared" si="2"/>
        <v>20952558.188429806</v>
      </c>
      <c r="M14" s="2039">
        <f t="shared" si="3"/>
        <v>5488970.6815701984</v>
      </c>
      <c r="N14" s="2043">
        <v>5544439.574852501</v>
      </c>
      <c r="Q14" s="2072">
        <f>+Q12-D14</f>
        <v>0</v>
      </c>
    </row>
    <row r="15" spans="1:17">
      <c r="A15" s="2044"/>
      <c r="B15" s="2050">
        <v>3</v>
      </c>
      <c r="C15" s="2037" t="s">
        <v>2239</v>
      </c>
      <c r="D15" s="2043">
        <f>+'Annexure-1 Schedule'!D21+'Annexure-1 Schedule'!D22+'Annexure-1 Schedule'!D23+'Annexure-1 Schedule'!D37+'Annexure-1 Schedule'!D50</f>
        <v>33393003.329999998</v>
      </c>
      <c r="E15" s="2130">
        <f>+'Annexure-1 Schedule'!E21+'Annexure-1 Schedule'!E22+'Annexure-1 Schedule'!E23+'Annexure-1 Schedule'!E37+'Annexure-1 Schedule'!E42+'Annexure-1 Schedule'!E50</f>
        <v>1396122</v>
      </c>
      <c r="F15" s="2039">
        <v>93374</v>
      </c>
      <c r="G15" s="2040">
        <f t="shared" si="1"/>
        <v>34695751.329999998</v>
      </c>
      <c r="H15" s="2041">
        <v>0.1</v>
      </c>
      <c r="I15" s="2043">
        <f>+'Annexure-1 Schedule'!I21+'Annexure-1 Schedule'!I22+'Annexure-1 Schedule'!I23+'Annexure-1 Schedule'!I37+'Annexure-1 Schedule'!I50</f>
        <v>22213278.282028802</v>
      </c>
      <c r="J15" s="2039">
        <v>67588.847179999997</v>
      </c>
      <c r="K15" s="2039">
        <f>+'Annexure-1 Schedule'!J21+'Annexure-1 Schedule'!J22+'Annexure-1 Schedule'!J23</f>
        <v>724442.29617670551</v>
      </c>
      <c r="L15" s="2042">
        <f t="shared" si="2"/>
        <v>22870131.731025506</v>
      </c>
      <c r="M15" s="2039">
        <f t="shared" si="3"/>
        <v>11825619.598974492</v>
      </c>
      <c r="N15" s="2043">
        <v>11179725.0479712</v>
      </c>
      <c r="Q15" s="2072">
        <v>33393003.329999998</v>
      </c>
    </row>
    <row r="16" spans="1:17">
      <c r="A16" s="2044"/>
      <c r="B16" s="2050">
        <v>4</v>
      </c>
      <c r="C16" s="2037" t="s">
        <v>2240</v>
      </c>
      <c r="D16" s="2043">
        <f>+'Annexure-1 Schedule'!D40</f>
        <v>40954586</v>
      </c>
      <c r="E16" s="2130">
        <f>+'Annexure-1 Schedule'!E40</f>
        <v>42334944</v>
      </c>
      <c r="F16" s="2039">
        <v>0</v>
      </c>
      <c r="G16" s="2040">
        <f t="shared" si="1"/>
        <v>83289530</v>
      </c>
      <c r="H16" s="2041">
        <v>0.2</v>
      </c>
      <c r="I16" s="2043">
        <f>+'Annexure-1 Schedule'!I40</f>
        <v>27754580.279313751</v>
      </c>
      <c r="J16" s="2039">
        <v>0</v>
      </c>
      <c r="K16" s="2039">
        <f>+'Annexure-1 Schedule'!J40</f>
        <v>8330242.4581029369</v>
      </c>
      <c r="L16" s="2042">
        <f t="shared" si="2"/>
        <v>36084822.737416685</v>
      </c>
      <c r="M16" s="2039">
        <f t="shared" si="3"/>
        <v>47204707.262583315</v>
      </c>
      <c r="N16" s="2043">
        <v>13200005.720686249</v>
      </c>
      <c r="Q16" s="2072">
        <f>+Q15-D15</f>
        <v>0</v>
      </c>
    </row>
    <row r="17" spans="1:17">
      <c r="A17" s="2044"/>
      <c r="B17" s="2050">
        <v>5</v>
      </c>
      <c r="C17" s="2037" t="s">
        <v>39</v>
      </c>
      <c r="D17" s="2043">
        <f>+'Annexure-1 Schedule'!D51</f>
        <v>1777843.355</v>
      </c>
      <c r="E17" s="2130">
        <f>+'Annexure-1 Schedule'!E51</f>
        <v>29899</v>
      </c>
      <c r="F17" s="2039">
        <v>0</v>
      </c>
      <c r="G17" s="2040">
        <f t="shared" si="1"/>
        <v>1807742.355</v>
      </c>
      <c r="H17" s="2041">
        <v>0.2</v>
      </c>
      <c r="I17" s="2043">
        <f>+'Annexure-1 Schedule'!I51</f>
        <v>1152797.5510835201</v>
      </c>
      <c r="J17" s="2039">
        <v>0</v>
      </c>
      <c r="K17" s="2039">
        <f>+'Annexure-1 Schedule'!J51</f>
        <v>39296.688234988796</v>
      </c>
      <c r="L17" s="2042">
        <f t="shared" si="2"/>
        <v>1192094.2393185089</v>
      </c>
      <c r="M17" s="2039">
        <f t="shared" si="3"/>
        <v>615648.11568149109</v>
      </c>
      <c r="N17" s="2043">
        <v>625045.80391647993</v>
      </c>
    </row>
    <row r="18" spans="1:17">
      <c r="A18" s="2044"/>
      <c r="B18" s="2050">
        <v>6</v>
      </c>
      <c r="C18" s="2037" t="s">
        <v>2241</v>
      </c>
      <c r="D18" s="2043">
        <f>+'Annexure-1 Schedule'!D45+'Annexure-1 Schedule'!D47</f>
        <v>202048381.75</v>
      </c>
      <c r="E18" s="2130">
        <f>+'Annexure-1 Schedule'!E45+'Annexure-1 Schedule'!E47</f>
        <v>65000</v>
      </c>
      <c r="F18" s="2039">
        <v>290395.46000000002</v>
      </c>
      <c r="G18" s="2040">
        <f t="shared" si="1"/>
        <v>201822986.28999999</v>
      </c>
      <c r="H18" s="2041">
        <v>0.2</v>
      </c>
      <c r="I18" s="2043">
        <f>+'Annexure-1 Schedule'!I45+'Annexure-1 Schedule'!I47</f>
        <v>136134098.82007998</v>
      </c>
      <c r="J18" s="2039">
        <v>290145.01520000002</v>
      </c>
      <c r="K18" s="2039">
        <f>+'Annexure-1 Schedule'!J45</f>
        <v>13195806.497024</v>
      </c>
      <c r="L18" s="2042">
        <f t="shared" si="2"/>
        <v>149039760.30190399</v>
      </c>
      <c r="M18" s="2039">
        <f t="shared" si="3"/>
        <v>52783225.988095999</v>
      </c>
      <c r="N18" s="2043">
        <v>65914282.929919995</v>
      </c>
    </row>
    <row r="19" spans="1:17">
      <c r="A19" s="2044"/>
      <c r="B19" s="2050">
        <v>7</v>
      </c>
      <c r="C19" s="2134" t="s">
        <v>2365</v>
      </c>
      <c r="D19" s="2038">
        <v>0</v>
      </c>
      <c r="E19" s="2135">
        <v>56803838.25</v>
      </c>
      <c r="F19" s="2039">
        <v>0</v>
      </c>
      <c r="G19" s="2040">
        <f t="shared" si="1"/>
        <v>56803838.25</v>
      </c>
      <c r="H19" s="2041"/>
      <c r="I19" s="2040">
        <v>0</v>
      </c>
      <c r="J19" s="2039">
        <v>0</v>
      </c>
      <c r="K19" s="2039">
        <f>+'Annexure-1(tax dept)'!K19</f>
        <v>23722712.059999999</v>
      </c>
      <c r="L19" s="2042">
        <f t="shared" si="2"/>
        <v>23722712.059999999</v>
      </c>
      <c r="M19" s="2039">
        <f t="shared" ref="M19" si="4">D19-L19</f>
        <v>-23722712.059999999</v>
      </c>
      <c r="N19" s="2043">
        <v>0</v>
      </c>
    </row>
    <row r="20" spans="1:17">
      <c r="A20" s="2044"/>
      <c r="B20" s="2050"/>
      <c r="C20" s="2028" t="s">
        <v>1385</v>
      </c>
      <c r="D20" s="2051">
        <f>SUM(D13:D19)</f>
        <v>495798839.565</v>
      </c>
      <c r="E20" s="2051">
        <f t="shared" ref="E20:N20" si="5">SUM(E13:E19)</f>
        <v>110042752.75</v>
      </c>
      <c r="F20" s="2051">
        <f t="shared" si="5"/>
        <v>10123274.640000001</v>
      </c>
      <c r="G20" s="2051">
        <f t="shared" si="5"/>
        <v>595718317.67499995</v>
      </c>
      <c r="H20" s="2051"/>
      <c r="I20" s="2051">
        <f t="shared" si="5"/>
        <v>312982124.50123358</v>
      </c>
      <c r="J20" s="2051">
        <f t="shared" si="5"/>
        <v>9894304.9023799989</v>
      </c>
      <c r="K20" s="2051">
        <f t="shared" si="5"/>
        <v>56829563.688344434</v>
      </c>
      <c r="L20" s="2051">
        <f t="shared" si="5"/>
        <v>359917383.28719801</v>
      </c>
      <c r="M20" s="2051">
        <f t="shared" si="5"/>
        <v>178997096.13780198</v>
      </c>
      <c r="N20" s="2051">
        <f t="shared" si="5"/>
        <v>182816715.06376642</v>
      </c>
      <c r="Q20" s="2072">
        <f>+'Annexure-1 Schedule'!D42</f>
        <v>51203</v>
      </c>
    </row>
    <row r="21" spans="1:17">
      <c r="A21" s="3909"/>
      <c r="B21" s="3910"/>
      <c r="C21" s="2052" t="s">
        <v>2242</v>
      </c>
      <c r="D21" s="2053">
        <f>D11+D20</f>
        <v>1462510496.8049998</v>
      </c>
      <c r="E21" s="2053">
        <f t="shared" ref="E21:N21" si="6">E11+E20</f>
        <v>136976119.15000004</v>
      </c>
      <c r="F21" s="2053">
        <f t="shared" si="6"/>
        <v>10123274.640000001</v>
      </c>
      <c r="G21" s="2053">
        <f t="shared" si="6"/>
        <v>1589363341.3150001</v>
      </c>
      <c r="H21" s="2053">
        <f t="shared" si="6"/>
        <v>0</v>
      </c>
      <c r="I21" s="2053">
        <f t="shared" si="6"/>
        <v>608760813.36183071</v>
      </c>
      <c r="J21" s="2053">
        <f t="shared" si="6"/>
        <v>9894304.9023799989</v>
      </c>
      <c r="K21" s="2053">
        <f>+K20+K11</f>
        <v>72180510.7105795</v>
      </c>
      <c r="L21" s="2053">
        <f t="shared" si="6"/>
        <v>671047019.17003036</v>
      </c>
      <c r="M21" s="2053">
        <f t="shared" si="6"/>
        <v>861512483.8949697</v>
      </c>
      <c r="N21" s="2053">
        <f t="shared" si="6"/>
        <v>853749683.44316912</v>
      </c>
      <c r="Q21" s="2072">
        <f>+D19-Q20</f>
        <v>-51203</v>
      </c>
    </row>
    <row r="22" spans="1:17">
      <c r="A22" s="2045"/>
      <c r="B22" s="2045"/>
      <c r="C22" s="2054"/>
      <c r="D22" s="2055"/>
      <c r="E22" s="2055"/>
      <c r="F22" s="2055"/>
      <c r="G22" s="2056"/>
      <c r="H22" s="2057"/>
      <c r="I22" s="2055"/>
      <c r="J22" s="2055"/>
      <c r="K22" s="2055"/>
      <c r="L22" s="2055"/>
      <c r="M22" s="2055"/>
      <c r="N22" s="2055"/>
    </row>
    <row r="25" spans="1:17">
      <c r="D25" s="2059">
        <f>+'Annexure-1 Schedule'!D57</f>
        <v>1462510496.8049998</v>
      </c>
      <c r="F25" s="2059">
        <f>+E20-F20</f>
        <v>99919478.109999999</v>
      </c>
      <c r="G25" s="2133">
        <f>+'Annexure-1 Schedule'!G57</f>
        <v>1589363341.3149998</v>
      </c>
    </row>
    <row r="26" spans="1:17">
      <c r="D26" s="2059">
        <f>+D21-D25</f>
        <v>0</v>
      </c>
    </row>
    <row r="27" spans="1:17">
      <c r="G27" s="2133">
        <f>+G21-G25</f>
        <v>0</v>
      </c>
      <c r="K27" s="2059">
        <f>+'Annexure-1 Schedule'!J57</f>
        <v>72180510.7105795</v>
      </c>
    </row>
    <row r="28" spans="1:17">
      <c r="D28" s="2059">
        <f>+D25+E21-F20</f>
        <v>1589363341.3149998</v>
      </c>
    </row>
    <row r="29" spans="1:17">
      <c r="K29" s="2059">
        <f>+K21-K27</f>
        <v>0</v>
      </c>
    </row>
  </sheetData>
  <mergeCells count="13">
    <mergeCell ref="A1:N1"/>
    <mergeCell ref="A2:N2"/>
    <mergeCell ref="A4:N4"/>
    <mergeCell ref="D5:G5"/>
    <mergeCell ref="H5:L5"/>
    <mergeCell ref="M5:M6"/>
    <mergeCell ref="N5:N6"/>
    <mergeCell ref="A6:B6"/>
    <mergeCell ref="A7:B7"/>
    <mergeCell ref="A8:B8"/>
    <mergeCell ref="C8:D8"/>
    <mergeCell ref="A12:B12"/>
    <mergeCell ref="A21:B21"/>
  </mergeCells>
  <pageMargins left="0.7" right="0.7" top="0.75" bottom="0.75" header="0.3" footer="0.3"/>
  <pageSetup paperSize="9" scale="78" orientation="landscape" r:id="rId1"/>
  <colBreaks count="1" manualBreakCount="1">
    <brk id="14" max="1048575"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1">
    <tabColor theme="3" tint="0.39997558519241921"/>
  </sheetPr>
  <dimension ref="A1:R130"/>
  <sheetViews>
    <sheetView view="pageBreakPreview" topLeftCell="F31" zoomScale="90" zoomScaleSheetLayoutView="90" workbookViewId="0">
      <selection activeCell="O31" sqref="O1:S1048576"/>
    </sheetView>
  </sheetViews>
  <sheetFormatPr defaultColWidth="8.88671875" defaultRowHeight="13.2"/>
  <cols>
    <col min="1" max="1" width="2.109375" style="1385" customWidth="1"/>
    <col min="2" max="2" width="3.5546875" style="1385" customWidth="1"/>
    <col min="3" max="3" width="21.5546875" style="1385" customWidth="1"/>
    <col min="4" max="4" width="17.44140625" style="1385" customWidth="1"/>
    <col min="5" max="5" width="15.44140625" style="1385" customWidth="1"/>
    <col min="6" max="6" width="13.33203125" style="1385" customWidth="1"/>
    <col min="7" max="7" width="19" style="1849" customWidth="1"/>
    <col min="8" max="8" width="10.6640625" style="1385" customWidth="1"/>
    <col min="9" max="9" width="17.6640625" style="1385" customWidth="1"/>
    <col min="10" max="10" width="16.109375" style="1385" customWidth="1"/>
    <col min="11" max="11" width="14.33203125" style="1385" customWidth="1"/>
    <col min="12" max="12" width="17.5546875" style="1850" customWidth="1"/>
    <col min="13" max="13" width="17.44140625" style="1385" customWidth="1"/>
    <col min="14" max="14" width="18.44140625" style="1385" customWidth="1"/>
    <col min="15" max="15" width="17.33203125" style="960" customWidth="1"/>
    <col min="16" max="16" width="14.5546875" style="960" customWidth="1"/>
    <col min="17" max="17" width="9.109375" style="960"/>
    <col min="18" max="18" width="14.6640625" style="960" bestFit="1" customWidth="1"/>
    <col min="19" max="16384" width="8.88671875" style="960"/>
  </cols>
  <sheetData>
    <row r="1" spans="1:18" ht="15.6">
      <c r="A1" s="1796" t="s">
        <v>719</v>
      </c>
      <c r="B1" s="1797"/>
      <c r="C1" s="1797"/>
      <c r="D1" s="1798"/>
      <c r="E1" s="1798"/>
      <c r="F1" s="1798"/>
      <c r="G1" s="1799"/>
      <c r="H1" s="1798"/>
      <c r="I1" s="1798"/>
      <c r="J1" s="1798"/>
      <c r="K1" s="1798"/>
      <c r="L1" s="1800"/>
      <c r="M1" s="1801"/>
      <c r="N1" s="1801"/>
    </row>
    <row r="2" spans="1:18" ht="13.5" customHeight="1">
      <c r="A2" s="1797" t="s">
        <v>477</v>
      </c>
      <c r="B2" s="1797"/>
      <c r="C2" s="1797"/>
      <c r="D2" s="1798"/>
      <c r="E2" s="1798"/>
      <c r="F2" s="1798"/>
      <c r="G2" s="1799"/>
      <c r="H2" s="1798"/>
      <c r="I2" s="1798"/>
      <c r="J2" s="1798"/>
      <c r="K2" s="1798"/>
      <c r="L2" s="1800"/>
      <c r="M2" s="1801"/>
      <c r="N2" s="1801"/>
      <c r="P2" s="1802"/>
    </row>
    <row r="3" spans="1:18" ht="3" customHeight="1">
      <c r="A3" s="1797"/>
      <c r="B3" s="1797"/>
      <c r="C3" s="1797"/>
      <c r="D3" s="1798"/>
      <c r="E3" s="1798"/>
      <c r="F3" s="1798"/>
      <c r="G3" s="1799"/>
      <c r="H3" s="1798"/>
      <c r="I3" s="1798"/>
      <c r="J3" s="1798"/>
      <c r="K3" s="1798"/>
      <c r="L3" s="1800"/>
      <c r="M3" s="1801"/>
      <c r="N3" s="1801"/>
    </row>
    <row r="4" spans="1:18" ht="18" customHeight="1" thickBot="1">
      <c r="A4" s="1803" t="s">
        <v>2213</v>
      </c>
      <c r="B4" s="1797"/>
      <c r="C4" s="1804"/>
      <c r="D4" s="1798"/>
      <c r="E4" s="1798"/>
      <c r="F4" s="1798"/>
      <c r="G4" s="1799"/>
      <c r="H4" s="1798"/>
      <c r="I4" s="1798"/>
      <c r="J4" s="1798"/>
      <c r="K4" s="1798"/>
      <c r="L4" s="1805"/>
      <c r="M4" s="1806"/>
      <c r="N4" s="1806"/>
      <c r="R4" s="1802"/>
    </row>
    <row r="5" spans="1:18" ht="12" customHeight="1" thickBot="1">
      <c r="C5" s="1807"/>
      <c r="D5" s="3936" t="s">
        <v>5</v>
      </c>
      <c r="E5" s="3937"/>
      <c r="F5" s="3937"/>
      <c r="G5" s="3938"/>
      <c r="H5" s="3936" t="s">
        <v>569</v>
      </c>
      <c r="I5" s="3937"/>
      <c r="J5" s="3937"/>
      <c r="K5" s="3937"/>
      <c r="L5" s="3937"/>
      <c r="M5" s="3939" t="s">
        <v>2211</v>
      </c>
      <c r="N5" s="3934" t="s">
        <v>2212</v>
      </c>
      <c r="R5" s="1802"/>
    </row>
    <row r="6" spans="1:18" ht="46.95" customHeight="1">
      <c r="A6" s="3924" t="s">
        <v>478</v>
      </c>
      <c r="B6" s="3925"/>
      <c r="C6" s="1808" t="s">
        <v>937</v>
      </c>
      <c r="D6" s="2159" t="s">
        <v>2210</v>
      </c>
      <c r="E6" s="2159" t="s">
        <v>6</v>
      </c>
      <c r="F6" s="2162" t="s">
        <v>2186</v>
      </c>
      <c r="G6" s="2163" t="s">
        <v>2214</v>
      </c>
      <c r="H6" s="1809" t="s">
        <v>7</v>
      </c>
      <c r="I6" s="2159" t="s">
        <v>2231</v>
      </c>
      <c r="J6" s="2159" t="s">
        <v>639</v>
      </c>
      <c r="K6" s="2160" t="s">
        <v>2187</v>
      </c>
      <c r="L6" s="2161" t="s">
        <v>1951</v>
      </c>
      <c r="M6" s="3940"/>
      <c r="N6" s="3935"/>
      <c r="O6" s="2164"/>
      <c r="P6" s="1802"/>
      <c r="R6" s="1802"/>
    </row>
    <row r="7" spans="1:18" s="1812" customFormat="1" ht="13.5" customHeight="1">
      <c r="A7" s="3924">
        <v>1</v>
      </c>
      <c r="B7" s="3925"/>
      <c r="C7" s="1808">
        <v>2</v>
      </c>
      <c r="D7" s="1808">
        <v>3</v>
      </c>
      <c r="E7" s="1808">
        <v>4</v>
      </c>
      <c r="F7" s="1808"/>
      <c r="G7" s="1810">
        <v>5</v>
      </c>
      <c r="H7" s="1808">
        <v>6</v>
      </c>
      <c r="I7" s="1808">
        <v>7</v>
      </c>
      <c r="J7" s="1808" t="s">
        <v>31</v>
      </c>
      <c r="K7" s="1808"/>
      <c r="L7" s="1811" t="s">
        <v>1476</v>
      </c>
      <c r="M7" s="1809" t="s">
        <v>32</v>
      </c>
      <c r="N7" s="1809" t="s">
        <v>1475</v>
      </c>
      <c r="P7" s="1813"/>
    </row>
    <row r="8" spans="1:18" ht="14.4" thickBot="1">
      <c r="A8" s="3928" t="s">
        <v>482</v>
      </c>
      <c r="B8" s="3929"/>
      <c r="C8" s="3941" t="s">
        <v>1322</v>
      </c>
      <c r="D8" s="3942"/>
      <c r="E8" s="1814"/>
      <c r="F8" s="1814"/>
      <c r="G8" s="1815"/>
      <c r="H8" s="1814"/>
      <c r="I8" s="1814"/>
      <c r="J8" s="1814"/>
      <c r="K8" s="1814"/>
      <c r="L8" s="1816"/>
      <c r="M8" s="1814"/>
      <c r="N8" s="1814"/>
    </row>
    <row r="9" spans="1:18" ht="13.8">
      <c r="A9" s="1817"/>
      <c r="B9" s="1818">
        <v>1</v>
      </c>
      <c r="C9" s="1819" t="s">
        <v>1451</v>
      </c>
      <c r="D9" s="959">
        <v>439692554.81999999</v>
      </c>
      <c r="E9" s="1821">
        <v>0</v>
      </c>
      <c r="F9" s="1821">
        <v>0</v>
      </c>
      <c r="G9" s="959">
        <v>439692554.81999999</v>
      </c>
      <c r="H9" s="1822">
        <v>2.5000000000000001E-2</v>
      </c>
      <c r="I9" s="959">
        <v>118758818.23656234</v>
      </c>
      <c r="J9" s="1821">
        <v>8023343.4145859424</v>
      </c>
      <c r="K9" s="1821">
        <v>0</v>
      </c>
      <c r="L9" s="1820">
        <v>126782161.65114829</v>
      </c>
      <c r="M9" s="1821">
        <v>312910393.16885173</v>
      </c>
      <c r="N9" s="1962">
        <v>320933736.58343768</v>
      </c>
      <c r="O9" s="1802"/>
      <c r="P9" s="1823"/>
      <c r="Q9" s="1824"/>
      <c r="R9" s="1825"/>
    </row>
    <row r="10" spans="1:18" ht="14.4" thickBot="1">
      <c r="A10" s="1826"/>
      <c r="B10" s="1827">
        <v>2</v>
      </c>
      <c r="C10" s="1819" t="s">
        <v>250</v>
      </c>
      <c r="D10" s="959">
        <v>290497693.57999998</v>
      </c>
      <c r="E10" s="1821">
        <v>26700006.400000036</v>
      </c>
      <c r="F10" s="1821">
        <v>0</v>
      </c>
      <c r="G10" s="959">
        <v>317197699.98000002</v>
      </c>
      <c r="H10" s="1822">
        <v>2.5000000000000001E-2</v>
      </c>
      <c r="I10" s="959">
        <v>118089249.39090079</v>
      </c>
      <c r="J10" s="1821">
        <v>4977711.2647274807</v>
      </c>
      <c r="K10" s="1821"/>
      <c r="L10" s="1820">
        <v>123066960.65562826</v>
      </c>
      <c r="M10" s="1821">
        <v>194130739.32437176</v>
      </c>
      <c r="N10" s="1962">
        <v>172408444.18909919</v>
      </c>
      <c r="O10" s="1802"/>
      <c r="P10" s="1828"/>
      <c r="Q10" s="1812"/>
      <c r="R10" s="1829"/>
    </row>
    <row r="11" spans="1:18" ht="14.4" thickBot="1">
      <c r="A11" s="1826"/>
      <c r="B11" s="1827">
        <v>3</v>
      </c>
      <c r="C11" s="1819" t="s">
        <v>1378</v>
      </c>
      <c r="D11" s="959">
        <v>152692954.94999999</v>
      </c>
      <c r="E11" s="1821">
        <v>233360</v>
      </c>
      <c r="F11" s="1821">
        <v>0</v>
      </c>
      <c r="G11" s="959">
        <v>152926314.94999999</v>
      </c>
      <c r="H11" s="1822">
        <v>2.5000000000000001E-2</v>
      </c>
      <c r="I11" s="959">
        <v>58930621.233134061</v>
      </c>
      <c r="J11" s="1821">
        <v>2349892.3429216482</v>
      </c>
      <c r="K11" s="1821">
        <v>0</v>
      </c>
      <c r="L11" s="1820">
        <v>61280513.576055706</v>
      </c>
      <c r="M11" s="1821">
        <v>91645801.373944283</v>
      </c>
      <c r="N11" s="1962">
        <v>93762333.716865927</v>
      </c>
      <c r="O11" s="1802"/>
      <c r="P11" s="1828"/>
      <c r="R11" s="1830"/>
    </row>
    <row r="12" spans="1:18" ht="14.4" thickBot="1">
      <c r="A12" s="1826"/>
      <c r="B12" s="1827">
        <v>4</v>
      </c>
      <c r="C12" s="1819" t="s">
        <v>67</v>
      </c>
      <c r="D12" s="959">
        <v>83828453.890000001</v>
      </c>
      <c r="E12" s="1821">
        <v>0</v>
      </c>
      <c r="F12" s="1821">
        <v>0</v>
      </c>
      <c r="G12" s="959">
        <v>83828453.890000001</v>
      </c>
      <c r="H12" s="1831">
        <v>0</v>
      </c>
      <c r="I12" s="959">
        <v>0</v>
      </c>
      <c r="J12" s="1821">
        <v>0</v>
      </c>
      <c r="K12" s="1821"/>
      <c r="L12" s="1820">
        <v>0</v>
      </c>
      <c r="M12" s="1821">
        <v>83828453.890000001</v>
      </c>
      <c r="N12" s="1962">
        <v>83828453.890000001</v>
      </c>
      <c r="O12" s="1802"/>
      <c r="P12" s="1828"/>
      <c r="R12" s="1832"/>
    </row>
    <row r="13" spans="1:18" ht="14.4" thickBot="1">
      <c r="A13" s="1833"/>
      <c r="B13" s="2064"/>
      <c r="C13" s="2066" t="s">
        <v>1379</v>
      </c>
      <c r="D13" s="2142">
        <v>966711657.23999989</v>
      </c>
      <c r="E13" s="2142">
        <v>26933366.400000036</v>
      </c>
      <c r="F13" s="2142">
        <v>0</v>
      </c>
      <c r="G13" s="2142">
        <v>993645023.63999999</v>
      </c>
      <c r="H13" s="2142">
        <v>0</v>
      </c>
      <c r="I13" s="2142">
        <v>295778688.86059719</v>
      </c>
      <c r="J13" s="2142">
        <v>15350947.022235071</v>
      </c>
      <c r="K13" s="2142">
        <v>0</v>
      </c>
      <c r="L13" s="2142">
        <v>311129635.88283229</v>
      </c>
      <c r="M13" s="2142">
        <v>682515387.7571677</v>
      </c>
      <c r="N13" s="2142">
        <v>670932968.37940276</v>
      </c>
      <c r="O13" s="1802"/>
      <c r="P13" s="964"/>
      <c r="Q13" s="965"/>
      <c r="R13" s="966"/>
    </row>
    <row r="14" spans="1:18" ht="13.8">
      <c r="A14" s="3928" t="s">
        <v>68</v>
      </c>
      <c r="B14" s="3929"/>
      <c r="C14" s="1835" t="s">
        <v>1323</v>
      </c>
      <c r="D14" s="959"/>
      <c r="E14" s="1821"/>
      <c r="F14" s="1821"/>
      <c r="G14" s="959"/>
      <c r="H14" s="1822"/>
      <c r="I14" s="959"/>
      <c r="J14" s="1821"/>
      <c r="K14" s="1821"/>
      <c r="L14" s="1820"/>
      <c r="M14" s="1821"/>
      <c r="N14" s="1962"/>
      <c r="O14" s="1802"/>
    </row>
    <row r="15" spans="1:18" ht="13.8">
      <c r="A15" s="1826"/>
      <c r="B15" s="1836">
        <v>1</v>
      </c>
      <c r="C15" s="2061" t="s">
        <v>69</v>
      </c>
      <c r="D15" s="2157">
        <v>76254684.435000002</v>
      </c>
      <c r="E15" s="1821">
        <v>242240</v>
      </c>
      <c r="F15" s="1821">
        <v>0</v>
      </c>
      <c r="G15" s="959">
        <v>76496924.435000002</v>
      </c>
      <c r="H15" s="2166">
        <v>0.1</v>
      </c>
      <c r="I15" s="957">
        <v>40201829.44218</v>
      </c>
      <c r="J15" s="1821">
        <v>3629509.4992820006</v>
      </c>
      <c r="K15" s="1821"/>
      <c r="L15" s="1820">
        <v>43831338.941462003</v>
      </c>
      <c r="M15" s="1821">
        <v>32665585.493538</v>
      </c>
      <c r="N15" s="1962">
        <v>36052854.992820002</v>
      </c>
      <c r="O15" s="1802"/>
      <c r="P15" s="1802"/>
      <c r="R15" s="1802"/>
    </row>
    <row r="16" spans="1:18" ht="13.8">
      <c r="A16" s="1826"/>
      <c r="B16" s="1836">
        <v>2</v>
      </c>
      <c r="C16" s="2061" t="s">
        <v>254</v>
      </c>
      <c r="D16" s="2157">
        <v>57757108.164999999</v>
      </c>
      <c r="E16" s="1821">
        <v>7794758</v>
      </c>
      <c r="F16" s="1821">
        <v>0</v>
      </c>
      <c r="G16" s="959">
        <v>65551866.164999999</v>
      </c>
      <c r="H16" s="2166">
        <v>0.1</v>
      </c>
      <c r="I16" s="957">
        <v>19256114.9329</v>
      </c>
      <c r="J16" s="1821">
        <v>4629575.1232099999</v>
      </c>
      <c r="K16" s="1821"/>
      <c r="L16" s="1820">
        <v>23885690.056110002</v>
      </c>
      <c r="M16" s="1821">
        <v>41666176.108889997</v>
      </c>
      <c r="N16" s="1962">
        <v>38500993.232099995</v>
      </c>
      <c r="O16" s="1802"/>
      <c r="R16" s="1802"/>
    </row>
    <row r="17" spans="1:18" ht="13.8">
      <c r="A17" s="1826"/>
      <c r="B17" s="1836">
        <v>3</v>
      </c>
      <c r="C17" s="2061" t="s">
        <v>255</v>
      </c>
      <c r="D17" s="2157">
        <v>5424120.5</v>
      </c>
      <c r="E17" s="1821">
        <v>92663</v>
      </c>
      <c r="F17" s="1821">
        <v>0</v>
      </c>
      <c r="G17" s="959">
        <v>5516783.5</v>
      </c>
      <c r="H17" s="2166">
        <v>0.1</v>
      </c>
      <c r="I17" s="957">
        <v>3270332.4761299998</v>
      </c>
      <c r="J17" s="1821">
        <v>224645.10238700002</v>
      </c>
      <c r="K17" s="1821"/>
      <c r="L17" s="1820">
        <v>3494977.5785169997</v>
      </c>
      <c r="M17" s="1821">
        <v>2021805.9214830003</v>
      </c>
      <c r="N17" s="1962">
        <v>2153788.0238700002</v>
      </c>
      <c r="O17" s="1802"/>
    </row>
    <row r="18" spans="1:18" ht="13.8">
      <c r="A18" s="1826"/>
      <c r="B18" s="1836">
        <v>4</v>
      </c>
      <c r="C18" s="2128" t="s">
        <v>256</v>
      </c>
      <c r="D18" s="693">
        <v>722933.75</v>
      </c>
      <c r="E18" s="2170">
        <v>0</v>
      </c>
      <c r="F18" s="2170">
        <v>0</v>
      </c>
      <c r="G18" s="693">
        <v>722933.75</v>
      </c>
      <c r="H18" s="2172">
        <v>0.2</v>
      </c>
      <c r="I18" s="693">
        <v>584702.36951999995</v>
      </c>
      <c r="J18" s="2170">
        <v>27646.276096000012</v>
      </c>
      <c r="K18" s="1821"/>
      <c r="L18" s="1820">
        <v>612348.64561599994</v>
      </c>
      <c r="M18" s="1821">
        <v>110585.10438400006</v>
      </c>
      <c r="N18" s="1962">
        <v>138231.38048000005</v>
      </c>
      <c r="O18" s="1802"/>
      <c r="P18" s="1802"/>
    </row>
    <row r="19" spans="1:18" ht="13.8">
      <c r="A19" s="1826"/>
      <c r="B19" s="1836">
        <v>5</v>
      </c>
      <c r="C19" s="2128" t="s">
        <v>1380</v>
      </c>
      <c r="D19" s="693">
        <v>9051007.4700000007</v>
      </c>
      <c r="E19" s="2170">
        <v>152967</v>
      </c>
      <c r="F19" s="2170">
        <v>0</v>
      </c>
      <c r="G19" s="693">
        <v>9203974.4700000007</v>
      </c>
      <c r="H19" s="2172">
        <v>0.1</v>
      </c>
      <c r="I19" s="693">
        <v>7250042.0352300005</v>
      </c>
      <c r="J19" s="2170">
        <v>195393.24347700004</v>
      </c>
      <c r="K19" s="1821"/>
      <c r="L19" s="1820">
        <v>7445435.2787070004</v>
      </c>
      <c r="M19" s="1821">
        <v>1758539.1912930002</v>
      </c>
      <c r="N19" s="1962">
        <v>1800965.4347700002</v>
      </c>
      <c r="O19" s="1802"/>
    </row>
    <row r="20" spans="1:18" ht="16.2" customHeight="1">
      <c r="A20" s="1837"/>
      <c r="B20" s="1836">
        <v>6</v>
      </c>
      <c r="C20" s="2128" t="s">
        <v>1381</v>
      </c>
      <c r="D20" s="693">
        <v>99743.38</v>
      </c>
      <c r="E20" s="2170">
        <v>0</v>
      </c>
      <c r="F20" s="2170">
        <v>99743.38</v>
      </c>
      <c r="G20" s="693">
        <v>0</v>
      </c>
      <c r="H20" s="2172">
        <v>0.1</v>
      </c>
      <c r="I20" s="693">
        <v>86269.61563</v>
      </c>
      <c r="J20" s="2170">
        <v>0</v>
      </c>
      <c r="K20" s="1821"/>
      <c r="L20" s="1820">
        <v>86269.61563</v>
      </c>
      <c r="M20" s="1821">
        <v>-86269.61563</v>
      </c>
      <c r="N20" s="1962">
        <v>13473.764370000004</v>
      </c>
      <c r="O20" s="1802"/>
      <c r="P20" s="1802"/>
    </row>
    <row r="21" spans="1:18" ht="13.8">
      <c r="A21" s="1826"/>
      <c r="B21" s="1836">
        <v>7</v>
      </c>
      <c r="C21" s="1819" t="s">
        <v>71</v>
      </c>
      <c r="D21" s="959">
        <v>27228499.73</v>
      </c>
      <c r="E21" s="1821">
        <v>1148872</v>
      </c>
      <c r="F21" s="1821">
        <v>0</v>
      </c>
      <c r="G21" s="959">
        <v>28377371.73</v>
      </c>
      <c r="H21" s="1822">
        <v>0.06</v>
      </c>
      <c r="I21" s="959">
        <v>18223602.249493122</v>
      </c>
      <c r="J21" s="1821">
        <v>609226.16883041267</v>
      </c>
      <c r="K21" s="1821"/>
      <c r="L21" s="1820">
        <v>18832828.418323535</v>
      </c>
      <c r="M21" s="1821">
        <v>9544543.311676465</v>
      </c>
      <c r="N21" s="1962">
        <v>9004897.4805068783</v>
      </c>
      <c r="O21" s="1802"/>
    </row>
    <row r="22" spans="1:18" ht="13.8">
      <c r="A22" s="1826"/>
      <c r="B22" s="1836">
        <v>8</v>
      </c>
      <c r="C22" s="1819" t="s">
        <v>1556</v>
      </c>
      <c r="D22" s="959">
        <v>1738417.38</v>
      </c>
      <c r="E22" s="1821">
        <v>247250</v>
      </c>
      <c r="F22" s="1821">
        <v>0</v>
      </c>
      <c r="G22" s="959">
        <v>1985667.38</v>
      </c>
      <c r="H22" s="1822">
        <v>0.06</v>
      </c>
      <c r="I22" s="959">
        <v>560240.07250536</v>
      </c>
      <c r="J22" s="1821">
        <v>85525.638449678387</v>
      </c>
      <c r="K22" s="1821"/>
      <c r="L22" s="1820">
        <v>645765.71095503843</v>
      </c>
      <c r="M22" s="1821">
        <v>1339901.6690449615</v>
      </c>
      <c r="N22" s="1962">
        <v>1178177.3074946399</v>
      </c>
      <c r="O22" s="1802"/>
    </row>
    <row r="23" spans="1:18" ht="13.8">
      <c r="A23" s="1826"/>
      <c r="B23" s="1836">
        <v>9</v>
      </c>
      <c r="C23" s="1819" t="s">
        <v>72</v>
      </c>
      <c r="D23" s="959">
        <v>2990336.29</v>
      </c>
      <c r="E23" s="1821">
        <v>0</v>
      </c>
      <c r="F23" s="1821">
        <v>0</v>
      </c>
      <c r="G23" s="959">
        <v>2990336.29</v>
      </c>
      <c r="H23" s="1822">
        <v>0.06</v>
      </c>
      <c r="I23" s="959">
        <v>2495494.8083897601</v>
      </c>
      <c r="J23" s="1821">
        <v>29690.488896614395</v>
      </c>
      <c r="K23" s="1821"/>
      <c r="L23" s="1820">
        <v>2525185.2972863745</v>
      </c>
      <c r="M23" s="1821">
        <v>465150.99271362554</v>
      </c>
      <c r="N23" s="1962">
        <v>494841.48161023995</v>
      </c>
      <c r="O23" s="1802"/>
      <c r="R23" s="1838"/>
    </row>
    <row r="24" spans="1:18" ht="13.8">
      <c r="A24" s="1826"/>
      <c r="B24" s="1836">
        <v>10</v>
      </c>
      <c r="C24" s="2128" t="s">
        <v>264</v>
      </c>
      <c r="D24" s="2158">
        <v>6103274.5</v>
      </c>
      <c r="E24" s="2173">
        <v>0</v>
      </c>
      <c r="F24" s="2170">
        <v>6103274.5</v>
      </c>
      <c r="G24" s="693">
        <v>0</v>
      </c>
      <c r="H24" s="2172">
        <v>0.15</v>
      </c>
      <c r="I24" s="693">
        <v>6054222.7518074997</v>
      </c>
      <c r="J24" s="2171">
        <v>0</v>
      </c>
      <c r="K24" s="1821"/>
      <c r="L24" s="1820">
        <v>6054222.7518074997</v>
      </c>
      <c r="M24" s="1821">
        <v>-6054222.7518074997</v>
      </c>
      <c r="N24" s="1962">
        <v>49051.748192500323</v>
      </c>
      <c r="O24" s="1802"/>
      <c r="R24" s="1839"/>
    </row>
    <row r="25" spans="1:18" ht="13.8">
      <c r="A25" s="1826"/>
      <c r="B25" s="1836">
        <v>11</v>
      </c>
      <c r="C25" s="2128" t="s">
        <v>73</v>
      </c>
      <c r="D25" s="693">
        <v>3293516.67</v>
      </c>
      <c r="E25" s="2170">
        <v>140684.5</v>
      </c>
      <c r="F25" s="2170">
        <v>0</v>
      </c>
      <c r="G25" s="693">
        <v>3434201.17</v>
      </c>
      <c r="H25" s="2172">
        <v>0.1</v>
      </c>
      <c r="I25" s="693">
        <v>2506802.5673699998</v>
      </c>
      <c r="J25" s="2170">
        <v>92739.86026300001</v>
      </c>
      <c r="K25" s="1821"/>
      <c r="L25" s="1820">
        <v>2599542.4276329996</v>
      </c>
      <c r="M25" s="1821">
        <v>834658.74236700032</v>
      </c>
      <c r="N25" s="1962">
        <v>786714.1026300001</v>
      </c>
      <c r="O25" s="1802"/>
      <c r="R25" s="1839"/>
    </row>
    <row r="26" spans="1:18" ht="13.8">
      <c r="A26" s="1826"/>
      <c r="B26" s="1836">
        <v>12</v>
      </c>
      <c r="C26" s="2128" t="s">
        <v>266</v>
      </c>
      <c r="D26" s="693">
        <v>148100</v>
      </c>
      <c r="E26" s="2173">
        <v>0</v>
      </c>
      <c r="F26" s="2170">
        <v>148100</v>
      </c>
      <c r="G26" s="693">
        <v>0</v>
      </c>
      <c r="H26" s="2172">
        <v>0.15</v>
      </c>
      <c r="I26" s="693">
        <v>147670.22304249997</v>
      </c>
      <c r="J26" s="2170">
        <v>0</v>
      </c>
      <c r="K26" s="1821"/>
      <c r="L26" s="1820">
        <v>147670.22304249997</v>
      </c>
      <c r="M26" s="1821">
        <v>-147670.22304249997</v>
      </c>
      <c r="N26" s="1962">
        <v>429.77695750002749</v>
      </c>
      <c r="O26" s="1802"/>
      <c r="R26" s="1840"/>
    </row>
    <row r="27" spans="1:18" ht="13.8">
      <c r="A27" s="1826"/>
      <c r="B27" s="1836">
        <v>13</v>
      </c>
      <c r="C27" s="2128" t="s">
        <v>74</v>
      </c>
      <c r="D27" s="693">
        <v>434283</v>
      </c>
      <c r="E27" s="2170">
        <v>0</v>
      </c>
      <c r="F27" s="2170">
        <v>0</v>
      </c>
      <c r="G27" s="693">
        <v>434283</v>
      </c>
      <c r="H27" s="2172">
        <v>0.15</v>
      </c>
      <c r="I27" s="693">
        <v>368482.74883</v>
      </c>
      <c r="J27" s="2170">
        <v>9870.0376754999998</v>
      </c>
      <c r="K27" s="1821"/>
      <c r="L27" s="1820">
        <v>378352.78650549997</v>
      </c>
      <c r="M27" s="1821">
        <v>55930.213494500029</v>
      </c>
      <c r="N27" s="1962">
        <v>65800.251170000003</v>
      </c>
      <c r="O27" s="1802"/>
    </row>
    <row r="28" spans="1:18" ht="13.8">
      <c r="A28" s="1837"/>
      <c r="B28" s="1836">
        <v>14</v>
      </c>
      <c r="C28" s="2128" t="s">
        <v>75</v>
      </c>
      <c r="D28" s="693">
        <v>2063798</v>
      </c>
      <c r="E28" s="2170">
        <v>82042</v>
      </c>
      <c r="F28" s="2170">
        <v>0</v>
      </c>
      <c r="G28" s="693">
        <v>2145840</v>
      </c>
      <c r="H28" s="2172">
        <v>0.15</v>
      </c>
      <c r="I28" s="693">
        <v>858944.93786249997</v>
      </c>
      <c r="J28" s="2170">
        <v>193034.25932062499</v>
      </c>
      <c r="K28" s="1821"/>
      <c r="L28" s="1820">
        <v>1051979.197183125</v>
      </c>
      <c r="M28" s="1821">
        <v>1093860.802816875</v>
      </c>
      <c r="N28" s="1962">
        <v>1204853.0621374999</v>
      </c>
      <c r="O28" s="1802"/>
    </row>
    <row r="29" spans="1:18" ht="13.8">
      <c r="A29" s="1826"/>
      <c r="B29" s="1836">
        <v>15</v>
      </c>
      <c r="C29" s="2128" t="s">
        <v>1382</v>
      </c>
      <c r="D29" s="693">
        <v>5800</v>
      </c>
      <c r="E29" s="2173">
        <v>0</v>
      </c>
      <c r="F29" s="2170">
        <v>5800</v>
      </c>
      <c r="G29" s="693">
        <v>0</v>
      </c>
      <c r="H29" s="2172">
        <v>0.15</v>
      </c>
      <c r="I29" s="693">
        <v>5792.9129974999996</v>
      </c>
      <c r="J29" s="2170">
        <v>0</v>
      </c>
      <c r="K29" s="1821"/>
      <c r="L29" s="1820">
        <v>5792.9129974999996</v>
      </c>
      <c r="M29" s="1821">
        <v>-5792.9129974999996</v>
      </c>
      <c r="N29" s="1962">
        <v>7.0870025000003807</v>
      </c>
      <c r="O29" s="1802"/>
      <c r="R29" s="1840"/>
    </row>
    <row r="30" spans="1:18" ht="13.8">
      <c r="A30" s="1826"/>
      <c r="B30" s="1836">
        <v>16</v>
      </c>
      <c r="C30" s="2128" t="s">
        <v>957</v>
      </c>
      <c r="D30" s="693">
        <v>3870</v>
      </c>
      <c r="E30" s="2173">
        <v>0</v>
      </c>
      <c r="F30" s="2170">
        <v>3870</v>
      </c>
      <c r="G30" s="693">
        <v>0</v>
      </c>
      <c r="H30" s="2172">
        <v>0.15</v>
      </c>
      <c r="I30" s="693">
        <v>3867.83213875</v>
      </c>
      <c r="J30" s="2170">
        <v>0</v>
      </c>
      <c r="K30" s="1821"/>
      <c r="L30" s="1820">
        <v>3867.83213875</v>
      </c>
      <c r="M30" s="1821">
        <v>-3867.83213875</v>
      </c>
      <c r="N30" s="1962">
        <v>2.1678612499999872</v>
      </c>
      <c r="O30" s="1802"/>
    </row>
    <row r="31" spans="1:18" ht="13.8">
      <c r="A31" s="1826"/>
      <c r="B31" s="1836">
        <v>17</v>
      </c>
      <c r="C31" s="2128" t="s">
        <v>470</v>
      </c>
      <c r="D31" s="2158">
        <v>88000</v>
      </c>
      <c r="E31" s="2173">
        <v>0</v>
      </c>
      <c r="F31" s="2170">
        <v>88000</v>
      </c>
      <c r="G31" s="693">
        <v>0</v>
      </c>
      <c r="H31" s="2172">
        <v>0.15</v>
      </c>
      <c r="I31" s="693">
        <v>87811.985631250005</v>
      </c>
      <c r="J31" s="2170">
        <v>0</v>
      </c>
      <c r="K31" s="1821"/>
      <c r="L31" s="1820">
        <v>87811.985631250005</v>
      </c>
      <c r="M31" s="1821">
        <v>-87811.985631250005</v>
      </c>
      <c r="N31" s="1962">
        <v>188.0143687499949</v>
      </c>
      <c r="O31" s="1802"/>
      <c r="R31" s="1840"/>
    </row>
    <row r="32" spans="1:18" ht="13.8">
      <c r="A32" s="1826"/>
      <c r="B32" s="1836">
        <v>18</v>
      </c>
      <c r="C32" s="2128" t="s">
        <v>1383</v>
      </c>
      <c r="D32" s="2158">
        <v>136962</v>
      </c>
      <c r="E32" s="2173">
        <v>0</v>
      </c>
      <c r="F32" s="2170">
        <v>136962</v>
      </c>
      <c r="G32" s="693">
        <v>0</v>
      </c>
      <c r="H32" s="2172">
        <v>0.15</v>
      </c>
      <c r="I32" s="693">
        <v>136721.81571250001</v>
      </c>
      <c r="J32" s="2170">
        <v>0</v>
      </c>
      <c r="K32" s="1821"/>
      <c r="L32" s="1820">
        <v>136721.81571250001</v>
      </c>
      <c r="M32" s="1821">
        <v>-136721.81571250001</v>
      </c>
      <c r="N32" s="1962">
        <v>240.18428749998566</v>
      </c>
      <c r="O32" s="1802"/>
    </row>
    <row r="33" spans="1:15" ht="13.8">
      <c r="A33" s="1826"/>
      <c r="B33" s="1836">
        <v>19</v>
      </c>
      <c r="C33" s="2128" t="s">
        <v>1384</v>
      </c>
      <c r="D33" s="693">
        <v>499550</v>
      </c>
      <c r="E33" s="2173">
        <v>0</v>
      </c>
      <c r="F33" s="2170">
        <v>499550</v>
      </c>
      <c r="G33" s="693">
        <v>0</v>
      </c>
      <c r="H33" s="2172">
        <v>0.15</v>
      </c>
      <c r="I33" s="693">
        <v>499158.21895625</v>
      </c>
      <c r="J33" s="2170">
        <v>0</v>
      </c>
      <c r="K33" s="1821"/>
      <c r="L33" s="1820">
        <v>499158.21895625</v>
      </c>
      <c r="M33" s="1821">
        <v>-499158.21895625</v>
      </c>
      <c r="N33" s="1962">
        <v>391.78104375000112</v>
      </c>
      <c r="O33" s="1802"/>
    </row>
    <row r="34" spans="1:15" ht="13.8">
      <c r="A34" s="1826"/>
      <c r="B34" s="1836">
        <v>20</v>
      </c>
      <c r="C34" s="2128" t="s">
        <v>473</v>
      </c>
      <c r="D34" s="693">
        <v>5681289</v>
      </c>
      <c r="E34" s="2170">
        <v>614270</v>
      </c>
      <c r="F34" s="2170">
        <v>0</v>
      </c>
      <c r="G34" s="693">
        <v>6295559</v>
      </c>
      <c r="H34" s="2172">
        <v>0.15</v>
      </c>
      <c r="I34" s="693">
        <v>4937863.1419962496</v>
      </c>
      <c r="J34" s="2170">
        <v>203654.37870056255</v>
      </c>
      <c r="K34" s="1821"/>
      <c r="L34" s="1820">
        <v>5141517.5206968123</v>
      </c>
      <c r="M34" s="1821">
        <v>1154041.4793031877</v>
      </c>
      <c r="N34" s="1962">
        <v>743425.85800375044</v>
      </c>
      <c r="O34" s="1802"/>
    </row>
    <row r="35" spans="1:15" ht="13.8">
      <c r="A35" s="1826"/>
      <c r="B35" s="1836">
        <v>21</v>
      </c>
      <c r="C35" s="2128" t="s">
        <v>268</v>
      </c>
      <c r="D35" s="693">
        <v>200000</v>
      </c>
      <c r="E35" s="2173">
        <v>0</v>
      </c>
      <c r="F35" s="2170">
        <v>200000</v>
      </c>
      <c r="G35" s="693">
        <v>0</v>
      </c>
      <c r="H35" s="2172">
        <v>0.15</v>
      </c>
      <c r="I35" s="693">
        <v>199424.33764874999</v>
      </c>
      <c r="J35" s="2170">
        <v>0</v>
      </c>
      <c r="K35" s="1821"/>
      <c r="L35" s="1820">
        <v>199424.33764874999</v>
      </c>
      <c r="M35" s="1821">
        <v>-199424.33764874999</v>
      </c>
      <c r="N35" s="1962">
        <v>575.66235125000821</v>
      </c>
      <c r="O35" s="1802"/>
    </row>
    <row r="36" spans="1:15" ht="13.8">
      <c r="A36" s="1826"/>
      <c r="B36" s="1836">
        <v>22</v>
      </c>
      <c r="C36" s="2128" t="s">
        <v>958</v>
      </c>
      <c r="D36" s="693">
        <v>1916206</v>
      </c>
      <c r="E36" s="2170">
        <v>0</v>
      </c>
      <c r="F36" s="2170">
        <v>1916206</v>
      </c>
      <c r="G36" s="693">
        <v>0</v>
      </c>
      <c r="H36" s="2172">
        <v>0.15</v>
      </c>
      <c r="I36" s="693">
        <v>1784002.97539375</v>
      </c>
      <c r="J36" s="2170">
        <v>0</v>
      </c>
      <c r="K36" s="1821"/>
      <c r="L36" s="1820">
        <v>1784002.97539375</v>
      </c>
      <c r="M36" s="1821">
        <v>-1784002.97539375</v>
      </c>
      <c r="N36" s="1962">
        <v>132203.02460624999</v>
      </c>
      <c r="O36" s="1802"/>
    </row>
    <row r="37" spans="1:15" ht="13.8">
      <c r="A37" s="1837"/>
      <c r="B37" s="1836">
        <v>23</v>
      </c>
      <c r="C37" s="1819" t="s">
        <v>270</v>
      </c>
      <c r="D37" s="959">
        <v>93374</v>
      </c>
      <c r="E37" s="2063">
        <v>0</v>
      </c>
      <c r="F37" s="1821">
        <v>93374</v>
      </c>
      <c r="G37" s="959">
        <v>0</v>
      </c>
      <c r="H37" s="1822">
        <v>0.1</v>
      </c>
      <c r="I37" s="959">
        <v>67588.847179999997</v>
      </c>
      <c r="J37" s="1821">
        <v>0</v>
      </c>
      <c r="K37" s="1821"/>
      <c r="L37" s="1820">
        <v>67588.847179999997</v>
      </c>
      <c r="M37" s="1821">
        <v>-67588.847179999997</v>
      </c>
      <c r="N37" s="1962">
        <v>25785.152820000003</v>
      </c>
      <c r="O37" s="1802"/>
    </row>
    <row r="38" spans="1:15" ht="13.8">
      <c r="A38" s="1826"/>
      <c r="B38" s="1836">
        <v>24</v>
      </c>
      <c r="C38" s="2128" t="s">
        <v>271</v>
      </c>
      <c r="D38" s="693">
        <v>3389187.48</v>
      </c>
      <c r="E38" s="2170">
        <v>0</v>
      </c>
      <c r="F38" s="2170">
        <v>0</v>
      </c>
      <c r="G38" s="693">
        <v>3389187.48</v>
      </c>
      <c r="H38" s="2172">
        <v>0.15</v>
      </c>
      <c r="I38" s="693">
        <v>2831007.7199050002</v>
      </c>
      <c r="J38" s="2170">
        <v>83726.96401424997</v>
      </c>
      <c r="K38" s="1821"/>
      <c r="L38" s="1820">
        <v>2914734.68391925</v>
      </c>
      <c r="M38" s="1821">
        <v>474452.79608074995</v>
      </c>
      <c r="N38" s="1962">
        <v>558179.7600949998</v>
      </c>
      <c r="O38" s="1802"/>
    </row>
    <row r="39" spans="1:15" ht="13.8">
      <c r="A39" s="1826"/>
      <c r="B39" s="1836">
        <v>25</v>
      </c>
      <c r="C39" s="2061" t="s">
        <v>252</v>
      </c>
      <c r="D39" s="959">
        <v>42998041.479999997</v>
      </c>
      <c r="E39" s="1821">
        <v>293325</v>
      </c>
      <c r="F39" s="1821">
        <v>0</v>
      </c>
      <c r="G39" s="959">
        <v>43291366.479999997</v>
      </c>
      <c r="H39" s="2166">
        <v>0.15</v>
      </c>
      <c r="I39" s="957">
        <v>33352461.742369998</v>
      </c>
      <c r="J39" s="1821">
        <v>1490835.7106444996</v>
      </c>
      <c r="K39" s="1821"/>
      <c r="L39" s="1820">
        <v>34843297.4530145</v>
      </c>
      <c r="M39" s="1821">
        <v>8448069.0269854963</v>
      </c>
      <c r="N39" s="1962">
        <v>9645579.7376299985</v>
      </c>
      <c r="O39" s="1802"/>
    </row>
    <row r="40" spans="1:15" ht="13.8">
      <c r="A40" s="1826"/>
      <c r="B40" s="1836">
        <v>26</v>
      </c>
      <c r="C40" s="1819" t="s">
        <v>248</v>
      </c>
      <c r="D40" s="959">
        <v>40954586</v>
      </c>
      <c r="E40" s="1821">
        <v>42334944</v>
      </c>
      <c r="F40" s="1821">
        <v>0</v>
      </c>
      <c r="G40" s="959">
        <v>83289530</v>
      </c>
      <c r="H40" s="1822">
        <v>0.15</v>
      </c>
      <c r="I40" s="959">
        <v>27754580.279313751</v>
      </c>
      <c r="J40" s="1821">
        <v>8330242.4581029369</v>
      </c>
      <c r="K40" s="1821"/>
      <c r="L40" s="1820">
        <v>36084822.737416685</v>
      </c>
      <c r="M40" s="1821">
        <v>47204707.262583315</v>
      </c>
      <c r="N40" s="1962">
        <v>13200005.720686249</v>
      </c>
      <c r="O40" s="1802"/>
    </row>
    <row r="41" spans="1:15" ht="13.8">
      <c r="A41" s="1826"/>
      <c r="B41" s="1836">
        <v>27</v>
      </c>
      <c r="C41" s="2128" t="s">
        <v>249</v>
      </c>
      <c r="D41" s="693">
        <v>732742</v>
      </c>
      <c r="E41" s="2170">
        <v>0</v>
      </c>
      <c r="F41" s="2170">
        <v>0</v>
      </c>
      <c r="G41" s="693">
        <v>732742</v>
      </c>
      <c r="H41" s="2172">
        <v>0.2</v>
      </c>
      <c r="I41" s="693">
        <v>697359.42079999996</v>
      </c>
      <c r="J41" s="2170">
        <v>7076.5158400000073</v>
      </c>
      <c r="K41" s="1821"/>
      <c r="L41" s="1820">
        <v>704435.93663999997</v>
      </c>
      <c r="M41" s="1821">
        <v>28306.063360000029</v>
      </c>
      <c r="N41" s="1962">
        <v>35382.579200000037</v>
      </c>
      <c r="O41" s="1802"/>
    </row>
    <row r="42" spans="1:15" ht="13.8">
      <c r="A42" s="1826"/>
      <c r="B42" s="1836">
        <v>28</v>
      </c>
      <c r="C42" s="1819" t="s">
        <v>717</v>
      </c>
      <c r="D42" s="959">
        <v>51203</v>
      </c>
      <c r="E42" s="2063">
        <v>0</v>
      </c>
      <c r="F42" s="1821">
        <v>51203</v>
      </c>
      <c r="G42" s="959">
        <v>0</v>
      </c>
      <c r="H42" s="1822">
        <v>0.15</v>
      </c>
      <c r="I42" s="959">
        <v>48323.908304999997</v>
      </c>
      <c r="J42" s="1821">
        <v>0</v>
      </c>
      <c r="K42" s="1821"/>
      <c r="L42" s="1820">
        <v>48323.908304999997</v>
      </c>
      <c r="M42" s="1821">
        <v>-48323.908304999997</v>
      </c>
      <c r="N42" s="1962">
        <v>2879.0916950000028</v>
      </c>
      <c r="O42" s="1802"/>
    </row>
    <row r="43" spans="1:15" s="1812" customFormat="1" ht="13.8">
      <c r="A43" s="1833"/>
      <c r="B43" s="1834"/>
      <c r="C43" s="2067" t="s">
        <v>1385</v>
      </c>
      <c r="D43" s="959">
        <v>290060634.2299999</v>
      </c>
      <c r="E43" s="959">
        <v>53144015.5</v>
      </c>
      <c r="F43" s="959">
        <v>9346082.879999999</v>
      </c>
      <c r="G43" s="959">
        <v>333858566.8499999</v>
      </c>
      <c r="H43" s="959">
        <v>0</v>
      </c>
      <c r="I43" s="959">
        <v>174270716.36923948</v>
      </c>
      <c r="J43" s="959">
        <v>19842391.725190081</v>
      </c>
      <c r="K43" s="959">
        <v>0</v>
      </c>
      <c r="L43" s="959">
        <v>194113108.09442958</v>
      </c>
      <c r="M43" s="959">
        <v>139745458.75557041</v>
      </c>
      <c r="N43" s="959">
        <v>115789917.86076052</v>
      </c>
      <c r="O43" s="1963"/>
    </row>
    <row r="44" spans="1:15" ht="13.8">
      <c r="A44" s="3928" t="s">
        <v>1386</v>
      </c>
      <c r="B44" s="3929"/>
      <c r="C44" s="1835" t="s">
        <v>1484</v>
      </c>
      <c r="D44" s="959"/>
      <c r="E44" s="1821"/>
      <c r="F44" s="1821"/>
      <c r="G44" s="959"/>
      <c r="H44" s="1822"/>
      <c r="I44" s="959"/>
      <c r="J44" s="1821"/>
      <c r="K44" s="1821"/>
      <c r="L44" s="1820"/>
      <c r="M44" s="1821"/>
      <c r="N44" s="1962"/>
      <c r="O44" s="1802"/>
    </row>
    <row r="45" spans="1:15" ht="13.8">
      <c r="A45" s="1837"/>
      <c r="B45" s="1827">
        <v>1</v>
      </c>
      <c r="C45" s="1819" t="s">
        <v>1485</v>
      </c>
      <c r="D45" s="959">
        <v>201757986.28999999</v>
      </c>
      <c r="E45" s="1821">
        <v>65000</v>
      </c>
      <c r="F45" s="1821">
        <v>0</v>
      </c>
      <c r="G45" s="959">
        <v>201822986.28999999</v>
      </c>
      <c r="H45" s="1822">
        <v>0.2</v>
      </c>
      <c r="I45" s="959">
        <v>135843953.80487999</v>
      </c>
      <c r="J45" s="1821">
        <v>13195806.497024</v>
      </c>
      <c r="K45" s="1821">
        <v>0</v>
      </c>
      <c r="L45" s="1820">
        <v>149039760.30190399</v>
      </c>
      <c r="M45" s="1821">
        <v>52783225.988095999</v>
      </c>
      <c r="N45" s="1962">
        <v>65914032.485119998</v>
      </c>
      <c r="O45" s="1802"/>
    </row>
    <row r="46" spans="1:15" ht="14.4">
      <c r="A46" s="1826"/>
      <c r="B46" s="1827">
        <v>2</v>
      </c>
      <c r="C46" s="1819" t="s">
        <v>38</v>
      </c>
      <c r="D46" s="959">
        <v>0</v>
      </c>
      <c r="E46" s="2063">
        <v>0</v>
      </c>
      <c r="F46" s="1821">
        <v>0</v>
      </c>
      <c r="G46" s="959">
        <v>0</v>
      </c>
      <c r="H46" s="1822">
        <v>0</v>
      </c>
      <c r="I46" s="959">
        <v>0</v>
      </c>
      <c r="J46" s="1841">
        <v>0</v>
      </c>
      <c r="K46" s="1821">
        <v>0</v>
      </c>
      <c r="L46" s="1820">
        <v>0</v>
      </c>
      <c r="M46" s="1821">
        <v>0</v>
      </c>
      <c r="N46" s="1962">
        <v>0</v>
      </c>
      <c r="O46" s="1802"/>
    </row>
    <row r="47" spans="1:15" ht="13.8">
      <c r="A47" s="1826"/>
      <c r="B47" s="1827">
        <v>3</v>
      </c>
      <c r="C47" s="1819" t="s">
        <v>1486</v>
      </c>
      <c r="D47" s="959">
        <v>290395.46000000002</v>
      </c>
      <c r="E47" s="2063">
        <v>0</v>
      </c>
      <c r="F47" s="1821">
        <v>290395.46000000002</v>
      </c>
      <c r="G47" s="959">
        <v>0</v>
      </c>
      <c r="H47" s="1822">
        <v>0.2</v>
      </c>
      <c r="I47" s="959">
        <v>290145.01520000002</v>
      </c>
      <c r="J47" s="1821">
        <v>0</v>
      </c>
      <c r="K47" s="1821"/>
      <c r="L47" s="1820">
        <v>290145.01520000002</v>
      </c>
      <c r="M47" s="1821">
        <v>-290145.01520000002</v>
      </c>
      <c r="N47" s="1962">
        <v>250.44479999999749</v>
      </c>
      <c r="O47" s="1802"/>
    </row>
    <row r="48" spans="1:15" ht="13.8">
      <c r="A48" s="1833"/>
      <c r="B48" s="1834"/>
      <c r="C48" s="2067" t="s">
        <v>1487</v>
      </c>
      <c r="D48" s="2142">
        <v>202048381.75</v>
      </c>
      <c r="E48" s="2142">
        <v>65000</v>
      </c>
      <c r="F48" s="2142">
        <v>290395.46000000002</v>
      </c>
      <c r="G48" s="2142">
        <v>201822986.28999999</v>
      </c>
      <c r="H48" s="2142">
        <v>0</v>
      </c>
      <c r="I48" s="2142">
        <v>136134098.82007998</v>
      </c>
      <c r="J48" s="2142">
        <v>13195806.497024</v>
      </c>
      <c r="K48" s="2142">
        <v>0</v>
      </c>
      <c r="L48" s="2142">
        <v>149329905.31710398</v>
      </c>
      <c r="M48" s="2142">
        <v>52493080.972896002</v>
      </c>
      <c r="N48" s="2142">
        <v>65914282.929919995</v>
      </c>
      <c r="O48" s="1802"/>
    </row>
    <row r="49" spans="1:15" ht="13.8">
      <c r="A49" s="3928" t="s">
        <v>497</v>
      </c>
      <c r="B49" s="3929"/>
      <c r="C49" s="1835" t="s">
        <v>1488</v>
      </c>
      <c r="D49" s="959"/>
      <c r="E49" s="1821"/>
      <c r="F49" s="1821"/>
      <c r="G49" s="959"/>
      <c r="H49" s="1822"/>
      <c r="I49" s="959"/>
      <c r="J49" s="1821"/>
      <c r="K49" s="1821"/>
      <c r="L49" s="1820"/>
      <c r="M49" s="1821"/>
      <c r="N49" s="1962"/>
      <c r="O49" s="1802"/>
    </row>
    <row r="50" spans="1:15" ht="13.8">
      <c r="A50" s="1826"/>
      <c r="B50" s="1827">
        <v>1</v>
      </c>
      <c r="C50" s="2128" t="s">
        <v>1489</v>
      </c>
      <c r="D50" s="693">
        <v>1342375.93</v>
      </c>
      <c r="E50" s="2170">
        <v>0</v>
      </c>
      <c r="F50" s="2170">
        <v>0</v>
      </c>
      <c r="G50" s="693">
        <v>1342375.93</v>
      </c>
      <c r="H50" s="2172">
        <v>0.06</v>
      </c>
      <c r="I50" s="693">
        <v>866352.30446055997</v>
      </c>
      <c r="J50" s="2170">
        <v>28561.417532366399</v>
      </c>
      <c r="K50" s="1821"/>
      <c r="L50" s="1820">
        <v>894913.72199292632</v>
      </c>
      <c r="M50" s="1821">
        <v>447462.20800707361</v>
      </c>
      <c r="N50" s="1962">
        <v>476023.62553943996</v>
      </c>
      <c r="O50" s="1802"/>
    </row>
    <row r="51" spans="1:15" ht="13.8">
      <c r="A51" s="1826"/>
      <c r="B51" s="1827">
        <v>2</v>
      </c>
      <c r="C51" s="1819" t="s">
        <v>39</v>
      </c>
      <c r="D51" s="959">
        <v>1777843.355</v>
      </c>
      <c r="E51" s="1821">
        <v>29899</v>
      </c>
      <c r="F51" s="1821">
        <v>0</v>
      </c>
      <c r="G51" s="959">
        <v>1807742.355</v>
      </c>
      <c r="H51" s="1822">
        <v>0.06</v>
      </c>
      <c r="I51" s="959">
        <v>1152797.5510835201</v>
      </c>
      <c r="J51" s="1821">
        <v>39296.688234988796</v>
      </c>
      <c r="K51" s="1821"/>
      <c r="L51" s="1820">
        <v>1192094.2393185089</v>
      </c>
      <c r="M51" s="1821">
        <v>615648.11568149109</v>
      </c>
      <c r="N51" s="1962">
        <v>625045.80391647993</v>
      </c>
      <c r="O51" s="1802"/>
    </row>
    <row r="52" spans="1:15" ht="13.8">
      <c r="A52" s="1826"/>
      <c r="B52" s="1827">
        <v>3</v>
      </c>
      <c r="C52" s="2128" t="s">
        <v>40</v>
      </c>
      <c r="D52" s="693">
        <v>486796.3</v>
      </c>
      <c r="E52" s="2173">
        <v>0</v>
      </c>
      <c r="F52" s="2170">
        <v>486796.3</v>
      </c>
      <c r="G52" s="693">
        <v>0</v>
      </c>
      <c r="H52" s="2172">
        <v>0.2</v>
      </c>
      <c r="I52" s="693">
        <v>483304.46</v>
      </c>
      <c r="J52" s="2170">
        <v>0</v>
      </c>
      <c r="K52" s="1821"/>
      <c r="L52" s="1820">
        <v>483304.46</v>
      </c>
      <c r="M52" s="1962">
        <v>-483304.46</v>
      </c>
      <c r="N52" s="1962">
        <v>3491.8399999999674</v>
      </c>
      <c r="O52" s="1802"/>
    </row>
    <row r="53" spans="1:15" ht="13.8">
      <c r="A53" s="1826"/>
      <c r="B53" s="1827">
        <v>4</v>
      </c>
      <c r="C53" s="2128" t="s">
        <v>1490</v>
      </c>
      <c r="D53" s="693">
        <v>82808</v>
      </c>
      <c r="E53" s="2170">
        <v>0</v>
      </c>
      <c r="F53" s="2170">
        <v>0</v>
      </c>
      <c r="G53" s="693">
        <v>82808</v>
      </c>
      <c r="H53" s="2172">
        <v>0.1</v>
      </c>
      <c r="I53" s="693">
        <v>74854.996369999993</v>
      </c>
      <c r="J53" s="2170">
        <v>795.30036300000074</v>
      </c>
      <c r="K53" s="1821"/>
      <c r="L53" s="1820">
        <v>75650.296732999996</v>
      </c>
      <c r="M53" s="1821">
        <v>7157.7032670000044</v>
      </c>
      <c r="N53" s="1962">
        <v>7953.0036300000065</v>
      </c>
      <c r="O53" s="1802"/>
    </row>
    <row r="54" spans="1:15" ht="13.8">
      <c r="A54" s="1826"/>
      <c r="B54" s="1827"/>
      <c r="C54" s="2134" t="s">
        <v>2365</v>
      </c>
      <c r="D54" s="959">
        <v>0</v>
      </c>
      <c r="E54" s="2135">
        <v>56803838.25</v>
      </c>
      <c r="F54" s="1821">
        <v>0</v>
      </c>
      <c r="G54" s="959">
        <v>56803838.25</v>
      </c>
      <c r="H54" s="1822">
        <v>0</v>
      </c>
      <c r="I54" s="959">
        <v>0</v>
      </c>
      <c r="J54" s="2136">
        <v>23722712.059999999</v>
      </c>
      <c r="K54" s="1821">
        <v>0</v>
      </c>
      <c r="L54" s="1820">
        <v>23722712.059999999</v>
      </c>
      <c r="M54" s="1821">
        <v>33081126.190000001</v>
      </c>
      <c r="N54" s="1962">
        <v>0</v>
      </c>
      <c r="O54" s="1802"/>
    </row>
    <row r="55" spans="1:15" ht="14.4">
      <c r="A55" s="1833"/>
      <c r="B55" s="1834"/>
      <c r="C55" s="1842" t="s">
        <v>1491</v>
      </c>
      <c r="D55" s="2143">
        <v>3689823.585</v>
      </c>
      <c r="E55" s="2143">
        <v>56833737.25</v>
      </c>
      <c r="F55" s="2143">
        <v>486796.3</v>
      </c>
      <c r="G55" s="2143">
        <v>60036764.534999996</v>
      </c>
      <c r="H55" s="2143">
        <v>0.42000000000000004</v>
      </c>
      <c r="I55" s="2143">
        <v>2577309.3119140798</v>
      </c>
      <c r="J55" s="2143">
        <v>23791365.466130354</v>
      </c>
      <c r="K55" s="2143">
        <v>0</v>
      </c>
      <c r="L55" s="2143">
        <v>26368674.778044432</v>
      </c>
      <c r="M55" s="2143">
        <v>33668089.756955564</v>
      </c>
      <c r="N55" s="2143">
        <v>1112514.2730859199</v>
      </c>
      <c r="O55" s="1802"/>
    </row>
    <row r="56" spans="1:15" ht="13.8">
      <c r="A56" s="1833"/>
      <c r="B56" s="2064"/>
      <c r="C56" s="2065" t="s">
        <v>1324</v>
      </c>
      <c r="D56" s="2144">
        <v>495798839.56499988</v>
      </c>
      <c r="E56" s="2144">
        <v>110042752.75</v>
      </c>
      <c r="F56" s="2144">
        <v>10123274.640000001</v>
      </c>
      <c r="G56" s="2144">
        <v>595718317.67499983</v>
      </c>
      <c r="H56" s="2144">
        <v>0</v>
      </c>
      <c r="I56" s="2144">
        <v>312982124.50123358</v>
      </c>
      <c r="J56" s="2169">
        <v>56829563.688344434</v>
      </c>
      <c r="K56" s="2144">
        <v>0</v>
      </c>
      <c r="L56" s="2144">
        <v>369811688.18957806</v>
      </c>
      <c r="M56" s="2144">
        <v>225906629.48542199</v>
      </c>
      <c r="N56" s="2144">
        <v>182816715.06376645</v>
      </c>
      <c r="O56" s="1802"/>
    </row>
    <row r="57" spans="1:15">
      <c r="A57" s="3926"/>
      <c r="B57" s="3927"/>
      <c r="C57" s="1843" t="s">
        <v>1492</v>
      </c>
      <c r="D57" s="1844">
        <v>1462510496.8049998</v>
      </c>
      <c r="E57" s="1844">
        <v>136976119.15000004</v>
      </c>
      <c r="F57" s="1844">
        <v>10123274.640000001</v>
      </c>
      <c r="G57" s="1844">
        <v>1589363341.3149998</v>
      </c>
      <c r="H57" s="1844">
        <v>0</v>
      </c>
      <c r="I57" s="1844">
        <v>608760813.36183071</v>
      </c>
      <c r="J57" s="962">
        <v>72180510.7105795</v>
      </c>
      <c r="K57" s="1844">
        <v>0</v>
      </c>
      <c r="L57" s="1844">
        <v>680941324.07241035</v>
      </c>
      <c r="M57" s="1844">
        <v>908422017.24258971</v>
      </c>
      <c r="N57" s="1844">
        <v>853749683.44316924</v>
      </c>
      <c r="O57" s="1802"/>
    </row>
    <row r="58" spans="1:15">
      <c r="A58" s="1827"/>
      <c r="B58" s="1827"/>
      <c r="C58" s="1845"/>
      <c r="D58" s="1846"/>
      <c r="E58" s="1846"/>
      <c r="F58" s="1846"/>
      <c r="G58" s="1847"/>
      <c r="H58" s="1848"/>
      <c r="I58" s="1846"/>
      <c r="J58" s="1846"/>
      <c r="K58" s="1846"/>
      <c r="L58" s="1846"/>
      <c r="M58" s="1846"/>
      <c r="N58" s="1846"/>
    </row>
    <row r="59" spans="1:15">
      <c r="I59" s="1850"/>
      <c r="L59" s="1850">
        <v>14793779.185788497</v>
      </c>
    </row>
    <row r="60" spans="1:15" ht="13.8" thickBot="1">
      <c r="D60" s="1850">
        <v>1462510496.8049998</v>
      </c>
      <c r="J60" s="1385">
        <v>33008077.129999999</v>
      </c>
      <c r="L60" s="1850">
        <v>312972859</v>
      </c>
    </row>
    <row r="61" spans="1:15">
      <c r="G61" s="1851">
        <v>45566296.643235251</v>
      </c>
      <c r="H61" s="1850"/>
      <c r="I61" s="1850">
        <v>45485905.771485254</v>
      </c>
      <c r="J61" s="1852"/>
      <c r="K61" s="2069"/>
      <c r="L61" s="1850">
        <v>56838829.189578056</v>
      </c>
      <c r="M61" s="1385">
        <v>182733323</v>
      </c>
    </row>
    <row r="62" spans="1:15" ht="15.6">
      <c r="F62" s="1850">
        <v>10123274.640000001</v>
      </c>
      <c r="I62" s="1850">
        <v>45540175.593235254</v>
      </c>
      <c r="J62" s="3930" t="s">
        <v>1784</v>
      </c>
      <c r="K62" s="3931"/>
      <c r="M62" s="1853">
        <v>43173306.485421985</v>
      </c>
      <c r="N62" s="1850">
        <v>225906629.48542178</v>
      </c>
      <c r="O62" s="1802"/>
    </row>
    <row r="63" spans="1:15" ht="15.6">
      <c r="E63" s="1851">
        <v>99919478.109999999</v>
      </c>
      <c r="G63" s="1864">
        <v>45571115.343235254</v>
      </c>
      <c r="H63" s="1850"/>
      <c r="J63" s="2068">
        <v>72180510.7105795</v>
      </c>
      <c r="K63" s="2070"/>
      <c r="L63" s="1850" t="s">
        <v>1894</v>
      </c>
    </row>
    <row r="64" spans="1:15" ht="15.6">
      <c r="C64" s="1850">
        <v>908422017.24258947</v>
      </c>
      <c r="F64" s="1850">
        <v>0</v>
      </c>
      <c r="I64" s="1850">
        <v>45426761.11673525</v>
      </c>
      <c r="J64" s="3932" t="s">
        <v>1785</v>
      </c>
      <c r="K64" s="3933"/>
      <c r="M64" s="1854"/>
    </row>
    <row r="65" spans="6:14">
      <c r="G65" s="1850">
        <v>45679981.462805256</v>
      </c>
      <c r="J65" s="2068">
        <v>72180510.7105795</v>
      </c>
      <c r="K65" s="2070"/>
      <c r="L65" s="1850" t="s">
        <v>1895</v>
      </c>
      <c r="N65" s="1855" t="s">
        <v>1477</v>
      </c>
    </row>
    <row r="66" spans="6:14" ht="13.8" thickBot="1">
      <c r="G66" s="1850">
        <v>45679981.462805256</v>
      </c>
      <c r="J66" s="1856"/>
      <c r="K66" s="2071"/>
      <c r="L66" s="1850" t="s">
        <v>569</v>
      </c>
      <c r="N66" s="1855" t="s">
        <v>569</v>
      </c>
    </row>
    <row r="67" spans="6:14">
      <c r="G67" s="1850">
        <v>72180510.7105795</v>
      </c>
      <c r="I67" s="1385">
        <v>450290156.17000002</v>
      </c>
      <c r="L67" s="1857">
        <v>311129635.88283229</v>
      </c>
      <c r="N67" s="1857">
        <v>369811688.18957806</v>
      </c>
    </row>
    <row r="68" spans="6:14">
      <c r="F68" s="1850">
        <v>595718317.67499983</v>
      </c>
      <c r="I68" s="1850">
        <v>522470666.88057953</v>
      </c>
      <c r="L68" s="1857">
        <v>369811688.18957806</v>
      </c>
      <c r="N68" s="1858">
        <v>680941324.07241035</v>
      </c>
    </row>
    <row r="69" spans="6:14">
      <c r="G69" s="1851">
        <v>595718317.67499983</v>
      </c>
      <c r="L69" s="1850">
        <v>680941324.07241035</v>
      </c>
    </row>
    <row r="70" spans="6:14">
      <c r="G70" s="1851">
        <v>595718317.67499995</v>
      </c>
      <c r="J70" s="1859">
        <v>36351787.140000001</v>
      </c>
      <c r="K70" s="1859"/>
    </row>
    <row r="71" spans="6:14">
      <c r="G71" s="1851">
        <v>-523537806.96442032</v>
      </c>
    </row>
    <row r="73" spans="6:14" ht="15.6">
      <c r="G73" s="1864">
        <v>45679981.462805256</v>
      </c>
      <c r="K73" s="1850">
        <v>9974565.4355235007</v>
      </c>
    </row>
    <row r="74" spans="6:14">
      <c r="K74" s="1850">
        <v>842498.25328230392</v>
      </c>
      <c r="L74" s="1850">
        <v>232551133.55000001</v>
      </c>
    </row>
    <row r="75" spans="6:14">
      <c r="K75" s="1850">
        <v>724442.29617670551</v>
      </c>
      <c r="L75" s="1850">
        <v>251333494.72999999</v>
      </c>
    </row>
    <row r="76" spans="6:14">
      <c r="K76" s="1850">
        <v>8330242.4581029369</v>
      </c>
      <c r="L76" s="1850">
        <v>483884628.27999997</v>
      </c>
      <c r="M76" s="1850">
        <v>197056695.79241037</v>
      </c>
    </row>
    <row r="77" spans="6:14">
      <c r="K77" s="1850">
        <v>39296.688234988796</v>
      </c>
      <c r="L77" s="1850">
        <v>137260554.63957804</v>
      </c>
    </row>
    <row r="78" spans="6:14">
      <c r="K78" s="1850">
        <v>13195806.497024</v>
      </c>
      <c r="L78" s="1850">
        <v>59796141.152832299</v>
      </c>
      <c r="M78" s="1850">
        <v>181705748.77017531</v>
      </c>
    </row>
    <row r="79" spans="6:14">
      <c r="K79" s="1850">
        <v>23722712.059999999</v>
      </c>
      <c r="L79" s="1850">
        <v>197056695.79241034</v>
      </c>
    </row>
    <row r="82" spans="1:7">
      <c r="A82" s="1385" t="s">
        <v>482</v>
      </c>
      <c r="C82" s="1385" t="s">
        <v>1322</v>
      </c>
    </row>
    <row r="83" spans="1:7">
      <c r="B83" s="1385">
        <v>1</v>
      </c>
      <c r="C83" s="1385" t="s">
        <v>1451</v>
      </c>
      <c r="D83" s="1860">
        <v>437255415.81999999</v>
      </c>
      <c r="E83" s="1860">
        <v>2437139</v>
      </c>
      <c r="F83" s="1860"/>
      <c r="G83" s="1861">
        <v>439692554.81999999</v>
      </c>
    </row>
    <row r="84" spans="1:7">
      <c r="B84" s="1385">
        <v>2</v>
      </c>
      <c r="C84" s="1385" t="s">
        <v>250</v>
      </c>
      <c r="D84" s="1860">
        <v>228637240</v>
      </c>
      <c r="E84" s="1860">
        <v>3736351.06</v>
      </c>
      <c r="F84" s="1860"/>
      <c r="G84" s="1861">
        <v>232373591.06</v>
      </c>
    </row>
    <row r="85" spans="1:7">
      <c r="B85" s="1385">
        <v>3</v>
      </c>
      <c r="C85" s="1385" t="s">
        <v>1378</v>
      </c>
      <c r="D85" s="1860">
        <v>135885799.09999999</v>
      </c>
      <c r="E85" s="1860">
        <v>5833307.0800000001</v>
      </c>
      <c r="F85" s="1860"/>
      <c r="G85" s="1861">
        <v>141719106.18000001</v>
      </c>
    </row>
    <row r="86" spans="1:7">
      <c r="B86" s="1385">
        <v>4</v>
      </c>
      <c r="C86" s="1385" t="s">
        <v>67</v>
      </c>
      <c r="D86" s="1860">
        <v>83828453.890000001</v>
      </c>
      <c r="E86" s="1385" t="s">
        <v>328</v>
      </c>
      <c r="G86" s="1861">
        <v>83828453.890000001</v>
      </c>
    </row>
    <row r="87" spans="1:7">
      <c r="C87" s="1385" t="s">
        <v>1379</v>
      </c>
      <c r="D87" s="1862">
        <v>885606909</v>
      </c>
      <c r="E87" s="1860">
        <v>12006797.140000001</v>
      </c>
      <c r="F87" s="1860"/>
      <c r="G87" s="1863">
        <v>897613706</v>
      </c>
    </row>
    <row r="88" spans="1:7">
      <c r="A88" s="1385" t="s">
        <v>68</v>
      </c>
      <c r="C88" s="1385" t="s">
        <v>1323</v>
      </c>
    </row>
    <row r="89" spans="1:7">
      <c r="B89" s="1385">
        <v>1</v>
      </c>
      <c r="C89" s="1385" t="s">
        <v>69</v>
      </c>
      <c r="D89" s="1860">
        <v>57964371.009999998</v>
      </c>
      <c r="E89" s="1860">
        <v>6939993.5</v>
      </c>
      <c r="F89" s="1860"/>
      <c r="G89" s="1861">
        <v>64904364.509999998</v>
      </c>
    </row>
    <row r="90" spans="1:7">
      <c r="B90" s="1385">
        <v>2</v>
      </c>
      <c r="C90" s="1385" t="s">
        <v>254</v>
      </c>
      <c r="D90" s="1860">
        <v>12828157.5</v>
      </c>
      <c r="E90" s="1860">
        <v>6499.67</v>
      </c>
      <c r="F90" s="1860"/>
      <c r="G90" s="1861">
        <v>12834657.17</v>
      </c>
    </row>
    <row r="91" spans="1:7">
      <c r="B91" s="1385">
        <v>3</v>
      </c>
      <c r="C91" s="1385" t="s">
        <v>255</v>
      </c>
      <c r="D91" s="1860">
        <v>3935248.5</v>
      </c>
      <c r="E91" s="1860">
        <v>977069.5</v>
      </c>
      <c r="F91" s="1860"/>
      <c r="G91" s="1861">
        <v>4912318</v>
      </c>
    </row>
    <row r="92" spans="1:7">
      <c r="B92" s="1385">
        <v>4</v>
      </c>
      <c r="C92" s="1385" t="s">
        <v>256</v>
      </c>
      <c r="D92" s="1860">
        <v>545102.75</v>
      </c>
      <c r="E92" s="1860">
        <v>13430</v>
      </c>
      <c r="F92" s="1860"/>
      <c r="G92" s="1861">
        <v>558532.75</v>
      </c>
    </row>
    <row r="93" spans="1:7">
      <c r="B93" s="1385">
        <v>5</v>
      </c>
      <c r="C93" s="1385" t="s">
        <v>1380</v>
      </c>
      <c r="D93" s="1860">
        <v>8996169.4700000007</v>
      </c>
      <c r="E93" s="1860">
        <v>38245</v>
      </c>
      <c r="F93" s="1860"/>
      <c r="G93" s="1861">
        <v>9034414.4700000007</v>
      </c>
    </row>
    <row r="94" spans="1:7">
      <c r="B94" s="1385">
        <v>6</v>
      </c>
      <c r="C94" s="1385" t="s">
        <v>1381</v>
      </c>
      <c r="D94" s="1860">
        <v>99743.38</v>
      </c>
      <c r="E94" s="1385" t="s">
        <v>328</v>
      </c>
      <c r="G94" s="1861">
        <v>99743.38</v>
      </c>
    </row>
    <row r="95" spans="1:7">
      <c r="B95" s="1385">
        <v>7</v>
      </c>
      <c r="C95" s="1385" t="s">
        <v>71</v>
      </c>
      <c r="D95" s="1860">
        <v>24581637.73</v>
      </c>
      <c r="E95" s="1860">
        <v>786485</v>
      </c>
      <c r="F95" s="1860"/>
      <c r="G95" s="1861">
        <v>25368122.73</v>
      </c>
    </row>
    <row r="96" spans="1:7">
      <c r="B96" s="1385">
        <v>8</v>
      </c>
      <c r="C96" s="1385" t="s">
        <v>1556</v>
      </c>
      <c r="D96" s="1860">
        <v>1057701.8799999999</v>
      </c>
      <c r="E96" s="1860">
        <v>350472</v>
      </c>
      <c r="F96" s="1860"/>
      <c r="G96" s="1861">
        <v>1408173.88</v>
      </c>
    </row>
    <row r="97" spans="2:7">
      <c r="B97" s="1385">
        <v>9</v>
      </c>
      <c r="C97" s="1385" t="s">
        <v>72</v>
      </c>
      <c r="D97" s="1860">
        <v>2990336.29</v>
      </c>
      <c r="E97" s="1385" t="s">
        <v>328</v>
      </c>
      <c r="G97" s="1861">
        <v>2990336.29</v>
      </c>
    </row>
    <row r="98" spans="2:7">
      <c r="B98" s="1385">
        <v>10</v>
      </c>
      <c r="C98" s="1385" t="s">
        <v>264</v>
      </c>
      <c r="D98" s="1860">
        <v>6103274.5</v>
      </c>
      <c r="E98" s="1385" t="s">
        <v>328</v>
      </c>
      <c r="G98" s="1861">
        <v>6103274.5</v>
      </c>
    </row>
    <row r="99" spans="2:7">
      <c r="B99" s="1385">
        <v>11</v>
      </c>
      <c r="C99" s="1385" t="s">
        <v>73</v>
      </c>
      <c r="D99" s="1860">
        <v>2992392.67</v>
      </c>
      <c r="E99" s="1860">
        <v>40845</v>
      </c>
      <c r="F99" s="1860"/>
      <c r="G99" s="1861">
        <v>3033237.67</v>
      </c>
    </row>
    <row r="100" spans="2:7">
      <c r="B100" s="1385">
        <v>12</v>
      </c>
      <c r="C100" s="1385" t="s">
        <v>266</v>
      </c>
      <c r="D100" s="1860">
        <v>148100</v>
      </c>
      <c r="E100" s="1385" t="s">
        <v>328</v>
      </c>
      <c r="G100" s="1861">
        <v>148100</v>
      </c>
    </row>
    <row r="101" spans="2:7">
      <c r="B101" s="1385">
        <v>13</v>
      </c>
      <c r="C101" s="1385" t="s">
        <v>74</v>
      </c>
      <c r="D101" s="1860">
        <v>407983</v>
      </c>
      <c r="E101" s="1860">
        <v>26300</v>
      </c>
      <c r="F101" s="1860"/>
      <c r="G101" s="1861">
        <v>434283</v>
      </c>
    </row>
    <row r="102" spans="2:7">
      <c r="B102" s="1385">
        <v>14</v>
      </c>
      <c r="C102" s="1385" t="s">
        <v>75</v>
      </c>
      <c r="D102" s="1860">
        <v>108450</v>
      </c>
      <c r="E102" s="1860">
        <v>4757</v>
      </c>
      <c r="F102" s="1860"/>
      <c r="G102" s="1861">
        <v>113207</v>
      </c>
    </row>
    <row r="103" spans="2:7">
      <c r="B103" s="1385">
        <v>15</v>
      </c>
      <c r="C103" s="1385" t="s">
        <v>1382</v>
      </c>
      <c r="D103" s="1860">
        <v>5800</v>
      </c>
      <c r="E103" s="1385" t="s">
        <v>328</v>
      </c>
      <c r="G103" s="1861">
        <v>5800</v>
      </c>
    </row>
    <row r="104" spans="2:7">
      <c r="B104" s="1385">
        <v>16</v>
      </c>
      <c r="C104" s="1385" t="s">
        <v>957</v>
      </c>
      <c r="D104" s="1860">
        <v>3870</v>
      </c>
      <c r="E104" s="1385" t="s">
        <v>328</v>
      </c>
      <c r="G104" s="1861">
        <v>3870</v>
      </c>
    </row>
    <row r="105" spans="2:7">
      <c r="B105" s="1385">
        <v>17</v>
      </c>
      <c r="C105" s="1385" t="s">
        <v>470</v>
      </c>
      <c r="D105" s="1860">
        <v>88000</v>
      </c>
      <c r="E105" s="1385" t="s">
        <v>328</v>
      </c>
      <c r="G105" s="1861">
        <v>88000</v>
      </c>
    </row>
    <row r="106" spans="2:7">
      <c r="B106" s="1385">
        <v>18</v>
      </c>
      <c r="C106" s="1385" t="s">
        <v>1383</v>
      </c>
      <c r="D106" s="1860">
        <v>136962</v>
      </c>
      <c r="E106" s="1385" t="s">
        <v>328</v>
      </c>
      <c r="G106" s="1861">
        <v>136962</v>
      </c>
    </row>
    <row r="107" spans="2:7">
      <c r="B107" s="1385">
        <v>19</v>
      </c>
      <c r="C107" s="1385" t="s">
        <v>1384</v>
      </c>
      <c r="D107" s="1860">
        <v>499550</v>
      </c>
      <c r="E107" s="1385" t="s">
        <v>328</v>
      </c>
      <c r="G107" s="1861">
        <v>499550</v>
      </c>
    </row>
    <row r="108" spans="2:7">
      <c r="B108" s="1385">
        <v>20</v>
      </c>
      <c r="C108" s="1385" t="s">
        <v>473</v>
      </c>
      <c r="D108" s="1860">
        <v>5031526</v>
      </c>
      <c r="E108" s="1860">
        <v>416500</v>
      </c>
      <c r="F108" s="1860"/>
      <c r="G108" s="1861">
        <v>5448026</v>
      </c>
    </row>
    <row r="109" spans="2:7">
      <c r="B109" s="1385">
        <v>21</v>
      </c>
      <c r="C109" s="1385" t="s">
        <v>268</v>
      </c>
      <c r="D109" s="1860">
        <v>200000</v>
      </c>
      <c r="E109" s="1385" t="s">
        <v>328</v>
      </c>
      <c r="G109" s="1861">
        <v>200000</v>
      </c>
    </row>
    <row r="110" spans="2:7">
      <c r="B110" s="1385">
        <v>22</v>
      </c>
      <c r="C110" s="1385" t="s">
        <v>958</v>
      </c>
      <c r="D110" s="1860">
        <v>1832238</v>
      </c>
      <c r="E110" s="1860">
        <v>3200</v>
      </c>
      <c r="F110" s="1860"/>
      <c r="G110" s="1861">
        <v>1835438</v>
      </c>
    </row>
    <row r="111" spans="2:7">
      <c r="B111" s="1385">
        <v>23</v>
      </c>
      <c r="C111" s="1385" t="s">
        <v>270</v>
      </c>
      <c r="D111" s="1860">
        <v>92724</v>
      </c>
      <c r="E111" s="1385">
        <v>650</v>
      </c>
      <c r="G111" s="1861">
        <v>93374</v>
      </c>
    </row>
    <row r="112" spans="2:7">
      <c r="B112" s="1385">
        <v>24</v>
      </c>
      <c r="C112" s="1385" t="s">
        <v>271</v>
      </c>
      <c r="D112" s="1860">
        <v>3357008.48</v>
      </c>
      <c r="E112" s="1860">
        <v>4095</v>
      </c>
      <c r="F112" s="1860"/>
      <c r="G112" s="1861">
        <v>3361103.48</v>
      </c>
    </row>
    <row r="113" spans="1:7">
      <c r="B113" s="1385">
        <v>25</v>
      </c>
      <c r="C113" s="1385" t="s">
        <v>252</v>
      </c>
      <c r="D113" s="1860">
        <v>36942614.310000002</v>
      </c>
      <c r="E113" s="1860">
        <v>3845986.92</v>
      </c>
      <c r="F113" s="1860"/>
      <c r="G113" s="1861">
        <v>40788601.229999997</v>
      </c>
    </row>
    <row r="114" spans="1:7">
      <c r="B114" s="1385">
        <v>26</v>
      </c>
      <c r="C114" s="1385" t="s">
        <v>248</v>
      </c>
      <c r="D114" s="1860">
        <v>27780784</v>
      </c>
      <c r="E114" s="1860">
        <v>5350857</v>
      </c>
      <c r="F114" s="1860"/>
      <c r="G114" s="1861">
        <v>33131641</v>
      </c>
    </row>
    <row r="115" spans="1:7">
      <c r="B115" s="1385">
        <v>27</v>
      </c>
      <c r="C115" s="1385" t="s">
        <v>249</v>
      </c>
      <c r="D115" s="1860">
        <v>732742</v>
      </c>
      <c r="E115" s="1385" t="s">
        <v>328</v>
      </c>
      <c r="G115" s="1861">
        <v>732742</v>
      </c>
    </row>
    <row r="116" spans="1:7">
      <c r="B116" s="1385">
        <v>28</v>
      </c>
      <c r="C116" s="1385" t="s">
        <v>717</v>
      </c>
      <c r="D116" s="1860">
        <v>51203</v>
      </c>
      <c r="E116" s="1385" t="s">
        <v>328</v>
      </c>
      <c r="G116" s="1861">
        <v>51203</v>
      </c>
    </row>
    <row r="117" spans="1:7">
      <c r="C117" s="1385" t="s">
        <v>1385</v>
      </c>
      <c r="D117" s="1860">
        <v>199513690.47</v>
      </c>
      <c r="E117" s="1860">
        <v>18805385.59</v>
      </c>
      <c r="F117" s="1860"/>
      <c r="G117" s="1861">
        <v>218319076.06</v>
      </c>
    </row>
    <row r="118" spans="1:7">
      <c r="A118" s="1385" t="s">
        <v>1386</v>
      </c>
      <c r="C118" s="1385" t="s">
        <v>1484</v>
      </c>
    </row>
    <row r="119" spans="1:7">
      <c r="B119" s="1385">
        <v>1</v>
      </c>
      <c r="C119" s="1385" t="s">
        <v>1485</v>
      </c>
      <c r="D119" s="1860">
        <v>100183435.29000001</v>
      </c>
      <c r="E119" s="1860">
        <v>26979669</v>
      </c>
      <c r="F119" s="1860"/>
      <c r="G119" s="1861">
        <v>127163104.29000001</v>
      </c>
    </row>
    <row r="120" spans="1:7">
      <c r="B120" s="1385">
        <v>2</v>
      </c>
      <c r="C120" s="1385" t="s">
        <v>38</v>
      </c>
      <c r="D120" s="1860">
        <v>2485225.3199999998</v>
      </c>
      <c r="E120" s="1385" t="s">
        <v>328</v>
      </c>
      <c r="G120" s="1861">
        <v>2485225.3199999998</v>
      </c>
    </row>
    <row r="121" spans="1:7">
      <c r="B121" s="1385">
        <v>3</v>
      </c>
      <c r="C121" s="1385" t="s">
        <v>1486</v>
      </c>
      <c r="D121" s="1860">
        <v>290395.46000000002</v>
      </c>
      <c r="E121" s="1385" t="s">
        <v>328</v>
      </c>
      <c r="G121" s="1861">
        <v>290395.46000000002</v>
      </c>
    </row>
    <row r="122" spans="1:7">
      <c r="C122" s="1385" t="s">
        <v>1487</v>
      </c>
      <c r="D122" s="1862">
        <v>102959056</v>
      </c>
      <c r="E122" s="1860">
        <v>26979669</v>
      </c>
      <c r="F122" s="1860"/>
      <c r="G122" s="1863">
        <v>129938725</v>
      </c>
    </row>
    <row r="123" spans="1:7">
      <c r="A123" s="1385" t="s">
        <v>497</v>
      </c>
      <c r="C123" s="1385" t="s">
        <v>1488</v>
      </c>
    </row>
    <row r="124" spans="1:7">
      <c r="B124" s="1385">
        <v>1</v>
      </c>
      <c r="C124" s="1385" t="s">
        <v>1489</v>
      </c>
      <c r="D124" s="1860">
        <v>1308223.93</v>
      </c>
      <c r="E124" s="1860">
        <v>4336</v>
      </c>
      <c r="F124" s="1860"/>
      <c r="G124" s="1861">
        <v>1312559.93</v>
      </c>
    </row>
    <row r="125" spans="1:7">
      <c r="B125" s="1385">
        <v>2</v>
      </c>
      <c r="C125" s="1385" t="s">
        <v>39</v>
      </c>
      <c r="D125" s="1860">
        <v>1625997.36</v>
      </c>
      <c r="E125" s="1860">
        <v>34838</v>
      </c>
      <c r="F125" s="1860"/>
      <c r="G125" s="1861">
        <v>1660835.36</v>
      </c>
    </row>
    <row r="126" spans="1:7">
      <c r="B126" s="1385">
        <v>3</v>
      </c>
      <c r="C126" s="1385" t="s">
        <v>40</v>
      </c>
      <c r="D126" s="1860">
        <v>486796.3</v>
      </c>
      <c r="E126" s="1385" t="s">
        <v>328</v>
      </c>
      <c r="G126" s="1861">
        <v>486796.3</v>
      </c>
    </row>
    <row r="127" spans="1:7">
      <c r="B127" s="1385">
        <v>4</v>
      </c>
      <c r="C127" s="1385" t="s">
        <v>1490</v>
      </c>
      <c r="D127" s="1860">
        <v>82808</v>
      </c>
      <c r="E127" s="1385" t="s">
        <v>328</v>
      </c>
      <c r="G127" s="1861">
        <v>82808</v>
      </c>
    </row>
    <row r="128" spans="1:7">
      <c r="C128" s="1385" t="s">
        <v>1491</v>
      </c>
      <c r="D128" s="1860">
        <v>3503825.59</v>
      </c>
      <c r="E128" s="1860">
        <v>39174</v>
      </c>
      <c r="F128" s="1860"/>
      <c r="G128" s="1861">
        <v>3542999.59</v>
      </c>
    </row>
    <row r="129" spans="3:7">
      <c r="C129" s="1385" t="s">
        <v>1324</v>
      </c>
      <c r="D129" s="1862">
        <v>305976572</v>
      </c>
      <c r="E129" s="1860">
        <v>45824228.590000004</v>
      </c>
      <c r="F129" s="1860"/>
      <c r="G129" s="1863">
        <v>351800801</v>
      </c>
    </row>
    <row r="130" spans="3:7">
      <c r="C130" s="1385" t="s">
        <v>1492</v>
      </c>
      <c r="D130" s="1860">
        <v>1191583480.9400001</v>
      </c>
      <c r="E130" s="1860">
        <v>57831025.729999997</v>
      </c>
      <c r="F130" s="1860"/>
      <c r="G130" s="1861">
        <v>1249414506.6700001</v>
      </c>
    </row>
  </sheetData>
  <mergeCells count="14">
    <mergeCell ref="J62:K62"/>
    <mergeCell ref="J64:K64"/>
    <mergeCell ref="N5:N6"/>
    <mergeCell ref="D5:G5"/>
    <mergeCell ref="H5:L5"/>
    <mergeCell ref="M5:M6"/>
    <mergeCell ref="C8:D8"/>
    <mergeCell ref="A7:B7"/>
    <mergeCell ref="A6:B6"/>
    <mergeCell ref="A57:B57"/>
    <mergeCell ref="A49:B49"/>
    <mergeCell ref="A44:B44"/>
    <mergeCell ref="A14:B14"/>
    <mergeCell ref="A8:B8"/>
  </mergeCells>
  <phoneticPr fontId="92" type="noConversion"/>
  <printOptions horizontalCentered="1"/>
  <pageMargins left="0" right="0.45" top="1" bottom="0.2" header="0.9" footer="0"/>
  <pageSetup paperSize="9" scale="64" firstPageNumber="34" orientation="landscape" useFirstPageNumber="1" r:id="rId1"/>
  <headerFooter alignWithMargins="0">
    <oddHeader xml:space="preserve">&amp;L&amp;"Arial,Bold"&amp;11Rahman Mostafa Alam &amp;&amp; Co.
&amp;"Arial,Regular"&amp;10Chartered Accountants&amp;C&amp;"Arial,Bold"&amp;12
&amp;R
M M Rahman &amp;&amp; Co.
Chartered Accountants
Anexure-1
</oddHeader>
    <oddFooter>&amp;C36</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7030A0"/>
  </sheetPr>
  <dimension ref="A1:P2126"/>
  <sheetViews>
    <sheetView showGridLines="0" topLeftCell="C1" zoomScale="90" zoomScaleNormal="90" workbookViewId="0">
      <pane xSplit="2" ySplit="5" topLeftCell="E484" activePane="bottomRight" state="frozen"/>
      <selection activeCell="C1" sqref="C1"/>
      <selection pane="topRight" activeCell="E1" sqref="E1"/>
      <selection pane="bottomLeft" activeCell="C5" sqref="C5"/>
      <selection pane="bottomRight" activeCell="E493" sqref="E493"/>
    </sheetView>
  </sheetViews>
  <sheetFormatPr defaultColWidth="19.109375" defaultRowHeight="13.2"/>
  <cols>
    <col min="1" max="1" width="1.44140625" style="887" customWidth="1"/>
    <col min="2" max="2" width="6.5546875" style="1602" customWidth="1"/>
    <col min="3" max="3" width="6.6640625" style="1602" customWidth="1"/>
    <col min="4" max="4" width="30.88671875" style="1601" customWidth="1"/>
    <col min="5" max="5" width="20.6640625" style="1605" customWidth="1"/>
    <col min="6" max="7" width="21.109375" style="1605" customWidth="1"/>
    <col min="8" max="8" width="19.88671875" style="1110" customWidth="1"/>
    <col min="9" max="9" width="21.6640625" style="1110" bestFit="1" customWidth="1"/>
    <col min="10" max="11" width="21.6640625" style="1110" customWidth="1"/>
    <col min="12" max="12" width="25.33203125" style="155" customWidth="1"/>
    <col min="13" max="13" width="23.5546875" style="1605" customWidth="1"/>
    <col min="14" max="14" width="21.5546875" style="1605" customWidth="1"/>
    <col min="15" max="16384" width="19.109375" style="155"/>
  </cols>
  <sheetData>
    <row r="1" spans="1:15" ht="13.8">
      <c r="A1" s="884"/>
      <c r="B1" s="884"/>
      <c r="C1" s="3858" t="s">
        <v>483</v>
      </c>
      <c r="D1" s="3858"/>
      <c r="E1" s="3858"/>
      <c r="F1" s="3858"/>
      <c r="G1" s="2224">
        <f>+M_Exp!I145</f>
        <v>1006192996.6200001</v>
      </c>
      <c r="L1" s="2229">
        <f>+M_Exp!I160</f>
        <v>157742939.74460697</v>
      </c>
      <c r="M1" s="155"/>
      <c r="N1" s="155"/>
    </row>
    <row r="2" spans="1:15" ht="13.8">
      <c r="A2" s="884"/>
      <c r="B2" s="884"/>
      <c r="C2" s="3859" t="s">
        <v>2220</v>
      </c>
      <c r="D2" s="3859"/>
      <c r="E2" s="3859"/>
      <c r="F2" s="3859"/>
      <c r="G2" s="2224">
        <f>+G583</f>
        <v>1006192996.6199999</v>
      </c>
      <c r="H2" s="2224">
        <f t="shared" ref="H2:K2" si="0">+H583</f>
        <v>120843694353.15738</v>
      </c>
      <c r="I2" s="2224">
        <f t="shared" si="0"/>
        <v>120843694353.15448</v>
      </c>
      <c r="J2" s="2224">
        <f t="shared" si="0"/>
        <v>1006192996.6199999</v>
      </c>
      <c r="K2" s="2224">
        <f t="shared" si="0"/>
        <v>0</v>
      </c>
      <c r="L2" s="2229">
        <f>+L583</f>
        <v>167644655.36000001</v>
      </c>
      <c r="M2" s="155"/>
      <c r="N2" s="155"/>
    </row>
    <row r="3" spans="1:15" ht="13.8">
      <c r="A3" s="884"/>
      <c r="B3" s="884"/>
      <c r="C3" s="884"/>
      <c r="D3" s="885"/>
      <c r="E3" s="1586"/>
      <c r="F3" s="1586"/>
      <c r="G3" s="2225">
        <f>+G1-G2</f>
        <v>0</v>
      </c>
      <c r="I3" s="1110">
        <f>+H2-I2</f>
        <v>2.899169921875E-3</v>
      </c>
      <c r="L3" s="2228">
        <f>+L1-L2</f>
        <v>-9901715.6153930426</v>
      </c>
      <c r="M3" s="1586"/>
      <c r="N3" s="1586"/>
    </row>
    <row r="4" spans="1:15">
      <c r="A4" s="884"/>
      <c r="B4" s="884"/>
      <c r="C4" s="884"/>
      <c r="D4" s="885"/>
      <c r="E4" s="1586"/>
      <c r="F4" s="1586"/>
      <c r="G4" s="2225"/>
      <c r="H4" s="3945" t="s">
        <v>2398</v>
      </c>
      <c r="I4" s="3945"/>
      <c r="J4" s="3946" t="s">
        <v>528</v>
      </c>
      <c r="K4" s="3946"/>
      <c r="L4" s="3944" t="s">
        <v>2397</v>
      </c>
      <c r="M4" s="3944"/>
      <c r="N4" s="3943" t="s">
        <v>2403</v>
      </c>
      <c r="O4" s="3943"/>
    </row>
    <row r="5" spans="1:15" s="711" customFormat="1">
      <c r="A5" s="886"/>
      <c r="B5" s="1587" t="s">
        <v>720</v>
      </c>
      <c r="C5" s="1587" t="s">
        <v>720</v>
      </c>
      <c r="D5" s="1588" t="s">
        <v>685</v>
      </c>
      <c r="E5" s="2189" t="s">
        <v>686</v>
      </c>
      <c r="F5" s="2189" t="s">
        <v>687</v>
      </c>
      <c r="G5" s="2189" t="s">
        <v>2396</v>
      </c>
      <c r="H5" s="2189" t="s">
        <v>2392</v>
      </c>
      <c r="I5" s="2189" t="s">
        <v>2393</v>
      </c>
      <c r="J5" s="2230" t="s">
        <v>2394</v>
      </c>
      <c r="K5" s="2230" t="s">
        <v>2395</v>
      </c>
      <c r="L5" s="2189" t="s">
        <v>2399</v>
      </c>
      <c r="M5" s="2189" t="s">
        <v>2400</v>
      </c>
      <c r="N5" s="2231" t="s">
        <v>2401</v>
      </c>
      <c r="O5" s="2231" t="s">
        <v>2402</v>
      </c>
    </row>
    <row r="6" spans="1:15">
      <c r="A6" s="884">
        <v>1</v>
      </c>
      <c r="B6" s="1589">
        <v>1</v>
      </c>
      <c r="C6" s="1589">
        <v>1</v>
      </c>
      <c r="D6" s="1590" t="s">
        <v>718</v>
      </c>
      <c r="E6" s="2190">
        <f>+'T-Balan21'!E5</f>
        <v>261731618.25999999</v>
      </c>
      <c r="F6" s="2190">
        <f>+'T-Balan21'!F5</f>
        <v>0</v>
      </c>
      <c r="G6" s="2222">
        <f>+E6</f>
        <v>261731618.25999999</v>
      </c>
      <c r="H6" s="1110">
        <f>+E6-G6</f>
        <v>0</v>
      </c>
      <c r="I6" s="1110">
        <f>+F6</f>
        <v>0</v>
      </c>
      <c r="L6" s="1707"/>
      <c r="M6" s="1866"/>
      <c r="N6" s="1866"/>
    </row>
    <row r="7" spans="1:15">
      <c r="A7" s="884">
        <v>2</v>
      </c>
      <c r="B7" s="1589">
        <v>2</v>
      </c>
      <c r="C7" s="1589">
        <v>2</v>
      </c>
      <c r="D7" s="1590" t="s">
        <v>959</v>
      </c>
      <c r="E7" s="2190">
        <f>+'T-Balan21'!E6</f>
        <v>72695882.159999996</v>
      </c>
      <c r="F7" s="2190">
        <f>+'T-Balan21'!F6</f>
        <v>0</v>
      </c>
      <c r="G7" s="2222">
        <f t="shared" ref="G7:G70" si="1">+E7</f>
        <v>72695882.159999996</v>
      </c>
      <c r="H7" s="1110">
        <f t="shared" ref="H7:H70" si="2">+E7-G7</f>
        <v>0</v>
      </c>
      <c r="I7" s="1110">
        <f t="shared" ref="I7:I70" si="3">+F7</f>
        <v>0</v>
      </c>
      <c r="L7" s="1707"/>
      <c r="M7" s="1866"/>
      <c r="N7" s="1866"/>
    </row>
    <row r="8" spans="1:15">
      <c r="A8" s="884">
        <v>3</v>
      </c>
      <c r="B8" s="1589">
        <v>3</v>
      </c>
      <c r="C8" s="1589">
        <v>3</v>
      </c>
      <c r="D8" s="1590" t="s">
        <v>960</v>
      </c>
      <c r="E8" s="2190">
        <f>+'T-Balan21'!E7</f>
        <v>10457239</v>
      </c>
      <c r="F8" s="2190">
        <f>+'T-Balan21'!F7</f>
        <v>0</v>
      </c>
      <c r="G8" s="2222">
        <f t="shared" si="1"/>
        <v>10457239</v>
      </c>
      <c r="H8" s="1110">
        <f t="shared" si="2"/>
        <v>0</v>
      </c>
      <c r="I8" s="1110">
        <f t="shared" si="3"/>
        <v>0</v>
      </c>
      <c r="L8" s="1707"/>
      <c r="M8" s="1866"/>
      <c r="N8" s="1866"/>
    </row>
    <row r="9" spans="1:15">
      <c r="A9" s="884">
        <v>4</v>
      </c>
      <c r="B9" s="1589">
        <v>4</v>
      </c>
      <c r="C9" s="1589">
        <v>4</v>
      </c>
      <c r="D9" s="1590" t="s">
        <v>961</v>
      </c>
      <c r="E9" s="2190">
        <f>+'T-Balan21'!E8</f>
        <v>7837723.4100000001</v>
      </c>
      <c r="F9" s="2190">
        <f>+'T-Balan21'!F8</f>
        <v>0</v>
      </c>
      <c r="G9" s="2222">
        <f t="shared" si="1"/>
        <v>7837723.4100000001</v>
      </c>
      <c r="H9" s="1110">
        <f t="shared" si="2"/>
        <v>0</v>
      </c>
      <c r="I9" s="1110">
        <f t="shared" si="3"/>
        <v>0</v>
      </c>
      <c r="L9" s="1707"/>
      <c r="M9" s="1866"/>
      <c r="N9" s="1866"/>
    </row>
    <row r="10" spans="1:15">
      <c r="A10" s="884">
        <v>5</v>
      </c>
      <c r="B10" s="1589">
        <v>5</v>
      </c>
      <c r="C10" s="1589">
        <v>5</v>
      </c>
      <c r="D10" s="1590" t="s">
        <v>962</v>
      </c>
      <c r="E10" s="2190">
        <f>+'T-Balan21'!E9</f>
        <v>0</v>
      </c>
      <c r="F10" s="2190">
        <f>+'T-Balan21'!F9</f>
        <v>0</v>
      </c>
      <c r="G10" s="2222">
        <f t="shared" si="1"/>
        <v>0</v>
      </c>
      <c r="H10" s="1110">
        <f t="shared" si="2"/>
        <v>0</v>
      </c>
      <c r="I10" s="1110">
        <f t="shared" si="3"/>
        <v>0</v>
      </c>
      <c r="L10" s="1707"/>
      <c r="M10" s="1866"/>
      <c r="N10" s="1866"/>
    </row>
    <row r="11" spans="1:15">
      <c r="A11" s="884">
        <v>6</v>
      </c>
      <c r="B11" s="1589">
        <v>6</v>
      </c>
      <c r="C11" s="1589">
        <v>6</v>
      </c>
      <c r="D11" s="1590" t="s">
        <v>963</v>
      </c>
      <c r="E11" s="2190">
        <f>+'T-Balan21'!E10</f>
        <v>0</v>
      </c>
      <c r="F11" s="2190">
        <f>+'T-Balan21'!F10</f>
        <v>0</v>
      </c>
      <c r="G11" s="2222">
        <f t="shared" si="1"/>
        <v>0</v>
      </c>
      <c r="H11" s="1110">
        <f t="shared" si="2"/>
        <v>0</v>
      </c>
      <c r="I11" s="1110">
        <f t="shared" si="3"/>
        <v>0</v>
      </c>
      <c r="L11" s="1707"/>
      <c r="M11" s="1866"/>
      <c r="N11" s="1866"/>
    </row>
    <row r="12" spans="1:15">
      <c r="A12" s="884">
        <v>7</v>
      </c>
      <c r="B12" s="1589">
        <v>7</v>
      </c>
      <c r="C12" s="1589">
        <v>7</v>
      </c>
      <c r="D12" s="1590" t="s">
        <v>964</v>
      </c>
      <c r="E12" s="2190">
        <f>+'T-Balan21'!E11</f>
        <v>127825099.03</v>
      </c>
      <c r="F12" s="2190">
        <f>+'T-Balan21'!F11</f>
        <v>0</v>
      </c>
      <c r="G12" s="2222">
        <f t="shared" si="1"/>
        <v>127825099.03</v>
      </c>
      <c r="H12" s="1110">
        <f t="shared" si="2"/>
        <v>0</v>
      </c>
      <c r="I12" s="1110">
        <f t="shared" si="3"/>
        <v>0</v>
      </c>
      <c r="L12" s="1707"/>
      <c r="M12" s="1866"/>
      <c r="N12" s="1866"/>
    </row>
    <row r="13" spans="1:15">
      <c r="A13" s="884">
        <v>8</v>
      </c>
      <c r="B13" s="1589">
        <v>8</v>
      </c>
      <c r="C13" s="1589">
        <v>8</v>
      </c>
      <c r="D13" s="1590" t="s">
        <v>965</v>
      </c>
      <c r="E13" s="2190">
        <f>+'T-Balan21'!E12</f>
        <v>39579710.82</v>
      </c>
      <c r="F13" s="2190">
        <f>+'T-Balan21'!F12</f>
        <v>0</v>
      </c>
      <c r="G13" s="2222">
        <f t="shared" si="1"/>
        <v>39579710.82</v>
      </c>
      <c r="H13" s="1110">
        <f t="shared" si="2"/>
        <v>0</v>
      </c>
      <c r="I13" s="1110">
        <f t="shared" si="3"/>
        <v>0</v>
      </c>
      <c r="L13" s="1707"/>
      <c r="M13" s="1866"/>
      <c r="N13" s="1866"/>
    </row>
    <row r="14" spans="1:15">
      <c r="A14" s="884">
        <v>9</v>
      </c>
      <c r="B14" s="1589">
        <v>9</v>
      </c>
      <c r="C14" s="1589">
        <v>9</v>
      </c>
      <c r="D14" s="1590" t="s">
        <v>1707</v>
      </c>
      <c r="E14" s="2190">
        <f>+'T-Balan21'!E13</f>
        <v>0</v>
      </c>
      <c r="F14" s="2190">
        <f>+'T-Balan21'!F13</f>
        <v>0</v>
      </c>
      <c r="G14" s="2222">
        <f t="shared" si="1"/>
        <v>0</v>
      </c>
      <c r="H14" s="1110">
        <f t="shared" si="2"/>
        <v>0</v>
      </c>
      <c r="I14" s="1110">
        <f t="shared" si="3"/>
        <v>0</v>
      </c>
      <c r="L14" s="1707"/>
      <c r="M14" s="1866"/>
      <c r="N14" s="1866"/>
    </row>
    <row r="15" spans="1:15">
      <c r="A15" s="884">
        <v>10</v>
      </c>
      <c r="B15" s="1589">
        <v>10</v>
      </c>
      <c r="C15" s="1589">
        <v>10</v>
      </c>
      <c r="D15" s="1590" t="s">
        <v>966</v>
      </c>
      <c r="E15" s="2190">
        <f>+'T-Balan21'!E14</f>
        <v>141938</v>
      </c>
      <c r="F15" s="2190">
        <f>+'T-Balan21'!F14</f>
        <v>0</v>
      </c>
      <c r="G15" s="2222">
        <f t="shared" si="1"/>
        <v>141938</v>
      </c>
      <c r="H15" s="1110">
        <f t="shared" si="2"/>
        <v>0</v>
      </c>
      <c r="I15" s="1110">
        <f t="shared" si="3"/>
        <v>0</v>
      </c>
      <c r="L15" s="1708"/>
      <c r="M15" s="1866"/>
      <c r="N15" s="1866"/>
    </row>
    <row r="16" spans="1:15">
      <c r="A16" s="884">
        <v>11</v>
      </c>
      <c r="B16" s="1589">
        <v>11</v>
      </c>
      <c r="C16" s="1589">
        <v>11</v>
      </c>
      <c r="D16" s="1590" t="s">
        <v>1567</v>
      </c>
      <c r="E16" s="2190">
        <f>+'T-Balan21'!E15</f>
        <v>5577811</v>
      </c>
      <c r="F16" s="2190">
        <f>+'T-Balan21'!F15</f>
        <v>0</v>
      </c>
      <c r="G16" s="2222">
        <f t="shared" si="1"/>
        <v>5577811</v>
      </c>
      <c r="H16" s="1110">
        <f t="shared" si="2"/>
        <v>0</v>
      </c>
      <c r="I16" s="1110">
        <f t="shared" si="3"/>
        <v>0</v>
      </c>
      <c r="L16" s="1707"/>
      <c r="M16" s="1866"/>
      <c r="N16" s="1866"/>
    </row>
    <row r="17" spans="1:15">
      <c r="A17" s="884">
        <v>12</v>
      </c>
      <c r="B17" s="1589">
        <v>12</v>
      </c>
      <c r="C17" s="1589">
        <v>12</v>
      </c>
      <c r="D17" s="1590" t="s">
        <v>967</v>
      </c>
      <c r="E17" s="2190">
        <f>+'T-Balan21'!E16</f>
        <v>43154684</v>
      </c>
      <c r="F17" s="2190">
        <f>+'T-Balan21'!F16</f>
        <v>0</v>
      </c>
      <c r="G17" s="2222">
        <f t="shared" si="1"/>
        <v>43154684</v>
      </c>
      <c r="H17" s="1110">
        <f t="shared" si="2"/>
        <v>0</v>
      </c>
      <c r="I17" s="1110">
        <f t="shared" si="3"/>
        <v>0</v>
      </c>
      <c r="L17" s="1707"/>
      <c r="M17" s="1866"/>
      <c r="N17" s="1866"/>
    </row>
    <row r="18" spans="1:15">
      <c r="A18" s="884">
        <v>13</v>
      </c>
      <c r="B18" s="1589">
        <v>13</v>
      </c>
      <c r="C18" s="1589">
        <v>13</v>
      </c>
      <c r="D18" s="1590" t="s">
        <v>968</v>
      </c>
      <c r="E18" s="2190">
        <f>+'T-Balan21'!E17</f>
        <v>11802790</v>
      </c>
      <c r="F18" s="2190">
        <f>+'T-Balan21'!F17</f>
        <v>0</v>
      </c>
      <c r="G18" s="2222">
        <f t="shared" si="1"/>
        <v>11802790</v>
      </c>
      <c r="H18" s="1110">
        <f t="shared" si="2"/>
        <v>0</v>
      </c>
      <c r="I18" s="1110">
        <f t="shared" si="3"/>
        <v>0</v>
      </c>
      <c r="L18" s="1707"/>
      <c r="M18" s="1866"/>
      <c r="N18" s="1866"/>
    </row>
    <row r="19" spans="1:15">
      <c r="A19" s="884">
        <v>14</v>
      </c>
      <c r="B19" s="1589">
        <v>14</v>
      </c>
      <c r="C19" s="1589">
        <v>14</v>
      </c>
      <c r="D19" s="1590" t="s">
        <v>1708</v>
      </c>
      <c r="E19" s="2190">
        <f>+'T-Balan21'!E18</f>
        <v>0</v>
      </c>
      <c r="F19" s="2190">
        <f>+'T-Balan21'!F18</f>
        <v>0</v>
      </c>
      <c r="G19" s="2222">
        <f t="shared" si="1"/>
        <v>0</v>
      </c>
      <c r="H19" s="1110">
        <f t="shared" si="2"/>
        <v>0</v>
      </c>
      <c r="I19" s="1110">
        <f t="shared" si="3"/>
        <v>0</v>
      </c>
      <c r="L19" s="1707"/>
      <c r="M19" s="1866"/>
      <c r="N19" s="1866"/>
    </row>
    <row r="20" spans="1:15">
      <c r="A20" s="884">
        <v>15</v>
      </c>
      <c r="B20" s="1589">
        <v>15</v>
      </c>
      <c r="C20" s="1589">
        <v>15</v>
      </c>
      <c r="D20" s="1590" t="s">
        <v>25</v>
      </c>
      <c r="E20" s="2190">
        <f>+'T-Balan21'!E19</f>
        <v>0</v>
      </c>
      <c r="F20" s="2190">
        <f>+'T-Balan21'!F19</f>
        <v>0</v>
      </c>
      <c r="G20" s="2222">
        <f t="shared" si="1"/>
        <v>0</v>
      </c>
      <c r="H20" s="1110">
        <f t="shared" si="2"/>
        <v>0</v>
      </c>
      <c r="I20" s="1110">
        <f t="shared" si="3"/>
        <v>0</v>
      </c>
      <c r="L20" s="1707"/>
      <c r="M20" s="1866"/>
      <c r="N20" s="1866"/>
    </row>
    <row r="21" spans="1:15">
      <c r="A21" s="884">
        <v>16</v>
      </c>
      <c r="B21" s="1589">
        <v>16</v>
      </c>
      <c r="C21" s="1589">
        <v>16</v>
      </c>
      <c r="D21" s="1590" t="s">
        <v>26</v>
      </c>
      <c r="E21" s="2190">
        <f>+'T-Balan21'!E20</f>
        <v>0</v>
      </c>
      <c r="F21" s="2190">
        <f>+'T-Balan21'!F20</f>
        <v>0</v>
      </c>
      <c r="G21" s="2222">
        <f t="shared" si="1"/>
        <v>0</v>
      </c>
      <c r="H21" s="1110">
        <f t="shared" si="2"/>
        <v>0</v>
      </c>
      <c r="I21" s="1110">
        <f t="shared" si="3"/>
        <v>0</v>
      </c>
      <c r="L21" s="1707"/>
      <c r="M21" s="1866"/>
      <c r="N21" s="1866"/>
    </row>
    <row r="22" spans="1:15">
      <c r="A22" s="884">
        <v>17</v>
      </c>
      <c r="B22" s="1589">
        <v>17</v>
      </c>
      <c r="C22" s="1589">
        <v>17</v>
      </c>
      <c r="D22" s="1590" t="s">
        <v>970</v>
      </c>
      <c r="E22" s="2190">
        <f>+'T-Balan21'!E21</f>
        <v>69000000</v>
      </c>
      <c r="F22" s="2190">
        <f>+'T-Balan21'!F21</f>
        <v>0</v>
      </c>
      <c r="G22" s="2222">
        <v>0</v>
      </c>
      <c r="H22" s="1110">
        <f t="shared" si="2"/>
        <v>69000000</v>
      </c>
      <c r="I22" s="1110">
        <f t="shared" si="3"/>
        <v>0</v>
      </c>
      <c r="L22" s="1707">
        <f>+E22</f>
        <v>69000000</v>
      </c>
      <c r="M22" s="1866"/>
      <c r="N22" s="1866"/>
    </row>
    <row r="23" spans="1:15">
      <c r="A23" s="884">
        <v>18</v>
      </c>
      <c r="B23" s="1589">
        <v>18</v>
      </c>
      <c r="C23" s="1589">
        <v>18</v>
      </c>
      <c r="D23" s="1590" t="s">
        <v>294</v>
      </c>
      <c r="E23" s="2190">
        <f>+'T-Balan21'!E22</f>
        <v>1335954</v>
      </c>
      <c r="F23" s="2190">
        <f>+'T-Balan21'!F22</f>
        <v>0</v>
      </c>
      <c r="G23" s="2222">
        <f t="shared" si="1"/>
        <v>1335954</v>
      </c>
      <c r="H23" s="1110">
        <f t="shared" si="2"/>
        <v>0</v>
      </c>
      <c r="I23" s="1110">
        <f t="shared" si="3"/>
        <v>0</v>
      </c>
      <c r="L23" s="1707"/>
      <c r="M23" s="1866"/>
      <c r="N23" s="1866"/>
    </row>
    <row r="24" spans="1:15" ht="26.4">
      <c r="A24" s="884">
        <v>19</v>
      </c>
      <c r="B24" s="1589">
        <v>19</v>
      </c>
      <c r="C24" s="1589">
        <v>19</v>
      </c>
      <c r="D24" s="1590" t="s">
        <v>1709</v>
      </c>
      <c r="E24" s="2190">
        <f>+'T-Balan21'!E23</f>
        <v>4574500</v>
      </c>
      <c r="F24" s="2190">
        <f>+'T-Balan21'!F23</f>
        <v>0</v>
      </c>
      <c r="G24" s="2222">
        <f t="shared" si="1"/>
        <v>4574500</v>
      </c>
      <c r="H24" s="1110">
        <f t="shared" si="2"/>
        <v>0</v>
      </c>
      <c r="I24" s="1110">
        <f t="shared" si="3"/>
        <v>0</v>
      </c>
      <c r="L24" s="1707"/>
      <c r="M24" s="1866"/>
      <c r="N24" s="1866"/>
    </row>
    <row r="25" spans="1:15">
      <c r="A25" s="884">
        <v>20</v>
      </c>
      <c r="B25" s="1589">
        <v>20</v>
      </c>
      <c r="C25" s="1589">
        <v>20</v>
      </c>
      <c r="D25" s="1590" t="s">
        <v>296</v>
      </c>
      <c r="E25" s="2190">
        <f>+'T-Balan21'!E24</f>
        <v>305931.36</v>
      </c>
      <c r="F25" s="2190">
        <f>+'T-Balan21'!F24</f>
        <v>0</v>
      </c>
      <c r="G25" s="2222">
        <f t="shared" si="1"/>
        <v>305931.36</v>
      </c>
      <c r="H25" s="1110">
        <f t="shared" si="2"/>
        <v>0</v>
      </c>
      <c r="I25" s="1110">
        <f t="shared" si="3"/>
        <v>0</v>
      </c>
      <c r="L25" s="1707"/>
      <c r="M25" s="1866"/>
      <c r="N25" s="1866"/>
    </row>
    <row r="26" spans="1:15">
      <c r="A26" s="884">
        <v>21</v>
      </c>
      <c r="B26" s="1589">
        <v>21</v>
      </c>
      <c r="C26" s="1589">
        <v>21</v>
      </c>
      <c r="D26" s="1590" t="s">
        <v>297</v>
      </c>
      <c r="E26" s="2190">
        <f>+'T-Balan21'!E25</f>
        <v>2000</v>
      </c>
      <c r="F26" s="2190">
        <f>+'T-Balan21'!F25</f>
        <v>0</v>
      </c>
      <c r="G26" s="2222">
        <f t="shared" si="1"/>
        <v>2000</v>
      </c>
      <c r="H26" s="1110">
        <f t="shared" si="2"/>
        <v>0</v>
      </c>
      <c r="I26" s="1110">
        <f t="shared" si="3"/>
        <v>0</v>
      </c>
      <c r="L26" s="1707"/>
      <c r="M26" s="1866"/>
      <c r="N26" s="1866"/>
    </row>
    <row r="27" spans="1:15">
      <c r="A27" s="884">
        <v>22</v>
      </c>
      <c r="B27" s="1589">
        <v>22</v>
      </c>
      <c r="C27" s="1589">
        <v>22</v>
      </c>
      <c r="D27" s="1590" t="s">
        <v>971</v>
      </c>
      <c r="E27" s="2190">
        <f>+'T-Balan21'!E26</f>
        <v>240000</v>
      </c>
      <c r="F27" s="2190">
        <f>+'T-Balan21'!F26</f>
        <v>0</v>
      </c>
      <c r="G27" s="2222">
        <f t="shared" si="1"/>
        <v>240000</v>
      </c>
      <c r="H27" s="1110">
        <f t="shared" si="2"/>
        <v>0</v>
      </c>
      <c r="I27" s="1110">
        <f t="shared" si="3"/>
        <v>0</v>
      </c>
      <c r="L27" s="1707"/>
      <c r="M27" s="1866"/>
      <c r="N27" s="1866"/>
    </row>
    <row r="28" spans="1:15" ht="26.4">
      <c r="A28" s="884">
        <v>23</v>
      </c>
      <c r="B28" s="1589">
        <v>23</v>
      </c>
      <c r="C28" s="1589">
        <v>23</v>
      </c>
      <c r="D28" s="1590" t="s">
        <v>298</v>
      </c>
      <c r="E28" s="2190">
        <f>+'T-Balan21'!E27</f>
        <v>0</v>
      </c>
      <c r="F28" s="2190">
        <f>+'T-Balan21'!F27</f>
        <v>0</v>
      </c>
      <c r="G28" s="2222">
        <f t="shared" si="1"/>
        <v>0</v>
      </c>
      <c r="H28" s="1110">
        <f t="shared" si="2"/>
        <v>0</v>
      </c>
      <c r="I28" s="1110">
        <f t="shared" si="3"/>
        <v>0</v>
      </c>
      <c r="L28" s="1707"/>
      <c r="M28" s="1866"/>
      <c r="N28" s="1866"/>
    </row>
    <row r="29" spans="1:15" ht="26.4">
      <c r="A29" s="884">
        <v>24</v>
      </c>
      <c r="B29" s="1589">
        <v>24</v>
      </c>
      <c r="C29" s="1589">
        <v>24</v>
      </c>
      <c r="D29" s="1590" t="s">
        <v>972</v>
      </c>
      <c r="E29" s="2190">
        <f>+'T-Balan21'!E28</f>
        <v>0</v>
      </c>
      <c r="F29" s="2190">
        <f>+'T-Balan21'!F28</f>
        <v>0</v>
      </c>
      <c r="G29" s="2222">
        <f t="shared" si="1"/>
        <v>0</v>
      </c>
      <c r="H29" s="1110">
        <f t="shared" si="2"/>
        <v>0</v>
      </c>
      <c r="I29" s="1110">
        <f t="shared" si="3"/>
        <v>0</v>
      </c>
      <c r="L29" s="1707"/>
      <c r="M29" s="1866"/>
      <c r="N29" s="1866"/>
    </row>
    <row r="30" spans="1:15">
      <c r="A30" s="884">
        <v>25</v>
      </c>
      <c r="B30" s="1589">
        <v>25</v>
      </c>
      <c r="C30" s="1589">
        <v>25</v>
      </c>
      <c r="D30" s="1590" t="s">
        <v>1773</v>
      </c>
      <c r="E30" s="2190">
        <f>+'T-Balan21'!E29</f>
        <v>326275</v>
      </c>
      <c r="F30" s="2190">
        <f>+'T-Balan21'!F29</f>
        <v>0</v>
      </c>
      <c r="G30" s="2222">
        <f t="shared" si="1"/>
        <v>326275</v>
      </c>
      <c r="H30" s="1110">
        <f t="shared" si="2"/>
        <v>0</v>
      </c>
      <c r="I30" s="1110">
        <f t="shared" si="3"/>
        <v>0</v>
      </c>
      <c r="L30" s="1707"/>
      <c r="M30" s="1866"/>
      <c r="N30" s="1866"/>
    </row>
    <row r="31" spans="1:15">
      <c r="A31" s="884">
        <v>26</v>
      </c>
      <c r="B31" s="1589">
        <v>26</v>
      </c>
      <c r="C31" s="1589">
        <v>26</v>
      </c>
      <c r="D31" s="1590" t="s">
        <v>675</v>
      </c>
      <c r="E31" s="2190">
        <f>+'T-Balan21'!E30</f>
        <v>0</v>
      </c>
      <c r="F31" s="2190">
        <f>+'T-Balan21'!F30</f>
        <v>3828.692</v>
      </c>
      <c r="G31" s="2222">
        <f t="shared" si="1"/>
        <v>0</v>
      </c>
      <c r="H31" s="1110">
        <f t="shared" si="2"/>
        <v>0</v>
      </c>
      <c r="I31" s="1110">
        <f t="shared" si="3"/>
        <v>3828.692</v>
      </c>
      <c r="L31" s="1707"/>
      <c r="M31" s="1866"/>
      <c r="N31" s="1866"/>
      <c r="O31" s="150">
        <f>+I31</f>
        <v>3828.692</v>
      </c>
    </row>
    <row r="32" spans="1:15">
      <c r="A32" s="884">
        <v>27</v>
      </c>
      <c r="B32" s="1589">
        <v>27</v>
      </c>
      <c r="C32" s="1589">
        <v>27</v>
      </c>
      <c r="D32" s="1590" t="s">
        <v>1071</v>
      </c>
      <c r="E32" s="2190">
        <f>+'T-Balan21'!E31</f>
        <v>0</v>
      </c>
      <c r="F32" s="2190">
        <f>+'T-Balan21'!F31</f>
        <v>0</v>
      </c>
      <c r="G32" s="2222">
        <f t="shared" si="1"/>
        <v>0</v>
      </c>
      <c r="H32" s="1110">
        <f t="shared" si="2"/>
        <v>0</v>
      </c>
      <c r="I32" s="1110">
        <f t="shared" si="3"/>
        <v>0</v>
      </c>
      <c r="L32" s="1707"/>
      <c r="M32" s="1866"/>
      <c r="N32" s="1866"/>
    </row>
    <row r="33" spans="1:14">
      <c r="A33" s="884">
        <v>28</v>
      </c>
      <c r="B33" s="1589">
        <v>28</v>
      </c>
      <c r="C33" s="1589">
        <v>28</v>
      </c>
      <c r="D33" s="1590" t="s">
        <v>1710</v>
      </c>
      <c r="E33" s="2190">
        <f>+'T-Balan21'!E32</f>
        <v>1395004.31</v>
      </c>
      <c r="F33" s="2190">
        <f>+'T-Balan21'!F32</f>
        <v>0</v>
      </c>
      <c r="G33" s="2222">
        <f t="shared" si="1"/>
        <v>1395004.31</v>
      </c>
      <c r="H33" s="1110">
        <f t="shared" si="2"/>
        <v>0</v>
      </c>
      <c r="I33" s="1110">
        <f t="shared" si="3"/>
        <v>0</v>
      </c>
      <c r="L33" s="1707"/>
      <c r="M33" s="1866"/>
      <c r="N33" s="1866"/>
    </row>
    <row r="34" spans="1:14">
      <c r="A34" s="884">
        <v>29</v>
      </c>
      <c r="B34" s="1589">
        <v>29</v>
      </c>
      <c r="C34" s="1589">
        <v>29</v>
      </c>
      <c r="D34" s="1590" t="s">
        <v>143</v>
      </c>
      <c r="E34" s="2190">
        <f>+'T-Balan21'!E33</f>
        <v>2596399.86</v>
      </c>
      <c r="F34" s="2190">
        <f>+'T-Balan21'!F33</f>
        <v>0</v>
      </c>
      <c r="G34" s="2222">
        <f t="shared" si="1"/>
        <v>2596399.86</v>
      </c>
      <c r="H34" s="1110">
        <f t="shared" si="2"/>
        <v>0</v>
      </c>
      <c r="I34" s="1110">
        <f t="shared" si="3"/>
        <v>0</v>
      </c>
      <c r="L34" s="1707"/>
      <c r="M34" s="1866"/>
      <c r="N34" s="1866"/>
    </row>
    <row r="35" spans="1:14">
      <c r="A35" s="884">
        <v>30</v>
      </c>
      <c r="B35" s="1589">
        <v>30</v>
      </c>
      <c r="C35" s="1589">
        <v>30</v>
      </c>
      <c r="D35" s="1590" t="s">
        <v>677</v>
      </c>
      <c r="E35" s="2190">
        <f>+'T-Balan21'!E34</f>
        <v>1210866.26</v>
      </c>
      <c r="F35" s="2190">
        <f>+'T-Balan21'!F34</f>
        <v>0</v>
      </c>
      <c r="G35" s="2222">
        <f t="shared" si="1"/>
        <v>1210866.26</v>
      </c>
      <c r="H35" s="1110">
        <f t="shared" si="2"/>
        <v>0</v>
      </c>
      <c r="I35" s="1110">
        <f t="shared" si="3"/>
        <v>0</v>
      </c>
      <c r="L35" s="1707"/>
      <c r="M35" s="1866"/>
      <c r="N35" s="1866"/>
    </row>
    <row r="36" spans="1:14">
      <c r="A36" s="884">
        <v>31</v>
      </c>
      <c r="B36" s="1589">
        <v>31</v>
      </c>
      <c r="C36" s="1589">
        <v>31</v>
      </c>
      <c r="D36" s="1590" t="s">
        <v>1774</v>
      </c>
      <c r="E36" s="2190">
        <f>+'T-Balan21'!E35</f>
        <v>11619940.609999999</v>
      </c>
      <c r="F36" s="2190">
        <f>+'T-Balan21'!F35</f>
        <v>0</v>
      </c>
      <c r="G36" s="2222">
        <f t="shared" si="1"/>
        <v>11619940.609999999</v>
      </c>
      <c r="H36" s="1110">
        <f t="shared" si="2"/>
        <v>0</v>
      </c>
      <c r="I36" s="1110">
        <f t="shared" si="3"/>
        <v>0</v>
      </c>
      <c r="L36" s="1707"/>
      <c r="M36" s="1866"/>
      <c r="N36" s="1866"/>
    </row>
    <row r="37" spans="1:14">
      <c r="A37" s="884">
        <v>32</v>
      </c>
      <c r="B37" s="1589">
        <v>32</v>
      </c>
      <c r="C37" s="1589">
        <v>32</v>
      </c>
      <c r="D37" s="1590" t="s">
        <v>1711</v>
      </c>
      <c r="E37" s="2190">
        <f>+'T-Balan21'!E36</f>
        <v>954694</v>
      </c>
      <c r="F37" s="2190">
        <f>+'T-Balan21'!F36</f>
        <v>0</v>
      </c>
      <c r="G37" s="2222">
        <f t="shared" si="1"/>
        <v>954694</v>
      </c>
      <c r="H37" s="1110">
        <f t="shared" si="2"/>
        <v>0</v>
      </c>
      <c r="I37" s="1110">
        <f t="shared" si="3"/>
        <v>0</v>
      </c>
      <c r="L37" s="1707"/>
      <c r="M37" s="1866"/>
      <c r="N37" s="1866"/>
    </row>
    <row r="38" spans="1:14">
      <c r="A38" s="884">
        <v>33</v>
      </c>
      <c r="B38" s="1589">
        <v>33</v>
      </c>
      <c r="C38" s="1589">
        <v>33</v>
      </c>
      <c r="D38" s="1590" t="s">
        <v>679</v>
      </c>
      <c r="E38" s="2190">
        <f>+'T-Balan21'!E37</f>
        <v>1036942</v>
      </c>
      <c r="F38" s="2190">
        <f>+'T-Balan21'!F37</f>
        <v>0</v>
      </c>
      <c r="G38" s="2222">
        <f t="shared" si="1"/>
        <v>1036942</v>
      </c>
      <c r="H38" s="1110">
        <f t="shared" si="2"/>
        <v>0</v>
      </c>
      <c r="I38" s="1110">
        <f t="shared" si="3"/>
        <v>0</v>
      </c>
      <c r="L38" s="1707"/>
      <c r="M38" s="1866"/>
      <c r="N38" s="1866"/>
    </row>
    <row r="39" spans="1:14">
      <c r="A39" s="884">
        <v>34</v>
      </c>
      <c r="B39" s="1589">
        <v>34</v>
      </c>
      <c r="C39" s="1589">
        <v>34</v>
      </c>
      <c r="D39" s="1590" t="s">
        <v>144</v>
      </c>
      <c r="E39" s="2190">
        <f>+'T-Balan21'!E38</f>
        <v>827015</v>
      </c>
      <c r="F39" s="2190">
        <f>+'T-Balan21'!F38</f>
        <v>0</v>
      </c>
      <c r="G39" s="2222">
        <f t="shared" si="1"/>
        <v>827015</v>
      </c>
      <c r="H39" s="1110">
        <f t="shared" si="2"/>
        <v>0</v>
      </c>
      <c r="I39" s="1110">
        <f t="shared" si="3"/>
        <v>0</v>
      </c>
      <c r="L39" s="1707"/>
      <c r="M39" s="1866"/>
      <c r="N39" s="1866"/>
    </row>
    <row r="40" spans="1:14">
      <c r="A40" s="884">
        <v>35</v>
      </c>
      <c r="B40" s="1589">
        <v>35</v>
      </c>
      <c r="C40" s="1589">
        <v>35</v>
      </c>
      <c r="D40" s="1590" t="s">
        <v>891</v>
      </c>
      <c r="E40" s="2190">
        <f>+'T-Balan21'!E39</f>
        <v>1735025</v>
      </c>
      <c r="F40" s="2190">
        <f>+'T-Balan21'!F39</f>
        <v>0</v>
      </c>
      <c r="G40" s="2222">
        <f t="shared" si="1"/>
        <v>1735025</v>
      </c>
      <c r="H40" s="1110">
        <f t="shared" si="2"/>
        <v>0</v>
      </c>
      <c r="I40" s="1110">
        <f t="shared" si="3"/>
        <v>0</v>
      </c>
      <c r="L40" s="1707"/>
      <c r="M40" s="1866"/>
      <c r="N40" s="1866"/>
    </row>
    <row r="41" spans="1:14">
      <c r="A41" s="884">
        <v>36</v>
      </c>
      <c r="B41" s="1589">
        <v>36</v>
      </c>
      <c r="C41" s="1589">
        <v>36</v>
      </c>
      <c r="D41" s="1590" t="s">
        <v>892</v>
      </c>
      <c r="E41" s="2190">
        <f>+'T-Balan21'!E40</f>
        <v>397939</v>
      </c>
      <c r="F41" s="2190">
        <f>+'T-Balan21'!F40</f>
        <v>0</v>
      </c>
      <c r="G41" s="2222">
        <f t="shared" si="1"/>
        <v>397939</v>
      </c>
      <c r="H41" s="1110">
        <f t="shared" si="2"/>
        <v>0</v>
      </c>
      <c r="I41" s="1110">
        <f t="shared" si="3"/>
        <v>0</v>
      </c>
      <c r="L41" s="1707"/>
      <c r="M41" s="1866"/>
      <c r="N41" s="1866"/>
    </row>
    <row r="42" spans="1:14">
      <c r="A42" s="884">
        <v>37</v>
      </c>
      <c r="B42" s="1589">
        <v>37</v>
      </c>
      <c r="C42" s="1589">
        <v>37</v>
      </c>
      <c r="D42" s="1590" t="s">
        <v>893</v>
      </c>
      <c r="E42" s="2190">
        <f>+'T-Balan21'!E41</f>
        <v>622518</v>
      </c>
      <c r="F42" s="2190">
        <f>+'T-Balan21'!F41</f>
        <v>0</v>
      </c>
      <c r="G42" s="2222">
        <f t="shared" si="1"/>
        <v>622518</v>
      </c>
      <c r="H42" s="1110">
        <f t="shared" si="2"/>
        <v>0</v>
      </c>
      <c r="I42" s="1110">
        <f t="shared" si="3"/>
        <v>0</v>
      </c>
      <c r="L42" s="1707"/>
      <c r="M42" s="1866"/>
      <c r="N42" s="1866"/>
    </row>
    <row r="43" spans="1:14">
      <c r="A43" s="884">
        <v>38</v>
      </c>
      <c r="B43" s="1589">
        <v>38</v>
      </c>
      <c r="C43" s="1589">
        <v>38</v>
      </c>
      <c r="D43" s="1590" t="s">
        <v>894</v>
      </c>
      <c r="E43" s="2190">
        <f>+'T-Balan21'!E42</f>
        <v>157585</v>
      </c>
      <c r="F43" s="2190">
        <f>+'T-Balan21'!F42</f>
        <v>0</v>
      </c>
      <c r="G43" s="2222">
        <f t="shared" si="1"/>
        <v>157585</v>
      </c>
      <c r="H43" s="1110">
        <f t="shared" si="2"/>
        <v>0</v>
      </c>
      <c r="I43" s="1110">
        <f t="shared" si="3"/>
        <v>0</v>
      </c>
      <c r="L43" s="1707"/>
      <c r="M43" s="1866"/>
      <c r="N43" s="1866"/>
    </row>
    <row r="44" spans="1:14">
      <c r="A44" s="884">
        <v>39</v>
      </c>
      <c r="B44" s="1589">
        <v>39</v>
      </c>
      <c r="C44" s="1589">
        <v>39</v>
      </c>
      <c r="D44" s="1590" t="s">
        <v>895</v>
      </c>
      <c r="E44" s="2190">
        <f>+'T-Balan21'!E43</f>
        <v>14498529.41</v>
      </c>
      <c r="F44" s="2190">
        <f>+'T-Balan21'!F43</f>
        <v>0</v>
      </c>
      <c r="G44" s="2222">
        <f t="shared" si="1"/>
        <v>14498529.41</v>
      </c>
      <c r="H44" s="1110">
        <f t="shared" si="2"/>
        <v>0</v>
      </c>
      <c r="I44" s="1110">
        <f t="shared" si="3"/>
        <v>0</v>
      </c>
      <c r="L44" s="1707"/>
      <c r="M44" s="1866"/>
      <c r="N44" s="1866"/>
    </row>
    <row r="45" spans="1:14">
      <c r="A45" s="884">
        <v>40</v>
      </c>
      <c r="B45" s="1589">
        <v>40</v>
      </c>
      <c r="C45" s="1589">
        <v>40</v>
      </c>
      <c r="D45" s="1590" t="s">
        <v>896</v>
      </c>
      <c r="E45" s="2190">
        <f>+'T-Balan21'!E44</f>
        <v>5383251.4299999997</v>
      </c>
      <c r="F45" s="2190">
        <f>+'T-Balan21'!F44</f>
        <v>0</v>
      </c>
      <c r="G45" s="2222">
        <f t="shared" si="1"/>
        <v>5383251.4299999997</v>
      </c>
      <c r="H45" s="1110">
        <f t="shared" si="2"/>
        <v>0</v>
      </c>
      <c r="I45" s="1110">
        <f t="shared" si="3"/>
        <v>0</v>
      </c>
      <c r="L45" s="1707"/>
      <c r="M45" s="1866"/>
      <c r="N45" s="1866"/>
    </row>
    <row r="46" spans="1:14">
      <c r="A46" s="884">
        <v>41</v>
      </c>
      <c r="B46" s="1589">
        <v>41</v>
      </c>
      <c r="C46" s="1589">
        <v>41</v>
      </c>
      <c r="D46" s="1590" t="s">
        <v>975</v>
      </c>
      <c r="E46" s="2190">
        <f>+'T-Balan21'!E45</f>
        <v>0</v>
      </c>
      <c r="F46" s="2190">
        <f>+'T-Balan21'!F45</f>
        <v>0</v>
      </c>
      <c r="G46" s="2222">
        <f t="shared" si="1"/>
        <v>0</v>
      </c>
      <c r="H46" s="1110">
        <f t="shared" si="2"/>
        <v>0</v>
      </c>
      <c r="I46" s="1110">
        <f t="shared" si="3"/>
        <v>0</v>
      </c>
      <c r="L46" s="1707"/>
      <c r="M46" s="1866"/>
      <c r="N46" s="1866"/>
    </row>
    <row r="47" spans="1:14">
      <c r="A47" s="884">
        <v>42</v>
      </c>
      <c r="B47" s="1589">
        <v>42</v>
      </c>
      <c r="C47" s="1589">
        <v>42</v>
      </c>
      <c r="D47" s="1590" t="s">
        <v>976</v>
      </c>
      <c r="E47" s="2190">
        <f>+'T-Balan21'!E46</f>
        <v>0</v>
      </c>
      <c r="F47" s="2190">
        <f>+'T-Balan21'!F46</f>
        <v>0</v>
      </c>
      <c r="G47" s="2222">
        <f t="shared" si="1"/>
        <v>0</v>
      </c>
      <c r="H47" s="1110">
        <f t="shared" si="2"/>
        <v>0</v>
      </c>
      <c r="I47" s="1110">
        <f t="shared" si="3"/>
        <v>0</v>
      </c>
      <c r="L47" s="1707"/>
      <c r="M47" s="1866"/>
      <c r="N47" s="1866"/>
    </row>
    <row r="48" spans="1:14">
      <c r="A48" s="884">
        <v>43</v>
      </c>
      <c r="B48" s="1589">
        <v>43</v>
      </c>
      <c r="C48" s="1589">
        <v>43</v>
      </c>
      <c r="D48" s="1590" t="s">
        <v>897</v>
      </c>
      <c r="E48" s="2190">
        <f>+'T-Balan21'!E47</f>
        <v>0</v>
      </c>
      <c r="F48" s="2190">
        <f>+'T-Balan21'!F47</f>
        <v>733339</v>
      </c>
      <c r="G48" s="2226">
        <f>-F48</f>
        <v>-733339</v>
      </c>
      <c r="H48" s="1110">
        <f>F48+G48</f>
        <v>0</v>
      </c>
      <c r="I48" s="1110">
        <v>0</v>
      </c>
      <c r="L48" s="1707"/>
      <c r="M48" s="1866"/>
      <c r="N48" s="1866"/>
    </row>
    <row r="49" spans="1:14" ht="26.4">
      <c r="A49" s="884">
        <v>44</v>
      </c>
      <c r="B49" s="1589">
        <v>44</v>
      </c>
      <c r="C49" s="1589">
        <v>44</v>
      </c>
      <c r="D49" s="1590" t="s">
        <v>898</v>
      </c>
      <c r="E49" s="2190">
        <f>+'T-Balan21'!E48</f>
        <v>555834</v>
      </c>
      <c r="F49" s="2190">
        <f>+'T-Balan21'!F48</f>
        <v>0</v>
      </c>
      <c r="G49" s="2222">
        <f t="shared" si="1"/>
        <v>555834</v>
      </c>
      <c r="H49" s="1110">
        <f t="shared" si="2"/>
        <v>0</v>
      </c>
      <c r="I49" s="1110">
        <f t="shared" si="3"/>
        <v>0</v>
      </c>
      <c r="L49" s="1707"/>
      <c r="M49" s="1866"/>
      <c r="N49" s="1866"/>
    </row>
    <row r="50" spans="1:14">
      <c r="A50" s="884">
        <v>45</v>
      </c>
      <c r="B50" s="1589">
        <v>45</v>
      </c>
      <c r="C50" s="1589">
        <v>45</v>
      </c>
      <c r="D50" s="1590" t="s">
        <v>655</v>
      </c>
      <c r="E50" s="2190">
        <f>+'T-Balan21'!E49</f>
        <v>3789900</v>
      </c>
      <c r="F50" s="2190">
        <f>+'T-Balan21'!F49</f>
        <v>0</v>
      </c>
      <c r="G50" s="2222">
        <f t="shared" si="1"/>
        <v>3789900</v>
      </c>
      <c r="H50" s="1110">
        <f t="shared" si="2"/>
        <v>0</v>
      </c>
      <c r="I50" s="1110">
        <f t="shared" si="3"/>
        <v>0</v>
      </c>
      <c r="L50" s="1707"/>
      <c r="M50" s="1866"/>
      <c r="N50" s="1866"/>
    </row>
    <row r="51" spans="1:14">
      <c r="A51" s="884">
        <v>46</v>
      </c>
      <c r="B51" s="1589">
        <v>46</v>
      </c>
      <c r="C51" s="1589">
        <v>46</v>
      </c>
      <c r="D51" s="1590" t="s">
        <v>1167</v>
      </c>
      <c r="E51" s="2190">
        <f>+'T-Balan21'!E50</f>
        <v>0</v>
      </c>
      <c r="F51" s="2190">
        <f>+'T-Balan21'!F50</f>
        <v>0</v>
      </c>
      <c r="G51" s="2222">
        <f t="shared" si="1"/>
        <v>0</v>
      </c>
      <c r="H51" s="1110">
        <f t="shared" si="2"/>
        <v>0</v>
      </c>
      <c r="I51" s="1110">
        <f t="shared" si="3"/>
        <v>0</v>
      </c>
      <c r="L51" s="1707"/>
      <c r="M51" s="1866"/>
      <c r="N51" s="1866"/>
    </row>
    <row r="52" spans="1:14">
      <c r="A52" s="884">
        <v>47</v>
      </c>
      <c r="B52" s="1589">
        <v>47</v>
      </c>
      <c r="C52" s="1589">
        <v>47</v>
      </c>
      <c r="D52" s="1590" t="s">
        <v>1712</v>
      </c>
      <c r="E52" s="2190">
        <f>+'T-Balan21'!E51</f>
        <v>12367722</v>
      </c>
      <c r="F52" s="2190">
        <f>+'T-Balan21'!F51</f>
        <v>0</v>
      </c>
      <c r="G52" s="2222">
        <f t="shared" si="1"/>
        <v>12367722</v>
      </c>
      <c r="H52" s="1110">
        <f t="shared" si="2"/>
        <v>0</v>
      </c>
      <c r="I52" s="1110">
        <f t="shared" si="3"/>
        <v>0</v>
      </c>
      <c r="L52" s="1707"/>
      <c r="M52" s="1866"/>
      <c r="N52" s="1866"/>
    </row>
    <row r="53" spans="1:14">
      <c r="A53" s="884">
        <v>48</v>
      </c>
      <c r="B53" s="1589">
        <v>48</v>
      </c>
      <c r="C53" s="1589">
        <v>48</v>
      </c>
      <c r="D53" s="1590" t="s">
        <v>14</v>
      </c>
      <c r="E53" s="2190">
        <f>+'T-Balan21'!E52</f>
        <v>2275892</v>
      </c>
      <c r="F53" s="2190">
        <f>+'T-Balan21'!F52</f>
        <v>0</v>
      </c>
      <c r="G53" s="2222">
        <f t="shared" si="1"/>
        <v>2275892</v>
      </c>
      <c r="H53" s="1110">
        <f t="shared" si="2"/>
        <v>0</v>
      </c>
      <c r="I53" s="1110">
        <f t="shared" si="3"/>
        <v>0</v>
      </c>
      <c r="L53" s="1707"/>
      <c r="M53" s="1866"/>
      <c r="N53" s="1866"/>
    </row>
    <row r="54" spans="1:14">
      <c r="A54" s="884">
        <v>49</v>
      </c>
      <c r="B54" s="1589">
        <v>49</v>
      </c>
      <c r="C54" s="1589">
        <v>49</v>
      </c>
      <c r="D54" s="1590" t="s">
        <v>15</v>
      </c>
      <c r="E54" s="2190">
        <f>+'T-Balan21'!E53</f>
        <v>0</v>
      </c>
      <c r="F54" s="2190">
        <f>+'T-Balan21'!F53</f>
        <v>336217252.47000003</v>
      </c>
      <c r="G54" s="2226">
        <f>-F54</f>
        <v>-336217252.47000003</v>
      </c>
      <c r="H54" s="1110">
        <f>+G583</f>
        <v>1006192996.6199999</v>
      </c>
      <c r="I54" s="1110">
        <f>F54+G54</f>
        <v>0</v>
      </c>
      <c r="J54" s="1110">
        <f>+H54</f>
        <v>1006192996.6199999</v>
      </c>
      <c r="L54" s="1707"/>
      <c r="M54" s="1866"/>
      <c r="N54" s="1866"/>
    </row>
    <row r="55" spans="1:14">
      <c r="A55" s="884">
        <v>50</v>
      </c>
      <c r="B55" s="1589">
        <v>50</v>
      </c>
      <c r="C55" s="1589">
        <v>50</v>
      </c>
      <c r="D55" s="1590" t="s">
        <v>16</v>
      </c>
      <c r="E55" s="2190">
        <f>+'T-Balan21'!E54</f>
        <v>108073</v>
      </c>
      <c r="F55" s="2190">
        <f>+'T-Balan21'!F54</f>
        <v>0</v>
      </c>
      <c r="G55" s="2222">
        <f t="shared" si="1"/>
        <v>108073</v>
      </c>
      <c r="H55" s="1110">
        <f t="shared" si="2"/>
        <v>0</v>
      </c>
      <c r="I55" s="1110">
        <f t="shared" si="3"/>
        <v>0</v>
      </c>
      <c r="L55" s="1707"/>
      <c r="M55" s="1866"/>
      <c r="N55" s="1866"/>
    </row>
    <row r="56" spans="1:14">
      <c r="A56" s="884">
        <v>51</v>
      </c>
      <c r="B56" s="1589">
        <v>51</v>
      </c>
      <c r="C56" s="1589">
        <v>51</v>
      </c>
      <c r="D56" s="1590" t="s">
        <v>978</v>
      </c>
      <c r="E56" s="2190">
        <f>+'T-Balan21'!E55</f>
        <v>399870</v>
      </c>
      <c r="F56" s="2190">
        <f>+'T-Balan21'!F55</f>
        <v>0</v>
      </c>
      <c r="G56" s="2222">
        <f t="shared" si="1"/>
        <v>399870</v>
      </c>
      <c r="H56" s="1110">
        <f t="shared" si="2"/>
        <v>0</v>
      </c>
      <c r="I56" s="1110">
        <f t="shared" si="3"/>
        <v>0</v>
      </c>
      <c r="L56" s="1707"/>
      <c r="M56" s="1866"/>
      <c r="N56" s="1866"/>
    </row>
    <row r="57" spans="1:14">
      <c r="A57" s="884">
        <v>52</v>
      </c>
      <c r="B57" s="1589">
        <v>52</v>
      </c>
      <c r="C57" s="1589">
        <v>52</v>
      </c>
      <c r="D57" s="1590" t="s">
        <v>979</v>
      </c>
      <c r="E57" s="2190">
        <f>+'T-Balan21'!E56</f>
        <v>2808170</v>
      </c>
      <c r="F57" s="2190">
        <f>+'T-Balan21'!F56</f>
        <v>0</v>
      </c>
      <c r="G57" s="2222">
        <f t="shared" si="1"/>
        <v>2808170</v>
      </c>
      <c r="H57" s="1110">
        <f t="shared" si="2"/>
        <v>0</v>
      </c>
      <c r="I57" s="1110">
        <f t="shared" si="3"/>
        <v>0</v>
      </c>
      <c r="L57" s="1707"/>
      <c r="M57" s="1866"/>
      <c r="N57" s="1866"/>
    </row>
    <row r="58" spans="1:14">
      <c r="A58" s="884">
        <v>53</v>
      </c>
      <c r="B58" s="1589">
        <v>53</v>
      </c>
      <c r="C58" s="1589">
        <v>53</v>
      </c>
      <c r="D58" s="1590" t="s">
        <v>19</v>
      </c>
      <c r="E58" s="2190">
        <f>+'T-Balan21'!E57</f>
        <v>8010243.4500000002</v>
      </c>
      <c r="F58" s="2190">
        <f>+'T-Balan21'!F57</f>
        <v>0</v>
      </c>
      <c r="G58" s="2222">
        <f t="shared" si="1"/>
        <v>8010243.4500000002</v>
      </c>
      <c r="H58" s="1110">
        <f t="shared" si="2"/>
        <v>0</v>
      </c>
      <c r="I58" s="1110">
        <f t="shared" si="3"/>
        <v>0</v>
      </c>
      <c r="L58" s="1707"/>
      <c r="M58" s="1866"/>
      <c r="N58" s="1866"/>
    </row>
    <row r="59" spans="1:14">
      <c r="A59" s="884">
        <v>54</v>
      </c>
      <c r="B59" s="1589">
        <v>54</v>
      </c>
      <c r="C59" s="1589">
        <v>54</v>
      </c>
      <c r="D59" s="1590" t="s">
        <v>20</v>
      </c>
      <c r="E59" s="2190">
        <f>+'T-Balan21'!E58</f>
        <v>1511195.5</v>
      </c>
      <c r="F59" s="2190">
        <f>+'T-Balan21'!F58</f>
        <v>0</v>
      </c>
      <c r="G59" s="2222">
        <f t="shared" si="1"/>
        <v>1511195.5</v>
      </c>
      <c r="H59" s="1110">
        <f t="shared" si="2"/>
        <v>0</v>
      </c>
      <c r="I59" s="1110">
        <f t="shared" si="3"/>
        <v>0</v>
      </c>
      <c r="L59" s="1707"/>
      <c r="M59" s="1866"/>
      <c r="N59" s="1866"/>
    </row>
    <row r="60" spans="1:14">
      <c r="A60" s="884">
        <v>55</v>
      </c>
      <c r="B60" s="1589">
        <v>55</v>
      </c>
      <c r="C60" s="1589">
        <v>55</v>
      </c>
      <c r="D60" s="1590" t="s">
        <v>21</v>
      </c>
      <c r="E60" s="2190">
        <f>+'T-Balan21'!E59</f>
        <v>2092073</v>
      </c>
      <c r="F60" s="2190">
        <f>+'T-Balan21'!F59</f>
        <v>0</v>
      </c>
      <c r="G60" s="2222">
        <f t="shared" si="1"/>
        <v>2092073</v>
      </c>
      <c r="H60" s="1110">
        <f t="shared" si="2"/>
        <v>0</v>
      </c>
      <c r="I60" s="1110">
        <f t="shared" si="3"/>
        <v>0</v>
      </c>
      <c r="L60" s="1707"/>
      <c r="M60" s="1866"/>
      <c r="N60" s="1866"/>
    </row>
    <row r="61" spans="1:14">
      <c r="A61" s="884">
        <v>56</v>
      </c>
      <c r="B61" s="1589">
        <v>56</v>
      </c>
      <c r="C61" s="1589">
        <v>56</v>
      </c>
      <c r="D61" s="1590" t="s">
        <v>22</v>
      </c>
      <c r="E61" s="2190">
        <f>+'T-Balan21'!E60</f>
        <v>7406002</v>
      </c>
      <c r="F61" s="2190">
        <f>+'T-Balan21'!F60</f>
        <v>0</v>
      </c>
      <c r="G61" s="2222">
        <f t="shared" si="1"/>
        <v>7406002</v>
      </c>
      <c r="H61" s="1110">
        <f t="shared" si="2"/>
        <v>0</v>
      </c>
      <c r="I61" s="1110">
        <f t="shared" si="3"/>
        <v>0</v>
      </c>
      <c r="L61" s="1707"/>
      <c r="M61" s="1866"/>
      <c r="N61" s="1866"/>
    </row>
    <row r="62" spans="1:14">
      <c r="A62" s="884">
        <v>57</v>
      </c>
      <c r="B62" s="1589">
        <v>57</v>
      </c>
      <c r="C62" s="1589">
        <v>57</v>
      </c>
      <c r="D62" s="1590" t="s">
        <v>980</v>
      </c>
      <c r="E62" s="2190">
        <f>+'T-Balan21'!E61</f>
        <v>44356</v>
      </c>
      <c r="F62" s="2190">
        <f>+'T-Balan21'!F61</f>
        <v>0</v>
      </c>
      <c r="G62" s="2222">
        <f t="shared" si="1"/>
        <v>44356</v>
      </c>
      <c r="H62" s="1110">
        <f t="shared" si="2"/>
        <v>0</v>
      </c>
      <c r="I62" s="1110">
        <f t="shared" si="3"/>
        <v>0</v>
      </c>
      <c r="L62" s="1707"/>
      <c r="M62" s="1866"/>
      <c r="N62" s="1866"/>
    </row>
    <row r="63" spans="1:14">
      <c r="A63" s="884">
        <v>58</v>
      </c>
      <c r="B63" s="1589">
        <v>58</v>
      </c>
      <c r="C63" s="1589">
        <v>58</v>
      </c>
      <c r="D63" s="1590" t="s">
        <v>23</v>
      </c>
      <c r="E63" s="2190">
        <f>+'T-Balan21'!E62</f>
        <v>1178304</v>
      </c>
      <c r="F63" s="2190">
        <f>+'T-Balan21'!F62</f>
        <v>0</v>
      </c>
      <c r="G63" s="2222">
        <f t="shared" si="1"/>
        <v>1178304</v>
      </c>
      <c r="H63" s="1110">
        <f t="shared" si="2"/>
        <v>0</v>
      </c>
      <c r="I63" s="1110">
        <f t="shared" si="3"/>
        <v>0</v>
      </c>
      <c r="L63" s="1707"/>
      <c r="M63" s="1866"/>
      <c r="N63" s="1866"/>
    </row>
    <row r="64" spans="1:14" ht="26.4">
      <c r="A64" s="884">
        <v>59</v>
      </c>
      <c r="B64" s="1589">
        <v>59</v>
      </c>
      <c r="C64" s="1589">
        <v>59</v>
      </c>
      <c r="D64" s="1590" t="s">
        <v>981</v>
      </c>
      <c r="E64" s="2190">
        <f>+'T-Balan21'!E63</f>
        <v>361431</v>
      </c>
      <c r="F64" s="2190">
        <f>+'T-Balan21'!F63</f>
        <v>0</v>
      </c>
      <c r="G64" s="2222">
        <f t="shared" si="1"/>
        <v>361431</v>
      </c>
      <c r="H64" s="1110">
        <f t="shared" si="2"/>
        <v>0</v>
      </c>
      <c r="I64" s="1110">
        <f t="shared" si="3"/>
        <v>0</v>
      </c>
      <c r="L64" s="1707"/>
      <c r="M64" s="1866"/>
      <c r="N64" s="1866"/>
    </row>
    <row r="65" spans="1:15" ht="26.4">
      <c r="A65" s="884">
        <v>60</v>
      </c>
      <c r="B65" s="1589">
        <v>60</v>
      </c>
      <c r="C65" s="1589">
        <v>60</v>
      </c>
      <c r="D65" s="1590" t="s">
        <v>1713</v>
      </c>
      <c r="E65" s="2190">
        <f>+'T-Balan21'!E64</f>
        <v>0</v>
      </c>
      <c r="F65" s="2190">
        <f>+'T-Balan21'!F64</f>
        <v>18808</v>
      </c>
      <c r="G65" s="2222">
        <f t="shared" si="1"/>
        <v>0</v>
      </c>
      <c r="H65" s="1110">
        <f t="shared" si="2"/>
        <v>0</v>
      </c>
      <c r="I65" s="1110">
        <f t="shared" si="3"/>
        <v>18808</v>
      </c>
      <c r="L65" s="1707"/>
      <c r="M65" s="1866"/>
      <c r="N65" s="1866"/>
      <c r="O65" s="150">
        <f>+I65</f>
        <v>18808</v>
      </c>
    </row>
    <row r="66" spans="1:15">
      <c r="A66" s="884">
        <v>61</v>
      </c>
      <c r="B66" s="1589">
        <v>61</v>
      </c>
      <c r="C66" s="1589">
        <v>61</v>
      </c>
      <c r="D66" s="1590" t="s">
        <v>983</v>
      </c>
      <c r="E66" s="2190">
        <f>+'T-Balan21'!E65</f>
        <v>0</v>
      </c>
      <c r="F66" s="2190">
        <f>+'T-Balan21'!F65</f>
        <v>70053</v>
      </c>
      <c r="G66" s="2222">
        <f t="shared" si="1"/>
        <v>0</v>
      </c>
      <c r="H66" s="1110">
        <f t="shared" si="2"/>
        <v>0</v>
      </c>
      <c r="I66" s="1110">
        <f t="shared" si="3"/>
        <v>70053</v>
      </c>
      <c r="L66" s="1707"/>
      <c r="M66" s="1866"/>
      <c r="N66" s="1866"/>
      <c r="O66" s="150">
        <f>+I66</f>
        <v>70053</v>
      </c>
    </row>
    <row r="67" spans="1:15">
      <c r="A67" s="884">
        <v>62</v>
      </c>
      <c r="B67" s="1589">
        <v>62</v>
      </c>
      <c r="C67" s="1589">
        <v>62</v>
      </c>
      <c r="D67" s="1590" t="s">
        <v>984</v>
      </c>
      <c r="E67" s="2190">
        <f>+'T-Balan21'!E66</f>
        <v>215531</v>
      </c>
      <c r="F67" s="2190">
        <f>+'T-Balan21'!F66</f>
        <v>0</v>
      </c>
      <c r="G67" s="2222">
        <f t="shared" si="1"/>
        <v>215531</v>
      </c>
      <c r="H67" s="1110">
        <f t="shared" si="2"/>
        <v>0</v>
      </c>
      <c r="I67" s="1110">
        <f t="shared" si="3"/>
        <v>0</v>
      </c>
      <c r="L67" s="1707"/>
      <c r="M67" s="1866"/>
      <c r="N67" s="1866"/>
    </row>
    <row r="68" spans="1:15" ht="26.4">
      <c r="A68" s="884">
        <v>63</v>
      </c>
      <c r="B68" s="1589">
        <v>63</v>
      </c>
      <c r="C68" s="1589">
        <v>63</v>
      </c>
      <c r="D68" s="1590" t="s">
        <v>1431</v>
      </c>
      <c r="E68" s="2190">
        <f>+'T-Balan21'!E67</f>
        <v>655728.6</v>
      </c>
      <c r="F68" s="2190">
        <f>+'T-Balan21'!F67</f>
        <v>0</v>
      </c>
      <c r="G68" s="2222">
        <f t="shared" si="1"/>
        <v>655728.6</v>
      </c>
      <c r="H68" s="1110">
        <f t="shared" si="2"/>
        <v>0</v>
      </c>
      <c r="I68" s="1110">
        <f t="shared" si="3"/>
        <v>0</v>
      </c>
      <c r="L68" s="1707"/>
      <c r="M68" s="1866"/>
      <c r="N68" s="1866"/>
    </row>
    <row r="69" spans="1:15">
      <c r="A69" s="884">
        <v>64</v>
      </c>
      <c r="B69" s="1589">
        <v>64</v>
      </c>
      <c r="C69" s="1589">
        <v>64</v>
      </c>
      <c r="D69" s="1590" t="s">
        <v>1414</v>
      </c>
      <c r="E69" s="2190">
        <f>+'T-Balan21'!E68</f>
        <v>1364880</v>
      </c>
      <c r="F69" s="2190">
        <f>+'T-Balan21'!F68</f>
        <v>0</v>
      </c>
      <c r="G69" s="2222">
        <f t="shared" si="1"/>
        <v>1364880</v>
      </c>
      <c r="H69" s="1110">
        <f t="shared" si="2"/>
        <v>0</v>
      </c>
      <c r="I69" s="1110">
        <f t="shared" si="3"/>
        <v>0</v>
      </c>
      <c r="L69" s="1707"/>
      <c r="M69" s="1866"/>
      <c r="N69" s="1866"/>
    </row>
    <row r="70" spans="1:15">
      <c r="A70" s="884">
        <v>65</v>
      </c>
      <c r="B70" s="1589">
        <v>65</v>
      </c>
      <c r="C70" s="1589">
        <v>65</v>
      </c>
      <c r="D70" s="1590" t="s">
        <v>196</v>
      </c>
      <c r="E70" s="2190">
        <f>+'T-Balan21'!E69</f>
        <v>986028</v>
      </c>
      <c r="F70" s="2190">
        <f>+'T-Balan21'!F69</f>
        <v>0</v>
      </c>
      <c r="G70" s="2222">
        <f t="shared" si="1"/>
        <v>986028</v>
      </c>
      <c r="H70" s="1110">
        <f t="shared" si="2"/>
        <v>0</v>
      </c>
      <c r="I70" s="1110">
        <f t="shared" si="3"/>
        <v>0</v>
      </c>
      <c r="L70" s="1707"/>
      <c r="M70" s="1866"/>
      <c r="N70" s="1866"/>
    </row>
    <row r="71" spans="1:15">
      <c r="A71" s="884">
        <v>66</v>
      </c>
      <c r="B71" s="1589">
        <v>66</v>
      </c>
      <c r="C71" s="1589">
        <v>66</v>
      </c>
      <c r="D71" s="1590" t="s">
        <v>197</v>
      </c>
      <c r="E71" s="2190">
        <f>+'T-Balan21'!E70</f>
        <v>0</v>
      </c>
      <c r="F71" s="2190">
        <f>+'T-Balan21'!F70</f>
        <v>0</v>
      </c>
      <c r="G71" s="2222">
        <f t="shared" ref="G71:G111" si="4">+E71</f>
        <v>0</v>
      </c>
      <c r="H71" s="1110">
        <f t="shared" ref="H71:H134" si="5">+E71-G71</f>
        <v>0</v>
      </c>
      <c r="I71" s="1110">
        <f t="shared" ref="I71:I134" si="6">+F71</f>
        <v>0</v>
      </c>
      <c r="L71" s="1707"/>
      <c r="M71" s="1866"/>
      <c r="N71" s="1866"/>
    </row>
    <row r="72" spans="1:15" ht="26.4">
      <c r="A72" s="884">
        <v>67</v>
      </c>
      <c r="B72" s="1589">
        <v>67</v>
      </c>
      <c r="C72" s="1589">
        <v>67</v>
      </c>
      <c r="D72" s="1590" t="s">
        <v>1317</v>
      </c>
      <c r="E72" s="2190">
        <f>+'T-Balan21'!E71</f>
        <v>433950</v>
      </c>
      <c r="F72" s="2190">
        <f>+'T-Balan21'!F71</f>
        <v>0</v>
      </c>
      <c r="G72" s="2222">
        <f t="shared" si="4"/>
        <v>433950</v>
      </c>
      <c r="H72" s="1110">
        <f t="shared" si="5"/>
        <v>0</v>
      </c>
      <c r="I72" s="1110">
        <f t="shared" si="6"/>
        <v>0</v>
      </c>
      <c r="L72" s="1707"/>
      <c r="M72" s="1866"/>
      <c r="N72" s="1866"/>
    </row>
    <row r="73" spans="1:15">
      <c r="A73" s="884">
        <v>68</v>
      </c>
      <c r="B73" s="1589">
        <v>68</v>
      </c>
      <c r="C73" s="1589">
        <v>68</v>
      </c>
      <c r="D73" s="1590" t="s">
        <v>1318</v>
      </c>
      <c r="E73" s="2190">
        <f>+'T-Balan21'!E72</f>
        <v>2393738</v>
      </c>
      <c r="F73" s="2190">
        <f>+'T-Balan21'!F72</f>
        <v>0</v>
      </c>
      <c r="G73" s="2222">
        <f t="shared" si="4"/>
        <v>2393738</v>
      </c>
      <c r="H73" s="1110">
        <f t="shared" si="5"/>
        <v>0</v>
      </c>
      <c r="I73" s="1110">
        <f t="shared" si="6"/>
        <v>0</v>
      </c>
      <c r="L73" s="1707"/>
      <c r="M73" s="1866"/>
      <c r="N73" s="1866"/>
    </row>
    <row r="74" spans="1:15">
      <c r="A74" s="884">
        <v>69</v>
      </c>
      <c r="B74" s="1589">
        <v>69</v>
      </c>
      <c r="C74" s="1589">
        <v>69</v>
      </c>
      <c r="D74" s="1590" t="s">
        <v>985</v>
      </c>
      <c r="E74" s="2190">
        <f>+'T-Balan21'!E73</f>
        <v>19033845</v>
      </c>
      <c r="F74" s="2190">
        <f>+'T-Balan21'!F73</f>
        <v>0</v>
      </c>
      <c r="G74" s="2222">
        <f t="shared" si="4"/>
        <v>19033845</v>
      </c>
      <c r="H74" s="1110">
        <f t="shared" si="5"/>
        <v>0</v>
      </c>
      <c r="I74" s="1110">
        <f t="shared" si="6"/>
        <v>0</v>
      </c>
      <c r="L74" s="1707"/>
      <c r="M74" s="1866"/>
      <c r="N74" s="1866"/>
    </row>
    <row r="75" spans="1:15">
      <c r="A75" s="884">
        <v>70</v>
      </c>
      <c r="B75" s="1589">
        <v>70</v>
      </c>
      <c r="C75" s="1589">
        <v>70</v>
      </c>
      <c r="D75" s="1590" t="s">
        <v>1319</v>
      </c>
      <c r="E75" s="2190">
        <f>+'T-Balan21'!E74</f>
        <v>831014</v>
      </c>
      <c r="F75" s="2190">
        <f>+'T-Balan21'!F74</f>
        <v>0</v>
      </c>
      <c r="G75" s="2222">
        <f t="shared" si="4"/>
        <v>831014</v>
      </c>
      <c r="H75" s="1110">
        <f t="shared" si="5"/>
        <v>0</v>
      </c>
      <c r="I75" s="1110">
        <f t="shared" si="6"/>
        <v>0</v>
      </c>
      <c r="L75" s="1707"/>
      <c r="M75" s="1866"/>
      <c r="N75" s="1866"/>
    </row>
    <row r="76" spans="1:15">
      <c r="A76" s="884">
        <v>71</v>
      </c>
      <c r="B76" s="1589">
        <v>71</v>
      </c>
      <c r="C76" s="1589">
        <v>71</v>
      </c>
      <c r="D76" s="1590" t="s">
        <v>1320</v>
      </c>
      <c r="E76" s="2190">
        <f>+'T-Balan21'!E75</f>
        <v>1456270.61</v>
      </c>
      <c r="F76" s="2190">
        <f>+'T-Balan21'!F75</f>
        <v>0</v>
      </c>
      <c r="G76" s="2222">
        <f t="shared" si="4"/>
        <v>1456270.61</v>
      </c>
      <c r="H76" s="1110">
        <f t="shared" si="5"/>
        <v>0</v>
      </c>
      <c r="I76" s="1110">
        <f t="shared" si="6"/>
        <v>0</v>
      </c>
      <c r="L76" s="1707"/>
      <c r="M76" s="1866"/>
      <c r="N76" s="1866"/>
    </row>
    <row r="77" spans="1:15">
      <c r="A77" s="884">
        <v>72</v>
      </c>
      <c r="B77" s="1589">
        <v>72</v>
      </c>
      <c r="C77" s="1589">
        <v>72</v>
      </c>
      <c r="D77" s="1590" t="s">
        <v>165</v>
      </c>
      <c r="E77" s="2190">
        <f>+'T-Balan21'!E76</f>
        <v>3667800</v>
      </c>
      <c r="F77" s="2190">
        <f>+'T-Balan21'!F76</f>
        <v>0</v>
      </c>
      <c r="G77" s="2222">
        <f t="shared" si="4"/>
        <v>3667800</v>
      </c>
      <c r="H77" s="1110">
        <f t="shared" si="5"/>
        <v>0</v>
      </c>
      <c r="I77" s="1110">
        <f t="shared" si="6"/>
        <v>0</v>
      </c>
      <c r="L77" s="1707"/>
      <c r="M77" s="1866"/>
      <c r="N77" s="1866"/>
    </row>
    <row r="78" spans="1:15">
      <c r="A78" s="884">
        <v>73</v>
      </c>
      <c r="B78" s="1589">
        <v>73</v>
      </c>
      <c r="C78" s="1589">
        <v>73</v>
      </c>
      <c r="D78" s="1590" t="s">
        <v>98</v>
      </c>
      <c r="E78" s="2190">
        <f>+'T-Balan21'!E77</f>
        <v>33855</v>
      </c>
      <c r="F78" s="2190">
        <f>+'T-Balan21'!F77</f>
        <v>0</v>
      </c>
      <c r="G78" s="2222">
        <f t="shared" si="4"/>
        <v>33855</v>
      </c>
      <c r="H78" s="1110">
        <f t="shared" si="5"/>
        <v>0</v>
      </c>
      <c r="I78" s="1110">
        <f t="shared" si="6"/>
        <v>0</v>
      </c>
      <c r="L78" s="1707"/>
      <c r="M78" s="1866"/>
      <c r="N78" s="1866"/>
    </row>
    <row r="79" spans="1:15">
      <c r="A79" s="884">
        <v>74</v>
      </c>
      <c r="B79" s="1589">
        <v>74</v>
      </c>
      <c r="C79" s="1589">
        <v>74</v>
      </c>
      <c r="D79" s="1590" t="s">
        <v>99</v>
      </c>
      <c r="E79" s="2190">
        <f>+'T-Balan21'!E78</f>
        <v>386321</v>
      </c>
      <c r="F79" s="2190">
        <f>+'T-Balan21'!F78</f>
        <v>0</v>
      </c>
      <c r="G79" s="2222">
        <f t="shared" si="4"/>
        <v>386321</v>
      </c>
      <c r="H79" s="1110">
        <f t="shared" si="5"/>
        <v>0</v>
      </c>
      <c r="I79" s="1110">
        <f t="shared" si="6"/>
        <v>0</v>
      </c>
      <c r="L79" s="1707"/>
      <c r="M79" s="1866"/>
      <c r="N79" s="1866"/>
    </row>
    <row r="80" spans="1:15">
      <c r="A80" s="884">
        <v>75</v>
      </c>
      <c r="B80" s="1589">
        <v>75</v>
      </c>
      <c r="C80" s="1589">
        <v>75</v>
      </c>
      <c r="D80" s="1590" t="s">
        <v>1714</v>
      </c>
      <c r="E80" s="2190">
        <f>+'T-Balan21'!E79</f>
        <v>1111698</v>
      </c>
      <c r="F80" s="2190">
        <f>+'T-Balan21'!F79</f>
        <v>0</v>
      </c>
      <c r="G80" s="2222">
        <f t="shared" si="4"/>
        <v>1111698</v>
      </c>
      <c r="H80" s="1110">
        <f t="shared" si="5"/>
        <v>0</v>
      </c>
      <c r="I80" s="1110">
        <f t="shared" si="6"/>
        <v>0</v>
      </c>
      <c r="L80" s="1707"/>
      <c r="M80" s="1866"/>
      <c r="N80" s="1866"/>
    </row>
    <row r="81" spans="1:14" ht="26.4">
      <c r="A81" s="884">
        <v>76</v>
      </c>
      <c r="B81" s="1589">
        <v>76</v>
      </c>
      <c r="C81" s="1589">
        <v>76</v>
      </c>
      <c r="D81" s="1590" t="s">
        <v>1701</v>
      </c>
      <c r="E81" s="2190">
        <f>+'T-Balan21'!E80</f>
        <v>1523620</v>
      </c>
      <c r="F81" s="2190">
        <f>+'T-Balan21'!F80</f>
        <v>0</v>
      </c>
      <c r="G81" s="2222">
        <f t="shared" si="4"/>
        <v>1523620</v>
      </c>
      <c r="H81" s="1110">
        <f t="shared" si="5"/>
        <v>0</v>
      </c>
      <c r="I81" s="1110">
        <f t="shared" si="6"/>
        <v>0</v>
      </c>
      <c r="L81" s="1707"/>
      <c r="M81" s="1866"/>
      <c r="N81" s="1866"/>
    </row>
    <row r="82" spans="1:14">
      <c r="A82" s="884">
        <v>77</v>
      </c>
      <c r="B82" s="1589">
        <v>77</v>
      </c>
      <c r="C82" s="1589">
        <v>77</v>
      </c>
      <c r="D82" s="1590" t="s">
        <v>1457</v>
      </c>
      <c r="E82" s="2190">
        <f>+'T-Balan21'!E81</f>
        <v>0</v>
      </c>
      <c r="F82" s="2190">
        <f>+'T-Balan21'!F81</f>
        <v>0</v>
      </c>
      <c r="G82" s="2222">
        <f t="shared" si="4"/>
        <v>0</v>
      </c>
      <c r="H82" s="1110">
        <f t="shared" si="5"/>
        <v>0</v>
      </c>
      <c r="I82" s="1110">
        <f t="shared" si="6"/>
        <v>0</v>
      </c>
      <c r="L82" s="1707"/>
      <c r="M82" s="1866"/>
      <c r="N82" s="1866"/>
    </row>
    <row r="83" spans="1:14" ht="26.4">
      <c r="A83" s="884">
        <v>78</v>
      </c>
      <c r="B83" s="1589">
        <v>78</v>
      </c>
      <c r="C83" s="1589">
        <v>78</v>
      </c>
      <c r="D83" s="1590" t="s">
        <v>1715</v>
      </c>
      <c r="E83" s="2190">
        <f>+'T-Balan21'!E82</f>
        <v>697680</v>
      </c>
      <c r="F83" s="2190">
        <f>+'T-Balan21'!F82</f>
        <v>0</v>
      </c>
      <c r="G83" s="2222">
        <f t="shared" si="4"/>
        <v>697680</v>
      </c>
      <c r="H83" s="1110">
        <f t="shared" si="5"/>
        <v>0</v>
      </c>
      <c r="I83" s="1110">
        <f t="shared" si="6"/>
        <v>0</v>
      </c>
      <c r="L83" s="1707"/>
      <c r="M83" s="1866"/>
      <c r="N83" s="1866"/>
    </row>
    <row r="84" spans="1:14">
      <c r="A84" s="884">
        <v>79</v>
      </c>
      <c r="B84" s="1589">
        <v>79</v>
      </c>
      <c r="C84" s="1589">
        <v>79</v>
      </c>
      <c r="D84" s="1590" t="s">
        <v>48</v>
      </c>
      <c r="E84" s="2190">
        <f>+'T-Balan21'!E83</f>
        <v>0</v>
      </c>
      <c r="F84" s="2190">
        <f>+'T-Balan21'!F83</f>
        <v>0</v>
      </c>
      <c r="G84" s="2222">
        <f t="shared" si="4"/>
        <v>0</v>
      </c>
      <c r="H84" s="1110">
        <f t="shared" si="5"/>
        <v>0</v>
      </c>
      <c r="I84" s="1110">
        <f t="shared" si="6"/>
        <v>0</v>
      </c>
      <c r="L84" s="1707"/>
      <c r="M84" s="1866"/>
      <c r="N84" s="1866"/>
    </row>
    <row r="85" spans="1:14">
      <c r="A85" s="884">
        <v>80</v>
      </c>
      <c r="B85" s="1589">
        <v>80</v>
      </c>
      <c r="C85" s="1589">
        <v>80</v>
      </c>
      <c r="D85" s="1590" t="s">
        <v>555</v>
      </c>
      <c r="E85" s="2190">
        <f>+'T-Balan21'!E84</f>
        <v>0</v>
      </c>
      <c r="F85" s="2190">
        <f>+'T-Balan21'!F84</f>
        <v>0</v>
      </c>
      <c r="G85" s="2222">
        <f t="shared" si="4"/>
        <v>0</v>
      </c>
      <c r="H85" s="1110">
        <f t="shared" si="5"/>
        <v>0</v>
      </c>
      <c r="I85" s="1110">
        <f t="shared" si="6"/>
        <v>0</v>
      </c>
      <c r="L85" s="1707"/>
      <c r="M85" s="1866"/>
      <c r="N85" s="1866"/>
    </row>
    <row r="86" spans="1:14" ht="26.4">
      <c r="A86" s="884">
        <v>81</v>
      </c>
      <c r="B86" s="1589">
        <v>81</v>
      </c>
      <c r="C86" s="1589">
        <v>81</v>
      </c>
      <c r="D86" s="1590" t="s">
        <v>556</v>
      </c>
      <c r="E86" s="2190">
        <f>+'T-Balan21'!E85</f>
        <v>0</v>
      </c>
      <c r="F86" s="2190">
        <f>+'T-Balan21'!F85</f>
        <v>0</v>
      </c>
      <c r="G86" s="2222">
        <f t="shared" si="4"/>
        <v>0</v>
      </c>
      <c r="H86" s="1110">
        <f t="shared" si="5"/>
        <v>0</v>
      </c>
      <c r="I86" s="1110">
        <f t="shared" si="6"/>
        <v>0</v>
      </c>
      <c r="L86" s="1707"/>
      <c r="M86" s="1866"/>
      <c r="N86" s="1866"/>
    </row>
    <row r="87" spans="1:14">
      <c r="A87" s="884">
        <v>82</v>
      </c>
      <c r="B87" s="1589">
        <v>82</v>
      </c>
      <c r="C87" s="2227">
        <v>82</v>
      </c>
      <c r="D87" s="1590" t="s">
        <v>557</v>
      </c>
      <c r="E87" s="2190">
        <f>+'T-Balan21'!E86</f>
        <v>5411849</v>
      </c>
      <c r="F87" s="2190">
        <f>+'T-Balan21'!F86</f>
        <v>0</v>
      </c>
      <c r="G87" s="2222">
        <v>0</v>
      </c>
      <c r="H87" s="1110">
        <f t="shared" si="5"/>
        <v>5411849</v>
      </c>
      <c r="I87" s="1110">
        <f t="shared" si="6"/>
        <v>0</v>
      </c>
      <c r="L87" s="1707">
        <f>+E87</f>
        <v>5411849</v>
      </c>
      <c r="M87" s="1866"/>
      <c r="N87" s="1866"/>
    </row>
    <row r="88" spans="1:14">
      <c r="A88" s="884">
        <v>83</v>
      </c>
      <c r="B88" s="1589">
        <v>83</v>
      </c>
      <c r="C88" s="2227">
        <v>83</v>
      </c>
      <c r="D88" s="1590" t="s">
        <v>1088</v>
      </c>
      <c r="E88" s="2190">
        <f>+'T-Balan21'!E87</f>
        <v>1394000</v>
      </c>
      <c r="F88" s="2190">
        <f>+'T-Balan21'!F87</f>
        <v>0</v>
      </c>
      <c r="G88" s="2222">
        <v>0</v>
      </c>
      <c r="H88" s="1110">
        <f t="shared" si="5"/>
        <v>1394000</v>
      </c>
      <c r="I88" s="1110">
        <f t="shared" si="6"/>
        <v>0</v>
      </c>
      <c r="L88" s="1707">
        <f>+E88</f>
        <v>1394000</v>
      </c>
      <c r="M88" s="1866"/>
      <c r="N88" s="1866"/>
    </row>
    <row r="89" spans="1:14">
      <c r="A89" s="884">
        <v>84</v>
      </c>
      <c r="B89" s="1589">
        <v>84</v>
      </c>
      <c r="C89" s="2227">
        <v>84</v>
      </c>
      <c r="D89" s="1590" t="s">
        <v>988</v>
      </c>
      <c r="E89" s="2190">
        <f>+'T-Balan21'!E88</f>
        <v>2138000</v>
      </c>
      <c r="F89" s="2190">
        <f>+'T-Balan21'!F88</f>
        <v>0</v>
      </c>
      <c r="G89" s="2222">
        <v>0</v>
      </c>
      <c r="H89" s="1110">
        <f t="shared" si="5"/>
        <v>2138000</v>
      </c>
      <c r="I89" s="1110">
        <f t="shared" si="6"/>
        <v>0</v>
      </c>
      <c r="L89" s="1707">
        <f>+E89</f>
        <v>2138000</v>
      </c>
      <c r="M89" s="1866"/>
      <c r="N89" s="1866"/>
    </row>
    <row r="90" spans="1:14">
      <c r="A90" s="884">
        <v>85</v>
      </c>
      <c r="B90" s="1589">
        <v>85</v>
      </c>
      <c r="C90" s="2227">
        <v>85</v>
      </c>
      <c r="D90" s="1590" t="s">
        <v>558</v>
      </c>
      <c r="E90" s="2190">
        <f>+'T-Balan21'!E89</f>
        <v>460000</v>
      </c>
      <c r="F90" s="2190">
        <f>+'T-Balan21'!F89</f>
        <v>0</v>
      </c>
      <c r="G90" s="2222">
        <v>0</v>
      </c>
      <c r="H90" s="1110">
        <f t="shared" si="5"/>
        <v>460000</v>
      </c>
      <c r="I90" s="1110">
        <f t="shared" si="6"/>
        <v>0</v>
      </c>
      <c r="L90" s="1707">
        <f>+E90</f>
        <v>460000</v>
      </c>
      <c r="M90" s="1866"/>
      <c r="N90" s="1866"/>
    </row>
    <row r="91" spans="1:14">
      <c r="A91" s="884">
        <v>86</v>
      </c>
      <c r="B91" s="1589">
        <v>86</v>
      </c>
      <c r="C91" s="2227">
        <v>86</v>
      </c>
      <c r="D91" s="1590" t="s">
        <v>587</v>
      </c>
      <c r="E91" s="2190">
        <f>+'T-Balan21'!E90</f>
        <v>2900941</v>
      </c>
      <c r="F91" s="2190">
        <f>+'T-Balan21'!F90</f>
        <v>0</v>
      </c>
      <c r="G91" s="2222">
        <v>0</v>
      </c>
      <c r="H91" s="1110">
        <f t="shared" si="5"/>
        <v>2900941</v>
      </c>
      <c r="I91" s="1110">
        <f t="shared" si="6"/>
        <v>0</v>
      </c>
      <c r="L91" s="1707">
        <f>+E91</f>
        <v>2900941</v>
      </c>
      <c r="M91" s="1866"/>
      <c r="N91" s="1866"/>
    </row>
    <row r="92" spans="1:14">
      <c r="A92" s="884">
        <v>87</v>
      </c>
      <c r="B92" s="1589">
        <v>87</v>
      </c>
      <c r="C92" s="1589">
        <v>87</v>
      </c>
      <c r="D92" s="1590" t="s">
        <v>989</v>
      </c>
      <c r="E92" s="2190">
        <f>+'T-Balan21'!E91</f>
        <v>0</v>
      </c>
      <c r="F92" s="2190">
        <f>+'T-Balan21'!F91</f>
        <v>0</v>
      </c>
      <c r="G92" s="2222">
        <f t="shared" si="4"/>
        <v>0</v>
      </c>
      <c r="H92" s="1110">
        <f t="shared" si="5"/>
        <v>0</v>
      </c>
      <c r="I92" s="1110">
        <f t="shared" si="6"/>
        <v>0</v>
      </c>
      <c r="L92" s="1707">
        <v>0</v>
      </c>
      <c r="M92" s="1866"/>
      <c r="N92" s="1866"/>
    </row>
    <row r="93" spans="1:14">
      <c r="A93" s="884">
        <v>88</v>
      </c>
      <c r="B93" s="1589">
        <v>88</v>
      </c>
      <c r="C93" s="2227">
        <v>88</v>
      </c>
      <c r="D93" s="1590" t="s">
        <v>90</v>
      </c>
      <c r="E93" s="2190">
        <f>+'T-Balan21'!E92</f>
        <v>83453222.359999999</v>
      </c>
      <c r="F93" s="2190">
        <f>+'T-Balan21'!F92</f>
        <v>0</v>
      </c>
      <c r="G93" s="2222">
        <v>0</v>
      </c>
      <c r="H93" s="1110">
        <f t="shared" si="5"/>
        <v>83453222.359999999</v>
      </c>
      <c r="I93" s="1110">
        <f t="shared" si="6"/>
        <v>0</v>
      </c>
      <c r="L93" s="1707">
        <f>+E93</f>
        <v>83453222.359999999</v>
      </c>
      <c r="M93" s="1866"/>
      <c r="N93" s="1866"/>
    </row>
    <row r="94" spans="1:14">
      <c r="A94" s="884">
        <v>89</v>
      </c>
      <c r="B94" s="1589">
        <v>89</v>
      </c>
      <c r="C94" s="2227">
        <v>89</v>
      </c>
      <c r="D94" s="1590" t="s">
        <v>91</v>
      </c>
      <c r="E94" s="2190">
        <f>+'T-Balan21'!E93</f>
        <v>2500000</v>
      </c>
      <c r="F94" s="2190">
        <f>+'T-Balan21'!F93</f>
        <v>0</v>
      </c>
      <c r="G94" s="2222">
        <v>0</v>
      </c>
      <c r="H94" s="1110">
        <f t="shared" si="5"/>
        <v>2500000</v>
      </c>
      <c r="I94" s="1110">
        <f t="shared" si="6"/>
        <v>0</v>
      </c>
      <c r="L94" s="1707">
        <f>+E94</f>
        <v>2500000</v>
      </c>
      <c r="M94" s="1866"/>
      <c r="N94" s="1866"/>
    </row>
    <row r="95" spans="1:14">
      <c r="A95" s="884">
        <v>90</v>
      </c>
      <c r="B95" s="1589">
        <v>90</v>
      </c>
      <c r="C95" s="1589">
        <v>90</v>
      </c>
      <c r="D95" s="1590" t="s">
        <v>27</v>
      </c>
      <c r="E95" s="2190">
        <f>+'T-Balan21'!E94</f>
        <v>1042449.11</v>
      </c>
      <c r="F95" s="2190">
        <f>+'T-Balan21'!F94</f>
        <v>0</v>
      </c>
      <c r="G95" s="2222">
        <f t="shared" si="4"/>
        <v>1042449.11</v>
      </c>
      <c r="H95" s="1110">
        <f t="shared" si="5"/>
        <v>0</v>
      </c>
      <c r="I95" s="1110">
        <f t="shared" si="6"/>
        <v>0</v>
      </c>
      <c r="L95" s="1707"/>
      <c r="M95" s="1866"/>
      <c r="N95" s="1866"/>
    </row>
    <row r="96" spans="1:14">
      <c r="A96" s="884">
        <v>91</v>
      </c>
      <c r="B96" s="1589">
        <v>91</v>
      </c>
      <c r="C96" s="1589">
        <v>91</v>
      </c>
      <c r="D96" s="1590" t="s">
        <v>235</v>
      </c>
      <c r="E96" s="2190">
        <f>+'T-Balan21'!E95</f>
        <v>14462616.199999999</v>
      </c>
      <c r="F96" s="2190">
        <f>+'T-Balan21'!F95</f>
        <v>0</v>
      </c>
      <c r="G96" s="2222">
        <f t="shared" si="4"/>
        <v>14462616.199999999</v>
      </c>
      <c r="H96" s="1110">
        <f t="shared" si="5"/>
        <v>0</v>
      </c>
      <c r="I96" s="1110">
        <f t="shared" si="6"/>
        <v>0</v>
      </c>
      <c r="L96" s="1707"/>
      <c r="M96" s="1866"/>
      <c r="N96" s="1866"/>
    </row>
    <row r="97" spans="1:14">
      <c r="A97" s="884">
        <v>92</v>
      </c>
      <c r="B97" s="1589">
        <v>92</v>
      </c>
      <c r="C97" s="1589">
        <v>92</v>
      </c>
      <c r="D97" s="1590" t="s">
        <v>1716</v>
      </c>
      <c r="E97" s="2190">
        <f>+'T-Balan21'!E96</f>
        <v>3437650.92</v>
      </c>
      <c r="F97" s="2190">
        <f>+'T-Balan21'!F96</f>
        <v>0</v>
      </c>
      <c r="G97" s="2222">
        <f t="shared" si="4"/>
        <v>3437650.92</v>
      </c>
      <c r="H97" s="1110">
        <f t="shared" si="5"/>
        <v>0</v>
      </c>
      <c r="I97" s="1110">
        <f t="shared" si="6"/>
        <v>0</v>
      </c>
      <c r="L97" s="1707"/>
      <c r="M97" s="1866"/>
      <c r="N97" s="1866"/>
    </row>
    <row r="98" spans="1:14">
      <c r="A98" s="884">
        <v>93</v>
      </c>
      <c r="B98" s="1589">
        <v>93</v>
      </c>
      <c r="C98" s="1589">
        <v>93</v>
      </c>
      <c r="D98" s="1590" t="s">
        <v>1717</v>
      </c>
      <c r="E98" s="2190">
        <f>+'T-Balan21'!E97</f>
        <v>671638</v>
      </c>
      <c r="F98" s="2190">
        <f>+'T-Balan21'!F97</f>
        <v>0</v>
      </c>
      <c r="G98" s="2222">
        <f t="shared" si="4"/>
        <v>671638</v>
      </c>
      <c r="H98" s="1110">
        <f t="shared" si="5"/>
        <v>0</v>
      </c>
      <c r="I98" s="1110">
        <f t="shared" si="6"/>
        <v>0</v>
      </c>
      <c r="L98" s="1707"/>
      <c r="M98" s="1866"/>
      <c r="N98" s="1866"/>
    </row>
    <row r="99" spans="1:14">
      <c r="A99" s="884">
        <v>94</v>
      </c>
      <c r="B99" s="1589">
        <v>94</v>
      </c>
      <c r="C99" s="1589">
        <v>94</v>
      </c>
      <c r="D99" s="1590" t="s">
        <v>238</v>
      </c>
      <c r="E99" s="2190">
        <f>+'T-Balan21'!E98</f>
        <v>2360984</v>
      </c>
      <c r="F99" s="2190">
        <f>+'T-Balan21'!F98</f>
        <v>0</v>
      </c>
      <c r="G99" s="2222">
        <f t="shared" si="4"/>
        <v>2360984</v>
      </c>
      <c r="H99" s="1110">
        <f t="shared" si="5"/>
        <v>0</v>
      </c>
      <c r="I99" s="1110">
        <f t="shared" si="6"/>
        <v>0</v>
      </c>
      <c r="L99" s="1707"/>
      <c r="M99" s="1866"/>
      <c r="N99" s="1866"/>
    </row>
    <row r="100" spans="1:14" s="2219" customFormat="1">
      <c r="A100" s="884">
        <v>95</v>
      </c>
      <c r="B100" s="2215">
        <v>95</v>
      </c>
      <c r="C100" s="2227">
        <v>95</v>
      </c>
      <c r="D100" s="2216" t="s">
        <v>469</v>
      </c>
      <c r="E100" s="2190">
        <f>+'T-Balan21'!E99</f>
        <v>236643</v>
      </c>
      <c r="F100" s="2190">
        <f>+'T-Balan21'!F99</f>
        <v>0</v>
      </c>
      <c r="G100" s="2222">
        <v>0</v>
      </c>
      <c r="H100" s="1110">
        <f t="shared" si="5"/>
        <v>236643</v>
      </c>
      <c r="I100" s="1110">
        <f t="shared" si="6"/>
        <v>0</v>
      </c>
      <c r="J100" s="1110"/>
      <c r="K100" s="1110"/>
      <c r="L100" s="2217">
        <f>+E100</f>
        <v>236643</v>
      </c>
      <c r="M100" s="2218"/>
      <c r="N100" s="2218"/>
    </row>
    <row r="101" spans="1:14">
      <c r="A101" s="884">
        <v>96</v>
      </c>
      <c r="B101" s="1589">
        <v>96</v>
      </c>
      <c r="C101" s="1589">
        <v>96</v>
      </c>
      <c r="D101" s="1590" t="s">
        <v>1718</v>
      </c>
      <c r="E101" s="2190">
        <f>+'T-Balan21'!E100</f>
        <v>226355</v>
      </c>
      <c r="F101" s="2190">
        <f>+'T-Balan21'!F100</f>
        <v>0</v>
      </c>
      <c r="G101" s="2222">
        <f t="shared" si="4"/>
        <v>226355</v>
      </c>
      <c r="H101" s="1110">
        <f t="shared" si="5"/>
        <v>0</v>
      </c>
      <c r="I101" s="1110">
        <f t="shared" si="6"/>
        <v>0</v>
      </c>
      <c r="L101" s="1707"/>
      <c r="M101" s="1866"/>
      <c r="N101" s="1866"/>
    </row>
    <row r="102" spans="1:14">
      <c r="A102" s="884">
        <v>97</v>
      </c>
      <c r="B102" s="1589">
        <v>97</v>
      </c>
      <c r="C102" s="1589">
        <v>97</v>
      </c>
      <c r="D102" s="1590" t="s">
        <v>229</v>
      </c>
      <c r="E102" s="2190">
        <f>+'T-Balan21'!E101</f>
        <v>114851681.88</v>
      </c>
      <c r="F102" s="2190">
        <f>+'T-Balan21'!F101</f>
        <v>0</v>
      </c>
      <c r="G102" s="2222">
        <v>0</v>
      </c>
      <c r="H102" s="1110">
        <f t="shared" si="5"/>
        <v>114851681.88</v>
      </c>
      <c r="I102" s="1110">
        <f t="shared" si="6"/>
        <v>0</v>
      </c>
      <c r="L102" s="1707"/>
      <c r="M102" s="1866"/>
      <c r="N102" s="1866"/>
    </row>
    <row r="103" spans="1:14">
      <c r="A103" s="884">
        <v>98</v>
      </c>
      <c r="B103" s="1589">
        <v>98</v>
      </c>
      <c r="C103" s="1589">
        <v>98</v>
      </c>
      <c r="D103" s="1590" t="s">
        <v>230</v>
      </c>
      <c r="E103" s="2190">
        <f>+'T-Balan21'!E102</f>
        <v>63825</v>
      </c>
      <c r="F103" s="2190">
        <f>+'T-Balan21'!F102</f>
        <v>0</v>
      </c>
      <c r="G103" s="2222">
        <f t="shared" si="4"/>
        <v>63825</v>
      </c>
      <c r="H103" s="1110">
        <f t="shared" si="5"/>
        <v>0</v>
      </c>
      <c r="I103" s="1110">
        <f t="shared" si="6"/>
        <v>0</v>
      </c>
      <c r="L103" s="1707"/>
      <c r="M103" s="1866"/>
      <c r="N103" s="1866"/>
    </row>
    <row r="104" spans="1:14">
      <c r="A104" s="884">
        <v>99</v>
      </c>
      <c r="B104" s="1589">
        <v>99</v>
      </c>
      <c r="C104" s="1589">
        <v>99</v>
      </c>
      <c r="D104" s="1590" t="s">
        <v>231</v>
      </c>
      <c r="E104" s="2190">
        <f>+'T-Balan21'!E103</f>
        <v>0</v>
      </c>
      <c r="F104" s="2190">
        <f>+'T-Balan21'!F103</f>
        <v>0</v>
      </c>
      <c r="G104" s="2222">
        <f t="shared" si="4"/>
        <v>0</v>
      </c>
      <c r="H104" s="1110">
        <f t="shared" si="5"/>
        <v>0</v>
      </c>
      <c r="I104" s="1110">
        <f t="shared" si="6"/>
        <v>0</v>
      </c>
      <c r="L104" s="1707"/>
      <c r="M104" s="1866"/>
      <c r="N104" s="1866"/>
    </row>
    <row r="105" spans="1:14">
      <c r="A105" s="884">
        <v>100</v>
      </c>
      <c r="B105" s="1589">
        <v>100</v>
      </c>
      <c r="C105" s="1589">
        <v>100</v>
      </c>
      <c r="D105" s="1590" t="s">
        <v>245</v>
      </c>
      <c r="E105" s="2190">
        <f>+'T-Balan21'!E104</f>
        <v>350</v>
      </c>
      <c r="F105" s="2190">
        <f>+'T-Balan21'!F104</f>
        <v>0</v>
      </c>
      <c r="G105" s="2222">
        <f t="shared" si="4"/>
        <v>350</v>
      </c>
      <c r="H105" s="1110">
        <f t="shared" si="5"/>
        <v>0</v>
      </c>
      <c r="I105" s="1110">
        <f t="shared" si="6"/>
        <v>0</v>
      </c>
      <c r="L105" s="1707"/>
      <c r="M105" s="1866"/>
      <c r="N105" s="1866"/>
    </row>
    <row r="106" spans="1:14">
      <c r="A106" s="884">
        <v>101</v>
      </c>
      <c r="B106" s="1589">
        <v>101</v>
      </c>
      <c r="C106" s="1589">
        <v>101</v>
      </c>
      <c r="D106" s="1590" t="s">
        <v>246</v>
      </c>
      <c r="E106" s="2190">
        <f>+'T-Balan21'!E105</f>
        <v>218652.5</v>
      </c>
      <c r="F106" s="2190">
        <f>+'T-Balan21'!F105</f>
        <v>0</v>
      </c>
      <c r="G106" s="2222">
        <f t="shared" si="4"/>
        <v>218652.5</v>
      </c>
      <c r="H106" s="1110">
        <f t="shared" si="5"/>
        <v>0</v>
      </c>
      <c r="I106" s="1110">
        <f t="shared" si="6"/>
        <v>0</v>
      </c>
      <c r="L106" s="1707"/>
      <c r="M106" s="1866"/>
      <c r="N106" s="1866"/>
    </row>
    <row r="107" spans="1:14">
      <c r="A107" s="884">
        <v>102</v>
      </c>
      <c r="B107" s="1589">
        <v>102</v>
      </c>
      <c r="C107" s="1589">
        <v>102</v>
      </c>
      <c r="D107" s="1590" t="s">
        <v>1447</v>
      </c>
      <c r="E107" s="2190">
        <f>+'T-Balan21'!E106</f>
        <v>59340</v>
      </c>
      <c r="F107" s="2190">
        <f>+'T-Balan21'!F106</f>
        <v>0</v>
      </c>
      <c r="G107" s="2222">
        <f t="shared" si="4"/>
        <v>59340</v>
      </c>
      <c r="H107" s="1110">
        <f t="shared" si="5"/>
        <v>0</v>
      </c>
      <c r="I107" s="1110">
        <f t="shared" si="6"/>
        <v>0</v>
      </c>
      <c r="L107" s="1707"/>
      <c r="M107" s="1866"/>
      <c r="N107" s="1866"/>
    </row>
    <row r="108" spans="1:14">
      <c r="A108" s="884">
        <v>103</v>
      </c>
      <c r="B108" s="1589">
        <v>103</v>
      </c>
      <c r="C108" s="1589">
        <v>103</v>
      </c>
      <c r="D108" s="1590" t="s">
        <v>247</v>
      </c>
      <c r="E108" s="2190">
        <f>+'T-Balan21'!E107</f>
        <v>10260</v>
      </c>
      <c r="F108" s="2190">
        <f>+'T-Balan21'!F107</f>
        <v>0</v>
      </c>
      <c r="G108" s="2222">
        <f t="shared" si="4"/>
        <v>10260</v>
      </c>
      <c r="H108" s="1110">
        <f t="shared" si="5"/>
        <v>0</v>
      </c>
      <c r="I108" s="1110">
        <f t="shared" si="6"/>
        <v>0</v>
      </c>
      <c r="L108" s="1707"/>
      <c r="M108" s="1866"/>
      <c r="N108" s="1866"/>
    </row>
    <row r="109" spans="1:14">
      <c r="A109" s="884">
        <v>104</v>
      </c>
      <c r="B109" s="1589">
        <v>104</v>
      </c>
      <c r="C109" s="1589">
        <v>104</v>
      </c>
      <c r="D109" s="1590" t="s">
        <v>1719</v>
      </c>
      <c r="E109" s="2190">
        <f>+'T-Balan21'!E108</f>
        <v>0</v>
      </c>
      <c r="F109" s="2190">
        <f>+'T-Balan21'!F108</f>
        <v>0</v>
      </c>
      <c r="G109" s="2222">
        <f t="shared" si="4"/>
        <v>0</v>
      </c>
      <c r="H109" s="1110">
        <f t="shared" si="5"/>
        <v>0</v>
      </c>
      <c r="I109" s="1110">
        <f t="shared" si="6"/>
        <v>0</v>
      </c>
      <c r="L109" s="1707"/>
      <c r="M109" s="1866"/>
      <c r="N109" s="1866"/>
    </row>
    <row r="110" spans="1:14">
      <c r="A110" s="884">
        <v>105</v>
      </c>
      <c r="B110" s="1589">
        <v>105</v>
      </c>
      <c r="C110" s="1589">
        <v>105</v>
      </c>
      <c r="D110" s="1590" t="s">
        <v>740</v>
      </c>
      <c r="E110" s="2190">
        <f>+'T-Balan21'!E109</f>
        <v>0</v>
      </c>
      <c r="F110" s="2190">
        <f>+'T-Balan21'!F109</f>
        <v>0</v>
      </c>
      <c r="G110" s="2222">
        <f t="shared" si="4"/>
        <v>0</v>
      </c>
      <c r="H110" s="1110">
        <f t="shared" si="5"/>
        <v>0</v>
      </c>
      <c r="I110" s="1110">
        <f t="shared" si="6"/>
        <v>0</v>
      </c>
      <c r="L110" s="1707"/>
      <c r="M110" s="1866"/>
      <c r="N110" s="1866"/>
    </row>
    <row r="111" spans="1:14">
      <c r="A111" s="884">
        <v>106</v>
      </c>
      <c r="B111" s="1589">
        <v>106</v>
      </c>
      <c r="C111" s="1589">
        <v>106</v>
      </c>
      <c r="D111" s="1590" t="s">
        <v>1720</v>
      </c>
      <c r="E111" s="2190">
        <f>+'T-Balan21'!E110</f>
        <v>1206888</v>
      </c>
      <c r="F111" s="2190">
        <f>+'T-Balan21'!F110</f>
        <v>0</v>
      </c>
      <c r="G111" s="2222">
        <f t="shared" si="4"/>
        <v>1206888</v>
      </c>
      <c r="H111" s="1110">
        <f t="shared" si="5"/>
        <v>0</v>
      </c>
      <c r="I111" s="1110">
        <f t="shared" si="6"/>
        <v>0</v>
      </c>
      <c r="L111" s="1707"/>
      <c r="M111" s="1866"/>
      <c r="N111" s="1866"/>
    </row>
    <row r="112" spans="1:14">
      <c r="A112" s="884">
        <v>107</v>
      </c>
      <c r="B112" s="1589">
        <v>107</v>
      </c>
      <c r="C112" s="1589">
        <v>107</v>
      </c>
      <c r="D112" s="1590" t="s">
        <v>1721</v>
      </c>
      <c r="E112" s="2190">
        <f>+'T-Balan21'!E111</f>
        <v>1985667.38</v>
      </c>
      <c r="F112" s="2190">
        <f>+'T-Balan21'!F111</f>
        <v>0</v>
      </c>
      <c r="G112" s="2222">
        <v>0</v>
      </c>
      <c r="H112" s="1110">
        <f t="shared" si="5"/>
        <v>1985667.38</v>
      </c>
      <c r="I112" s="1110">
        <f t="shared" si="6"/>
        <v>0</v>
      </c>
      <c r="L112" s="1707"/>
      <c r="M112" s="1866"/>
      <c r="N112" s="1866"/>
    </row>
    <row r="113" spans="1:14">
      <c r="A113" s="884">
        <v>108</v>
      </c>
      <c r="B113" s="1589">
        <v>108</v>
      </c>
      <c r="C113" s="2202">
        <v>108</v>
      </c>
      <c r="D113" s="1590" t="s">
        <v>248</v>
      </c>
      <c r="E113" s="2190">
        <f>+'T-Balan21'!E112</f>
        <v>83289530</v>
      </c>
      <c r="F113" s="2190">
        <f>+'T-Balan21'!F112</f>
        <v>0</v>
      </c>
      <c r="G113" s="2222">
        <v>0</v>
      </c>
      <c r="H113" s="1110">
        <f t="shared" si="5"/>
        <v>83289530</v>
      </c>
      <c r="I113" s="1110">
        <f t="shared" si="6"/>
        <v>0</v>
      </c>
      <c r="L113" s="1707"/>
      <c r="M113" s="1866"/>
      <c r="N113" s="1866"/>
    </row>
    <row r="114" spans="1:14">
      <c r="A114" s="884">
        <v>109</v>
      </c>
      <c r="B114" s="1589">
        <v>109</v>
      </c>
      <c r="C114" s="2202">
        <v>109</v>
      </c>
      <c r="D114" s="1590" t="s">
        <v>249</v>
      </c>
      <c r="E114" s="2190">
        <f>+'T-Balan21'!E113</f>
        <v>732742</v>
      </c>
      <c r="F114" s="2190">
        <f>+'T-Balan21'!F113</f>
        <v>0</v>
      </c>
      <c r="G114" s="2222">
        <v>0</v>
      </c>
      <c r="H114" s="1110">
        <f t="shared" si="5"/>
        <v>732742</v>
      </c>
      <c r="I114" s="1110">
        <f t="shared" si="6"/>
        <v>0</v>
      </c>
      <c r="L114" s="1707"/>
      <c r="M114" s="1866"/>
      <c r="N114" s="1866"/>
    </row>
    <row r="115" spans="1:14">
      <c r="A115" s="884">
        <v>110</v>
      </c>
      <c r="B115" s="1589">
        <v>110</v>
      </c>
      <c r="C115" s="2202">
        <v>110</v>
      </c>
      <c r="D115" s="1590" t="s">
        <v>29</v>
      </c>
      <c r="E115" s="2190">
        <f>+'T-Balan21'!E114</f>
        <v>83828453.890000001</v>
      </c>
      <c r="F115" s="2190">
        <f>+'T-Balan21'!F114</f>
        <v>0</v>
      </c>
      <c r="G115" s="2222">
        <v>0</v>
      </c>
      <c r="H115" s="1110">
        <f t="shared" si="5"/>
        <v>83828453.890000001</v>
      </c>
      <c r="I115" s="1110">
        <f t="shared" si="6"/>
        <v>0</v>
      </c>
      <c r="L115" s="1707"/>
      <c r="M115" s="1866"/>
      <c r="N115" s="1866"/>
    </row>
    <row r="116" spans="1:14">
      <c r="A116" s="884">
        <v>111</v>
      </c>
      <c r="B116" s="1589">
        <v>111</v>
      </c>
      <c r="C116" s="2202">
        <v>111</v>
      </c>
      <c r="D116" s="1590" t="s">
        <v>1722</v>
      </c>
      <c r="E116" s="2190">
        <f>+'T-Balan21'!E115</f>
        <v>317197699.98000002</v>
      </c>
      <c r="F116" s="2190">
        <f>+'T-Balan21'!F115</f>
        <v>0</v>
      </c>
      <c r="G116" s="2222">
        <v>0</v>
      </c>
      <c r="H116" s="1110">
        <f t="shared" si="5"/>
        <v>317197699.98000002</v>
      </c>
      <c r="I116" s="1110">
        <f t="shared" si="6"/>
        <v>0</v>
      </c>
      <c r="L116" s="1707"/>
      <c r="M116" s="1866"/>
      <c r="N116" s="1866"/>
    </row>
    <row r="117" spans="1:14">
      <c r="A117" s="884">
        <v>112</v>
      </c>
      <c r="B117" s="1589">
        <v>112</v>
      </c>
      <c r="C117" s="2202">
        <v>112</v>
      </c>
      <c r="D117" s="1590" t="s">
        <v>251</v>
      </c>
      <c r="E117" s="2190">
        <f>+'T-Balan21'!E116</f>
        <v>152926314.94999999</v>
      </c>
      <c r="F117" s="2190">
        <f>+'T-Balan21'!F116</f>
        <v>0</v>
      </c>
      <c r="G117" s="2222">
        <v>0</v>
      </c>
      <c r="H117" s="1110">
        <f t="shared" si="5"/>
        <v>152926314.94999999</v>
      </c>
      <c r="I117" s="1110">
        <f t="shared" si="6"/>
        <v>0</v>
      </c>
      <c r="L117" s="1707"/>
      <c r="M117" s="1866"/>
      <c r="N117" s="1866"/>
    </row>
    <row r="118" spans="1:14">
      <c r="A118" s="884">
        <v>113</v>
      </c>
      <c r="B118" s="1589">
        <v>113</v>
      </c>
      <c r="C118" s="2202">
        <v>113</v>
      </c>
      <c r="D118" s="1590" t="s">
        <v>252</v>
      </c>
      <c r="E118" s="2190">
        <f>+'T-Balan21'!E117</f>
        <v>43291366.479999997</v>
      </c>
      <c r="F118" s="2190">
        <f>+'T-Balan21'!F117</f>
        <v>0</v>
      </c>
      <c r="G118" s="2222">
        <v>0</v>
      </c>
      <c r="H118" s="1110">
        <f t="shared" si="5"/>
        <v>43291366.479999997</v>
      </c>
      <c r="I118" s="1110">
        <f t="shared" si="6"/>
        <v>0</v>
      </c>
      <c r="L118" s="1707"/>
      <c r="M118" s="1866"/>
      <c r="N118" s="1866"/>
    </row>
    <row r="119" spans="1:14">
      <c r="A119" s="884">
        <v>114</v>
      </c>
      <c r="B119" s="1589">
        <v>114</v>
      </c>
      <c r="C119" s="2202">
        <v>114</v>
      </c>
      <c r="D119" s="1590" t="s">
        <v>253</v>
      </c>
      <c r="E119" s="2190">
        <f>+'T-Balan21'!E118</f>
        <v>76496924.435000002</v>
      </c>
      <c r="F119" s="2190">
        <f>+'T-Balan21'!F118</f>
        <v>0</v>
      </c>
      <c r="G119" s="2222">
        <v>0</v>
      </c>
      <c r="H119" s="1110">
        <f t="shared" si="5"/>
        <v>76496924.435000002</v>
      </c>
      <c r="I119" s="1110">
        <f t="shared" si="6"/>
        <v>0</v>
      </c>
      <c r="L119" s="1707"/>
      <c r="M119" s="1866"/>
      <c r="N119" s="1866"/>
    </row>
    <row r="120" spans="1:14">
      <c r="A120" s="884">
        <v>115</v>
      </c>
      <c r="B120" s="1589">
        <v>115</v>
      </c>
      <c r="C120" s="2202">
        <v>115</v>
      </c>
      <c r="D120" s="1590" t="s">
        <v>254</v>
      </c>
      <c r="E120" s="2190">
        <f>+'T-Balan21'!E119</f>
        <v>65551866.164999999</v>
      </c>
      <c r="F120" s="2190">
        <f>+'T-Balan21'!F119</f>
        <v>0</v>
      </c>
      <c r="G120" s="2222">
        <v>0</v>
      </c>
      <c r="H120" s="1110">
        <f t="shared" si="5"/>
        <v>65551866.164999999</v>
      </c>
      <c r="I120" s="1110">
        <f t="shared" si="6"/>
        <v>0</v>
      </c>
      <c r="L120" s="1707"/>
      <c r="M120" s="1866"/>
      <c r="N120" s="1866"/>
    </row>
    <row r="121" spans="1:14">
      <c r="A121" s="884">
        <v>116</v>
      </c>
      <c r="B121" s="1589">
        <v>116</v>
      </c>
      <c r="C121" s="2202">
        <v>116</v>
      </c>
      <c r="D121" s="1590" t="s">
        <v>1723</v>
      </c>
      <c r="E121" s="2190">
        <f>+'T-Balan21'!E120</f>
        <v>5516783.5</v>
      </c>
      <c r="F121" s="2190">
        <f>+'T-Balan21'!F120</f>
        <v>0</v>
      </c>
      <c r="G121" s="2222">
        <v>0</v>
      </c>
      <c r="H121" s="1110">
        <f t="shared" si="5"/>
        <v>5516783.5</v>
      </c>
      <c r="I121" s="1110">
        <f t="shared" si="6"/>
        <v>0</v>
      </c>
      <c r="L121" s="1707"/>
      <c r="M121" s="1866"/>
      <c r="N121" s="1866"/>
    </row>
    <row r="122" spans="1:14">
      <c r="A122" s="884">
        <v>117</v>
      </c>
      <c r="B122" s="1589">
        <v>117</v>
      </c>
      <c r="C122" s="2202">
        <v>117</v>
      </c>
      <c r="D122" s="1590" t="s">
        <v>794</v>
      </c>
      <c r="E122" s="2190">
        <f>+'T-Balan21'!E121</f>
        <v>439692554.81999999</v>
      </c>
      <c r="F122" s="2190">
        <f>+'T-Balan21'!F121</f>
        <v>0</v>
      </c>
      <c r="G122" s="2222">
        <v>0</v>
      </c>
      <c r="H122" s="1110">
        <f t="shared" si="5"/>
        <v>439692554.81999999</v>
      </c>
      <c r="I122" s="1110">
        <f t="shared" si="6"/>
        <v>0</v>
      </c>
      <c r="L122" s="1707"/>
      <c r="M122" s="1866"/>
      <c r="N122" s="1866"/>
    </row>
    <row r="123" spans="1:14">
      <c r="A123" s="884">
        <v>118</v>
      </c>
      <c r="B123" s="1589">
        <v>118</v>
      </c>
      <c r="C123" s="2202">
        <v>118</v>
      </c>
      <c r="D123" s="1590" t="s">
        <v>795</v>
      </c>
      <c r="E123" s="2190">
        <f>+'T-Balan21'!E122</f>
        <v>722933.75</v>
      </c>
      <c r="F123" s="2190">
        <f>+'T-Balan21'!F122</f>
        <v>0</v>
      </c>
      <c r="G123" s="2222">
        <v>0</v>
      </c>
      <c r="H123" s="1110">
        <f t="shared" si="5"/>
        <v>722933.75</v>
      </c>
      <c r="I123" s="1110">
        <f t="shared" si="6"/>
        <v>0</v>
      </c>
      <c r="L123" s="1707"/>
      <c r="M123" s="1866"/>
      <c r="N123" s="1866"/>
    </row>
    <row r="124" spans="1:14">
      <c r="A124" s="884">
        <v>119</v>
      </c>
      <c r="B124" s="1589">
        <v>119</v>
      </c>
      <c r="C124" s="2202">
        <v>119</v>
      </c>
      <c r="D124" s="1590" t="s">
        <v>1380</v>
      </c>
      <c r="E124" s="2190">
        <f>+'T-Balan21'!E123</f>
        <v>9203974.4700000007</v>
      </c>
      <c r="F124" s="2190">
        <f>+'T-Balan21'!F123</f>
        <v>0</v>
      </c>
      <c r="G124" s="2222">
        <v>0</v>
      </c>
      <c r="H124" s="1110">
        <f t="shared" si="5"/>
        <v>9203974.4700000007</v>
      </c>
      <c r="I124" s="1110">
        <f t="shared" si="6"/>
        <v>0</v>
      </c>
      <c r="L124" s="1707"/>
      <c r="M124" s="1866"/>
      <c r="N124" s="1866"/>
    </row>
    <row r="125" spans="1:14">
      <c r="A125" s="884">
        <v>120</v>
      </c>
      <c r="B125" s="1589">
        <v>120</v>
      </c>
      <c r="C125" s="2202">
        <v>120</v>
      </c>
      <c r="D125" s="1590" t="s">
        <v>257</v>
      </c>
      <c r="E125" s="2190">
        <f>+'T-Balan21'!E124</f>
        <v>0</v>
      </c>
      <c r="F125" s="2190">
        <f>+'T-Balan21'!F124</f>
        <v>0</v>
      </c>
      <c r="G125" s="2222">
        <v>0</v>
      </c>
      <c r="H125" s="1110">
        <f t="shared" si="5"/>
        <v>0</v>
      </c>
      <c r="I125" s="1110">
        <f t="shared" si="6"/>
        <v>0</v>
      </c>
      <c r="L125" s="1707"/>
      <c r="M125" s="1866"/>
      <c r="N125" s="1866"/>
    </row>
    <row r="126" spans="1:14">
      <c r="A126" s="884">
        <v>121</v>
      </c>
      <c r="B126" s="1589">
        <v>121</v>
      </c>
      <c r="C126" s="2202">
        <v>121</v>
      </c>
      <c r="D126" s="1590" t="s">
        <v>258</v>
      </c>
      <c r="E126" s="2190">
        <f>+'T-Balan21'!E125</f>
        <v>28377371.73</v>
      </c>
      <c r="F126" s="2190">
        <f>+'T-Balan21'!F125</f>
        <v>0</v>
      </c>
      <c r="G126" s="2222">
        <v>0</v>
      </c>
      <c r="H126" s="1110">
        <f t="shared" si="5"/>
        <v>28377371.73</v>
      </c>
      <c r="I126" s="1110">
        <f t="shared" si="6"/>
        <v>0</v>
      </c>
      <c r="L126" s="1707"/>
      <c r="M126" s="1866"/>
      <c r="N126" s="1866"/>
    </row>
    <row r="127" spans="1:14">
      <c r="A127" s="884">
        <v>122</v>
      </c>
      <c r="B127" s="1589">
        <v>122</v>
      </c>
      <c r="C127" s="2202">
        <v>122</v>
      </c>
      <c r="D127" s="1590" t="s">
        <v>259</v>
      </c>
      <c r="E127" s="2190">
        <f>+'T-Balan21'!E126</f>
        <v>2990336.29</v>
      </c>
      <c r="F127" s="2190">
        <f>+'T-Balan21'!F126</f>
        <v>0</v>
      </c>
      <c r="G127" s="2222">
        <v>0</v>
      </c>
      <c r="H127" s="1110">
        <f t="shared" si="5"/>
        <v>2990336.29</v>
      </c>
      <c r="I127" s="1110">
        <f t="shared" si="6"/>
        <v>0</v>
      </c>
      <c r="L127" s="1707"/>
      <c r="M127" s="1866"/>
      <c r="N127" s="1866"/>
    </row>
    <row r="128" spans="1:14">
      <c r="A128" s="884">
        <v>123</v>
      </c>
      <c r="B128" s="1589">
        <v>123</v>
      </c>
      <c r="C128" s="2202">
        <v>123</v>
      </c>
      <c r="D128" s="1590" t="s">
        <v>260</v>
      </c>
      <c r="E128" s="2190">
        <f>+'T-Balan21'!E127</f>
        <v>1342375.93</v>
      </c>
      <c r="F128" s="2190">
        <f>+'T-Balan21'!F127</f>
        <v>0</v>
      </c>
      <c r="G128" s="2222">
        <v>0</v>
      </c>
      <c r="H128" s="1110">
        <f t="shared" si="5"/>
        <v>1342375.93</v>
      </c>
      <c r="I128" s="1110">
        <f t="shared" si="6"/>
        <v>0</v>
      </c>
      <c r="L128" s="1707"/>
      <c r="M128" s="1866"/>
      <c r="N128" s="1866"/>
    </row>
    <row r="129" spans="1:14">
      <c r="A129" s="884">
        <v>124</v>
      </c>
      <c r="B129" s="1589">
        <v>124</v>
      </c>
      <c r="C129" s="2202">
        <v>124</v>
      </c>
      <c r="D129" s="1590" t="s">
        <v>173</v>
      </c>
      <c r="E129" s="2190">
        <f>+'T-Balan21'!E128</f>
        <v>201822986.28999999</v>
      </c>
      <c r="F129" s="2190">
        <f>+'T-Balan21'!F128</f>
        <v>0</v>
      </c>
      <c r="G129" s="2222">
        <v>0</v>
      </c>
      <c r="H129" s="1110">
        <f t="shared" si="5"/>
        <v>201822986.28999999</v>
      </c>
      <c r="I129" s="1110">
        <f t="shared" si="6"/>
        <v>0</v>
      </c>
      <c r="L129" s="1707"/>
      <c r="M129" s="1866"/>
      <c r="N129" s="1866"/>
    </row>
    <row r="130" spans="1:14">
      <c r="A130" s="884">
        <v>125</v>
      </c>
      <c r="B130" s="1589">
        <v>125</v>
      </c>
      <c r="C130" s="2202">
        <v>125</v>
      </c>
      <c r="D130" s="1590" t="s">
        <v>262</v>
      </c>
      <c r="E130" s="2190">
        <f>+'T-Balan21'!E129</f>
        <v>0</v>
      </c>
      <c r="F130" s="2190">
        <f>+'T-Balan21'!F129</f>
        <v>0</v>
      </c>
      <c r="G130" s="2222">
        <v>0</v>
      </c>
      <c r="H130" s="1110">
        <f t="shared" si="5"/>
        <v>0</v>
      </c>
      <c r="I130" s="1110">
        <f t="shared" si="6"/>
        <v>0</v>
      </c>
      <c r="L130" s="1707"/>
      <c r="M130" s="1866"/>
      <c r="N130" s="1866"/>
    </row>
    <row r="131" spans="1:14">
      <c r="A131" s="884">
        <v>126</v>
      </c>
      <c r="B131" s="1589">
        <v>126</v>
      </c>
      <c r="C131" s="2202">
        <v>126</v>
      </c>
      <c r="D131" s="1590" t="s">
        <v>263</v>
      </c>
      <c r="E131" s="2190">
        <f>+'T-Balan21'!E130</f>
        <v>0</v>
      </c>
      <c r="F131" s="2190">
        <f>+'T-Balan21'!F130</f>
        <v>0</v>
      </c>
      <c r="G131" s="2222">
        <v>0</v>
      </c>
      <c r="H131" s="1110">
        <f t="shared" si="5"/>
        <v>0</v>
      </c>
      <c r="I131" s="1110">
        <f t="shared" si="6"/>
        <v>0</v>
      </c>
      <c r="L131" s="1707"/>
      <c r="M131" s="1866"/>
      <c r="N131" s="1866"/>
    </row>
    <row r="132" spans="1:14">
      <c r="A132" s="884">
        <v>127</v>
      </c>
      <c r="B132" s="1589">
        <v>127</v>
      </c>
      <c r="C132" s="2202">
        <v>127</v>
      </c>
      <c r="D132" s="1590" t="s">
        <v>174</v>
      </c>
      <c r="E132" s="2190">
        <f>+'T-Balan21'!E131</f>
        <v>0</v>
      </c>
      <c r="F132" s="2190">
        <f>+'T-Balan21'!F131</f>
        <v>0</v>
      </c>
      <c r="G132" s="2222">
        <v>0</v>
      </c>
      <c r="H132" s="1110">
        <f t="shared" si="5"/>
        <v>0</v>
      </c>
      <c r="I132" s="1110">
        <f t="shared" si="6"/>
        <v>0</v>
      </c>
      <c r="L132" s="1707"/>
      <c r="M132" s="1866"/>
      <c r="N132" s="1866"/>
    </row>
    <row r="133" spans="1:14">
      <c r="A133" s="884">
        <v>128</v>
      </c>
      <c r="B133" s="1589">
        <v>128</v>
      </c>
      <c r="C133" s="2202">
        <v>128</v>
      </c>
      <c r="D133" s="1590" t="s">
        <v>265</v>
      </c>
      <c r="E133" s="2190">
        <f>+'T-Balan21'!E132</f>
        <v>3434201.17</v>
      </c>
      <c r="F133" s="2190">
        <f>+'T-Balan21'!F132</f>
        <v>0</v>
      </c>
      <c r="G133" s="2222">
        <v>0</v>
      </c>
      <c r="H133" s="1110">
        <f t="shared" si="5"/>
        <v>3434201.17</v>
      </c>
      <c r="I133" s="1110">
        <f t="shared" si="6"/>
        <v>0</v>
      </c>
      <c r="L133" s="1707"/>
      <c r="M133" s="1866"/>
      <c r="N133" s="1866"/>
    </row>
    <row r="134" spans="1:14">
      <c r="A134" s="884">
        <v>129</v>
      </c>
      <c r="B134" s="1589">
        <v>129</v>
      </c>
      <c r="C134" s="2202">
        <v>129</v>
      </c>
      <c r="D134" s="1590" t="s">
        <v>266</v>
      </c>
      <c r="E134" s="2190">
        <f>+'T-Balan21'!E133</f>
        <v>0</v>
      </c>
      <c r="F134" s="2190">
        <f>+'T-Balan21'!F133</f>
        <v>0</v>
      </c>
      <c r="G134" s="2222">
        <v>0</v>
      </c>
      <c r="H134" s="1110">
        <f t="shared" si="5"/>
        <v>0</v>
      </c>
      <c r="I134" s="1110">
        <f t="shared" si="6"/>
        <v>0</v>
      </c>
      <c r="L134" s="1707"/>
      <c r="M134" s="1866"/>
      <c r="N134" s="1866"/>
    </row>
    <row r="135" spans="1:14">
      <c r="A135" s="884">
        <v>130</v>
      </c>
      <c r="B135" s="1589">
        <v>130</v>
      </c>
      <c r="C135" s="2202">
        <v>130</v>
      </c>
      <c r="D135" s="1590" t="s">
        <v>74</v>
      </c>
      <c r="E135" s="2190">
        <f>+'T-Balan21'!E134</f>
        <v>434283</v>
      </c>
      <c r="F135" s="2190">
        <f>+'T-Balan21'!F134</f>
        <v>0</v>
      </c>
      <c r="G135" s="2222">
        <v>0</v>
      </c>
      <c r="H135" s="1110">
        <f t="shared" ref="H135:H198" si="7">+E135-G135</f>
        <v>434283</v>
      </c>
      <c r="I135" s="1110">
        <f t="shared" ref="I135:I198" si="8">+F135</f>
        <v>0</v>
      </c>
      <c r="L135" s="1707"/>
      <c r="M135" s="1866"/>
      <c r="N135" s="1866"/>
    </row>
    <row r="136" spans="1:14">
      <c r="A136" s="884">
        <v>131</v>
      </c>
      <c r="B136" s="1589">
        <v>131</v>
      </c>
      <c r="C136" s="2202">
        <v>131</v>
      </c>
      <c r="D136" s="1590" t="s">
        <v>75</v>
      </c>
      <c r="E136" s="2190">
        <f>+'T-Balan21'!E135</f>
        <v>2145840</v>
      </c>
      <c r="F136" s="2190">
        <f>+'T-Balan21'!F135</f>
        <v>0</v>
      </c>
      <c r="G136" s="2222">
        <v>0</v>
      </c>
      <c r="H136" s="1110">
        <f t="shared" si="7"/>
        <v>2145840</v>
      </c>
      <c r="I136" s="1110">
        <f t="shared" si="8"/>
        <v>0</v>
      </c>
      <c r="L136" s="1707"/>
      <c r="M136" s="1866"/>
      <c r="N136" s="1866"/>
    </row>
    <row r="137" spans="1:14">
      <c r="A137" s="884">
        <v>132</v>
      </c>
      <c r="B137" s="1589">
        <v>132</v>
      </c>
      <c r="C137" s="2202">
        <v>132</v>
      </c>
      <c r="D137" s="1590" t="s">
        <v>267</v>
      </c>
      <c r="E137" s="2190">
        <f>+'T-Balan21'!E136</f>
        <v>0</v>
      </c>
      <c r="F137" s="2190">
        <f>+'T-Balan21'!F136</f>
        <v>0</v>
      </c>
      <c r="G137" s="2222">
        <v>0</v>
      </c>
      <c r="H137" s="1110">
        <f t="shared" si="7"/>
        <v>0</v>
      </c>
      <c r="I137" s="1110">
        <f t="shared" si="8"/>
        <v>0</v>
      </c>
      <c r="L137" s="1707"/>
      <c r="M137" s="1866"/>
      <c r="N137" s="1866"/>
    </row>
    <row r="138" spans="1:14">
      <c r="A138" s="884">
        <v>133</v>
      </c>
      <c r="B138" s="1589">
        <v>133</v>
      </c>
      <c r="C138" s="2202">
        <v>133</v>
      </c>
      <c r="D138" s="1590" t="s">
        <v>957</v>
      </c>
      <c r="E138" s="2190">
        <f>+'T-Balan21'!E137</f>
        <v>0</v>
      </c>
      <c r="F138" s="2190">
        <f>+'T-Balan21'!F137</f>
        <v>0</v>
      </c>
      <c r="G138" s="2222">
        <v>0</v>
      </c>
      <c r="H138" s="1110">
        <f t="shared" si="7"/>
        <v>0</v>
      </c>
      <c r="I138" s="1110">
        <f t="shared" si="8"/>
        <v>0</v>
      </c>
      <c r="L138" s="1707"/>
      <c r="M138" s="1866"/>
      <c r="N138" s="1866"/>
    </row>
    <row r="139" spans="1:14">
      <c r="A139" s="884">
        <v>134</v>
      </c>
      <c r="B139" s="1589">
        <v>134</v>
      </c>
      <c r="C139" s="2202">
        <v>134</v>
      </c>
      <c r="D139" s="1590" t="s">
        <v>470</v>
      </c>
      <c r="E139" s="2190">
        <f>+'T-Balan21'!E138</f>
        <v>0</v>
      </c>
      <c r="F139" s="2190">
        <f>+'T-Balan21'!F138</f>
        <v>0</v>
      </c>
      <c r="G139" s="2222">
        <v>0</v>
      </c>
      <c r="H139" s="1110">
        <f t="shared" si="7"/>
        <v>0</v>
      </c>
      <c r="I139" s="1110">
        <f t="shared" si="8"/>
        <v>0</v>
      </c>
      <c r="L139" s="1707"/>
      <c r="M139" s="1866"/>
      <c r="N139" s="1866"/>
    </row>
    <row r="140" spans="1:14">
      <c r="A140" s="884">
        <v>135</v>
      </c>
      <c r="B140" s="1589">
        <v>135</v>
      </c>
      <c r="C140" s="2202">
        <v>135</v>
      </c>
      <c r="D140" s="1590" t="s">
        <v>471</v>
      </c>
      <c r="E140" s="2190">
        <f>+'T-Balan21'!E139</f>
        <v>0</v>
      </c>
      <c r="F140" s="2190">
        <f>+'T-Balan21'!F139</f>
        <v>0</v>
      </c>
      <c r="G140" s="2222">
        <v>0</v>
      </c>
      <c r="H140" s="1110">
        <f t="shared" si="7"/>
        <v>0</v>
      </c>
      <c r="I140" s="1110">
        <f t="shared" si="8"/>
        <v>0</v>
      </c>
      <c r="L140" s="1707"/>
      <c r="M140" s="1866"/>
      <c r="N140" s="1866"/>
    </row>
    <row r="141" spans="1:14">
      <c r="A141" s="884">
        <v>136</v>
      </c>
      <c r="B141" s="1589">
        <v>136</v>
      </c>
      <c r="C141" s="2202">
        <v>136</v>
      </c>
      <c r="D141" s="1590" t="s">
        <v>472</v>
      </c>
      <c r="E141" s="2190">
        <f>+'T-Balan21'!E140</f>
        <v>0</v>
      </c>
      <c r="F141" s="2190">
        <f>+'T-Balan21'!F140</f>
        <v>0</v>
      </c>
      <c r="G141" s="2222">
        <v>0</v>
      </c>
      <c r="H141" s="1110">
        <f t="shared" si="7"/>
        <v>0</v>
      </c>
      <c r="I141" s="1110">
        <f t="shared" si="8"/>
        <v>0</v>
      </c>
      <c r="L141" s="1707"/>
      <c r="M141" s="1866"/>
      <c r="N141" s="1866"/>
    </row>
    <row r="142" spans="1:14">
      <c r="A142" s="884">
        <v>137</v>
      </c>
      <c r="B142" s="1589">
        <v>137</v>
      </c>
      <c r="C142" s="2202">
        <v>137</v>
      </c>
      <c r="D142" s="1590" t="s">
        <v>473</v>
      </c>
      <c r="E142" s="2190">
        <f>+'T-Balan21'!E141</f>
        <v>6295559</v>
      </c>
      <c r="F142" s="2190">
        <f>+'T-Balan21'!F141</f>
        <v>0</v>
      </c>
      <c r="G142" s="2222">
        <v>0</v>
      </c>
      <c r="H142" s="1110">
        <f t="shared" si="7"/>
        <v>6295559</v>
      </c>
      <c r="I142" s="1110">
        <f t="shared" si="8"/>
        <v>0</v>
      </c>
      <c r="L142" s="1707"/>
      <c r="M142" s="1866"/>
      <c r="N142" s="1866"/>
    </row>
    <row r="143" spans="1:14">
      <c r="A143" s="884">
        <v>138</v>
      </c>
      <c r="B143" s="1589">
        <v>138</v>
      </c>
      <c r="C143" s="2202">
        <v>138</v>
      </c>
      <c r="D143" s="1590" t="s">
        <v>268</v>
      </c>
      <c r="E143" s="2190">
        <f>+'T-Balan21'!E142</f>
        <v>0</v>
      </c>
      <c r="F143" s="2190">
        <f>+'T-Balan21'!F142</f>
        <v>0</v>
      </c>
      <c r="G143" s="2222">
        <v>0</v>
      </c>
      <c r="H143" s="1110">
        <f t="shared" si="7"/>
        <v>0</v>
      </c>
      <c r="I143" s="1110">
        <f t="shared" si="8"/>
        <v>0</v>
      </c>
      <c r="L143" s="1707"/>
      <c r="M143" s="1866"/>
      <c r="N143" s="1866"/>
    </row>
    <row r="144" spans="1:14">
      <c r="A144" s="884">
        <v>139</v>
      </c>
      <c r="B144" s="1589">
        <v>139</v>
      </c>
      <c r="C144" s="2202">
        <v>139</v>
      </c>
      <c r="D144" s="1590" t="s">
        <v>269</v>
      </c>
      <c r="E144" s="2190">
        <f>+'T-Balan21'!E143</f>
        <v>0</v>
      </c>
      <c r="F144" s="2190">
        <f>+'T-Balan21'!F143</f>
        <v>0</v>
      </c>
      <c r="G144" s="2222">
        <v>0</v>
      </c>
      <c r="H144" s="1110">
        <f t="shared" si="7"/>
        <v>0</v>
      </c>
      <c r="I144" s="1110">
        <f t="shared" si="8"/>
        <v>0</v>
      </c>
      <c r="L144" s="1707"/>
      <c r="M144" s="1866"/>
      <c r="N144" s="1866"/>
    </row>
    <row r="145" spans="1:14">
      <c r="A145" s="884">
        <v>140</v>
      </c>
      <c r="B145" s="1589">
        <v>140</v>
      </c>
      <c r="C145" s="2202">
        <v>140</v>
      </c>
      <c r="D145" s="1590" t="s">
        <v>41</v>
      </c>
      <c r="E145" s="2190">
        <f>+'T-Balan21'!E144</f>
        <v>82808</v>
      </c>
      <c r="F145" s="2190">
        <f>+'T-Balan21'!F144</f>
        <v>0</v>
      </c>
      <c r="G145" s="2222">
        <v>0</v>
      </c>
      <c r="H145" s="1110">
        <f t="shared" si="7"/>
        <v>82808</v>
      </c>
      <c r="I145" s="1110">
        <f t="shared" si="8"/>
        <v>0</v>
      </c>
      <c r="L145" s="1707"/>
      <c r="M145" s="1866"/>
      <c r="N145" s="1866"/>
    </row>
    <row r="146" spans="1:14">
      <c r="A146" s="884">
        <v>141</v>
      </c>
      <c r="B146" s="1589">
        <v>141</v>
      </c>
      <c r="C146" s="2202">
        <v>141</v>
      </c>
      <c r="D146" s="1590" t="s">
        <v>270</v>
      </c>
      <c r="E146" s="2190">
        <f>+'T-Balan21'!E145</f>
        <v>0</v>
      </c>
      <c r="F146" s="2190">
        <f>+'T-Balan21'!F145</f>
        <v>0</v>
      </c>
      <c r="G146" s="2222">
        <v>0</v>
      </c>
      <c r="H146" s="1110">
        <f t="shared" si="7"/>
        <v>0</v>
      </c>
      <c r="I146" s="1110">
        <f t="shared" si="8"/>
        <v>0</v>
      </c>
      <c r="L146" s="1707"/>
      <c r="M146" s="1866"/>
      <c r="N146" s="1866"/>
    </row>
    <row r="147" spans="1:14">
      <c r="A147" s="884">
        <v>142</v>
      </c>
      <c r="B147" s="1589">
        <v>142</v>
      </c>
      <c r="C147" s="2202">
        <v>142</v>
      </c>
      <c r="D147" s="1590" t="s">
        <v>271</v>
      </c>
      <c r="E147" s="2190">
        <f>+'T-Balan21'!E146</f>
        <v>3389187.48</v>
      </c>
      <c r="F147" s="2190">
        <f>+'T-Balan21'!F146</f>
        <v>0</v>
      </c>
      <c r="G147" s="2222">
        <v>0</v>
      </c>
      <c r="H147" s="1110">
        <f t="shared" si="7"/>
        <v>3389187.48</v>
      </c>
      <c r="I147" s="1110">
        <f t="shared" si="8"/>
        <v>0</v>
      </c>
      <c r="L147" s="1707"/>
      <c r="M147" s="1866"/>
      <c r="N147" s="1866"/>
    </row>
    <row r="148" spans="1:14">
      <c r="A148" s="884">
        <v>143</v>
      </c>
      <c r="B148" s="1589">
        <v>143</v>
      </c>
      <c r="C148" s="2202">
        <v>143</v>
      </c>
      <c r="D148" s="1590" t="s">
        <v>272</v>
      </c>
      <c r="E148" s="2190">
        <f>+'T-Balan21'!E147</f>
        <v>0</v>
      </c>
      <c r="F148" s="2190">
        <f>+'T-Balan21'!F147</f>
        <v>0</v>
      </c>
      <c r="G148" s="2222">
        <v>0</v>
      </c>
      <c r="H148" s="1110">
        <f t="shared" si="7"/>
        <v>0</v>
      </c>
      <c r="I148" s="1110">
        <f t="shared" si="8"/>
        <v>0</v>
      </c>
      <c r="L148" s="1707"/>
      <c r="M148" s="1866"/>
      <c r="N148" s="1866"/>
    </row>
    <row r="149" spans="1:14">
      <c r="A149" s="884">
        <v>144</v>
      </c>
      <c r="B149" s="1589">
        <v>144</v>
      </c>
      <c r="C149" s="2202">
        <v>144</v>
      </c>
      <c r="D149" s="1590" t="s">
        <v>40</v>
      </c>
      <c r="E149" s="2190">
        <f>+'T-Balan21'!E148</f>
        <v>0</v>
      </c>
      <c r="F149" s="2190">
        <f>+'T-Balan21'!F148</f>
        <v>0</v>
      </c>
      <c r="G149" s="2222">
        <v>0</v>
      </c>
      <c r="H149" s="1110">
        <f t="shared" si="7"/>
        <v>0</v>
      </c>
      <c r="I149" s="1110">
        <f t="shared" si="8"/>
        <v>0</v>
      </c>
      <c r="L149" s="1707"/>
      <c r="M149" s="1866"/>
      <c r="N149" s="1866"/>
    </row>
    <row r="150" spans="1:14">
      <c r="A150" s="884">
        <v>145</v>
      </c>
      <c r="B150" s="1589">
        <v>145</v>
      </c>
      <c r="C150" s="2202">
        <v>145</v>
      </c>
      <c r="D150" s="1590" t="s">
        <v>39</v>
      </c>
      <c r="E150" s="2190">
        <f>+'T-Balan21'!E149</f>
        <v>1807742.355</v>
      </c>
      <c r="F150" s="2190">
        <f>+'T-Balan21'!F149</f>
        <v>0</v>
      </c>
      <c r="G150" s="2222">
        <v>0</v>
      </c>
      <c r="H150" s="1110">
        <f t="shared" si="7"/>
        <v>1807742.355</v>
      </c>
      <c r="I150" s="1110">
        <f t="shared" si="8"/>
        <v>0</v>
      </c>
      <c r="L150" s="1707"/>
      <c r="M150" s="1866"/>
      <c r="N150" s="1866"/>
    </row>
    <row r="151" spans="1:14" s="278" customFormat="1">
      <c r="A151" s="884">
        <v>146</v>
      </c>
      <c r="B151" s="1589">
        <v>146</v>
      </c>
      <c r="C151" s="1589">
        <v>146</v>
      </c>
      <c r="D151" s="1590" t="s">
        <v>273</v>
      </c>
      <c r="E151" s="2190">
        <f>+'T-Balan21'!E150</f>
        <v>0</v>
      </c>
      <c r="F151" s="2190">
        <f>+'T-Balan21'!F150</f>
        <v>684788201</v>
      </c>
      <c r="G151" s="2222">
        <v>0</v>
      </c>
      <c r="H151" s="1110">
        <f t="shared" si="7"/>
        <v>0</v>
      </c>
      <c r="I151" s="1110">
        <f t="shared" si="8"/>
        <v>684788201</v>
      </c>
      <c r="J151" s="1110"/>
      <c r="K151" s="1110"/>
      <c r="L151" s="1707"/>
      <c r="M151" s="1866"/>
      <c r="N151" s="1866"/>
    </row>
    <row r="152" spans="1:14" s="278" customFormat="1">
      <c r="A152" s="884">
        <v>147</v>
      </c>
      <c r="B152" s="1589">
        <v>147</v>
      </c>
      <c r="C152" s="1589">
        <v>147</v>
      </c>
      <c r="D152" s="1590" t="s">
        <v>274</v>
      </c>
      <c r="E152" s="2190">
        <f>+'T-Balan21'!E151</f>
        <v>0</v>
      </c>
      <c r="F152" s="2190">
        <f>+'T-Balan21'!F151</f>
        <v>1003983945.225</v>
      </c>
      <c r="G152" s="2222">
        <v>0</v>
      </c>
      <c r="H152" s="1110">
        <f t="shared" si="7"/>
        <v>0</v>
      </c>
      <c r="I152" s="1110">
        <f t="shared" si="8"/>
        <v>1003983945.225</v>
      </c>
      <c r="J152" s="1110"/>
      <c r="K152" s="1110"/>
      <c r="L152" s="1707"/>
      <c r="M152" s="1866"/>
      <c r="N152" s="1866"/>
    </row>
    <row r="153" spans="1:14" s="278" customFormat="1">
      <c r="A153" s="884">
        <v>148</v>
      </c>
      <c r="B153" s="1589">
        <v>148</v>
      </c>
      <c r="C153" s="1589">
        <v>148</v>
      </c>
      <c r="D153" s="1590" t="s">
        <v>275</v>
      </c>
      <c r="E153" s="2190">
        <f>+'T-Balan21'!E152</f>
        <v>0</v>
      </c>
      <c r="F153" s="2190">
        <f>+'T-Balan21'!F152</f>
        <v>46023662</v>
      </c>
      <c r="G153" s="2222">
        <v>0</v>
      </c>
      <c r="H153" s="1110">
        <f t="shared" si="7"/>
        <v>0</v>
      </c>
      <c r="I153" s="1110">
        <f t="shared" si="8"/>
        <v>46023662</v>
      </c>
      <c r="J153" s="1110"/>
      <c r="K153" s="1110"/>
      <c r="L153" s="1707"/>
      <c r="M153" s="1866"/>
      <c r="N153" s="1866"/>
    </row>
    <row r="154" spans="1:14" s="278" customFormat="1">
      <c r="A154" s="884">
        <v>149</v>
      </c>
      <c r="B154" s="1589">
        <v>149</v>
      </c>
      <c r="C154" s="1589">
        <v>149</v>
      </c>
      <c r="D154" s="1590" t="s">
        <v>276</v>
      </c>
      <c r="E154" s="2190">
        <f>+'T-Balan21'!E153</f>
        <v>0</v>
      </c>
      <c r="F154" s="2190">
        <f>+'T-Balan21'!F153</f>
        <v>129262440</v>
      </c>
      <c r="G154" s="2222">
        <v>0</v>
      </c>
      <c r="H154" s="1110">
        <f t="shared" si="7"/>
        <v>0</v>
      </c>
      <c r="I154" s="1110">
        <f t="shared" si="8"/>
        <v>129262440</v>
      </c>
      <c r="J154" s="1110"/>
      <c r="K154" s="1110"/>
      <c r="L154" s="1707"/>
      <c r="M154" s="1866"/>
      <c r="N154" s="1866"/>
    </row>
    <row r="155" spans="1:14" s="278" customFormat="1">
      <c r="A155" s="884">
        <v>150</v>
      </c>
      <c r="B155" s="1589">
        <v>150</v>
      </c>
      <c r="C155" s="1589">
        <v>150</v>
      </c>
      <c r="D155" s="1590" t="s">
        <v>1553</v>
      </c>
      <c r="E155" s="2190">
        <f>+'T-Balan21'!E154</f>
        <v>0</v>
      </c>
      <c r="F155" s="2190">
        <f>+'T-Balan21'!F154</f>
        <v>1413713.73</v>
      </c>
      <c r="G155" s="2222">
        <v>0</v>
      </c>
      <c r="H155" s="1110">
        <f t="shared" si="7"/>
        <v>0</v>
      </c>
      <c r="I155" s="1110">
        <f t="shared" si="8"/>
        <v>1413713.73</v>
      </c>
      <c r="J155" s="1110"/>
      <c r="K155" s="1110"/>
      <c r="L155" s="1707"/>
      <c r="M155" s="1866"/>
      <c r="N155" s="1866"/>
    </row>
    <row r="156" spans="1:14" s="278" customFormat="1">
      <c r="A156" s="884">
        <v>151</v>
      </c>
      <c r="B156" s="1589">
        <v>151</v>
      </c>
      <c r="C156" s="1589">
        <v>151</v>
      </c>
      <c r="D156" s="1590" t="s">
        <v>277</v>
      </c>
      <c r="E156" s="2190">
        <f>+'T-Balan21'!E155</f>
        <v>0</v>
      </c>
      <c r="F156" s="2190">
        <f>+'T-Balan21'!F155</f>
        <v>0</v>
      </c>
      <c r="G156" s="2222">
        <v>0</v>
      </c>
      <c r="H156" s="1110">
        <f t="shared" si="7"/>
        <v>0</v>
      </c>
      <c r="I156" s="1110">
        <f t="shared" si="8"/>
        <v>0</v>
      </c>
      <c r="J156" s="1110"/>
      <c r="K156" s="1110"/>
      <c r="L156" s="1707"/>
      <c r="M156" s="1866"/>
      <c r="N156" s="1866"/>
    </row>
    <row r="157" spans="1:14" s="278" customFormat="1">
      <c r="A157" s="884">
        <v>152</v>
      </c>
      <c r="B157" s="1589">
        <v>152</v>
      </c>
      <c r="C157" s="1589">
        <v>152</v>
      </c>
      <c r="D157" s="1590" t="s">
        <v>278</v>
      </c>
      <c r="E157" s="2190">
        <f>+'T-Balan21'!E156</f>
        <v>0</v>
      </c>
      <c r="F157" s="2190">
        <f>+'T-Balan21'!F156</f>
        <v>284580</v>
      </c>
      <c r="G157" s="2222">
        <v>0</v>
      </c>
      <c r="H157" s="1110">
        <f t="shared" si="7"/>
        <v>0</v>
      </c>
      <c r="I157" s="1110">
        <f t="shared" si="8"/>
        <v>284580</v>
      </c>
      <c r="J157" s="1110"/>
      <c r="K157" s="1110"/>
      <c r="L157" s="1707"/>
      <c r="M157" s="1866"/>
      <c r="N157" s="1866"/>
    </row>
    <row r="158" spans="1:14" s="278" customFormat="1">
      <c r="A158" s="884">
        <v>153</v>
      </c>
      <c r="B158" s="1589">
        <v>153</v>
      </c>
      <c r="C158" s="1589">
        <v>153</v>
      </c>
      <c r="D158" s="1590" t="s">
        <v>279</v>
      </c>
      <c r="E158" s="2190">
        <f>+'T-Balan21'!E157</f>
        <v>0</v>
      </c>
      <c r="F158" s="2190">
        <f>+'T-Balan21'!F157</f>
        <v>693007688.76999998</v>
      </c>
      <c r="G158" s="2222">
        <v>0</v>
      </c>
      <c r="H158" s="1110">
        <f t="shared" si="7"/>
        <v>0</v>
      </c>
      <c r="I158" s="1110">
        <f t="shared" si="8"/>
        <v>693007688.76999998</v>
      </c>
      <c r="J158" s="1110"/>
      <c r="K158" s="1110"/>
      <c r="L158" s="1707"/>
      <c r="M158" s="1866"/>
      <c r="N158" s="1866"/>
    </row>
    <row r="159" spans="1:14" s="278" customFormat="1">
      <c r="A159" s="884">
        <v>154</v>
      </c>
      <c r="B159" s="1589">
        <v>154</v>
      </c>
      <c r="C159" s="1589">
        <v>154</v>
      </c>
      <c r="D159" s="1590" t="s">
        <v>810</v>
      </c>
      <c r="E159" s="2190">
        <f>+'T-Balan21'!E158</f>
        <v>0</v>
      </c>
      <c r="F159" s="2190">
        <f>+'T-Balan21'!F158</f>
        <v>2044236786.8399999</v>
      </c>
      <c r="G159" s="2222">
        <v>0</v>
      </c>
      <c r="H159" s="1110">
        <f t="shared" si="7"/>
        <v>0</v>
      </c>
      <c r="I159" s="1110">
        <f t="shared" si="8"/>
        <v>2044236786.8399999</v>
      </c>
      <c r="J159" s="1110"/>
      <c r="K159" s="1110"/>
      <c r="L159" s="1707"/>
      <c r="M159" s="1866"/>
      <c r="N159" s="1866"/>
    </row>
    <row r="160" spans="1:14" s="278" customFormat="1">
      <c r="A160" s="884">
        <v>155</v>
      </c>
      <c r="B160" s="1589">
        <v>155</v>
      </c>
      <c r="C160" s="1589">
        <v>155</v>
      </c>
      <c r="D160" s="1590" t="s">
        <v>811</v>
      </c>
      <c r="E160" s="2190">
        <f>+'T-Balan21'!E159</f>
        <v>0</v>
      </c>
      <c r="F160" s="2190">
        <f>+'T-Balan21'!F159</f>
        <v>50768145.530000001</v>
      </c>
      <c r="G160" s="2222">
        <v>0</v>
      </c>
      <c r="H160" s="1110">
        <f t="shared" si="7"/>
        <v>0</v>
      </c>
      <c r="I160" s="1110">
        <f t="shared" si="8"/>
        <v>50768145.530000001</v>
      </c>
      <c r="J160" s="1110"/>
      <c r="K160" s="1110"/>
      <c r="L160" s="1707"/>
      <c r="M160" s="1866"/>
      <c r="N160" s="1866"/>
    </row>
    <row r="161" spans="1:14" s="278" customFormat="1">
      <c r="A161" s="884">
        <v>156</v>
      </c>
      <c r="B161" s="1589">
        <v>156</v>
      </c>
      <c r="C161" s="1589">
        <v>156</v>
      </c>
      <c r="D161" s="1590" t="s">
        <v>1455</v>
      </c>
      <c r="E161" s="2190">
        <f>+'T-Balan21'!E160</f>
        <v>0</v>
      </c>
      <c r="F161" s="2190">
        <f>+'T-Balan21'!F160</f>
        <v>0</v>
      </c>
      <c r="G161" s="2222">
        <v>0</v>
      </c>
      <c r="H161" s="1110">
        <f t="shared" si="7"/>
        <v>0</v>
      </c>
      <c r="I161" s="1110">
        <f t="shared" si="8"/>
        <v>0</v>
      </c>
      <c r="J161" s="1110"/>
      <c r="K161" s="1110"/>
      <c r="L161" s="1707"/>
      <c r="M161" s="1866"/>
      <c r="N161" s="1866"/>
    </row>
    <row r="162" spans="1:14" s="278" customFormat="1">
      <c r="A162" s="884">
        <v>157</v>
      </c>
      <c r="B162" s="1589">
        <v>157</v>
      </c>
      <c r="C162" s="1589">
        <v>157</v>
      </c>
      <c r="D162" s="1590" t="s">
        <v>1342</v>
      </c>
      <c r="E162" s="2190">
        <f>+'T-Balan21'!E161</f>
        <v>0</v>
      </c>
      <c r="F162" s="2190">
        <f>+'T-Balan21'!F161</f>
        <v>0</v>
      </c>
      <c r="G162" s="2222">
        <v>0</v>
      </c>
      <c r="H162" s="1110">
        <f t="shared" si="7"/>
        <v>0</v>
      </c>
      <c r="I162" s="1110">
        <f t="shared" si="8"/>
        <v>0</v>
      </c>
      <c r="J162" s="1110"/>
      <c r="K162" s="1110"/>
      <c r="L162" s="1707"/>
      <c r="M162" s="1866"/>
      <c r="N162" s="1866"/>
    </row>
    <row r="163" spans="1:14" s="278" customFormat="1">
      <c r="A163" s="884">
        <v>158</v>
      </c>
      <c r="B163" s="1589">
        <v>158</v>
      </c>
      <c r="C163" s="1589">
        <v>158</v>
      </c>
      <c r="D163" s="1590" t="s">
        <v>1343</v>
      </c>
      <c r="E163" s="2190">
        <f>+'T-Balan21'!E162</f>
        <v>0</v>
      </c>
      <c r="F163" s="2190">
        <f>+'T-Balan21'!F162</f>
        <v>0</v>
      </c>
      <c r="G163" s="2222">
        <v>0</v>
      </c>
      <c r="H163" s="1110">
        <f t="shared" si="7"/>
        <v>0</v>
      </c>
      <c r="I163" s="1110">
        <f t="shared" si="8"/>
        <v>0</v>
      </c>
      <c r="J163" s="1110"/>
      <c r="K163" s="1110"/>
      <c r="L163" s="1707"/>
      <c r="M163" s="1866"/>
      <c r="N163" s="1866"/>
    </row>
    <row r="164" spans="1:14">
      <c r="A164" s="884">
        <v>159</v>
      </c>
      <c r="B164" s="1589">
        <v>159</v>
      </c>
      <c r="C164" s="1589">
        <v>159</v>
      </c>
      <c r="D164" s="1590" t="s">
        <v>1112</v>
      </c>
      <c r="E164" s="2190">
        <f>+'T-Balan21'!E163</f>
        <v>1693487.5</v>
      </c>
      <c r="F164" s="2190">
        <f>+'T-Balan21'!F163</f>
        <v>0</v>
      </c>
      <c r="G164" s="2222">
        <v>0</v>
      </c>
      <c r="H164" s="1110">
        <f t="shared" si="7"/>
        <v>1693487.5</v>
      </c>
      <c r="I164" s="1110">
        <f t="shared" si="8"/>
        <v>0</v>
      </c>
      <c r="L164" s="1707"/>
      <c r="M164" s="1866"/>
      <c r="N164" s="1866"/>
    </row>
    <row r="165" spans="1:14">
      <c r="A165" s="884">
        <v>160</v>
      </c>
      <c r="B165" s="1589">
        <v>160</v>
      </c>
      <c r="C165" s="1589">
        <v>160</v>
      </c>
      <c r="D165" s="1590" t="s">
        <v>391</v>
      </c>
      <c r="E165" s="2190">
        <f>+'T-Balan21'!E164</f>
        <v>0</v>
      </c>
      <c r="F165" s="2190">
        <f>+'T-Balan21'!F164</f>
        <v>0</v>
      </c>
      <c r="G165" s="2222">
        <v>0</v>
      </c>
      <c r="H165" s="1110">
        <f t="shared" si="7"/>
        <v>0</v>
      </c>
      <c r="I165" s="1110">
        <f t="shared" si="8"/>
        <v>0</v>
      </c>
      <c r="L165" s="1707"/>
      <c r="M165" s="1866"/>
      <c r="N165" s="1866"/>
    </row>
    <row r="166" spans="1:14">
      <c r="A166" s="884">
        <v>161</v>
      </c>
      <c r="B166" s="1589">
        <v>161</v>
      </c>
      <c r="C166" s="1589">
        <v>161</v>
      </c>
      <c r="D166" s="1590" t="s">
        <v>1344</v>
      </c>
      <c r="E166" s="2190">
        <f>+'T-Balan21'!E165</f>
        <v>3722794</v>
      </c>
      <c r="F166" s="2190">
        <f>+'T-Balan21'!F165</f>
        <v>0</v>
      </c>
      <c r="G166" s="2222">
        <v>0</v>
      </c>
      <c r="H166" s="1110">
        <f t="shared" si="7"/>
        <v>3722794</v>
      </c>
      <c r="I166" s="1110">
        <f t="shared" si="8"/>
        <v>0</v>
      </c>
      <c r="L166" s="1707"/>
      <c r="M166" s="1866"/>
      <c r="N166" s="1866"/>
    </row>
    <row r="167" spans="1:14">
      <c r="A167" s="884">
        <v>162</v>
      </c>
      <c r="B167" s="1589">
        <v>162</v>
      </c>
      <c r="C167" s="1589">
        <v>162</v>
      </c>
      <c r="D167" s="1590" t="s">
        <v>392</v>
      </c>
      <c r="E167" s="2190">
        <f>+'T-Balan21'!E166</f>
        <v>0</v>
      </c>
      <c r="F167" s="2190">
        <f>+'T-Balan21'!F166</f>
        <v>0</v>
      </c>
      <c r="G167" s="2222">
        <v>0</v>
      </c>
      <c r="H167" s="1110">
        <f t="shared" si="7"/>
        <v>0</v>
      </c>
      <c r="I167" s="1110">
        <f t="shared" si="8"/>
        <v>0</v>
      </c>
      <c r="L167" s="1707"/>
      <c r="M167" s="1866"/>
      <c r="N167" s="1866"/>
    </row>
    <row r="168" spans="1:14">
      <c r="A168" s="884">
        <v>163</v>
      </c>
      <c r="B168" s="1589">
        <v>163</v>
      </c>
      <c r="C168" s="1589">
        <v>163</v>
      </c>
      <c r="D168" s="1590" t="s">
        <v>578</v>
      </c>
      <c r="E168" s="2190">
        <f>+'T-Balan21'!E167</f>
        <v>0</v>
      </c>
      <c r="F168" s="2190">
        <f>+'T-Balan21'!F167</f>
        <v>0</v>
      </c>
      <c r="G168" s="2222">
        <v>0</v>
      </c>
      <c r="H168" s="1110">
        <f t="shared" si="7"/>
        <v>0</v>
      </c>
      <c r="I168" s="1110">
        <f t="shared" si="8"/>
        <v>0</v>
      </c>
      <c r="L168" s="1707"/>
      <c r="M168" s="1866"/>
      <c r="N168" s="1866"/>
    </row>
    <row r="169" spans="1:14">
      <c r="A169" s="884">
        <v>164</v>
      </c>
      <c r="B169" s="1589">
        <v>164</v>
      </c>
      <c r="C169" s="1589">
        <v>164</v>
      </c>
      <c r="D169" s="1590" t="s">
        <v>579</v>
      </c>
      <c r="E169" s="2190">
        <f>+'T-Balan21'!E168</f>
        <v>0</v>
      </c>
      <c r="F169" s="2190">
        <f>+'T-Balan21'!F168</f>
        <v>0</v>
      </c>
      <c r="G169" s="2222">
        <v>0</v>
      </c>
      <c r="H169" s="1110">
        <f t="shared" si="7"/>
        <v>0</v>
      </c>
      <c r="I169" s="1110">
        <f t="shared" si="8"/>
        <v>0</v>
      </c>
      <c r="L169" s="1707"/>
      <c r="M169" s="1866"/>
      <c r="N169" s="1866"/>
    </row>
    <row r="170" spans="1:14">
      <c r="A170" s="884">
        <v>165</v>
      </c>
      <c r="B170" s="1589">
        <v>165</v>
      </c>
      <c r="C170" s="1589">
        <v>165</v>
      </c>
      <c r="D170" s="1590" t="s">
        <v>580</v>
      </c>
      <c r="E170" s="2190">
        <f>+'T-Balan21'!E169</f>
        <v>0</v>
      </c>
      <c r="F170" s="2190">
        <f>+'T-Balan21'!F169</f>
        <v>0</v>
      </c>
      <c r="G170" s="2222">
        <v>0</v>
      </c>
      <c r="H170" s="1110">
        <f t="shared" si="7"/>
        <v>0</v>
      </c>
      <c r="I170" s="1110">
        <f t="shared" si="8"/>
        <v>0</v>
      </c>
      <c r="L170" s="1707"/>
      <c r="M170" s="1866"/>
      <c r="N170" s="1866"/>
    </row>
    <row r="171" spans="1:14">
      <c r="A171" s="884">
        <v>166</v>
      </c>
      <c r="B171" s="1589">
        <v>166</v>
      </c>
      <c r="C171" s="1589">
        <v>166</v>
      </c>
      <c r="D171" s="1590" t="s">
        <v>581</v>
      </c>
      <c r="E171" s="2190">
        <f>+'T-Balan21'!E170</f>
        <v>0</v>
      </c>
      <c r="F171" s="2190">
        <f>+'T-Balan21'!F170</f>
        <v>0</v>
      </c>
      <c r="G171" s="2222">
        <v>0</v>
      </c>
      <c r="H171" s="1110">
        <f t="shared" si="7"/>
        <v>0</v>
      </c>
      <c r="I171" s="1110">
        <f t="shared" si="8"/>
        <v>0</v>
      </c>
      <c r="L171" s="1707"/>
      <c r="M171" s="1866"/>
      <c r="N171" s="1866"/>
    </row>
    <row r="172" spans="1:14">
      <c r="A172" s="884">
        <v>167</v>
      </c>
      <c r="B172" s="1589">
        <v>167</v>
      </c>
      <c r="C172" s="1589">
        <v>167</v>
      </c>
      <c r="D172" s="1590" t="s">
        <v>393</v>
      </c>
      <c r="E172" s="2190">
        <f>+'T-Balan21'!E171</f>
        <v>0</v>
      </c>
      <c r="F172" s="2190">
        <f>+'T-Balan21'!F171</f>
        <v>0</v>
      </c>
      <c r="G172" s="2222">
        <v>0</v>
      </c>
      <c r="H172" s="1110">
        <f t="shared" si="7"/>
        <v>0</v>
      </c>
      <c r="I172" s="1110">
        <f t="shared" si="8"/>
        <v>0</v>
      </c>
      <c r="L172" s="1707"/>
      <c r="M172" s="1866"/>
      <c r="N172" s="1866"/>
    </row>
    <row r="173" spans="1:14">
      <c r="A173" s="884">
        <v>168</v>
      </c>
      <c r="B173" s="1589">
        <v>168</v>
      </c>
      <c r="C173" s="1589">
        <v>168</v>
      </c>
      <c r="D173" s="1590" t="s">
        <v>394</v>
      </c>
      <c r="E173" s="2190">
        <f>+'T-Balan21'!E172</f>
        <v>5124</v>
      </c>
      <c r="F173" s="2190">
        <f>+'T-Balan21'!F172</f>
        <v>0</v>
      </c>
      <c r="G173" s="2222">
        <v>0</v>
      </c>
      <c r="H173" s="1110">
        <f t="shared" si="7"/>
        <v>5124</v>
      </c>
      <c r="I173" s="1110">
        <f t="shared" si="8"/>
        <v>0</v>
      </c>
      <c r="L173" s="1707"/>
      <c r="M173" s="1866"/>
      <c r="N173" s="1866"/>
    </row>
    <row r="174" spans="1:14">
      <c r="A174" s="884">
        <v>169</v>
      </c>
      <c r="B174" s="1589">
        <v>169</v>
      </c>
      <c r="C174" s="1589">
        <v>169</v>
      </c>
      <c r="D174" s="1590" t="s">
        <v>395</v>
      </c>
      <c r="E174" s="2190">
        <f>+'T-Balan21'!E173</f>
        <v>1910681.32</v>
      </c>
      <c r="F174" s="2190">
        <f>+'T-Balan21'!F173</f>
        <v>0</v>
      </c>
      <c r="G174" s="2222">
        <v>0</v>
      </c>
      <c r="H174" s="1110">
        <f t="shared" si="7"/>
        <v>1910681.32</v>
      </c>
      <c r="I174" s="1110">
        <f t="shared" si="8"/>
        <v>0</v>
      </c>
      <c r="L174" s="1707"/>
      <c r="M174" s="1866"/>
      <c r="N174" s="1866"/>
    </row>
    <row r="175" spans="1:14">
      <c r="A175" s="884">
        <v>170</v>
      </c>
      <c r="B175" s="1589">
        <v>170</v>
      </c>
      <c r="C175" s="1589">
        <v>170</v>
      </c>
      <c r="D175" s="1590" t="s">
        <v>396</v>
      </c>
      <c r="E175" s="2190">
        <f>+'T-Balan21'!E174</f>
        <v>14585756.82</v>
      </c>
      <c r="F175" s="2190">
        <f>+'T-Balan21'!F174</f>
        <v>0</v>
      </c>
      <c r="G175" s="2222">
        <v>0</v>
      </c>
      <c r="H175" s="1110">
        <f t="shared" si="7"/>
        <v>14585756.82</v>
      </c>
      <c r="I175" s="1110">
        <f t="shared" si="8"/>
        <v>0</v>
      </c>
      <c r="L175" s="1707"/>
      <c r="M175" s="1866"/>
      <c r="N175" s="1866"/>
    </row>
    <row r="176" spans="1:14" s="156" customFormat="1">
      <c r="A176" s="884">
        <v>171</v>
      </c>
      <c r="B176" s="1589">
        <v>171</v>
      </c>
      <c r="C176" s="1589">
        <v>171</v>
      </c>
      <c r="D176" s="1590" t="s">
        <v>397</v>
      </c>
      <c r="E176" s="2190">
        <f>+'T-Balan21'!E175</f>
        <v>5248993.07</v>
      </c>
      <c r="F176" s="2190">
        <f>+'T-Balan21'!F175</f>
        <v>0</v>
      </c>
      <c r="G176" s="2222">
        <v>0</v>
      </c>
      <c r="H176" s="1110">
        <f t="shared" si="7"/>
        <v>5248993.07</v>
      </c>
      <c r="I176" s="1110">
        <f t="shared" si="8"/>
        <v>0</v>
      </c>
      <c r="J176" s="1110"/>
      <c r="K176" s="1110"/>
      <c r="L176" s="1707"/>
      <c r="M176" s="1866"/>
      <c r="N176" s="1866"/>
    </row>
    <row r="177" spans="1:14">
      <c r="A177" s="884">
        <v>172</v>
      </c>
      <c r="B177" s="1589">
        <v>172</v>
      </c>
      <c r="C177" s="1589">
        <v>172</v>
      </c>
      <c r="D177" s="1590" t="s">
        <v>398</v>
      </c>
      <c r="E177" s="2190">
        <f>+'T-Balan21'!E176</f>
        <v>0</v>
      </c>
      <c r="F177" s="2190">
        <f>+'T-Balan21'!F176</f>
        <v>0</v>
      </c>
      <c r="G177" s="2222">
        <v>0</v>
      </c>
      <c r="H177" s="1110">
        <f t="shared" si="7"/>
        <v>0</v>
      </c>
      <c r="I177" s="1110">
        <f t="shared" si="8"/>
        <v>0</v>
      </c>
      <c r="L177" s="1707"/>
      <c r="M177" s="1866"/>
      <c r="N177" s="1866"/>
    </row>
    <row r="178" spans="1:14">
      <c r="A178" s="884">
        <v>173</v>
      </c>
      <c r="B178" s="1589">
        <v>173</v>
      </c>
      <c r="C178" s="1589">
        <v>173</v>
      </c>
      <c r="D178" s="1590" t="s">
        <v>1050</v>
      </c>
      <c r="E178" s="2190">
        <f>+'T-Balan21'!E177</f>
        <v>0</v>
      </c>
      <c r="F178" s="2190">
        <f>+'T-Balan21'!F177</f>
        <v>0</v>
      </c>
      <c r="G178" s="2222">
        <v>0</v>
      </c>
      <c r="H178" s="1110">
        <f t="shared" si="7"/>
        <v>0</v>
      </c>
      <c r="I178" s="1110">
        <f t="shared" si="8"/>
        <v>0</v>
      </c>
      <c r="L178" s="1707"/>
      <c r="M178" s="1866"/>
      <c r="N178" s="1866"/>
    </row>
    <row r="179" spans="1:14">
      <c r="A179" s="884">
        <v>174</v>
      </c>
      <c r="B179" s="1589">
        <v>174</v>
      </c>
      <c r="C179" s="1589">
        <v>174</v>
      </c>
      <c r="D179" s="1590" t="s">
        <v>1051</v>
      </c>
      <c r="E179" s="2190">
        <f>+'T-Balan21'!E178</f>
        <v>0</v>
      </c>
      <c r="F179" s="2190">
        <f>+'T-Balan21'!F178</f>
        <v>0</v>
      </c>
      <c r="G179" s="2222">
        <v>0</v>
      </c>
      <c r="H179" s="1110">
        <f t="shared" si="7"/>
        <v>0</v>
      </c>
      <c r="I179" s="1110">
        <f t="shared" si="8"/>
        <v>0</v>
      </c>
      <c r="L179" s="1707"/>
      <c r="M179" s="1866"/>
      <c r="N179" s="1866"/>
    </row>
    <row r="180" spans="1:14">
      <c r="A180" s="884">
        <v>175</v>
      </c>
      <c r="B180" s="1589">
        <v>175</v>
      </c>
      <c r="C180" s="1589">
        <v>175</v>
      </c>
      <c r="D180" s="1590" t="s">
        <v>945</v>
      </c>
      <c r="E180" s="2190">
        <f>+'T-Balan21'!E179</f>
        <v>0</v>
      </c>
      <c r="F180" s="2190">
        <f>+'T-Balan21'!F179</f>
        <v>0</v>
      </c>
      <c r="G180" s="2222">
        <v>0</v>
      </c>
      <c r="H180" s="1110">
        <f t="shared" si="7"/>
        <v>0</v>
      </c>
      <c r="I180" s="1110">
        <f t="shared" si="8"/>
        <v>0</v>
      </c>
      <c r="L180" s="1707"/>
      <c r="M180" s="1866"/>
      <c r="N180" s="1866"/>
    </row>
    <row r="181" spans="1:14">
      <c r="A181" s="884">
        <v>176</v>
      </c>
      <c r="B181" s="1589">
        <v>176</v>
      </c>
      <c r="C181" s="1589">
        <v>176</v>
      </c>
      <c r="D181" s="1590" t="s">
        <v>1120</v>
      </c>
      <c r="E181" s="2190">
        <f>+'T-Balan21'!E180</f>
        <v>142904955.15000001</v>
      </c>
      <c r="F181" s="2190">
        <f>+'T-Balan21'!F180</f>
        <v>0</v>
      </c>
      <c r="G181" s="2222">
        <v>0</v>
      </c>
      <c r="H181" s="1110">
        <f t="shared" si="7"/>
        <v>142904955.15000001</v>
      </c>
      <c r="I181" s="1110">
        <f t="shared" si="8"/>
        <v>0</v>
      </c>
      <c r="L181" s="1707"/>
      <c r="M181" s="1866"/>
      <c r="N181" s="1866"/>
    </row>
    <row r="182" spans="1:14">
      <c r="A182" s="884">
        <v>177</v>
      </c>
      <c r="B182" s="1589">
        <v>177</v>
      </c>
      <c r="C182" s="1589">
        <v>177</v>
      </c>
      <c r="D182" s="1590" t="s">
        <v>1121</v>
      </c>
      <c r="E182" s="2190">
        <f>+'T-Balan21'!E181</f>
        <v>381799085.89999998</v>
      </c>
      <c r="F182" s="2190">
        <f>+'T-Balan21'!F181</f>
        <v>0</v>
      </c>
      <c r="G182" s="2222">
        <v>0</v>
      </c>
      <c r="H182" s="1110">
        <f t="shared" si="7"/>
        <v>381799085.89999998</v>
      </c>
      <c r="I182" s="1110">
        <f t="shared" si="8"/>
        <v>0</v>
      </c>
      <c r="L182" s="1707"/>
      <c r="M182" s="1866"/>
      <c r="N182" s="1866"/>
    </row>
    <row r="183" spans="1:14">
      <c r="A183" s="884">
        <v>178</v>
      </c>
      <c r="B183" s="1589">
        <v>178</v>
      </c>
      <c r="C183" s="1589">
        <v>178</v>
      </c>
      <c r="D183" s="1590" t="s">
        <v>946</v>
      </c>
      <c r="E183" s="2190">
        <f>+'T-Balan21'!E182</f>
        <v>77730187.049999997</v>
      </c>
      <c r="F183" s="2190">
        <f>+'T-Balan21'!F182</f>
        <v>0</v>
      </c>
      <c r="G183" s="2222">
        <v>0</v>
      </c>
      <c r="H183" s="1110">
        <f t="shared" si="7"/>
        <v>77730187.049999997</v>
      </c>
      <c r="I183" s="1110">
        <f t="shared" si="8"/>
        <v>0</v>
      </c>
      <c r="L183" s="1707"/>
      <c r="M183" s="1866"/>
      <c r="N183" s="1866"/>
    </row>
    <row r="184" spans="1:14">
      <c r="A184" s="884">
        <v>179</v>
      </c>
      <c r="B184" s="1589">
        <v>179</v>
      </c>
      <c r="C184" s="1589">
        <v>179</v>
      </c>
      <c r="D184" s="1590" t="s">
        <v>1724</v>
      </c>
      <c r="E184" s="2190">
        <f>+'T-Balan21'!E183</f>
        <v>0</v>
      </c>
      <c r="F184" s="2190">
        <f>+'T-Balan21'!F183</f>
        <v>0</v>
      </c>
      <c r="G184" s="2222">
        <v>0</v>
      </c>
      <c r="H184" s="1110">
        <f t="shared" si="7"/>
        <v>0</v>
      </c>
      <c r="I184" s="1110">
        <f t="shared" si="8"/>
        <v>0</v>
      </c>
      <c r="L184" s="1707"/>
      <c r="M184" s="1866"/>
      <c r="N184" s="1866"/>
    </row>
    <row r="185" spans="1:14" s="278" customFormat="1">
      <c r="A185" s="884">
        <v>180</v>
      </c>
      <c r="B185" s="1589">
        <v>180</v>
      </c>
      <c r="C185" s="1589">
        <v>180</v>
      </c>
      <c r="D185" s="1590" t="s">
        <v>1123</v>
      </c>
      <c r="E185" s="2190">
        <f>+'T-Balan21'!E184</f>
        <v>0</v>
      </c>
      <c r="F185" s="2190">
        <f>+'T-Balan21'!F184</f>
        <v>69491.070000000007</v>
      </c>
      <c r="G185" s="2222">
        <v>0</v>
      </c>
      <c r="H185" s="1110">
        <f t="shared" si="7"/>
        <v>0</v>
      </c>
      <c r="I185" s="1110">
        <f t="shared" si="8"/>
        <v>69491.070000000007</v>
      </c>
      <c r="J185" s="1110"/>
      <c r="K185" s="1110"/>
      <c r="L185" s="1707"/>
      <c r="M185" s="1866"/>
      <c r="N185" s="1866"/>
    </row>
    <row r="186" spans="1:14" s="278" customFormat="1">
      <c r="A186" s="884">
        <v>181</v>
      </c>
      <c r="B186" s="1589">
        <v>181</v>
      </c>
      <c r="C186" s="1589">
        <v>181</v>
      </c>
      <c r="D186" s="1590" t="s">
        <v>33</v>
      </c>
      <c r="E186" s="2190">
        <f>+'T-Balan21'!E185</f>
        <v>0</v>
      </c>
      <c r="F186" s="2190">
        <f>+'T-Balan21'!F185</f>
        <v>1098336</v>
      </c>
      <c r="G186" s="2222">
        <v>0</v>
      </c>
      <c r="H186" s="1110">
        <f t="shared" si="7"/>
        <v>0</v>
      </c>
      <c r="I186" s="1110">
        <f t="shared" si="8"/>
        <v>1098336</v>
      </c>
      <c r="J186" s="1110"/>
      <c r="K186" s="1110"/>
      <c r="L186" s="1707"/>
      <c r="M186" s="1866"/>
      <c r="N186" s="1866"/>
    </row>
    <row r="187" spans="1:14" s="278" customFormat="1">
      <c r="A187" s="884">
        <v>182</v>
      </c>
      <c r="B187" s="1589">
        <v>182</v>
      </c>
      <c r="C187" s="1589">
        <v>182</v>
      </c>
      <c r="D187" s="1590" t="s">
        <v>34</v>
      </c>
      <c r="E187" s="2190">
        <f>+'T-Balan21'!E186</f>
        <v>0</v>
      </c>
      <c r="F187" s="2190">
        <f>+'T-Balan21'!F186</f>
        <v>0</v>
      </c>
      <c r="G187" s="2222">
        <v>0</v>
      </c>
      <c r="H187" s="1110">
        <f t="shared" si="7"/>
        <v>0</v>
      </c>
      <c r="I187" s="1110">
        <f t="shared" si="8"/>
        <v>0</v>
      </c>
      <c r="J187" s="1110"/>
      <c r="K187" s="1110"/>
      <c r="L187" s="1707"/>
      <c r="M187" s="1866"/>
      <c r="N187" s="1866"/>
    </row>
    <row r="188" spans="1:14" s="278" customFormat="1">
      <c r="A188" s="884">
        <v>183</v>
      </c>
      <c r="B188" s="1589">
        <v>183</v>
      </c>
      <c r="C188" s="1589">
        <v>183</v>
      </c>
      <c r="D188" s="1590" t="s">
        <v>35</v>
      </c>
      <c r="E188" s="2190">
        <f>+'T-Balan21'!E187</f>
        <v>0</v>
      </c>
      <c r="F188" s="2190">
        <f>+'T-Balan21'!F187</f>
        <v>0</v>
      </c>
      <c r="G188" s="2222">
        <v>0</v>
      </c>
      <c r="H188" s="1110">
        <f t="shared" si="7"/>
        <v>0</v>
      </c>
      <c r="I188" s="1110">
        <f t="shared" si="8"/>
        <v>0</v>
      </c>
      <c r="J188" s="1110"/>
      <c r="K188" s="1110"/>
      <c r="L188" s="1707"/>
      <c r="M188" s="1866"/>
      <c r="N188" s="1866"/>
    </row>
    <row r="189" spans="1:14" s="278" customFormat="1">
      <c r="A189" s="884">
        <v>184</v>
      </c>
      <c r="B189" s="1589">
        <v>184</v>
      </c>
      <c r="C189" s="1589">
        <v>184</v>
      </c>
      <c r="D189" s="1590" t="s">
        <v>1466</v>
      </c>
      <c r="E189" s="2190">
        <f>+'T-Balan21'!E188</f>
        <v>0</v>
      </c>
      <c r="F189" s="2190">
        <f>+'T-Balan21'!F188</f>
        <v>0</v>
      </c>
      <c r="G189" s="2222">
        <v>0</v>
      </c>
      <c r="H189" s="1110">
        <f t="shared" si="7"/>
        <v>0</v>
      </c>
      <c r="I189" s="1110">
        <f t="shared" si="8"/>
        <v>0</v>
      </c>
      <c r="J189" s="1110"/>
      <c r="K189" s="1110"/>
      <c r="L189" s="1707"/>
      <c r="M189" s="1866"/>
      <c r="N189" s="1866"/>
    </row>
    <row r="190" spans="1:14" s="278" customFormat="1">
      <c r="A190" s="884">
        <v>185</v>
      </c>
      <c r="B190" s="1589">
        <v>185</v>
      </c>
      <c r="C190" s="1589">
        <v>185</v>
      </c>
      <c r="D190" s="1590" t="s">
        <v>1467</v>
      </c>
      <c r="E190" s="2190">
        <f>+'T-Balan21'!E189</f>
        <v>0</v>
      </c>
      <c r="F190" s="2190">
        <f>+'T-Balan21'!F189</f>
        <v>0</v>
      </c>
      <c r="G190" s="2222">
        <v>0</v>
      </c>
      <c r="H190" s="1110">
        <f t="shared" si="7"/>
        <v>0</v>
      </c>
      <c r="I190" s="1110">
        <f t="shared" si="8"/>
        <v>0</v>
      </c>
      <c r="J190" s="1110"/>
      <c r="K190" s="1110"/>
      <c r="L190" s="1707"/>
      <c r="M190" s="1866"/>
      <c r="N190" s="1866"/>
    </row>
    <row r="191" spans="1:14" s="278" customFormat="1">
      <c r="A191" s="884">
        <v>186</v>
      </c>
      <c r="B191" s="1589">
        <v>186</v>
      </c>
      <c r="C191" s="1589">
        <v>186</v>
      </c>
      <c r="D191" s="1590" t="s">
        <v>1238</v>
      </c>
      <c r="E191" s="2190">
        <f>+'T-Balan21'!E190</f>
        <v>0</v>
      </c>
      <c r="F191" s="2190">
        <f>+'T-Balan21'!F190</f>
        <v>0</v>
      </c>
      <c r="G191" s="2222">
        <v>0</v>
      </c>
      <c r="H191" s="1110">
        <f t="shared" si="7"/>
        <v>0</v>
      </c>
      <c r="I191" s="1110">
        <f t="shared" si="8"/>
        <v>0</v>
      </c>
      <c r="J191" s="1110"/>
      <c r="K191" s="1110"/>
      <c r="L191" s="1707"/>
      <c r="M191" s="1866"/>
      <c r="N191" s="1866"/>
    </row>
    <row r="192" spans="1:14" s="278" customFormat="1">
      <c r="A192" s="884">
        <v>187</v>
      </c>
      <c r="B192" s="1589">
        <v>187</v>
      </c>
      <c r="C192" s="1589">
        <v>187</v>
      </c>
      <c r="D192" s="1590" t="s">
        <v>1469</v>
      </c>
      <c r="E192" s="2190">
        <f>+'T-Balan21'!E191</f>
        <v>0</v>
      </c>
      <c r="F192" s="2190">
        <f>+'T-Balan21'!F191</f>
        <v>0</v>
      </c>
      <c r="G192" s="2222">
        <v>0</v>
      </c>
      <c r="H192" s="1110">
        <f t="shared" si="7"/>
        <v>0</v>
      </c>
      <c r="I192" s="1110">
        <f t="shared" si="8"/>
        <v>0</v>
      </c>
      <c r="J192" s="1110"/>
      <c r="K192" s="1110"/>
      <c r="L192" s="1707"/>
      <c r="M192" s="1866"/>
      <c r="N192" s="1866"/>
    </row>
    <row r="193" spans="1:14" s="278" customFormat="1">
      <c r="A193" s="884">
        <v>188</v>
      </c>
      <c r="B193" s="1589">
        <v>188</v>
      </c>
      <c r="C193" s="1589">
        <v>188</v>
      </c>
      <c r="D193" s="1590" t="s">
        <v>1470</v>
      </c>
      <c r="E193" s="2190">
        <f>+'T-Balan21'!E192</f>
        <v>0</v>
      </c>
      <c r="F193" s="2190">
        <f>+'T-Balan21'!F192</f>
        <v>0</v>
      </c>
      <c r="G193" s="2222">
        <v>0</v>
      </c>
      <c r="H193" s="1110">
        <f t="shared" si="7"/>
        <v>0</v>
      </c>
      <c r="I193" s="1110">
        <f t="shared" si="8"/>
        <v>0</v>
      </c>
      <c r="J193" s="1110"/>
      <c r="K193" s="1110"/>
      <c r="L193" s="1707"/>
      <c r="M193" s="1866"/>
      <c r="N193" s="1866"/>
    </row>
    <row r="194" spans="1:14" s="278" customFormat="1">
      <c r="A194" s="884">
        <v>189</v>
      </c>
      <c r="B194" s="1589">
        <v>189</v>
      </c>
      <c r="C194" s="1589">
        <v>189</v>
      </c>
      <c r="D194" s="1590" t="s">
        <v>117</v>
      </c>
      <c r="E194" s="2190">
        <f>+'T-Balan21'!E193</f>
        <v>0</v>
      </c>
      <c r="F194" s="2190">
        <f>+'T-Balan21'!F193</f>
        <v>14035</v>
      </c>
      <c r="G194" s="2222">
        <v>0</v>
      </c>
      <c r="H194" s="1110">
        <f t="shared" si="7"/>
        <v>0</v>
      </c>
      <c r="I194" s="1110">
        <f t="shared" si="8"/>
        <v>14035</v>
      </c>
      <c r="J194" s="1110"/>
      <c r="K194" s="1110"/>
      <c r="L194" s="1707"/>
      <c r="M194" s="1866"/>
      <c r="N194" s="1866"/>
    </row>
    <row r="195" spans="1:14" s="278" customFormat="1" ht="26.4">
      <c r="A195" s="884">
        <v>190</v>
      </c>
      <c r="B195" s="1589">
        <v>190</v>
      </c>
      <c r="C195" s="1589">
        <v>190</v>
      </c>
      <c r="D195" s="1590" t="s">
        <v>1239</v>
      </c>
      <c r="E195" s="2190">
        <f>+'T-Balan21'!E194</f>
        <v>0</v>
      </c>
      <c r="F195" s="2190">
        <f>+'T-Balan21'!F194</f>
        <v>0</v>
      </c>
      <c r="G195" s="2222">
        <v>0</v>
      </c>
      <c r="H195" s="1110">
        <f t="shared" si="7"/>
        <v>0</v>
      </c>
      <c r="I195" s="1110">
        <f t="shared" si="8"/>
        <v>0</v>
      </c>
      <c r="J195" s="1110"/>
      <c r="K195" s="1110"/>
      <c r="L195" s="1707"/>
      <c r="M195" s="1866"/>
      <c r="N195" s="1866"/>
    </row>
    <row r="196" spans="1:14">
      <c r="A196" s="884">
        <v>191</v>
      </c>
      <c r="B196" s="1589">
        <v>191</v>
      </c>
      <c r="C196" s="1589">
        <v>191</v>
      </c>
      <c r="D196" s="1590" t="s">
        <v>44</v>
      </c>
      <c r="E196" s="2190">
        <f>+'T-Balan21'!E195</f>
        <v>0</v>
      </c>
      <c r="F196" s="2190">
        <f>+'T-Balan21'!F195</f>
        <v>9423819.4000000004</v>
      </c>
      <c r="G196" s="2222">
        <v>0</v>
      </c>
      <c r="H196" s="1110">
        <f t="shared" si="7"/>
        <v>0</v>
      </c>
      <c r="I196" s="1110">
        <f t="shared" si="8"/>
        <v>9423819.4000000004</v>
      </c>
      <c r="L196" s="1707"/>
      <c r="M196" s="1866"/>
      <c r="N196" s="1866"/>
    </row>
    <row r="197" spans="1:14" s="156" customFormat="1">
      <c r="A197" s="884">
        <v>192</v>
      </c>
      <c r="B197" s="1589">
        <v>192</v>
      </c>
      <c r="C197" s="1589">
        <v>192</v>
      </c>
      <c r="D197" s="1590" t="s">
        <v>1113</v>
      </c>
      <c r="E197" s="2190">
        <f>+'T-Balan21'!E196</f>
        <v>0</v>
      </c>
      <c r="F197" s="2190">
        <f>+'T-Balan21'!F196</f>
        <v>1237910956.1600001</v>
      </c>
      <c r="G197" s="2222">
        <v>0</v>
      </c>
      <c r="H197" s="1110">
        <f t="shared" si="7"/>
        <v>0</v>
      </c>
      <c r="I197" s="1110">
        <f t="shared" si="8"/>
        <v>1237910956.1600001</v>
      </c>
      <c r="J197" s="1110"/>
      <c r="K197" s="1110"/>
      <c r="L197" s="1707"/>
      <c r="M197" s="1866"/>
      <c r="N197" s="1866"/>
    </row>
    <row r="198" spans="1:14">
      <c r="A198" s="884">
        <v>193</v>
      </c>
      <c r="B198" s="1589">
        <v>193</v>
      </c>
      <c r="C198" s="1589">
        <v>193</v>
      </c>
      <c r="D198" s="1590" t="s">
        <v>128</v>
      </c>
      <c r="E198" s="2190">
        <f>+'T-Balan21'!E197</f>
        <v>0</v>
      </c>
      <c r="F198" s="2190">
        <f>+'T-Balan21'!F197</f>
        <v>384188</v>
      </c>
      <c r="G198" s="2222">
        <v>0</v>
      </c>
      <c r="H198" s="1110">
        <f t="shared" si="7"/>
        <v>0</v>
      </c>
      <c r="I198" s="1110">
        <f t="shared" si="8"/>
        <v>384188</v>
      </c>
      <c r="L198" s="1707"/>
      <c r="M198" s="1866"/>
      <c r="N198" s="1866"/>
    </row>
    <row r="199" spans="1:14">
      <c r="A199" s="884">
        <v>194</v>
      </c>
      <c r="B199" s="1589">
        <v>194</v>
      </c>
      <c r="C199" s="1589">
        <v>194</v>
      </c>
      <c r="D199" s="1590" t="s">
        <v>129</v>
      </c>
      <c r="E199" s="2190">
        <f>+'T-Balan21'!E198</f>
        <v>0</v>
      </c>
      <c r="F199" s="2190">
        <f>+'T-Balan21'!F198</f>
        <v>764607.06</v>
      </c>
      <c r="G199" s="2222">
        <v>0</v>
      </c>
      <c r="H199" s="1110">
        <f t="shared" ref="H199:H262" si="9">+E199-G199</f>
        <v>0</v>
      </c>
      <c r="I199" s="1110">
        <f t="shared" ref="I199:I262" si="10">+F199</f>
        <v>764607.06</v>
      </c>
      <c r="L199" s="1707"/>
      <c r="M199" s="1866"/>
      <c r="N199" s="1866"/>
    </row>
    <row r="200" spans="1:14">
      <c r="A200" s="884">
        <v>195</v>
      </c>
      <c r="B200" s="1589">
        <v>195</v>
      </c>
      <c r="C200" s="1589">
        <v>195</v>
      </c>
      <c r="D200" s="1590" t="s">
        <v>119</v>
      </c>
      <c r="E200" s="2190">
        <f>+'T-Balan21'!E199</f>
        <v>0</v>
      </c>
      <c r="F200" s="2190">
        <f>+'T-Balan21'!F199</f>
        <v>7419854</v>
      </c>
      <c r="G200" s="2222">
        <v>0</v>
      </c>
      <c r="H200" s="1110">
        <f t="shared" si="9"/>
        <v>0</v>
      </c>
      <c r="I200" s="1110">
        <f t="shared" si="10"/>
        <v>7419854</v>
      </c>
      <c r="L200" s="1707"/>
      <c r="M200" s="1866"/>
      <c r="N200" s="1866"/>
    </row>
    <row r="201" spans="1:14">
      <c r="A201" s="884">
        <v>196</v>
      </c>
      <c r="B201" s="1589">
        <v>196</v>
      </c>
      <c r="C201" s="1589">
        <v>196</v>
      </c>
      <c r="D201" s="1590" t="s">
        <v>280</v>
      </c>
      <c r="E201" s="2190">
        <f>+'T-Balan21'!E200</f>
        <v>0</v>
      </c>
      <c r="F201" s="2190">
        <f>+'T-Balan21'!F200</f>
        <v>121618.59</v>
      </c>
      <c r="G201" s="2222">
        <v>0</v>
      </c>
      <c r="H201" s="1110">
        <f t="shared" si="9"/>
        <v>0</v>
      </c>
      <c r="I201" s="1110">
        <f t="shared" si="10"/>
        <v>121618.59</v>
      </c>
      <c r="L201" s="1707"/>
      <c r="M201" s="1866"/>
      <c r="N201" s="1866"/>
    </row>
    <row r="202" spans="1:14">
      <c r="A202" s="884">
        <v>197</v>
      </c>
      <c r="B202" s="1589">
        <v>197</v>
      </c>
      <c r="C202" s="1589">
        <v>197</v>
      </c>
      <c r="D202" s="1590" t="s">
        <v>130</v>
      </c>
      <c r="E202" s="2190">
        <f>+'T-Balan21'!E201</f>
        <v>0</v>
      </c>
      <c r="F202" s="2190">
        <f>+'T-Balan21'!F201</f>
        <v>0</v>
      </c>
      <c r="G202" s="2222">
        <v>0</v>
      </c>
      <c r="H202" s="1110">
        <f t="shared" si="9"/>
        <v>0</v>
      </c>
      <c r="I202" s="1110">
        <f t="shared" si="10"/>
        <v>0</v>
      </c>
      <c r="L202" s="1707"/>
      <c r="M202" s="1866"/>
      <c r="N202" s="1866"/>
    </row>
    <row r="203" spans="1:14">
      <c r="A203" s="884">
        <v>198</v>
      </c>
      <c r="B203" s="1589">
        <v>198</v>
      </c>
      <c r="C203" s="1589">
        <v>198</v>
      </c>
      <c r="D203" s="1590" t="s">
        <v>131</v>
      </c>
      <c r="E203" s="2190">
        <f>+'T-Balan21'!E202</f>
        <v>0</v>
      </c>
      <c r="F203" s="2190">
        <f>+'T-Balan21'!F202</f>
        <v>370566</v>
      </c>
      <c r="G203" s="2222">
        <v>0</v>
      </c>
      <c r="H203" s="1110">
        <f t="shared" si="9"/>
        <v>0</v>
      </c>
      <c r="I203" s="1110">
        <f t="shared" si="10"/>
        <v>370566</v>
      </c>
      <c r="L203" s="1707"/>
      <c r="M203" s="1866"/>
      <c r="N203" s="1866"/>
    </row>
    <row r="204" spans="1:14">
      <c r="A204" s="884">
        <v>199</v>
      </c>
      <c r="B204" s="1589">
        <v>199</v>
      </c>
      <c r="C204" s="1589">
        <v>199</v>
      </c>
      <c r="D204" s="1590" t="s">
        <v>132</v>
      </c>
      <c r="E204" s="2190">
        <f>+'T-Balan21'!E203</f>
        <v>0</v>
      </c>
      <c r="F204" s="2190">
        <f>+'T-Balan21'!F203</f>
        <v>1241652.33</v>
      </c>
      <c r="G204" s="2222">
        <v>0</v>
      </c>
      <c r="H204" s="1110">
        <f t="shared" si="9"/>
        <v>0</v>
      </c>
      <c r="I204" s="1110">
        <f t="shared" si="10"/>
        <v>1241652.33</v>
      </c>
      <c r="L204" s="1707"/>
      <c r="M204" s="1866"/>
      <c r="N204" s="1866"/>
    </row>
    <row r="205" spans="1:14">
      <c r="A205" s="884">
        <v>200</v>
      </c>
      <c r="B205" s="1589">
        <v>200</v>
      </c>
      <c r="C205" s="1589">
        <v>200</v>
      </c>
      <c r="D205" s="1590" t="s">
        <v>133</v>
      </c>
      <c r="E205" s="2190">
        <f>+'T-Balan21'!E204</f>
        <v>0</v>
      </c>
      <c r="F205" s="2190">
        <f>+'T-Balan21'!F204</f>
        <v>308329869.48000002</v>
      </c>
      <c r="G205" s="2222">
        <v>0</v>
      </c>
      <c r="H205" s="1110">
        <f t="shared" si="9"/>
        <v>0</v>
      </c>
      <c r="I205" s="1110">
        <f t="shared" si="10"/>
        <v>308329869.48000002</v>
      </c>
      <c r="L205" s="1707"/>
      <c r="M205" s="1866"/>
      <c r="N205" s="1866"/>
    </row>
    <row r="206" spans="1:14">
      <c r="A206" s="884">
        <v>201</v>
      </c>
      <c r="B206" s="1589">
        <v>201</v>
      </c>
      <c r="C206" s="1589">
        <v>201</v>
      </c>
      <c r="D206" s="1590" t="s">
        <v>281</v>
      </c>
      <c r="E206" s="2190">
        <f>+'T-Balan21'!E205</f>
        <v>0</v>
      </c>
      <c r="F206" s="2190">
        <f>+'T-Balan21'!F205</f>
        <v>14493321.23</v>
      </c>
      <c r="G206" s="2222">
        <v>0</v>
      </c>
      <c r="H206" s="1110">
        <f t="shared" si="9"/>
        <v>0</v>
      </c>
      <c r="I206" s="1110">
        <f t="shared" si="10"/>
        <v>14493321.23</v>
      </c>
      <c r="L206" s="1707"/>
      <c r="M206" s="1866"/>
      <c r="N206" s="1866"/>
    </row>
    <row r="207" spans="1:14">
      <c r="A207" s="884">
        <v>202</v>
      </c>
      <c r="B207" s="1589">
        <v>202</v>
      </c>
      <c r="C207" s="1589">
        <v>202</v>
      </c>
      <c r="D207" s="1590" t="s">
        <v>134</v>
      </c>
      <c r="E207" s="2190">
        <f>+'T-Balan21'!E206</f>
        <v>0</v>
      </c>
      <c r="F207" s="2190">
        <f>+'T-Balan21'!F206</f>
        <v>1180747050.74</v>
      </c>
      <c r="G207" s="2222">
        <v>0</v>
      </c>
      <c r="H207" s="1110">
        <f t="shared" si="9"/>
        <v>0</v>
      </c>
      <c r="I207" s="1110">
        <f t="shared" si="10"/>
        <v>1180747050.74</v>
      </c>
      <c r="L207" s="1707"/>
      <c r="M207" s="1866"/>
      <c r="N207" s="1866"/>
    </row>
    <row r="208" spans="1:14">
      <c r="A208" s="884">
        <v>203</v>
      </c>
      <c r="B208" s="1589">
        <v>203</v>
      </c>
      <c r="C208" s="1589">
        <v>203</v>
      </c>
      <c r="D208" s="1590" t="s">
        <v>135</v>
      </c>
      <c r="E208" s="2190">
        <f>+'T-Balan21'!E207</f>
        <v>668841724.65999997</v>
      </c>
      <c r="F208" s="2190">
        <f>+'T-Balan21'!F207</f>
        <v>0</v>
      </c>
      <c r="G208" s="2222">
        <v>0</v>
      </c>
      <c r="H208" s="1110">
        <f t="shared" si="9"/>
        <v>668841724.65999997</v>
      </c>
      <c r="I208" s="1110">
        <f t="shared" si="10"/>
        <v>0</v>
      </c>
      <c r="L208" s="1707"/>
      <c r="M208" s="1866"/>
      <c r="N208" s="1866"/>
    </row>
    <row r="209" spans="1:14" ht="18.600000000000001" customHeight="1">
      <c r="A209" s="884">
        <v>204</v>
      </c>
      <c r="B209" s="1589">
        <v>204</v>
      </c>
      <c r="C209" s="1589">
        <v>204</v>
      </c>
      <c r="D209" s="1590" t="s">
        <v>136</v>
      </c>
      <c r="E209" s="2190">
        <f>+'T-Balan21'!E208</f>
        <v>0</v>
      </c>
      <c r="F209" s="2190">
        <f>+'T-Balan21'!F208</f>
        <v>0</v>
      </c>
      <c r="G209" s="2222">
        <v>0</v>
      </c>
      <c r="H209" s="1110">
        <f t="shared" si="9"/>
        <v>0</v>
      </c>
      <c r="I209" s="1110">
        <f t="shared" si="10"/>
        <v>0</v>
      </c>
      <c r="L209" s="1707"/>
      <c r="M209" s="1866"/>
      <c r="N209" s="1866"/>
    </row>
    <row r="210" spans="1:14" s="156" customFormat="1" ht="17.399999999999999" customHeight="1">
      <c r="A210" s="884">
        <v>205</v>
      </c>
      <c r="B210" s="1589">
        <v>205</v>
      </c>
      <c r="C210" s="1589">
        <v>205</v>
      </c>
      <c r="D210" s="1590" t="s">
        <v>137</v>
      </c>
      <c r="E210" s="2190">
        <f>+'T-Balan21'!E209</f>
        <v>0</v>
      </c>
      <c r="F210" s="2190">
        <f>+'T-Balan21'!F209</f>
        <v>0</v>
      </c>
      <c r="G210" s="2222">
        <v>0</v>
      </c>
      <c r="H210" s="1110">
        <f t="shared" si="9"/>
        <v>0</v>
      </c>
      <c r="I210" s="1110">
        <f t="shared" si="10"/>
        <v>0</v>
      </c>
      <c r="J210" s="1110"/>
      <c r="K210" s="1110"/>
      <c r="L210" s="1707"/>
      <c r="M210" s="1866"/>
      <c r="N210" s="1866"/>
    </row>
    <row r="211" spans="1:14">
      <c r="A211" s="884">
        <v>206</v>
      </c>
      <c r="B211" s="1589">
        <v>206</v>
      </c>
      <c r="C211" s="1589">
        <v>206</v>
      </c>
      <c r="D211" s="1590" t="s">
        <v>703</v>
      </c>
      <c r="E211" s="2190">
        <f>+'T-Balan21'!E210</f>
        <v>0</v>
      </c>
      <c r="F211" s="2190">
        <f>+'T-Balan21'!F210</f>
        <v>549693</v>
      </c>
      <c r="G211" s="2222">
        <v>0</v>
      </c>
      <c r="H211" s="1110">
        <f t="shared" si="9"/>
        <v>0</v>
      </c>
      <c r="I211" s="1110">
        <f t="shared" si="10"/>
        <v>549693</v>
      </c>
      <c r="L211" s="1707"/>
      <c r="M211" s="1866"/>
      <c r="N211" s="1866"/>
    </row>
    <row r="212" spans="1:14">
      <c r="A212" s="884">
        <v>207</v>
      </c>
      <c r="B212" s="1589">
        <v>207</v>
      </c>
      <c r="C212" s="1589">
        <v>207</v>
      </c>
      <c r="D212" s="1590" t="s">
        <v>704</v>
      </c>
      <c r="E212" s="2190">
        <f>+'T-Balan21'!E211</f>
        <v>5357083</v>
      </c>
      <c r="F212" s="2190">
        <f>+'T-Balan21'!F211</f>
        <v>0</v>
      </c>
      <c r="G212" s="2222">
        <v>0</v>
      </c>
      <c r="H212" s="1110">
        <f t="shared" si="9"/>
        <v>5357083</v>
      </c>
      <c r="I212" s="1110">
        <f t="shared" si="10"/>
        <v>0</v>
      </c>
      <c r="L212" s="1707"/>
      <c r="M212" s="1866"/>
      <c r="N212" s="1866"/>
    </row>
    <row r="213" spans="1:14">
      <c r="A213" s="884">
        <v>208</v>
      </c>
      <c r="B213" s="1589">
        <v>208</v>
      </c>
      <c r="C213" s="1589">
        <v>208</v>
      </c>
      <c r="D213" s="1590" t="s">
        <v>1072</v>
      </c>
      <c r="E213" s="2190">
        <f>+'T-Balan21'!E212</f>
        <v>0</v>
      </c>
      <c r="F213" s="2190">
        <f>+'T-Balan21'!F212</f>
        <v>4299188</v>
      </c>
      <c r="G213" s="2222">
        <v>0</v>
      </c>
      <c r="H213" s="1110">
        <f t="shared" si="9"/>
        <v>0</v>
      </c>
      <c r="I213" s="1110">
        <f t="shared" si="10"/>
        <v>4299188</v>
      </c>
      <c r="L213" s="1707"/>
      <c r="M213" s="1866"/>
      <c r="N213" s="1866"/>
    </row>
    <row r="214" spans="1:14">
      <c r="A214" s="884">
        <v>209</v>
      </c>
      <c r="B214" s="1589">
        <v>209</v>
      </c>
      <c r="C214" s="1589">
        <v>209</v>
      </c>
      <c r="D214" s="1590" t="s">
        <v>138</v>
      </c>
      <c r="E214" s="2190">
        <f>+'T-Balan21'!E213</f>
        <v>0</v>
      </c>
      <c r="F214" s="2190">
        <f>+'T-Balan21'!F213</f>
        <v>131054697.34</v>
      </c>
      <c r="G214" s="2222">
        <v>0</v>
      </c>
      <c r="H214" s="1110">
        <f t="shared" si="9"/>
        <v>0</v>
      </c>
      <c r="I214" s="1110">
        <f t="shared" si="10"/>
        <v>131054697.34</v>
      </c>
      <c r="L214" s="1707"/>
      <c r="M214" s="1866"/>
      <c r="N214" s="1866"/>
    </row>
    <row r="215" spans="1:14">
      <c r="A215" s="884">
        <v>210</v>
      </c>
      <c r="B215" s="1589">
        <v>210</v>
      </c>
      <c r="C215" s="2203">
        <v>210</v>
      </c>
      <c r="D215" s="1590" t="s">
        <v>1775</v>
      </c>
      <c r="E215" s="2190">
        <f>+'T-Balan21'!E214</f>
        <v>114998347.08</v>
      </c>
      <c r="F215" s="2190">
        <f>+'T-Balan21'!F214</f>
        <v>0</v>
      </c>
      <c r="G215" s="2222">
        <v>0</v>
      </c>
      <c r="H215" s="1110">
        <f t="shared" si="9"/>
        <v>114998347.08</v>
      </c>
      <c r="I215" s="1110">
        <f t="shared" si="10"/>
        <v>0</v>
      </c>
      <c r="L215" s="1707"/>
      <c r="M215" s="1866"/>
      <c r="N215" s="1866"/>
    </row>
    <row r="216" spans="1:14">
      <c r="A216" s="884">
        <v>211</v>
      </c>
      <c r="B216" s="1589">
        <v>211</v>
      </c>
      <c r="C216" s="2203">
        <v>211</v>
      </c>
      <c r="D216" s="1590" t="s">
        <v>140</v>
      </c>
      <c r="E216" s="2190">
        <f>+'T-Balan21'!E215</f>
        <v>5130212.97</v>
      </c>
      <c r="F216" s="2190">
        <f>+'T-Balan21'!F215</f>
        <v>0</v>
      </c>
      <c r="G216" s="2222">
        <v>0</v>
      </c>
      <c r="H216" s="1110">
        <f t="shared" si="9"/>
        <v>5130212.97</v>
      </c>
      <c r="I216" s="1110">
        <f t="shared" si="10"/>
        <v>0</v>
      </c>
      <c r="L216" s="1707"/>
      <c r="M216" s="1866"/>
      <c r="N216" s="1866"/>
    </row>
    <row r="217" spans="1:14">
      <c r="A217" s="884">
        <v>212</v>
      </c>
      <c r="B217" s="1589">
        <v>212</v>
      </c>
      <c r="C217" s="2203">
        <v>212</v>
      </c>
      <c r="D217" s="1590" t="s">
        <v>175</v>
      </c>
      <c r="E217" s="2190">
        <f>+'T-Balan21'!E216</f>
        <v>0</v>
      </c>
      <c r="F217" s="2190">
        <f>+'T-Balan21'!F216</f>
        <v>0</v>
      </c>
      <c r="G217" s="2222">
        <v>0</v>
      </c>
      <c r="H217" s="1110">
        <f t="shared" si="9"/>
        <v>0</v>
      </c>
      <c r="I217" s="1110">
        <f t="shared" si="10"/>
        <v>0</v>
      </c>
      <c r="L217" s="1707"/>
      <c r="M217" s="1866"/>
      <c r="N217" s="1866"/>
    </row>
    <row r="218" spans="1:14">
      <c r="A218" s="884">
        <v>213</v>
      </c>
      <c r="B218" s="1589">
        <v>213</v>
      </c>
      <c r="C218" s="2203">
        <v>213</v>
      </c>
      <c r="D218" s="1590" t="s">
        <v>141</v>
      </c>
      <c r="E218" s="2190">
        <f>+'T-Balan21'!E217</f>
        <v>0</v>
      </c>
      <c r="F218" s="2190">
        <f>+'T-Balan21'!F217</f>
        <v>275437</v>
      </c>
      <c r="G218" s="2222">
        <v>0</v>
      </c>
      <c r="H218" s="1110">
        <f t="shared" si="9"/>
        <v>0</v>
      </c>
      <c r="I218" s="1110">
        <f t="shared" si="10"/>
        <v>275437</v>
      </c>
      <c r="L218" s="1710"/>
      <c r="M218" s="1866"/>
      <c r="N218" s="1866"/>
    </row>
    <row r="219" spans="1:14">
      <c r="A219" s="884">
        <v>214</v>
      </c>
      <c r="B219" s="1589">
        <v>214</v>
      </c>
      <c r="C219" s="2203">
        <v>214</v>
      </c>
      <c r="D219" s="1590" t="s">
        <v>142</v>
      </c>
      <c r="E219" s="2190">
        <f>+'T-Balan21'!E218</f>
        <v>0</v>
      </c>
      <c r="F219" s="2190">
        <f>+'T-Balan21'!F218</f>
        <v>87891</v>
      </c>
      <c r="G219" s="2222">
        <v>0</v>
      </c>
      <c r="H219" s="1110">
        <f t="shared" si="9"/>
        <v>0</v>
      </c>
      <c r="I219" s="1110">
        <f t="shared" si="10"/>
        <v>87891</v>
      </c>
      <c r="L219" s="1710"/>
      <c r="M219" s="1866"/>
      <c r="N219" s="1866"/>
    </row>
    <row r="220" spans="1:14">
      <c r="A220" s="884">
        <v>215</v>
      </c>
      <c r="B220" s="1589">
        <v>215</v>
      </c>
      <c r="C220" s="2203">
        <v>215</v>
      </c>
      <c r="D220" s="1590" t="s">
        <v>282</v>
      </c>
      <c r="E220" s="2190">
        <f>+'T-Balan21'!E219</f>
        <v>1941498</v>
      </c>
      <c r="F220" s="2190">
        <f>+'T-Balan21'!F219</f>
        <v>0</v>
      </c>
      <c r="G220" s="2222">
        <v>0</v>
      </c>
      <c r="H220" s="1110">
        <f t="shared" si="9"/>
        <v>1941498</v>
      </c>
      <c r="I220" s="1110">
        <f t="shared" si="10"/>
        <v>0</v>
      </c>
      <c r="L220" s="1710"/>
      <c r="M220" s="1866"/>
      <c r="N220" s="1866"/>
    </row>
    <row r="221" spans="1:14">
      <c r="A221" s="884">
        <v>216</v>
      </c>
      <c r="B221" s="1589">
        <v>216</v>
      </c>
      <c r="C221" s="2203">
        <v>216</v>
      </c>
      <c r="D221" s="1590" t="s">
        <v>283</v>
      </c>
      <c r="E221" s="2190">
        <f>+'T-Balan21'!E220</f>
        <v>0</v>
      </c>
      <c r="F221" s="2190">
        <f>+'T-Balan21'!F220</f>
        <v>0</v>
      </c>
      <c r="G221" s="2222">
        <v>0</v>
      </c>
      <c r="H221" s="1110">
        <f t="shared" si="9"/>
        <v>0</v>
      </c>
      <c r="I221" s="1110">
        <f t="shared" si="10"/>
        <v>0</v>
      </c>
      <c r="L221" s="1707"/>
      <c r="M221" s="1866"/>
      <c r="N221" s="1866"/>
    </row>
    <row r="222" spans="1:14">
      <c r="A222" s="884">
        <v>217</v>
      </c>
      <c r="B222" s="1589">
        <v>217</v>
      </c>
      <c r="C222" s="2203">
        <v>217</v>
      </c>
      <c r="D222" s="1590" t="s">
        <v>571</v>
      </c>
      <c r="E222" s="2190">
        <f>+'T-Balan21'!E221</f>
        <v>0</v>
      </c>
      <c r="F222" s="2190">
        <f>+'T-Balan21'!F221</f>
        <v>10291767.869999999</v>
      </c>
      <c r="G222" s="2222">
        <v>0</v>
      </c>
      <c r="H222" s="1110">
        <f t="shared" si="9"/>
        <v>0</v>
      </c>
      <c r="I222" s="1110">
        <f t="shared" si="10"/>
        <v>10291767.869999999</v>
      </c>
      <c r="L222" s="1707"/>
      <c r="M222" s="1866"/>
      <c r="N222" s="1866"/>
    </row>
    <row r="223" spans="1:14">
      <c r="A223" s="884">
        <v>218</v>
      </c>
      <c r="B223" s="1589">
        <v>218</v>
      </c>
      <c r="C223" s="2203">
        <v>218</v>
      </c>
      <c r="D223" s="1590" t="s">
        <v>572</v>
      </c>
      <c r="E223" s="2190">
        <f>+'T-Balan21'!E222</f>
        <v>0</v>
      </c>
      <c r="F223" s="2190">
        <f>+'T-Balan21'!F222</f>
        <v>751189844.48000002</v>
      </c>
      <c r="G223" s="2222">
        <v>0</v>
      </c>
      <c r="H223" s="1110">
        <f t="shared" si="9"/>
        <v>0</v>
      </c>
      <c r="I223" s="1110">
        <f t="shared" si="10"/>
        <v>751189844.48000002</v>
      </c>
      <c r="L223" s="1707"/>
      <c r="M223" s="1866"/>
      <c r="N223" s="1866"/>
    </row>
    <row r="224" spans="1:14">
      <c r="A224" s="884">
        <v>219</v>
      </c>
      <c r="B224" s="1589">
        <v>219</v>
      </c>
      <c r="C224" s="2203">
        <v>219</v>
      </c>
      <c r="D224" s="1590" t="s">
        <v>102</v>
      </c>
      <c r="E224" s="2190">
        <f>+'T-Balan21'!E223</f>
        <v>0</v>
      </c>
      <c r="F224" s="2190">
        <f>+'T-Balan21'!F223</f>
        <v>0</v>
      </c>
      <c r="G224" s="2222">
        <v>0</v>
      </c>
      <c r="H224" s="1110">
        <f t="shared" si="9"/>
        <v>0</v>
      </c>
      <c r="I224" s="1110">
        <f t="shared" si="10"/>
        <v>0</v>
      </c>
      <c r="L224" s="1707"/>
      <c r="M224" s="1866"/>
      <c r="N224" s="1866"/>
    </row>
    <row r="225" spans="1:14">
      <c r="A225" s="884">
        <v>220</v>
      </c>
      <c r="B225" s="1589">
        <v>220</v>
      </c>
      <c r="C225" s="2203">
        <v>220</v>
      </c>
      <c r="D225" s="1590" t="s">
        <v>574</v>
      </c>
      <c r="E225" s="2190">
        <f>+'T-Balan21'!E224</f>
        <v>137470498.38</v>
      </c>
      <c r="F225" s="2190">
        <f>+'T-Balan21'!F224</f>
        <v>0</v>
      </c>
      <c r="G225" s="2222">
        <v>0</v>
      </c>
      <c r="H225" s="1110">
        <f t="shared" si="9"/>
        <v>137470498.38</v>
      </c>
      <c r="I225" s="1110">
        <f t="shared" si="10"/>
        <v>0</v>
      </c>
      <c r="L225" s="1707"/>
      <c r="M225" s="1866"/>
      <c r="N225" s="1866"/>
    </row>
    <row r="226" spans="1:14">
      <c r="A226" s="884">
        <v>221</v>
      </c>
      <c r="B226" s="1589">
        <v>221</v>
      </c>
      <c r="C226" s="2203">
        <v>221</v>
      </c>
      <c r="D226" s="2233" t="s">
        <v>2381</v>
      </c>
      <c r="E226" s="2190">
        <f>+'T-Balan21'!E225</f>
        <v>2716548.28</v>
      </c>
      <c r="F226" s="2190">
        <f>+'T-Balan21'!F225</f>
        <v>0</v>
      </c>
      <c r="G226" s="2222">
        <f>+E226</f>
        <v>2716548.28</v>
      </c>
      <c r="H226" s="1110">
        <f t="shared" si="9"/>
        <v>0</v>
      </c>
      <c r="I226" s="1110">
        <f t="shared" si="10"/>
        <v>0</v>
      </c>
      <c r="L226" s="1707"/>
      <c r="M226" s="1866"/>
      <c r="N226" s="1866"/>
    </row>
    <row r="227" spans="1:14">
      <c r="A227" s="884">
        <v>222</v>
      </c>
      <c r="B227" s="1589">
        <v>222</v>
      </c>
      <c r="C227" s="2203">
        <v>222</v>
      </c>
      <c r="D227" s="1590" t="s">
        <v>1725</v>
      </c>
      <c r="E227" s="2190">
        <f>+'T-Balan21'!E226</f>
        <v>0</v>
      </c>
      <c r="F227" s="2190">
        <f>+'T-Balan21'!F226</f>
        <v>0</v>
      </c>
      <c r="G227" s="2222">
        <v>0</v>
      </c>
      <c r="H227" s="1110">
        <f t="shared" si="9"/>
        <v>0</v>
      </c>
      <c r="I227" s="1110">
        <f t="shared" si="10"/>
        <v>0</v>
      </c>
      <c r="L227" s="1707"/>
      <c r="M227" s="1866"/>
      <c r="N227" s="1866"/>
    </row>
    <row r="228" spans="1:14">
      <c r="A228" s="884">
        <v>223</v>
      </c>
      <c r="B228" s="1589">
        <v>223</v>
      </c>
      <c r="C228" s="2203">
        <v>223</v>
      </c>
      <c r="D228" s="1590" t="s">
        <v>576</v>
      </c>
      <c r="E228" s="2190">
        <f>+'T-Balan21'!E227</f>
        <v>0</v>
      </c>
      <c r="F228" s="2190">
        <f>+'T-Balan21'!F227</f>
        <v>0</v>
      </c>
      <c r="G228" s="2222">
        <v>0</v>
      </c>
      <c r="H228" s="1110">
        <f t="shared" si="9"/>
        <v>0</v>
      </c>
      <c r="I228" s="1110">
        <f t="shared" si="10"/>
        <v>0</v>
      </c>
      <c r="L228" s="1707"/>
      <c r="M228" s="1866"/>
      <c r="N228" s="1866"/>
    </row>
    <row r="229" spans="1:14">
      <c r="A229" s="884">
        <v>224</v>
      </c>
      <c r="B229" s="1589">
        <v>224</v>
      </c>
      <c r="C229" s="2203">
        <v>224</v>
      </c>
      <c r="D229" s="1590" t="s">
        <v>577</v>
      </c>
      <c r="E229" s="2190">
        <f>+'T-Balan21'!E228</f>
        <v>64895561.630000003</v>
      </c>
      <c r="F229" s="2190">
        <f>+'T-Balan21'!F228</f>
        <v>0</v>
      </c>
      <c r="G229" s="2222">
        <v>0</v>
      </c>
      <c r="H229" s="1110">
        <f t="shared" si="9"/>
        <v>64895561.630000003</v>
      </c>
      <c r="I229" s="1110">
        <f t="shared" si="10"/>
        <v>0</v>
      </c>
      <c r="L229" s="1707"/>
      <c r="M229" s="1866"/>
      <c r="N229" s="1866"/>
    </row>
    <row r="230" spans="1:14">
      <c r="A230" s="884">
        <v>225</v>
      </c>
      <c r="B230" s="1589">
        <v>225</v>
      </c>
      <c r="C230" s="2203">
        <v>225</v>
      </c>
      <c r="D230" s="1590" t="s">
        <v>1390</v>
      </c>
      <c r="E230" s="2190">
        <f>+'T-Balan21'!E229</f>
        <v>10438839.5</v>
      </c>
      <c r="F230" s="2190">
        <f>+'T-Balan21'!F229</f>
        <v>0</v>
      </c>
      <c r="G230" s="2222">
        <v>0</v>
      </c>
      <c r="H230" s="1110">
        <f t="shared" si="9"/>
        <v>10438839.5</v>
      </c>
      <c r="I230" s="1110">
        <f t="shared" si="10"/>
        <v>0</v>
      </c>
      <c r="L230" s="1707"/>
      <c r="M230" s="1866"/>
      <c r="N230" s="1866"/>
    </row>
    <row r="231" spans="1:14">
      <c r="A231" s="884">
        <v>226</v>
      </c>
      <c r="B231" s="1589">
        <v>226</v>
      </c>
      <c r="C231" s="2203">
        <v>226</v>
      </c>
      <c r="D231" s="1590" t="s">
        <v>1392</v>
      </c>
      <c r="E231" s="2190">
        <f>+'T-Balan21'!E230</f>
        <v>3540</v>
      </c>
      <c r="F231" s="2190">
        <f>+'T-Balan21'!F230</f>
        <v>0</v>
      </c>
      <c r="G231" s="2222">
        <v>0</v>
      </c>
      <c r="H231" s="1110">
        <f t="shared" si="9"/>
        <v>3540</v>
      </c>
      <c r="I231" s="1110">
        <f t="shared" si="10"/>
        <v>0</v>
      </c>
      <c r="L231" s="1707"/>
      <c r="M231" s="1866"/>
      <c r="N231" s="1866"/>
    </row>
    <row r="232" spans="1:14">
      <c r="A232" s="884">
        <v>227</v>
      </c>
      <c r="B232" s="1589">
        <v>227</v>
      </c>
      <c r="C232" s="2203">
        <v>227</v>
      </c>
      <c r="D232" s="1590" t="s">
        <v>1393</v>
      </c>
      <c r="E232" s="2190">
        <f>+'T-Balan21'!E231</f>
        <v>6540928.5</v>
      </c>
      <c r="F232" s="2190">
        <f>+'T-Balan21'!F231</f>
        <v>0</v>
      </c>
      <c r="G232" s="2222">
        <v>0</v>
      </c>
      <c r="H232" s="1110">
        <f t="shared" si="9"/>
        <v>6540928.5</v>
      </c>
      <c r="I232" s="1110">
        <f t="shared" si="10"/>
        <v>0</v>
      </c>
      <c r="L232" s="1707"/>
      <c r="M232" s="1866"/>
      <c r="N232" s="1866"/>
    </row>
    <row r="233" spans="1:14">
      <c r="A233" s="884">
        <v>228</v>
      </c>
      <c r="B233" s="1589">
        <v>228</v>
      </c>
      <c r="C233" s="2203">
        <v>228</v>
      </c>
      <c r="D233" s="1590" t="s">
        <v>1552</v>
      </c>
      <c r="E233" s="2190">
        <f>+'T-Balan21'!E232</f>
        <v>0</v>
      </c>
      <c r="F233" s="2190">
        <f>+'T-Balan21'!F232</f>
        <v>0</v>
      </c>
      <c r="G233" s="2222">
        <v>0</v>
      </c>
      <c r="H233" s="1110">
        <f t="shared" si="9"/>
        <v>0</v>
      </c>
      <c r="I233" s="1110">
        <f t="shared" si="10"/>
        <v>0</v>
      </c>
      <c r="L233" s="1707"/>
      <c r="M233" s="1866"/>
      <c r="N233" s="1866"/>
    </row>
    <row r="234" spans="1:14">
      <c r="A234" s="884">
        <v>229</v>
      </c>
      <c r="B234" s="1589">
        <v>229</v>
      </c>
      <c r="C234" s="2203">
        <v>229</v>
      </c>
      <c r="D234" s="1590" t="s">
        <v>1394</v>
      </c>
      <c r="E234" s="2190">
        <f>+'T-Balan21'!E233</f>
        <v>0</v>
      </c>
      <c r="F234" s="2190">
        <f>+'T-Balan21'!F233</f>
        <v>0</v>
      </c>
      <c r="G234" s="2222">
        <v>0</v>
      </c>
      <c r="H234" s="1110">
        <f t="shared" si="9"/>
        <v>0</v>
      </c>
      <c r="I234" s="1110">
        <f t="shared" si="10"/>
        <v>0</v>
      </c>
      <c r="L234" s="1707"/>
      <c r="M234" s="1866"/>
      <c r="N234" s="1866"/>
    </row>
    <row r="235" spans="1:14">
      <c r="A235" s="884">
        <v>230</v>
      </c>
      <c r="B235" s="1589">
        <v>230</v>
      </c>
      <c r="C235" s="2203">
        <v>230</v>
      </c>
      <c r="D235" s="1590" t="s">
        <v>735</v>
      </c>
      <c r="E235" s="2190">
        <f>+'T-Balan21'!E234</f>
        <v>0</v>
      </c>
      <c r="F235" s="2190">
        <f>+'T-Balan21'!F234</f>
        <v>0</v>
      </c>
      <c r="G235" s="2222">
        <v>0</v>
      </c>
      <c r="H235" s="1110">
        <f t="shared" si="9"/>
        <v>0</v>
      </c>
      <c r="I235" s="1110">
        <f t="shared" si="10"/>
        <v>0</v>
      </c>
      <c r="L235" s="1707"/>
      <c r="M235" s="1866"/>
      <c r="N235" s="1866"/>
    </row>
    <row r="236" spans="1:14">
      <c r="A236" s="884">
        <v>231</v>
      </c>
      <c r="B236" s="1589">
        <v>231</v>
      </c>
      <c r="C236" s="2203">
        <v>231</v>
      </c>
      <c r="D236" s="1590" t="s">
        <v>1395</v>
      </c>
      <c r="E236" s="2190">
        <f>+'T-Balan21'!E235</f>
        <v>3484841.55</v>
      </c>
      <c r="F236" s="2190">
        <f>+'T-Balan21'!F235</f>
        <v>0</v>
      </c>
      <c r="G236" s="2222">
        <v>0</v>
      </c>
      <c r="H236" s="1110">
        <f t="shared" si="9"/>
        <v>3484841.55</v>
      </c>
      <c r="I236" s="1110">
        <f t="shared" si="10"/>
        <v>0</v>
      </c>
      <c r="L236" s="1707"/>
      <c r="M236" s="1866"/>
      <c r="N236" s="1866"/>
    </row>
    <row r="237" spans="1:14">
      <c r="A237" s="884">
        <v>232</v>
      </c>
      <c r="B237" s="1589">
        <v>232</v>
      </c>
      <c r="C237" s="2203">
        <v>232</v>
      </c>
      <c r="D237" s="1590" t="s">
        <v>736</v>
      </c>
      <c r="E237" s="2190">
        <f>+'T-Balan21'!E236</f>
        <v>3546543.5</v>
      </c>
      <c r="F237" s="2190">
        <f>+'T-Balan21'!F236</f>
        <v>0</v>
      </c>
      <c r="G237" s="2222">
        <v>0</v>
      </c>
      <c r="H237" s="1110">
        <f t="shared" si="9"/>
        <v>3546543.5</v>
      </c>
      <c r="I237" s="1110">
        <f t="shared" si="10"/>
        <v>0</v>
      </c>
      <c r="L237" s="1707"/>
      <c r="M237" s="1866"/>
      <c r="N237" s="1866"/>
    </row>
    <row r="238" spans="1:14">
      <c r="A238" s="884">
        <v>233</v>
      </c>
      <c r="B238" s="1589">
        <v>233</v>
      </c>
      <c r="C238" s="2203">
        <v>233</v>
      </c>
      <c r="D238" s="1590" t="s">
        <v>737</v>
      </c>
      <c r="E238" s="2190">
        <f>+'T-Balan21'!E237</f>
        <v>905666</v>
      </c>
      <c r="F238" s="2190">
        <f>+'T-Balan21'!F237</f>
        <v>0</v>
      </c>
      <c r="G238" s="2222">
        <v>0</v>
      </c>
      <c r="H238" s="1110">
        <f t="shared" si="9"/>
        <v>905666</v>
      </c>
      <c r="I238" s="1110">
        <f t="shared" si="10"/>
        <v>0</v>
      </c>
      <c r="L238" s="1707"/>
      <c r="M238" s="1866"/>
      <c r="N238" s="1866"/>
    </row>
    <row r="239" spans="1:14">
      <c r="A239" s="884">
        <v>234</v>
      </c>
      <c r="B239" s="1589">
        <v>234</v>
      </c>
      <c r="C239" s="2203">
        <v>234</v>
      </c>
      <c r="D239" s="1590" t="s">
        <v>1396</v>
      </c>
      <c r="E239" s="2190">
        <f>+'T-Balan21'!E238</f>
        <v>0</v>
      </c>
      <c r="F239" s="2190">
        <f>+'T-Balan21'!F238</f>
        <v>0</v>
      </c>
      <c r="G239" s="2222">
        <v>0</v>
      </c>
      <c r="H239" s="1110">
        <f t="shared" si="9"/>
        <v>0</v>
      </c>
      <c r="I239" s="1110">
        <f t="shared" si="10"/>
        <v>0</v>
      </c>
      <c r="L239" s="1707"/>
      <c r="M239" s="1866"/>
      <c r="N239" s="1866"/>
    </row>
    <row r="240" spans="1:14">
      <c r="A240" s="884">
        <v>235</v>
      </c>
      <c r="B240" s="1589">
        <v>235</v>
      </c>
      <c r="C240" s="2203">
        <v>235</v>
      </c>
      <c r="D240" s="1590" t="s">
        <v>176</v>
      </c>
      <c r="E240" s="2190">
        <f>+'T-Balan21'!E239</f>
        <v>0</v>
      </c>
      <c r="F240" s="2190">
        <f>+'T-Balan21'!F239</f>
        <v>3429312885</v>
      </c>
      <c r="G240" s="2222">
        <v>0</v>
      </c>
      <c r="H240" s="1110">
        <f t="shared" si="9"/>
        <v>0</v>
      </c>
      <c r="I240" s="1110">
        <f t="shared" si="10"/>
        <v>3429312885</v>
      </c>
      <c r="L240" s="1707"/>
      <c r="M240" s="1866"/>
      <c r="N240" s="1866"/>
    </row>
    <row r="241" spans="1:14">
      <c r="A241" s="884">
        <v>236</v>
      </c>
      <c r="B241" s="1589">
        <v>236</v>
      </c>
      <c r="C241" s="1589">
        <v>236</v>
      </c>
      <c r="D241" s="1590" t="s">
        <v>177</v>
      </c>
      <c r="E241" s="2190">
        <f>+'T-Balan21'!E240</f>
        <v>0</v>
      </c>
      <c r="F241" s="2190">
        <f>+'T-Balan21'!F240</f>
        <v>559156261</v>
      </c>
      <c r="G241" s="2222">
        <v>0</v>
      </c>
      <c r="H241" s="1110">
        <f t="shared" si="9"/>
        <v>0</v>
      </c>
      <c r="I241" s="1110">
        <f t="shared" si="10"/>
        <v>559156261</v>
      </c>
      <c r="L241" s="1707"/>
      <c r="M241" s="1866"/>
      <c r="N241" s="1866"/>
    </row>
    <row r="242" spans="1:14">
      <c r="A242" s="884">
        <v>237</v>
      </c>
      <c r="B242" s="1589">
        <v>237</v>
      </c>
      <c r="C242" s="1589">
        <v>237</v>
      </c>
      <c r="D242" s="1590" t="s">
        <v>178</v>
      </c>
      <c r="E242" s="2190">
        <f>+'T-Balan21'!E241</f>
        <v>0</v>
      </c>
      <c r="F242" s="2190">
        <f>+'T-Balan21'!F241</f>
        <v>335352683</v>
      </c>
      <c r="G242" s="2222">
        <v>0</v>
      </c>
      <c r="H242" s="1110">
        <f t="shared" si="9"/>
        <v>0</v>
      </c>
      <c r="I242" s="1110">
        <f t="shared" si="10"/>
        <v>335352683</v>
      </c>
      <c r="L242" s="1707"/>
      <c r="M242" s="1866"/>
      <c r="N242" s="1866"/>
    </row>
    <row r="243" spans="1:14">
      <c r="A243" s="884">
        <v>238</v>
      </c>
      <c r="B243" s="1589">
        <v>238</v>
      </c>
      <c r="C243" s="1589">
        <v>238</v>
      </c>
      <c r="D243" s="1590" t="s">
        <v>179</v>
      </c>
      <c r="E243" s="2190">
        <f>+'T-Balan21'!E242</f>
        <v>0</v>
      </c>
      <c r="F243" s="2190">
        <f>+'T-Balan21'!F242</f>
        <v>39530920</v>
      </c>
      <c r="G243" s="2222">
        <v>0</v>
      </c>
      <c r="H243" s="1110">
        <f t="shared" si="9"/>
        <v>0</v>
      </c>
      <c r="I243" s="1110">
        <f t="shared" si="10"/>
        <v>39530920</v>
      </c>
      <c r="L243" s="1707"/>
      <c r="M243" s="1866"/>
      <c r="N243" s="1866"/>
    </row>
    <row r="244" spans="1:14">
      <c r="A244" s="884">
        <v>239</v>
      </c>
      <c r="B244" s="1589">
        <v>239</v>
      </c>
      <c r="C244" s="1589">
        <v>239</v>
      </c>
      <c r="D244" s="1590" t="s">
        <v>180</v>
      </c>
      <c r="E244" s="2190">
        <f>+'T-Balan21'!E243</f>
        <v>0</v>
      </c>
      <c r="F244" s="2190">
        <f>+'T-Balan21'!F243</f>
        <v>611242709.22000003</v>
      </c>
      <c r="G244" s="2222">
        <v>0</v>
      </c>
      <c r="H244" s="1110">
        <f t="shared" si="9"/>
        <v>0</v>
      </c>
      <c r="I244" s="1110">
        <f t="shared" si="10"/>
        <v>611242709.22000003</v>
      </c>
      <c r="L244" s="1707"/>
      <c r="M244" s="1866"/>
      <c r="N244" s="1866"/>
    </row>
    <row r="245" spans="1:14">
      <c r="A245" s="884">
        <v>240</v>
      </c>
      <c r="B245" s="1589">
        <v>240</v>
      </c>
      <c r="C245" s="1589">
        <v>240</v>
      </c>
      <c r="D245" s="1590" t="s">
        <v>1345</v>
      </c>
      <c r="E245" s="2190">
        <f>+'T-Balan21'!E244</f>
        <v>307346370</v>
      </c>
      <c r="F245" s="2190">
        <f>+'T-Balan21'!F244</f>
        <v>0</v>
      </c>
      <c r="G245" s="2222">
        <v>0</v>
      </c>
      <c r="H245" s="1110">
        <f t="shared" si="9"/>
        <v>307346370</v>
      </c>
      <c r="I245" s="1110">
        <f t="shared" si="10"/>
        <v>0</v>
      </c>
      <c r="L245" s="1707"/>
      <c r="M245" s="1866"/>
      <c r="N245" s="1866"/>
    </row>
    <row r="246" spans="1:14">
      <c r="A246" s="884">
        <v>241</v>
      </c>
      <c r="B246" s="1589">
        <v>241</v>
      </c>
      <c r="C246" s="1589">
        <v>241</v>
      </c>
      <c r="D246" s="1590" t="s">
        <v>1432</v>
      </c>
      <c r="E246" s="2190">
        <f>+'T-Balan21'!E245</f>
        <v>389708069</v>
      </c>
      <c r="F246" s="2190">
        <f>+'T-Balan21'!F245</f>
        <v>0</v>
      </c>
      <c r="G246" s="2222">
        <v>0</v>
      </c>
      <c r="H246" s="1110">
        <f t="shared" si="9"/>
        <v>389708069</v>
      </c>
      <c r="I246" s="1110">
        <f t="shared" si="10"/>
        <v>0</v>
      </c>
      <c r="L246" s="1707"/>
      <c r="M246" s="1866"/>
      <c r="N246" s="1866"/>
    </row>
    <row r="247" spans="1:14">
      <c r="A247" s="884">
        <v>242</v>
      </c>
      <c r="B247" s="1589">
        <v>242</v>
      </c>
      <c r="C247" s="1589">
        <v>242</v>
      </c>
      <c r="D247" s="1590" t="s">
        <v>1354</v>
      </c>
      <c r="E247" s="2190">
        <f>+'T-Balan21'!E246</f>
        <v>220000000</v>
      </c>
      <c r="F247" s="2190">
        <f>+'T-Balan21'!F246</f>
        <v>0</v>
      </c>
      <c r="G247" s="2222">
        <v>0</v>
      </c>
      <c r="H247" s="1110">
        <f t="shared" si="9"/>
        <v>220000000</v>
      </c>
      <c r="I247" s="1110">
        <f t="shared" si="10"/>
        <v>0</v>
      </c>
      <c r="L247" s="1707"/>
      <c r="M247" s="1866"/>
      <c r="N247" s="1866"/>
    </row>
    <row r="248" spans="1:14">
      <c r="A248" s="884">
        <v>243</v>
      </c>
      <c r="B248" s="1589">
        <v>243</v>
      </c>
      <c r="C248" s="1589">
        <v>243</v>
      </c>
      <c r="D248" s="1590" t="s">
        <v>1025</v>
      </c>
      <c r="E248" s="2190">
        <f>+'T-Balan21'!E247</f>
        <v>23197631</v>
      </c>
      <c r="F248" s="2190">
        <f>+'T-Balan21'!F247</f>
        <v>0</v>
      </c>
      <c r="G248" s="2222">
        <v>0</v>
      </c>
      <c r="H248" s="1110">
        <f t="shared" si="9"/>
        <v>23197631</v>
      </c>
      <c r="I248" s="1110">
        <f t="shared" si="10"/>
        <v>0</v>
      </c>
      <c r="L248" s="1707"/>
      <c r="M248" s="1866"/>
      <c r="N248" s="1866"/>
    </row>
    <row r="249" spans="1:14">
      <c r="A249" s="884">
        <v>244</v>
      </c>
      <c r="B249" s="1589">
        <v>244</v>
      </c>
      <c r="C249" s="1589">
        <v>244</v>
      </c>
      <c r="D249" s="1590" t="s">
        <v>1433</v>
      </c>
      <c r="E249" s="2190">
        <f>+'T-Balan21'!E248</f>
        <v>0</v>
      </c>
      <c r="F249" s="2190">
        <f>+'T-Balan21'!F248</f>
        <v>0</v>
      </c>
      <c r="G249" s="2222">
        <v>0</v>
      </c>
      <c r="H249" s="1110">
        <f t="shared" si="9"/>
        <v>0</v>
      </c>
      <c r="I249" s="1110">
        <f t="shared" si="10"/>
        <v>0</v>
      </c>
      <c r="L249" s="1707"/>
      <c r="M249" s="1866"/>
      <c r="N249" s="1866"/>
    </row>
    <row r="250" spans="1:14">
      <c r="A250" s="884">
        <v>245</v>
      </c>
      <c r="B250" s="1589">
        <v>245</v>
      </c>
      <c r="C250" s="1589">
        <v>245</v>
      </c>
      <c r="D250" s="1590" t="s">
        <v>181</v>
      </c>
      <c r="E250" s="2190">
        <f>+'T-Balan21'!E249</f>
        <v>0</v>
      </c>
      <c r="F250" s="2190">
        <f>+'T-Balan21'!F249</f>
        <v>0</v>
      </c>
      <c r="G250" s="2222">
        <v>0</v>
      </c>
      <c r="H250" s="1110">
        <f t="shared" si="9"/>
        <v>0</v>
      </c>
      <c r="I250" s="1110">
        <f t="shared" si="10"/>
        <v>0</v>
      </c>
      <c r="L250" s="1707"/>
      <c r="M250" s="1866"/>
      <c r="N250" s="1866"/>
    </row>
    <row r="251" spans="1:14">
      <c r="A251" s="884">
        <v>246</v>
      </c>
      <c r="B251" s="1589">
        <v>246</v>
      </c>
      <c r="C251" s="1589">
        <v>246</v>
      </c>
      <c r="D251" s="1590" t="s">
        <v>1026</v>
      </c>
      <c r="E251" s="2190">
        <f>+'T-Balan21'!E250</f>
        <v>156156029.22</v>
      </c>
      <c r="F251" s="2190">
        <f>+'T-Balan21'!F250</f>
        <v>0</v>
      </c>
      <c r="G251" s="2222">
        <v>0</v>
      </c>
      <c r="H251" s="1110">
        <f t="shared" si="9"/>
        <v>156156029.22</v>
      </c>
      <c r="I251" s="1110">
        <f t="shared" si="10"/>
        <v>0</v>
      </c>
      <c r="L251" s="1707"/>
      <c r="M251" s="1866"/>
      <c r="N251" s="1866"/>
    </row>
    <row r="252" spans="1:14">
      <c r="A252" s="884">
        <v>247</v>
      </c>
      <c r="B252" s="1589">
        <v>247</v>
      </c>
      <c r="C252" s="1589">
        <v>247</v>
      </c>
      <c r="D252" s="1590" t="s">
        <v>1027</v>
      </c>
      <c r="E252" s="2190">
        <f>+'T-Balan21'!E251</f>
        <v>2511191116</v>
      </c>
      <c r="F252" s="2190">
        <f>+'T-Balan21'!F251</f>
        <v>0</v>
      </c>
      <c r="G252" s="2222">
        <v>0</v>
      </c>
      <c r="H252" s="1110">
        <f t="shared" si="9"/>
        <v>2511191116</v>
      </c>
      <c r="I252" s="1110">
        <f t="shared" si="10"/>
        <v>0</v>
      </c>
      <c r="L252" s="1707"/>
      <c r="M252" s="1866"/>
      <c r="N252" s="1866"/>
    </row>
    <row r="253" spans="1:14">
      <c r="A253" s="884">
        <v>248</v>
      </c>
      <c r="B253" s="1589">
        <v>248</v>
      </c>
      <c r="C253" s="1589">
        <v>248</v>
      </c>
      <c r="D253" s="1590" t="s">
        <v>947</v>
      </c>
      <c r="E253" s="2190">
        <f>+'T-Balan21'!E252</f>
        <v>260000</v>
      </c>
      <c r="F253" s="2190">
        <f>+'T-Balan21'!F252</f>
        <v>0</v>
      </c>
      <c r="G253" s="2222">
        <v>0</v>
      </c>
      <c r="H253" s="1110">
        <f t="shared" si="9"/>
        <v>260000</v>
      </c>
      <c r="I253" s="1110">
        <f t="shared" si="10"/>
        <v>0</v>
      </c>
      <c r="L253" s="1707"/>
      <c r="M253" s="1866"/>
      <c r="N253" s="1866"/>
    </row>
    <row r="254" spans="1:14" s="281" customFormat="1">
      <c r="A254" s="884">
        <v>249</v>
      </c>
      <c r="B254" s="1589">
        <v>249</v>
      </c>
      <c r="C254" s="1589">
        <v>249</v>
      </c>
      <c r="D254" s="1590" t="s">
        <v>1726</v>
      </c>
      <c r="E254" s="2190">
        <f>+'T-Balan21'!E253</f>
        <v>0</v>
      </c>
      <c r="F254" s="2190">
        <f>+'T-Balan21'!F253</f>
        <v>307346370</v>
      </c>
      <c r="G254" s="2222">
        <v>0</v>
      </c>
      <c r="H254" s="1110">
        <f t="shared" si="9"/>
        <v>0</v>
      </c>
      <c r="I254" s="1110">
        <f t="shared" si="10"/>
        <v>307346370</v>
      </c>
      <c r="J254" s="1110"/>
      <c r="K254" s="1110"/>
      <c r="L254" s="1707"/>
      <c r="M254" s="1866"/>
      <c r="N254" s="1866"/>
    </row>
    <row r="255" spans="1:14" s="281" customFormat="1" ht="26.4">
      <c r="A255" s="884">
        <v>250</v>
      </c>
      <c r="B255" s="1589">
        <v>250</v>
      </c>
      <c r="C255" s="1589">
        <v>250</v>
      </c>
      <c r="D255" s="1590" t="s">
        <v>1727</v>
      </c>
      <c r="E255" s="2190">
        <f>+'T-Balan21'!E254</f>
        <v>0</v>
      </c>
      <c r="F255" s="2190">
        <f>+'T-Balan21'!F254</f>
        <v>389708069</v>
      </c>
      <c r="G255" s="2222">
        <v>0</v>
      </c>
      <c r="H255" s="1110">
        <f t="shared" si="9"/>
        <v>0</v>
      </c>
      <c r="I255" s="1110">
        <f t="shared" si="10"/>
        <v>389708069</v>
      </c>
      <c r="J255" s="1110"/>
      <c r="K255" s="1110"/>
      <c r="L255" s="1707"/>
      <c r="M255" s="1866"/>
      <c r="N255" s="1866"/>
    </row>
    <row r="256" spans="1:14" s="281" customFormat="1">
      <c r="A256" s="884">
        <v>251</v>
      </c>
      <c r="B256" s="1589">
        <v>251</v>
      </c>
      <c r="C256" s="1589">
        <v>251</v>
      </c>
      <c r="D256" s="1590" t="s">
        <v>1304</v>
      </c>
      <c r="E256" s="2190">
        <f>+'T-Balan21'!E255</f>
        <v>0</v>
      </c>
      <c r="F256" s="2190">
        <f>+'T-Balan21'!F255</f>
        <v>220000000</v>
      </c>
      <c r="G256" s="2222">
        <v>0</v>
      </c>
      <c r="H256" s="1110">
        <f t="shared" si="9"/>
        <v>0</v>
      </c>
      <c r="I256" s="1110">
        <f t="shared" si="10"/>
        <v>220000000</v>
      </c>
      <c r="J256" s="1110"/>
      <c r="K256" s="1110"/>
      <c r="L256" s="1707"/>
      <c r="M256" s="1866"/>
      <c r="N256" s="1866"/>
    </row>
    <row r="257" spans="1:14" s="281" customFormat="1">
      <c r="A257" s="884">
        <v>252</v>
      </c>
      <c r="B257" s="1589">
        <v>252</v>
      </c>
      <c r="C257" s="1589">
        <v>252</v>
      </c>
      <c r="D257" s="1590" t="s">
        <v>1305</v>
      </c>
      <c r="E257" s="2190">
        <f>+'T-Balan21'!E256</f>
        <v>0</v>
      </c>
      <c r="F257" s="2190">
        <f>+'T-Balan21'!F256</f>
        <v>23197631</v>
      </c>
      <c r="G257" s="2222">
        <v>0</v>
      </c>
      <c r="H257" s="1110">
        <f t="shared" si="9"/>
        <v>0</v>
      </c>
      <c r="I257" s="1110">
        <f t="shared" si="10"/>
        <v>23197631</v>
      </c>
      <c r="J257" s="1110"/>
      <c r="K257" s="1110"/>
      <c r="L257" s="1707"/>
      <c r="M257" s="1866"/>
      <c r="N257" s="1866"/>
    </row>
    <row r="258" spans="1:14" s="281" customFormat="1">
      <c r="A258" s="884">
        <v>253</v>
      </c>
      <c r="B258" s="1589">
        <v>253</v>
      </c>
      <c r="C258" s="1589">
        <v>253</v>
      </c>
      <c r="D258" s="1590" t="s">
        <v>1306</v>
      </c>
      <c r="E258" s="2190">
        <f>+'T-Balan21'!E257</f>
        <v>0</v>
      </c>
      <c r="F258" s="2190">
        <f>+'T-Balan21'!F257</f>
        <v>2511191116</v>
      </c>
      <c r="G258" s="2222">
        <v>0</v>
      </c>
      <c r="H258" s="1110">
        <f t="shared" si="9"/>
        <v>0</v>
      </c>
      <c r="I258" s="1110">
        <f t="shared" si="10"/>
        <v>2511191116</v>
      </c>
      <c r="J258" s="1110"/>
      <c r="K258" s="1110"/>
      <c r="L258" s="1707"/>
      <c r="M258" s="1866"/>
      <c r="N258" s="1866"/>
    </row>
    <row r="259" spans="1:14" s="281" customFormat="1">
      <c r="A259" s="884">
        <v>254</v>
      </c>
      <c r="B259" s="1589">
        <v>254</v>
      </c>
      <c r="C259" s="1589">
        <v>254</v>
      </c>
      <c r="D259" s="1590" t="s">
        <v>1307</v>
      </c>
      <c r="E259" s="2190">
        <f>+'T-Balan21'!E258</f>
        <v>0</v>
      </c>
      <c r="F259" s="2190">
        <f>+'T-Balan21'!F258</f>
        <v>156156029.22</v>
      </c>
      <c r="G259" s="2222">
        <v>0</v>
      </c>
      <c r="H259" s="1110">
        <f t="shared" si="9"/>
        <v>0</v>
      </c>
      <c r="I259" s="1110">
        <f t="shared" si="10"/>
        <v>156156029.22</v>
      </c>
      <c r="J259" s="1110"/>
      <c r="K259" s="1110"/>
      <c r="L259" s="1707"/>
      <c r="M259" s="1866"/>
      <c r="N259" s="1866"/>
    </row>
    <row r="260" spans="1:14" s="281" customFormat="1">
      <c r="A260" s="884">
        <v>255</v>
      </c>
      <c r="B260" s="1589">
        <v>255</v>
      </c>
      <c r="C260" s="1589">
        <v>255</v>
      </c>
      <c r="D260" s="1590" t="s">
        <v>1308</v>
      </c>
      <c r="E260" s="2190">
        <f>+'T-Balan21'!E259</f>
        <v>0</v>
      </c>
      <c r="F260" s="2190">
        <f>+'T-Balan21'!F259</f>
        <v>260000</v>
      </c>
      <c r="G260" s="2222">
        <v>0</v>
      </c>
      <c r="H260" s="1110">
        <f t="shared" si="9"/>
        <v>0</v>
      </c>
      <c r="I260" s="1110">
        <f t="shared" si="10"/>
        <v>260000</v>
      </c>
      <c r="J260" s="1110"/>
      <c r="K260" s="1110"/>
      <c r="L260" s="1707"/>
      <c r="M260" s="1866"/>
      <c r="N260" s="1866"/>
    </row>
    <row r="261" spans="1:14" s="278" customFormat="1">
      <c r="A261" s="884">
        <v>256</v>
      </c>
      <c r="B261" s="1589">
        <v>256</v>
      </c>
      <c r="C261" s="1589">
        <v>256</v>
      </c>
      <c r="D261" s="1590" t="s">
        <v>1309</v>
      </c>
      <c r="E261" s="2190">
        <f>+'T-Balan21'!E260</f>
        <v>6329086975.0100002</v>
      </c>
      <c r="F261" s="2190">
        <f>+'T-Balan21'!F260</f>
        <v>0</v>
      </c>
      <c r="G261" s="2222">
        <v>0</v>
      </c>
      <c r="H261" s="1110">
        <f t="shared" si="9"/>
        <v>6329086975.0100002</v>
      </c>
      <c r="I261" s="1110">
        <f t="shared" si="10"/>
        <v>0</v>
      </c>
      <c r="J261" s="1110"/>
      <c r="K261" s="1110"/>
      <c r="L261" s="1707"/>
      <c r="M261" s="1866"/>
      <c r="N261" s="1866"/>
    </row>
    <row r="262" spans="1:14" s="278" customFormat="1" ht="26.4">
      <c r="A262" s="884">
        <v>257</v>
      </c>
      <c r="B262" s="1589">
        <v>257</v>
      </c>
      <c r="C262" s="1589">
        <v>257</v>
      </c>
      <c r="D262" s="1590" t="s">
        <v>1310</v>
      </c>
      <c r="E262" s="2190">
        <f>+'T-Balan21'!E261</f>
        <v>562474598</v>
      </c>
      <c r="F262" s="2190">
        <f>+'T-Balan21'!F261</f>
        <v>0</v>
      </c>
      <c r="G262" s="2222">
        <v>0</v>
      </c>
      <c r="H262" s="1110">
        <f t="shared" si="9"/>
        <v>562474598</v>
      </c>
      <c r="I262" s="1110">
        <f t="shared" si="10"/>
        <v>0</v>
      </c>
      <c r="J262" s="1110"/>
      <c r="K262" s="1110"/>
      <c r="L262" s="1707"/>
      <c r="M262" s="1866"/>
      <c r="N262" s="1866"/>
    </row>
    <row r="263" spans="1:14" s="278" customFormat="1" ht="26.4">
      <c r="A263" s="884">
        <v>258</v>
      </c>
      <c r="B263" s="1589">
        <v>258</v>
      </c>
      <c r="C263" s="1589">
        <v>258</v>
      </c>
      <c r="D263" s="1590" t="s">
        <v>458</v>
      </c>
      <c r="E263" s="2190">
        <f>+'T-Balan21'!F275</f>
        <v>288956356.67000002</v>
      </c>
      <c r="F263" s="2190">
        <f>+'T-Balan21'!F262</f>
        <v>0</v>
      </c>
      <c r="G263" s="2222">
        <v>0</v>
      </c>
      <c r="H263" s="1110">
        <f t="shared" ref="H263:H326" si="11">+E263-G263</f>
        <v>288956356.67000002</v>
      </c>
      <c r="I263" s="1110">
        <f t="shared" ref="I263:I326" si="12">+F263</f>
        <v>0</v>
      </c>
      <c r="J263" s="1110"/>
      <c r="K263" s="1110"/>
      <c r="L263" s="1707"/>
      <c r="M263" s="1866"/>
      <c r="N263" s="1866"/>
    </row>
    <row r="264" spans="1:14" s="278" customFormat="1">
      <c r="A264" s="884">
        <v>259</v>
      </c>
      <c r="B264" s="1589">
        <v>259</v>
      </c>
      <c r="C264" s="1589">
        <v>259</v>
      </c>
      <c r="D264" s="1590" t="s">
        <v>459</v>
      </c>
      <c r="E264" s="2190">
        <f>+'T-Balan21'!E263</f>
        <v>155375249.06999999</v>
      </c>
      <c r="F264" s="2190">
        <f>+'T-Balan21'!F263</f>
        <v>0</v>
      </c>
      <c r="G264" s="2222">
        <v>0</v>
      </c>
      <c r="H264" s="1110">
        <f t="shared" si="11"/>
        <v>155375249.06999999</v>
      </c>
      <c r="I264" s="1110">
        <f t="shared" si="12"/>
        <v>0</v>
      </c>
      <c r="J264" s="1110"/>
      <c r="K264" s="1110"/>
      <c r="L264" s="1707"/>
      <c r="M264" s="1866"/>
      <c r="N264" s="1866"/>
    </row>
    <row r="265" spans="1:14" s="278" customFormat="1">
      <c r="A265" s="884">
        <v>260</v>
      </c>
      <c r="B265" s="1589">
        <v>260</v>
      </c>
      <c r="C265" s="1589">
        <v>260</v>
      </c>
      <c r="D265" s="1590" t="s">
        <v>460</v>
      </c>
      <c r="E265" s="2190">
        <f>+'T-Balan21'!E264</f>
        <v>1909657954</v>
      </c>
      <c r="F265" s="2190">
        <f>+'T-Balan21'!F264</f>
        <v>0</v>
      </c>
      <c r="G265" s="2222">
        <v>0</v>
      </c>
      <c r="H265" s="1110">
        <f t="shared" si="11"/>
        <v>1909657954</v>
      </c>
      <c r="I265" s="1110">
        <f t="shared" si="12"/>
        <v>0</v>
      </c>
      <c r="J265" s="1110"/>
      <c r="K265" s="1110"/>
      <c r="L265" s="1707"/>
      <c r="M265" s="1866"/>
      <c r="N265" s="1866"/>
    </row>
    <row r="266" spans="1:14" s="278" customFormat="1">
      <c r="A266" s="884">
        <v>261</v>
      </c>
      <c r="B266" s="1589">
        <v>261</v>
      </c>
      <c r="C266" s="1589">
        <v>261</v>
      </c>
      <c r="D266" s="1590" t="s">
        <v>461</v>
      </c>
      <c r="E266" s="2190">
        <f>+'T-Balan21'!E265</f>
        <v>2931068.1</v>
      </c>
      <c r="F266" s="2190">
        <f>+'T-Balan21'!F265</f>
        <v>0</v>
      </c>
      <c r="G266" s="2222">
        <v>0</v>
      </c>
      <c r="H266" s="1110">
        <f t="shared" si="11"/>
        <v>2931068.1</v>
      </c>
      <c r="I266" s="1110">
        <f t="shared" si="12"/>
        <v>0</v>
      </c>
      <c r="J266" s="1110"/>
      <c r="K266" s="1110"/>
      <c r="L266" s="1707"/>
      <c r="M266" s="1866"/>
      <c r="N266" s="1866"/>
    </row>
    <row r="267" spans="1:14" s="278" customFormat="1">
      <c r="A267" s="884">
        <v>262</v>
      </c>
      <c r="B267" s="1589">
        <v>262</v>
      </c>
      <c r="C267" s="1589">
        <v>262</v>
      </c>
      <c r="D267" s="1590" t="s">
        <v>462</v>
      </c>
      <c r="E267" s="2190">
        <f>+'T-Balan21'!E266</f>
        <v>1298733.8999999999</v>
      </c>
      <c r="F267" s="2190">
        <f>+'T-Balan21'!F266</f>
        <v>0</v>
      </c>
      <c r="G267" s="2222">
        <v>0</v>
      </c>
      <c r="H267" s="1110">
        <f t="shared" si="11"/>
        <v>1298733.8999999999</v>
      </c>
      <c r="I267" s="1110">
        <f t="shared" si="12"/>
        <v>0</v>
      </c>
      <c r="J267" s="1110"/>
      <c r="K267" s="1110"/>
      <c r="L267" s="1707"/>
      <c r="M267" s="1866"/>
      <c r="N267" s="1866"/>
    </row>
    <row r="268" spans="1:14" s="156" customFormat="1">
      <c r="A268" s="884">
        <v>263</v>
      </c>
      <c r="B268" s="1589">
        <v>263</v>
      </c>
      <c r="C268" s="1589">
        <v>263</v>
      </c>
      <c r="D268" s="1590" t="s">
        <v>463</v>
      </c>
      <c r="E268" s="2190">
        <f>+'T-Balan21'!E267</f>
        <v>0</v>
      </c>
      <c r="F268" s="2190">
        <f>+'T-Balan21'!F267</f>
        <v>210087489</v>
      </c>
      <c r="G268" s="2222">
        <v>0</v>
      </c>
      <c r="H268" s="1110">
        <f t="shared" si="11"/>
        <v>0</v>
      </c>
      <c r="I268" s="1110">
        <f t="shared" si="12"/>
        <v>210087489</v>
      </c>
      <c r="J268" s="1110"/>
      <c r="K268" s="1110"/>
      <c r="L268" s="1707"/>
      <c r="M268" s="1866"/>
      <c r="N268" s="1866"/>
    </row>
    <row r="269" spans="1:14" s="156" customFormat="1" ht="26.4">
      <c r="A269" s="884">
        <v>264</v>
      </c>
      <c r="B269" s="1589">
        <v>264</v>
      </c>
      <c r="C269" s="1589">
        <v>264</v>
      </c>
      <c r="D269" s="1590" t="s">
        <v>464</v>
      </c>
      <c r="E269" s="2190">
        <f>+'T-Balan21'!E268</f>
        <v>0</v>
      </c>
      <c r="F269" s="2190">
        <f>+'T-Balan21'!F268</f>
        <v>58629073</v>
      </c>
      <c r="G269" s="2222">
        <v>0</v>
      </c>
      <c r="H269" s="1110">
        <f t="shared" si="11"/>
        <v>0</v>
      </c>
      <c r="I269" s="1110">
        <f t="shared" si="12"/>
        <v>58629073</v>
      </c>
      <c r="J269" s="1110"/>
      <c r="K269" s="1110"/>
      <c r="L269" s="1707"/>
      <c r="M269" s="1866"/>
      <c r="N269" s="1866"/>
    </row>
    <row r="270" spans="1:14" s="156" customFormat="1" ht="26.4">
      <c r="A270" s="884">
        <v>265</v>
      </c>
      <c r="B270" s="1589">
        <v>265</v>
      </c>
      <c r="C270" s="1589">
        <v>265</v>
      </c>
      <c r="D270" s="1590" t="s">
        <v>465</v>
      </c>
      <c r="E270" s="2190">
        <f>+'T-Balan21'!E269</f>
        <v>0</v>
      </c>
      <c r="F270" s="2190">
        <f>+'T-Balan21'!F269</f>
        <v>12446954</v>
      </c>
      <c r="G270" s="2222">
        <v>0</v>
      </c>
      <c r="H270" s="1110">
        <f t="shared" si="11"/>
        <v>0</v>
      </c>
      <c r="I270" s="1110">
        <f t="shared" si="12"/>
        <v>12446954</v>
      </c>
      <c r="J270" s="1110"/>
      <c r="K270" s="1110"/>
      <c r="L270" s="1707"/>
      <c r="M270" s="1866"/>
      <c r="N270" s="1866"/>
    </row>
    <row r="271" spans="1:14" s="156" customFormat="1">
      <c r="A271" s="884">
        <v>266</v>
      </c>
      <c r="B271" s="1589">
        <v>266</v>
      </c>
      <c r="C271" s="1589">
        <v>266</v>
      </c>
      <c r="D271" s="1590" t="s">
        <v>466</v>
      </c>
      <c r="E271" s="2190">
        <f>+'T-Balan21'!E270</f>
        <v>0</v>
      </c>
      <c r="F271" s="2190">
        <f>+'T-Balan21'!F270</f>
        <v>6621199.0999999996</v>
      </c>
      <c r="G271" s="2222">
        <v>0</v>
      </c>
      <c r="H271" s="1110">
        <f t="shared" si="11"/>
        <v>0</v>
      </c>
      <c r="I271" s="1110">
        <f t="shared" si="12"/>
        <v>6621199.0999999996</v>
      </c>
      <c r="J271" s="1110"/>
      <c r="K271" s="1110"/>
      <c r="L271" s="1707"/>
      <c r="M271" s="1866"/>
      <c r="N271" s="1866"/>
    </row>
    <row r="272" spans="1:14" s="156" customFormat="1">
      <c r="A272" s="884">
        <v>267</v>
      </c>
      <c r="B272" s="1589">
        <v>267</v>
      </c>
      <c r="C272" s="1589">
        <v>267</v>
      </c>
      <c r="D272" s="1590" t="s">
        <v>467</v>
      </c>
      <c r="E272" s="2190">
        <f>+'T-Balan21'!E271</f>
        <v>0</v>
      </c>
      <c r="F272" s="2190">
        <f>+'T-Balan21'!F271</f>
        <v>86666957.569999993</v>
      </c>
      <c r="G272" s="2222">
        <v>0</v>
      </c>
      <c r="H272" s="1110">
        <f t="shared" si="11"/>
        <v>0</v>
      </c>
      <c r="I272" s="1110">
        <f t="shared" si="12"/>
        <v>86666957.569999993</v>
      </c>
      <c r="J272" s="1110"/>
      <c r="K272" s="1110"/>
      <c r="L272" s="1707"/>
      <c r="M272" s="1866"/>
      <c r="N272" s="1866"/>
    </row>
    <row r="273" spans="1:14" s="156" customFormat="1">
      <c r="A273" s="884">
        <v>268</v>
      </c>
      <c r="B273" s="1589">
        <v>268</v>
      </c>
      <c r="C273" s="1589">
        <v>268</v>
      </c>
      <c r="D273" s="1590" t="s">
        <v>603</v>
      </c>
      <c r="E273" s="2190">
        <f>+'T-Balan21'!E272</f>
        <v>0</v>
      </c>
      <c r="F273" s="2190">
        <f>+'T-Balan21'!F272</f>
        <v>8237244.5</v>
      </c>
      <c r="G273" s="2222">
        <v>0</v>
      </c>
      <c r="H273" s="1110">
        <f t="shared" si="11"/>
        <v>0</v>
      </c>
      <c r="I273" s="1110">
        <f t="shared" si="12"/>
        <v>8237244.5</v>
      </c>
      <c r="J273" s="1110"/>
      <c r="K273" s="1110"/>
      <c r="L273" s="1707"/>
      <c r="M273" s="1866"/>
      <c r="N273" s="1866"/>
    </row>
    <row r="274" spans="1:14">
      <c r="A274" s="884">
        <v>269</v>
      </c>
      <c r="B274" s="1589">
        <v>269</v>
      </c>
      <c r="C274" s="1589">
        <v>269</v>
      </c>
      <c r="D274" s="1590" t="s">
        <v>778</v>
      </c>
      <c r="E274" s="2190">
        <f>+'T-Balan21'!E273</f>
        <v>0</v>
      </c>
      <c r="F274" s="2190">
        <f>+'T-Balan21'!F273</f>
        <v>6329086975.0100002</v>
      </c>
      <c r="G274" s="2222">
        <v>0</v>
      </c>
      <c r="H274" s="1110">
        <f t="shared" si="11"/>
        <v>0</v>
      </c>
      <c r="I274" s="1110">
        <f t="shared" si="12"/>
        <v>6329086975.0100002</v>
      </c>
      <c r="L274" s="1707"/>
      <c r="M274" s="1866"/>
      <c r="N274" s="1866"/>
    </row>
    <row r="275" spans="1:14" ht="26.4">
      <c r="A275" s="884">
        <v>270</v>
      </c>
      <c r="B275" s="1589">
        <v>270</v>
      </c>
      <c r="C275" s="1589">
        <v>270</v>
      </c>
      <c r="D275" s="1590" t="s">
        <v>779</v>
      </c>
      <c r="E275" s="2190">
        <f>+'T-Balan21'!E274</f>
        <v>0</v>
      </c>
      <c r="F275" s="2190">
        <f>+'T-Balan21'!F274</f>
        <v>562474598</v>
      </c>
      <c r="G275" s="2222">
        <v>0</v>
      </c>
      <c r="H275" s="1110">
        <f t="shared" si="11"/>
        <v>0</v>
      </c>
      <c r="I275" s="1110">
        <f t="shared" si="12"/>
        <v>562474598</v>
      </c>
      <c r="L275" s="1707"/>
      <c r="M275" s="1866"/>
      <c r="N275" s="1866"/>
    </row>
    <row r="276" spans="1:14" ht="26.4">
      <c r="A276" s="884">
        <v>271</v>
      </c>
      <c r="B276" s="1589">
        <v>271</v>
      </c>
      <c r="C276" s="1589">
        <v>271</v>
      </c>
      <c r="D276" s="1590" t="s">
        <v>780</v>
      </c>
      <c r="E276" s="2190">
        <f>+'T-Balan21'!E275</f>
        <v>0</v>
      </c>
      <c r="F276" s="2190">
        <f>+'T-Balan21'!F275</f>
        <v>288956356.67000002</v>
      </c>
      <c r="G276" s="2222">
        <v>0</v>
      </c>
      <c r="H276" s="1110">
        <f t="shared" si="11"/>
        <v>0</v>
      </c>
      <c r="I276" s="1110">
        <f t="shared" si="12"/>
        <v>288956356.67000002</v>
      </c>
      <c r="L276" s="1707"/>
      <c r="M276" s="1866"/>
      <c r="N276" s="1866"/>
    </row>
    <row r="277" spans="1:14">
      <c r="A277" s="884">
        <v>272</v>
      </c>
      <c r="B277" s="1589">
        <v>272</v>
      </c>
      <c r="C277" s="1589">
        <v>272</v>
      </c>
      <c r="D277" s="1590" t="s">
        <v>785</v>
      </c>
      <c r="E277" s="2190">
        <f>+'T-Balan21'!E276</f>
        <v>0</v>
      </c>
      <c r="F277" s="2190">
        <f>+'T-Balan21'!F276</f>
        <v>155375249.06999999</v>
      </c>
      <c r="G277" s="2222">
        <v>0</v>
      </c>
      <c r="H277" s="1110">
        <f t="shared" si="11"/>
        <v>0</v>
      </c>
      <c r="I277" s="1110">
        <f t="shared" si="12"/>
        <v>155375249.06999999</v>
      </c>
      <c r="L277" s="1707"/>
      <c r="M277" s="1866"/>
      <c r="N277" s="1866"/>
    </row>
    <row r="278" spans="1:14">
      <c r="A278" s="884">
        <v>273</v>
      </c>
      <c r="B278" s="1589">
        <v>273</v>
      </c>
      <c r="C278" s="1589">
        <v>273</v>
      </c>
      <c r="D278" s="1590" t="s">
        <v>786</v>
      </c>
      <c r="E278" s="2190">
        <f>+'T-Balan21'!E277</f>
        <v>0</v>
      </c>
      <c r="F278" s="2190">
        <f>+'T-Balan21'!F277</f>
        <v>1909657954</v>
      </c>
      <c r="G278" s="2222">
        <v>0</v>
      </c>
      <c r="H278" s="1110">
        <f t="shared" si="11"/>
        <v>0</v>
      </c>
      <c r="I278" s="1110">
        <f t="shared" si="12"/>
        <v>1909657954</v>
      </c>
      <c r="L278" s="1707"/>
      <c r="M278" s="1866"/>
      <c r="N278" s="1866"/>
    </row>
    <row r="279" spans="1:14">
      <c r="A279" s="884">
        <v>274</v>
      </c>
      <c r="B279" s="1589">
        <v>274</v>
      </c>
      <c r="C279" s="1589">
        <v>274</v>
      </c>
      <c r="D279" s="1590" t="s">
        <v>787</v>
      </c>
      <c r="E279" s="2190">
        <f>+'T-Balan21'!E278</f>
        <v>0</v>
      </c>
      <c r="F279" s="2190">
        <f>+'T-Balan21'!F278</f>
        <v>1298733.8999999999</v>
      </c>
      <c r="G279" s="2222">
        <v>0</v>
      </c>
      <c r="H279" s="1110">
        <f t="shared" si="11"/>
        <v>0</v>
      </c>
      <c r="I279" s="1110">
        <f t="shared" si="12"/>
        <v>1298733.8999999999</v>
      </c>
      <c r="L279" s="1707"/>
      <c r="M279" s="1866"/>
      <c r="N279" s="1866"/>
    </row>
    <row r="280" spans="1:14">
      <c r="A280" s="884">
        <v>275</v>
      </c>
      <c r="B280" s="1589">
        <v>275</v>
      </c>
      <c r="C280" s="1589">
        <v>275</v>
      </c>
      <c r="D280" s="1590" t="s">
        <v>788</v>
      </c>
      <c r="E280" s="2190">
        <f>+'T-Balan21'!E279</f>
        <v>0</v>
      </c>
      <c r="F280" s="2190">
        <f>+'T-Balan21'!F279</f>
        <v>2931068.1</v>
      </c>
      <c r="G280" s="2222">
        <v>0</v>
      </c>
      <c r="H280" s="1110">
        <f t="shared" si="11"/>
        <v>0</v>
      </c>
      <c r="I280" s="1110">
        <f t="shared" si="12"/>
        <v>2931068.1</v>
      </c>
      <c r="L280" s="1707"/>
      <c r="M280" s="1866"/>
      <c r="N280" s="1866"/>
    </row>
    <row r="281" spans="1:14">
      <c r="A281" s="884">
        <v>276</v>
      </c>
      <c r="B281" s="1589">
        <v>276</v>
      </c>
      <c r="C281" s="1589">
        <v>276</v>
      </c>
      <c r="D281" s="1590" t="s">
        <v>1458</v>
      </c>
      <c r="E281" s="2190">
        <f>+'T-Balan21'!E280</f>
        <v>5912800.7999999998</v>
      </c>
      <c r="F281" s="2190">
        <f>+'T-Balan21'!F280</f>
        <v>0</v>
      </c>
      <c r="G281" s="2222">
        <v>0</v>
      </c>
      <c r="H281" s="1110">
        <f t="shared" si="11"/>
        <v>5912800.7999999998</v>
      </c>
      <c r="I281" s="1110">
        <f t="shared" si="12"/>
        <v>0</v>
      </c>
      <c r="L281" s="1707"/>
      <c r="M281" s="1866"/>
      <c r="N281" s="1866"/>
    </row>
    <row r="282" spans="1:14" ht="26.4">
      <c r="A282" s="884">
        <v>277</v>
      </c>
      <c r="B282" s="1589">
        <v>277</v>
      </c>
      <c r="C282" s="1589">
        <v>277</v>
      </c>
      <c r="D282" s="1590" t="s">
        <v>1401</v>
      </c>
      <c r="E282" s="2190">
        <f>+'T-Balan21'!E281</f>
        <v>2854460.84</v>
      </c>
      <c r="F282" s="2190">
        <f>+'T-Balan21'!F281</f>
        <v>0</v>
      </c>
      <c r="G282" s="2222">
        <v>0</v>
      </c>
      <c r="H282" s="1110">
        <f t="shared" si="11"/>
        <v>2854460.84</v>
      </c>
      <c r="I282" s="1110">
        <f t="shared" si="12"/>
        <v>0</v>
      </c>
      <c r="L282" s="1707"/>
      <c r="M282" s="1866"/>
      <c r="N282" s="1866"/>
    </row>
    <row r="283" spans="1:14">
      <c r="A283" s="884">
        <v>278</v>
      </c>
      <c r="B283" s="1589">
        <v>278</v>
      </c>
      <c r="C283" s="1589">
        <v>278</v>
      </c>
      <c r="D283" s="1590" t="s">
        <v>1402</v>
      </c>
      <c r="E283" s="2190">
        <f>+'T-Balan21'!E282</f>
        <v>0</v>
      </c>
      <c r="F283" s="2190">
        <f>+'T-Balan21'!F282</f>
        <v>0</v>
      </c>
      <c r="G283" s="2222">
        <v>0</v>
      </c>
      <c r="H283" s="1110">
        <f t="shared" si="11"/>
        <v>0</v>
      </c>
      <c r="I283" s="1110">
        <f t="shared" si="12"/>
        <v>0</v>
      </c>
      <c r="L283" s="1707"/>
      <c r="M283" s="1866"/>
      <c r="N283" s="1866"/>
    </row>
    <row r="284" spans="1:14">
      <c r="A284" s="884">
        <v>279</v>
      </c>
      <c r="B284" s="1589">
        <v>279</v>
      </c>
      <c r="C284" s="1589">
        <v>279</v>
      </c>
      <c r="D284" s="1590" t="s">
        <v>1444</v>
      </c>
      <c r="E284" s="2190">
        <f>+'T-Balan21'!E283</f>
        <v>0</v>
      </c>
      <c r="F284" s="2190">
        <f>+'T-Balan21'!F283</f>
        <v>0</v>
      </c>
      <c r="G284" s="2222">
        <v>0</v>
      </c>
      <c r="H284" s="1110">
        <f t="shared" si="11"/>
        <v>0</v>
      </c>
      <c r="I284" s="1110">
        <f t="shared" si="12"/>
        <v>0</v>
      </c>
      <c r="L284" s="1707"/>
      <c r="M284" s="1866"/>
      <c r="N284" s="1866"/>
    </row>
    <row r="285" spans="1:14" ht="26.4">
      <c r="A285" s="884">
        <v>280</v>
      </c>
      <c r="B285" s="1589">
        <v>280</v>
      </c>
      <c r="C285" s="1589">
        <v>280</v>
      </c>
      <c r="D285" s="1590" t="s">
        <v>1073</v>
      </c>
      <c r="E285" s="2190">
        <f>+'T-Balan21'!E284</f>
        <v>0</v>
      </c>
      <c r="F285" s="2190">
        <f>+'T-Balan21'!F284</f>
        <v>0</v>
      </c>
      <c r="G285" s="2222">
        <v>0</v>
      </c>
      <c r="H285" s="1110">
        <f t="shared" si="11"/>
        <v>0</v>
      </c>
      <c r="I285" s="1110">
        <f t="shared" si="12"/>
        <v>0</v>
      </c>
      <c r="L285" s="1707"/>
      <c r="M285" s="1866"/>
      <c r="N285" s="1866"/>
    </row>
    <row r="286" spans="1:14">
      <c r="A286" s="884">
        <v>281</v>
      </c>
      <c r="B286" s="1589">
        <v>281</v>
      </c>
      <c r="C286" s="1589">
        <v>281</v>
      </c>
      <c r="D286" s="1590" t="s">
        <v>1445</v>
      </c>
      <c r="E286" s="2190">
        <f>+'T-Balan21'!E285</f>
        <v>0</v>
      </c>
      <c r="F286" s="2190">
        <f>+'T-Balan21'!F285</f>
        <v>0</v>
      </c>
      <c r="G286" s="2222">
        <v>0</v>
      </c>
      <c r="H286" s="1110">
        <f t="shared" si="11"/>
        <v>0</v>
      </c>
      <c r="I286" s="1110">
        <f t="shared" si="12"/>
        <v>0</v>
      </c>
      <c r="L286" s="1707"/>
      <c r="M286" s="1866"/>
      <c r="N286" s="1866"/>
    </row>
    <row r="287" spans="1:14" ht="26.4">
      <c r="A287" s="884">
        <v>282</v>
      </c>
      <c r="B287" s="1589">
        <v>282</v>
      </c>
      <c r="C287" s="1589">
        <v>282</v>
      </c>
      <c r="D287" s="1590" t="s">
        <v>651</v>
      </c>
      <c r="E287" s="2190">
        <f>+'T-Balan21'!E286</f>
        <v>4273571</v>
      </c>
      <c r="F287" s="2190">
        <f>+'T-Balan21'!F286</f>
        <v>0</v>
      </c>
      <c r="G287" s="2222">
        <v>0</v>
      </c>
      <c r="H287" s="1110">
        <f t="shared" si="11"/>
        <v>4273571</v>
      </c>
      <c r="I287" s="1110">
        <f t="shared" si="12"/>
        <v>0</v>
      </c>
      <c r="L287" s="1707"/>
      <c r="M287" s="1866"/>
      <c r="N287" s="1866"/>
    </row>
    <row r="288" spans="1:14" ht="26.4">
      <c r="A288" s="884">
        <v>283</v>
      </c>
      <c r="B288" s="1589">
        <v>283</v>
      </c>
      <c r="C288" s="1589">
        <v>283</v>
      </c>
      <c r="D288" s="1590" t="s">
        <v>1161</v>
      </c>
      <c r="E288" s="2190">
        <f>+'T-Balan21'!E287</f>
        <v>0</v>
      </c>
      <c r="F288" s="2190">
        <f>+'T-Balan21'!F287</f>
        <v>0</v>
      </c>
      <c r="G288" s="2222">
        <v>0</v>
      </c>
      <c r="H288" s="1110">
        <f t="shared" si="11"/>
        <v>0</v>
      </c>
      <c r="I288" s="1110">
        <f t="shared" si="12"/>
        <v>0</v>
      </c>
      <c r="L288" s="1707"/>
      <c r="M288" s="1866"/>
      <c r="N288" s="1866"/>
    </row>
    <row r="289" spans="1:14" ht="26.4">
      <c r="A289" s="884">
        <v>284</v>
      </c>
      <c r="B289" s="1589">
        <v>284</v>
      </c>
      <c r="C289" s="1589">
        <v>284</v>
      </c>
      <c r="D289" s="1590" t="s">
        <v>1020</v>
      </c>
      <c r="E289" s="2190">
        <f>+'T-Balan21'!E288</f>
        <v>0</v>
      </c>
      <c r="F289" s="2190">
        <f>+'T-Balan21'!F288</f>
        <v>0</v>
      </c>
      <c r="G289" s="2222">
        <v>0</v>
      </c>
      <c r="H289" s="1110">
        <f t="shared" si="11"/>
        <v>0</v>
      </c>
      <c r="I289" s="1110">
        <f t="shared" si="12"/>
        <v>0</v>
      </c>
      <c r="L289" s="1707"/>
      <c r="M289" s="1866"/>
      <c r="N289" s="1866"/>
    </row>
    <row r="290" spans="1:14" ht="26.4">
      <c r="A290" s="884">
        <v>285</v>
      </c>
      <c r="B290" s="1589">
        <v>285</v>
      </c>
      <c r="C290" s="1589">
        <v>285</v>
      </c>
      <c r="D290" s="1590" t="s">
        <v>1021</v>
      </c>
      <c r="E290" s="2190">
        <f>+'T-Balan21'!E289</f>
        <v>0</v>
      </c>
      <c r="F290" s="2190">
        <f>+'T-Balan21'!F289</f>
        <v>39140609</v>
      </c>
      <c r="G290" s="2222">
        <v>0</v>
      </c>
      <c r="H290" s="1110">
        <f t="shared" si="11"/>
        <v>0</v>
      </c>
      <c r="I290" s="1110">
        <f t="shared" si="12"/>
        <v>39140609</v>
      </c>
      <c r="L290" s="1707"/>
      <c r="M290" s="1866"/>
      <c r="N290" s="1866"/>
    </row>
    <row r="291" spans="1:14" ht="26.4">
      <c r="A291" s="884">
        <v>286</v>
      </c>
      <c r="B291" s="1589">
        <v>286</v>
      </c>
      <c r="C291" s="1589">
        <v>286</v>
      </c>
      <c r="D291" s="1590" t="s">
        <v>1022</v>
      </c>
      <c r="E291" s="2190">
        <f>+'T-Balan21'!E290</f>
        <v>0</v>
      </c>
      <c r="F291" s="2190">
        <f>+'T-Balan21'!F290</f>
        <v>4273571</v>
      </c>
      <c r="G291" s="2222">
        <v>0</v>
      </c>
      <c r="H291" s="1110">
        <f t="shared" si="11"/>
        <v>0</v>
      </c>
      <c r="I291" s="1110">
        <f t="shared" si="12"/>
        <v>4273571</v>
      </c>
      <c r="L291" s="1707"/>
      <c r="M291" s="1866"/>
      <c r="N291" s="1866"/>
    </row>
    <row r="292" spans="1:14" ht="26.4">
      <c r="A292" s="884">
        <v>287</v>
      </c>
      <c r="B292" s="1589">
        <v>287</v>
      </c>
      <c r="C292" s="1589">
        <v>287</v>
      </c>
      <c r="D292" s="1590" t="s">
        <v>2388</v>
      </c>
      <c r="E292" s="2190">
        <f>+'T-Balan21'!E291</f>
        <v>0</v>
      </c>
      <c r="F292" s="2190">
        <f>+'T-Balan21'!F291</f>
        <v>0</v>
      </c>
      <c r="G292" s="2222">
        <v>0</v>
      </c>
      <c r="H292" s="1110">
        <f t="shared" si="11"/>
        <v>0</v>
      </c>
      <c r="I292" s="1110">
        <f t="shared" si="12"/>
        <v>0</v>
      </c>
      <c r="L292" s="1707"/>
      <c r="M292" s="1866"/>
      <c r="N292" s="1866"/>
    </row>
    <row r="293" spans="1:14" ht="13.5" customHeight="1">
      <c r="A293" s="884">
        <v>288</v>
      </c>
      <c r="B293" s="1589">
        <v>288</v>
      </c>
      <c r="C293" s="1589">
        <v>288</v>
      </c>
      <c r="D293" s="1590" t="s">
        <v>1024</v>
      </c>
      <c r="E293" s="2190">
        <f>+'T-Balan21'!E292</f>
        <v>0</v>
      </c>
      <c r="F293" s="2190">
        <f>+'T-Balan21'!F292</f>
        <v>0</v>
      </c>
      <c r="G293" s="2222">
        <v>0</v>
      </c>
      <c r="H293" s="1110">
        <f t="shared" si="11"/>
        <v>0</v>
      </c>
      <c r="I293" s="1110">
        <f t="shared" si="12"/>
        <v>0</v>
      </c>
      <c r="L293" s="1707"/>
      <c r="M293" s="1866"/>
      <c r="N293" s="1866"/>
    </row>
    <row r="294" spans="1:14" s="281" customFormat="1">
      <c r="A294" s="884">
        <v>289</v>
      </c>
      <c r="B294" s="1589">
        <v>289</v>
      </c>
      <c r="C294" s="1589">
        <v>289</v>
      </c>
      <c r="D294" s="1590" t="s">
        <v>1493</v>
      </c>
      <c r="E294" s="2190">
        <f>+'T-Balan21'!E293</f>
        <v>11504044033.76</v>
      </c>
      <c r="F294" s="2190">
        <f>+'T-Balan21'!F293</f>
        <v>0</v>
      </c>
      <c r="G294" s="2222">
        <v>0</v>
      </c>
      <c r="H294" s="1110">
        <f t="shared" si="11"/>
        <v>11504044033.76</v>
      </c>
      <c r="I294" s="1110">
        <f t="shared" si="12"/>
        <v>0</v>
      </c>
      <c r="J294" s="1110"/>
      <c r="K294" s="1110"/>
      <c r="L294" s="1707"/>
      <c r="M294" s="1866"/>
      <c r="N294" s="1866"/>
    </row>
    <row r="295" spans="1:14" s="281" customFormat="1">
      <c r="A295" s="884">
        <v>290</v>
      </c>
      <c r="B295" s="1589">
        <v>290</v>
      </c>
      <c r="C295" s="1589">
        <v>290</v>
      </c>
      <c r="D295" s="1590" t="s">
        <v>1494</v>
      </c>
      <c r="E295" s="2190">
        <f>+'T-Balan21'!E294</f>
        <v>751821496.79999995</v>
      </c>
      <c r="F295" s="2190">
        <f>+'T-Balan21'!F294</f>
        <v>0</v>
      </c>
      <c r="G295" s="2222">
        <v>0</v>
      </c>
      <c r="H295" s="1110">
        <f t="shared" si="11"/>
        <v>751821496.79999995</v>
      </c>
      <c r="I295" s="1110">
        <f t="shared" si="12"/>
        <v>0</v>
      </c>
      <c r="J295" s="1110"/>
      <c r="K295" s="1110"/>
      <c r="L295" s="1707"/>
      <c r="M295" s="1866"/>
      <c r="N295" s="1866"/>
    </row>
    <row r="296" spans="1:14" s="281" customFormat="1">
      <c r="A296" s="884">
        <v>291</v>
      </c>
      <c r="B296" s="1589">
        <v>291</v>
      </c>
      <c r="C296" s="1589">
        <v>291</v>
      </c>
      <c r="D296" s="1590" t="s">
        <v>1495</v>
      </c>
      <c r="E296" s="2190">
        <f>+'T-Balan21'!E295</f>
        <v>322335631.08999997</v>
      </c>
      <c r="F296" s="2190">
        <f>+'T-Balan21'!F295</f>
        <v>0</v>
      </c>
      <c r="G296" s="2222">
        <v>0</v>
      </c>
      <c r="H296" s="1110">
        <f t="shared" si="11"/>
        <v>322335631.08999997</v>
      </c>
      <c r="I296" s="1110">
        <f t="shared" si="12"/>
        <v>0</v>
      </c>
      <c r="J296" s="1110"/>
      <c r="K296" s="1110"/>
      <c r="L296" s="1707"/>
      <c r="M296" s="1866"/>
      <c r="N296" s="1866"/>
    </row>
    <row r="297" spans="1:14" s="281" customFormat="1">
      <c r="A297" s="884">
        <v>292</v>
      </c>
      <c r="B297" s="1589">
        <v>292</v>
      </c>
      <c r="C297" s="1589">
        <v>292</v>
      </c>
      <c r="D297" s="1590" t="s">
        <v>955</v>
      </c>
      <c r="E297" s="2190">
        <f>+'T-Balan21'!E296</f>
        <v>12987339</v>
      </c>
      <c r="F297" s="2190">
        <f>+'T-Balan21'!F296</f>
        <v>0</v>
      </c>
      <c r="G297" s="2222">
        <v>0</v>
      </c>
      <c r="H297" s="1110">
        <f t="shared" si="11"/>
        <v>12987339</v>
      </c>
      <c r="I297" s="1110">
        <f t="shared" si="12"/>
        <v>0</v>
      </c>
      <c r="J297" s="1110"/>
      <c r="K297" s="1110"/>
      <c r="L297" s="1707"/>
      <c r="M297" s="1866"/>
      <c r="N297" s="1866"/>
    </row>
    <row r="298" spans="1:14" ht="26.4">
      <c r="A298" s="884">
        <v>293</v>
      </c>
      <c r="B298" s="1589">
        <v>293</v>
      </c>
      <c r="C298" s="1589">
        <v>293</v>
      </c>
      <c r="D298" s="1590" t="s">
        <v>1055</v>
      </c>
      <c r="E298" s="2190">
        <f>+'T-Balan21'!E297</f>
        <v>0</v>
      </c>
      <c r="F298" s="2190">
        <f>+'T-Balan21'!F297</f>
        <v>11504044033.76</v>
      </c>
      <c r="G298" s="2222">
        <v>0</v>
      </c>
      <c r="H298" s="1110">
        <f t="shared" si="11"/>
        <v>0</v>
      </c>
      <c r="I298" s="1110">
        <f t="shared" si="12"/>
        <v>11504044033.76</v>
      </c>
      <c r="L298" s="1707"/>
      <c r="M298" s="1866"/>
      <c r="N298" s="1866"/>
    </row>
    <row r="299" spans="1:14" ht="26.4">
      <c r="A299" s="884">
        <v>294</v>
      </c>
      <c r="B299" s="1589">
        <v>294</v>
      </c>
      <c r="C299" s="1589">
        <v>294</v>
      </c>
      <c r="D299" s="1590" t="s">
        <v>1056</v>
      </c>
      <c r="E299" s="2190">
        <f>+'T-Balan21'!E298</f>
        <v>0</v>
      </c>
      <c r="F299" s="2190">
        <f>+'T-Balan21'!F298</f>
        <v>751821496.79999995</v>
      </c>
      <c r="G299" s="2222">
        <v>0</v>
      </c>
      <c r="H299" s="1110">
        <f t="shared" si="11"/>
        <v>0</v>
      </c>
      <c r="I299" s="1110">
        <f t="shared" si="12"/>
        <v>751821496.79999995</v>
      </c>
      <c r="L299" s="1707"/>
      <c r="M299" s="1866"/>
      <c r="N299" s="1866"/>
    </row>
    <row r="300" spans="1:14" ht="26.4">
      <c r="A300" s="884">
        <v>295</v>
      </c>
      <c r="B300" s="1589">
        <v>295</v>
      </c>
      <c r="C300" s="1589">
        <v>295</v>
      </c>
      <c r="D300" s="1590" t="s">
        <v>696</v>
      </c>
      <c r="E300" s="2190">
        <f>+'T-Balan21'!E299</f>
        <v>0</v>
      </c>
      <c r="F300" s="2190">
        <f>+'T-Balan21'!F299</f>
        <v>322335631.08999997</v>
      </c>
      <c r="G300" s="2222">
        <v>0</v>
      </c>
      <c r="H300" s="1110">
        <f t="shared" si="11"/>
        <v>0</v>
      </c>
      <c r="I300" s="1110">
        <f t="shared" si="12"/>
        <v>322335631.08999997</v>
      </c>
      <c r="L300" s="1707"/>
      <c r="M300" s="1866"/>
      <c r="N300" s="1866"/>
    </row>
    <row r="301" spans="1:14" ht="26.4">
      <c r="A301" s="884">
        <v>296</v>
      </c>
      <c r="B301" s="1589">
        <v>296</v>
      </c>
      <c r="C301" s="1589">
        <v>296</v>
      </c>
      <c r="D301" s="1590" t="s">
        <v>956</v>
      </c>
      <c r="E301" s="2190">
        <f>+'T-Balan21'!E300</f>
        <v>0</v>
      </c>
      <c r="F301" s="2190">
        <f>+'T-Balan21'!F300</f>
        <v>12987339</v>
      </c>
      <c r="G301" s="2222">
        <v>0</v>
      </c>
      <c r="H301" s="1110">
        <f t="shared" si="11"/>
        <v>0</v>
      </c>
      <c r="I301" s="1110">
        <f t="shared" si="12"/>
        <v>12987339</v>
      </c>
      <c r="L301" s="1707"/>
      <c r="M301" s="1866"/>
      <c r="N301" s="1866"/>
    </row>
    <row r="302" spans="1:14">
      <c r="A302" s="884">
        <v>297</v>
      </c>
      <c r="B302" s="1589">
        <v>297</v>
      </c>
      <c r="C302" s="1589">
        <v>297</v>
      </c>
      <c r="D302" s="1590" t="s">
        <v>697</v>
      </c>
      <c r="E302" s="2190">
        <f>+'T-Balan21'!E301</f>
        <v>0</v>
      </c>
      <c r="F302" s="2190">
        <f>+'T-Balan21'!F301</f>
        <v>0</v>
      </c>
      <c r="G302" s="2222">
        <v>0</v>
      </c>
      <c r="H302" s="1110">
        <f t="shared" si="11"/>
        <v>0</v>
      </c>
      <c r="I302" s="1110">
        <f t="shared" si="12"/>
        <v>0</v>
      </c>
      <c r="L302" s="1707"/>
      <c r="M302" s="1866"/>
      <c r="N302" s="1866"/>
    </row>
    <row r="303" spans="1:14">
      <c r="A303" s="884">
        <v>298</v>
      </c>
      <c r="B303" s="1589">
        <v>298</v>
      </c>
      <c r="C303" s="1589">
        <v>298</v>
      </c>
      <c r="D303" s="1590" t="s">
        <v>1035</v>
      </c>
      <c r="E303" s="2190">
        <f>+'T-Balan21'!E302</f>
        <v>0</v>
      </c>
      <c r="F303" s="2190">
        <f>+'T-Balan21'!F302</f>
        <v>60000000.450000003</v>
      </c>
      <c r="G303" s="2222">
        <v>0</v>
      </c>
      <c r="H303" s="1110">
        <f t="shared" si="11"/>
        <v>0</v>
      </c>
      <c r="I303" s="1110">
        <f t="shared" si="12"/>
        <v>60000000.450000003</v>
      </c>
      <c r="L303" s="1707"/>
      <c r="M303" s="1866"/>
      <c r="N303" s="1866"/>
    </row>
    <row r="304" spans="1:14">
      <c r="A304" s="884">
        <v>299</v>
      </c>
      <c r="B304" s="1589">
        <v>299</v>
      </c>
      <c r="C304" s="1589">
        <v>299</v>
      </c>
      <c r="D304" s="1590" t="s">
        <v>45</v>
      </c>
      <c r="E304" s="2190">
        <f>+'T-Balan21'!E303</f>
        <v>0</v>
      </c>
      <c r="F304" s="2190">
        <f>+'T-Balan21'!F303</f>
        <v>237905.66</v>
      </c>
      <c r="G304" s="2222">
        <v>0</v>
      </c>
      <c r="H304" s="1110">
        <f t="shared" si="11"/>
        <v>0</v>
      </c>
      <c r="I304" s="1110">
        <f t="shared" si="12"/>
        <v>237905.66</v>
      </c>
      <c r="L304" s="1707"/>
      <c r="M304" s="1866"/>
      <c r="N304" s="1866"/>
    </row>
    <row r="305" spans="1:14">
      <c r="A305" s="884">
        <v>300</v>
      </c>
      <c r="B305" s="1589">
        <v>300</v>
      </c>
      <c r="C305" s="1589">
        <v>300</v>
      </c>
      <c r="D305" s="1590" t="s">
        <v>907</v>
      </c>
      <c r="E305" s="2190">
        <f>+'T-Balan21'!E304</f>
        <v>0</v>
      </c>
      <c r="F305" s="2190">
        <f>+'T-Balan21'!F304</f>
        <v>30198889.829999998</v>
      </c>
      <c r="G305" s="2222">
        <v>0</v>
      </c>
      <c r="H305" s="1110">
        <f t="shared" si="11"/>
        <v>0</v>
      </c>
      <c r="I305" s="1110">
        <f t="shared" si="12"/>
        <v>30198889.829999998</v>
      </c>
      <c r="L305" s="1707"/>
      <c r="M305" s="1866"/>
      <c r="N305" s="1866"/>
    </row>
    <row r="306" spans="1:14">
      <c r="A306" s="884">
        <v>301</v>
      </c>
      <c r="B306" s="1589">
        <v>301</v>
      </c>
      <c r="C306" s="1589">
        <v>301</v>
      </c>
      <c r="D306" s="1590" t="s">
        <v>1036</v>
      </c>
      <c r="E306" s="2190">
        <f>+'T-Balan21'!E305</f>
        <v>0</v>
      </c>
      <c r="F306" s="2190">
        <f>+'T-Balan21'!F305</f>
        <v>0</v>
      </c>
      <c r="G306" s="2222">
        <v>0</v>
      </c>
      <c r="H306" s="1110">
        <f t="shared" si="11"/>
        <v>0</v>
      </c>
      <c r="I306" s="1110">
        <f t="shared" si="12"/>
        <v>0</v>
      </c>
      <c r="L306" s="1707"/>
      <c r="M306" s="1866"/>
      <c r="N306" s="1866"/>
    </row>
    <row r="307" spans="1:14" ht="26.4">
      <c r="A307" s="884">
        <v>302</v>
      </c>
      <c r="B307" s="1589">
        <v>302</v>
      </c>
      <c r="C307" s="1589">
        <v>302</v>
      </c>
      <c r="D307" s="1590" t="s">
        <v>909</v>
      </c>
      <c r="E307" s="2190">
        <f>+'T-Balan21'!E306</f>
        <v>5000</v>
      </c>
      <c r="F307" s="2190">
        <f>+'T-Balan21'!F306</f>
        <v>0</v>
      </c>
      <c r="G307" s="2222">
        <v>0</v>
      </c>
      <c r="H307" s="1110">
        <f t="shared" si="11"/>
        <v>5000</v>
      </c>
      <c r="I307" s="1110">
        <f t="shared" si="12"/>
        <v>0</v>
      </c>
      <c r="L307" s="1707"/>
      <c r="M307" s="1866"/>
      <c r="N307" s="1866"/>
    </row>
    <row r="308" spans="1:14">
      <c r="A308" s="884">
        <v>303</v>
      </c>
      <c r="B308" s="1589">
        <v>303</v>
      </c>
      <c r="C308" s="1589">
        <v>303</v>
      </c>
      <c r="D308" s="1590" t="s">
        <v>200</v>
      </c>
      <c r="E308" s="2190">
        <f>+'T-Balan21'!E307</f>
        <v>605000</v>
      </c>
      <c r="F308" s="2190">
        <f>+'T-Balan21'!F307</f>
        <v>0</v>
      </c>
      <c r="G308" s="2222">
        <v>0</v>
      </c>
      <c r="H308" s="1110">
        <f t="shared" si="11"/>
        <v>605000</v>
      </c>
      <c r="I308" s="1110">
        <f t="shared" si="12"/>
        <v>0</v>
      </c>
      <c r="L308" s="1707"/>
      <c r="M308" s="1866"/>
      <c r="N308" s="1866"/>
    </row>
    <row r="309" spans="1:14">
      <c r="A309" s="884">
        <v>304</v>
      </c>
      <c r="B309" s="1589">
        <v>304</v>
      </c>
      <c r="C309" s="1589">
        <v>304</v>
      </c>
      <c r="D309" s="1590" t="s">
        <v>201</v>
      </c>
      <c r="E309" s="2190">
        <f>+'T-Balan21'!E308</f>
        <v>24150</v>
      </c>
      <c r="F309" s="2190">
        <f>+'T-Balan21'!F308</f>
        <v>0</v>
      </c>
      <c r="G309" s="2222">
        <v>0</v>
      </c>
      <c r="H309" s="1110">
        <f t="shared" si="11"/>
        <v>24150</v>
      </c>
      <c r="I309" s="1110">
        <f t="shared" si="12"/>
        <v>0</v>
      </c>
      <c r="L309" s="1707"/>
      <c r="M309" s="1866"/>
      <c r="N309" s="1866"/>
    </row>
    <row r="310" spans="1:14">
      <c r="A310" s="884">
        <v>305</v>
      </c>
      <c r="B310" s="1589">
        <v>305</v>
      </c>
      <c r="C310" s="1589">
        <v>305</v>
      </c>
      <c r="D310" s="1590" t="s">
        <v>1728</v>
      </c>
      <c r="E310" s="2190">
        <f>+'T-Balan21'!E309</f>
        <v>136130</v>
      </c>
      <c r="F310" s="2190">
        <f>+'T-Balan21'!F309</f>
        <v>0</v>
      </c>
      <c r="G310" s="2222">
        <v>0</v>
      </c>
      <c r="H310" s="1110">
        <f t="shared" si="11"/>
        <v>136130</v>
      </c>
      <c r="I310" s="1110">
        <f t="shared" si="12"/>
        <v>0</v>
      </c>
      <c r="L310" s="1707"/>
      <c r="M310" s="1866"/>
      <c r="N310" s="1866"/>
    </row>
    <row r="311" spans="1:14">
      <c r="A311" s="884">
        <v>306</v>
      </c>
      <c r="B311" s="1589">
        <v>306</v>
      </c>
      <c r="C311" s="1589">
        <v>306</v>
      </c>
      <c r="D311" s="1590" t="s">
        <v>203</v>
      </c>
      <c r="E311" s="2190">
        <f>+'T-Balan21'!E310</f>
        <v>1600</v>
      </c>
      <c r="F311" s="2190">
        <f>+'T-Balan21'!F310</f>
        <v>0</v>
      </c>
      <c r="G311" s="2222">
        <v>0</v>
      </c>
      <c r="H311" s="1110">
        <f t="shared" si="11"/>
        <v>1600</v>
      </c>
      <c r="I311" s="1110">
        <f t="shared" si="12"/>
        <v>0</v>
      </c>
      <c r="L311" s="1707"/>
      <c r="M311" s="1866"/>
      <c r="N311" s="1866"/>
    </row>
    <row r="312" spans="1:14">
      <c r="A312" s="884">
        <v>307</v>
      </c>
      <c r="B312" s="1589">
        <v>307</v>
      </c>
      <c r="C312" s="1589">
        <v>307</v>
      </c>
      <c r="D312" s="1590" t="s">
        <v>943</v>
      </c>
      <c r="E312" s="2190">
        <f>+'T-Balan21'!E311</f>
        <v>6000</v>
      </c>
      <c r="F312" s="2190">
        <f>+'T-Balan21'!F311</f>
        <v>0</v>
      </c>
      <c r="G312" s="2222">
        <v>0</v>
      </c>
      <c r="H312" s="1110">
        <f t="shared" si="11"/>
        <v>6000</v>
      </c>
      <c r="I312" s="1110">
        <f t="shared" si="12"/>
        <v>0</v>
      </c>
      <c r="L312" s="1707"/>
      <c r="M312" s="1866"/>
      <c r="N312" s="1866"/>
    </row>
    <row r="313" spans="1:14" ht="26.4">
      <c r="A313" s="884">
        <v>308</v>
      </c>
      <c r="B313" s="1589">
        <v>308</v>
      </c>
      <c r="C313" s="1589">
        <v>308</v>
      </c>
      <c r="D313" s="1590" t="s">
        <v>3</v>
      </c>
      <c r="E313" s="2190">
        <f>+'T-Balan21'!E312</f>
        <v>1000</v>
      </c>
      <c r="F313" s="2190">
        <f>+'T-Balan21'!F312</f>
        <v>0</v>
      </c>
      <c r="G313" s="2222">
        <v>0</v>
      </c>
      <c r="H313" s="1110">
        <f t="shared" si="11"/>
        <v>1000</v>
      </c>
      <c r="I313" s="1110">
        <f t="shared" si="12"/>
        <v>0</v>
      </c>
      <c r="L313" s="1707"/>
      <c r="M313" s="1866"/>
      <c r="N313" s="1866"/>
    </row>
    <row r="314" spans="1:14">
      <c r="A314" s="884">
        <v>309</v>
      </c>
      <c r="B314" s="1589">
        <v>309</v>
      </c>
      <c r="C314" s="2203">
        <v>309</v>
      </c>
      <c r="D314" s="1590" t="s">
        <v>900</v>
      </c>
      <c r="E314" s="2190">
        <f>+'T-Balan21'!E313</f>
        <v>0</v>
      </c>
      <c r="F314" s="2190">
        <f>+'T-Balan21'!F313</f>
        <v>450500</v>
      </c>
      <c r="G314" s="2222">
        <v>0</v>
      </c>
      <c r="H314" s="1110">
        <f t="shared" si="11"/>
        <v>0</v>
      </c>
      <c r="I314" s="1110">
        <f t="shared" si="12"/>
        <v>450500</v>
      </c>
      <c r="L314" s="1707"/>
      <c r="M314" s="1866"/>
      <c r="N314" s="1866"/>
    </row>
    <row r="315" spans="1:14">
      <c r="A315" s="884">
        <v>310</v>
      </c>
      <c r="B315" s="1589">
        <v>310</v>
      </c>
      <c r="C315" s="2203">
        <v>310</v>
      </c>
      <c r="D315" s="1590" t="s">
        <v>1165</v>
      </c>
      <c r="E315" s="2190">
        <f>+'T-Balan21'!E314</f>
        <v>1644200</v>
      </c>
      <c r="F315" s="2190">
        <f>+'T-Balan21'!F314</f>
        <v>0</v>
      </c>
      <c r="G315" s="2222">
        <v>0</v>
      </c>
      <c r="H315" s="1110">
        <f t="shared" si="11"/>
        <v>1644200</v>
      </c>
      <c r="I315" s="1110">
        <f t="shared" si="12"/>
        <v>0</v>
      </c>
      <c r="L315" s="1707"/>
      <c r="M315" s="1866"/>
      <c r="N315" s="1866"/>
    </row>
    <row r="316" spans="1:14">
      <c r="A316" s="884">
        <v>311</v>
      </c>
      <c r="B316" s="1589">
        <v>311</v>
      </c>
      <c r="C316" s="2203">
        <v>311</v>
      </c>
      <c r="D316" s="1590" t="s">
        <v>4</v>
      </c>
      <c r="E316" s="2190">
        <f>+'T-Balan21'!E315</f>
        <v>0</v>
      </c>
      <c r="F316" s="2190">
        <f>+'T-Balan21'!F315</f>
        <v>0</v>
      </c>
      <c r="G316" s="2222">
        <v>0</v>
      </c>
      <c r="H316" s="1110">
        <f t="shared" si="11"/>
        <v>0</v>
      </c>
      <c r="I316" s="1110">
        <f t="shared" si="12"/>
        <v>0</v>
      </c>
      <c r="L316" s="1707"/>
      <c r="M316" s="1866"/>
      <c r="N316" s="1866"/>
    </row>
    <row r="317" spans="1:14">
      <c r="A317" s="884">
        <v>312</v>
      </c>
      <c r="B317" s="1589">
        <v>312</v>
      </c>
      <c r="C317" s="2203">
        <v>312</v>
      </c>
      <c r="D317" s="1590" t="s">
        <v>76</v>
      </c>
      <c r="E317" s="2190">
        <f>+'T-Balan21'!E316</f>
        <v>1662565.75</v>
      </c>
      <c r="F317" s="2190">
        <f>+'T-Balan21'!F316</f>
        <v>0</v>
      </c>
      <c r="G317" s="2222">
        <v>0</v>
      </c>
      <c r="H317" s="1110">
        <f t="shared" si="11"/>
        <v>1662565.75</v>
      </c>
      <c r="I317" s="1110">
        <f t="shared" si="12"/>
        <v>0</v>
      </c>
      <c r="L317" s="1707"/>
      <c r="M317" s="1866"/>
      <c r="N317" s="1866"/>
    </row>
    <row r="318" spans="1:14">
      <c r="A318" s="884">
        <v>313</v>
      </c>
      <c r="B318" s="1589">
        <v>313</v>
      </c>
      <c r="C318" s="2203">
        <v>313</v>
      </c>
      <c r="D318" s="1590" t="s">
        <v>147</v>
      </c>
      <c r="E318" s="2190">
        <f>+'T-Balan21'!E317</f>
        <v>971493.11</v>
      </c>
      <c r="F318" s="2190">
        <f>+'T-Balan21'!F317</f>
        <v>0</v>
      </c>
      <c r="G318" s="2222">
        <v>0</v>
      </c>
      <c r="H318" s="1110">
        <f t="shared" si="11"/>
        <v>971493.11</v>
      </c>
      <c r="I318" s="1110">
        <f t="shared" si="12"/>
        <v>0</v>
      </c>
      <c r="L318" s="1707"/>
      <c r="M318" s="1866"/>
      <c r="N318" s="1866"/>
    </row>
    <row r="319" spans="1:14">
      <c r="A319" s="884">
        <v>314</v>
      </c>
      <c r="B319" s="1589">
        <v>314</v>
      </c>
      <c r="C319" s="2203">
        <v>314</v>
      </c>
      <c r="D319" s="1590" t="s">
        <v>698</v>
      </c>
      <c r="E319" s="2190">
        <f>+'T-Balan21'!E318</f>
        <v>0</v>
      </c>
      <c r="F319" s="2190">
        <f>+'T-Balan21'!F318</f>
        <v>0</v>
      </c>
      <c r="G319" s="2222">
        <v>0</v>
      </c>
      <c r="H319" s="1110">
        <f t="shared" si="11"/>
        <v>0</v>
      </c>
      <c r="I319" s="1110">
        <f t="shared" si="12"/>
        <v>0</v>
      </c>
      <c r="L319" s="1707"/>
      <c r="M319" s="1866"/>
      <c r="N319" s="1866"/>
    </row>
    <row r="320" spans="1:14">
      <c r="A320" s="884">
        <v>315</v>
      </c>
      <c r="B320" s="1589">
        <v>315</v>
      </c>
      <c r="C320" s="2203">
        <v>315</v>
      </c>
      <c r="D320" s="1590" t="s">
        <v>148</v>
      </c>
      <c r="E320" s="2190">
        <f>+'T-Balan21'!E319</f>
        <v>1912872</v>
      </c>
      <c r="F320" s="2190">
        <f>+'T-Balan21'!F319</f>
        <v>0</v>
      </c>
      <c r="G320" s="2222">
        <v>0</v>
      </c>
      <c r="H320" s="1110">
        <f t="shared" si="11"/>
        <v>1912872</v>
      </c>
      <c r="I320" s="1110">
        <f t="shared" si="12"/>
        <v>0</v>
      </c>
      <c r="L320" s="1707"/>
      <c r="M320" s="1866"/>
      <c r="N320" s="1866"/>
    </row>
    <row r="321" spans="1:14">
      <c r="A321" s="884">
        <v>316</v>
      </c>
      <c r="B321" s="1589">
        <v>316</v>
      </c>
      <c r="C321" s="2203">
        <v>316</v>
      </c>
      <c r="D321" s="1590" t="s">
        <v>149</v>
      </c>
      <c r="E321" s="2190">
        <f>+'T-Balan21'!E320</f>
        <v>917657.01</v>
      </c>
      <c r="F321" s="2190">
        <f>+'T-Balan21'!F320</f>
        <v>0</v>
      </c>
      <c r="G321" s="2222">
        <v>0</v>
      </c>
      <c r="H321" s="1110">
        <f t="shared" si="11"/>
        <v>917657.01</v>
      </c>
      <c r="I321" s="1110">
        <f t="shared" si="12"/>
        <v>0</v>
      </c>
      <c r="L321" s="1707"/>
      <c r="M321" s="1866"/>
      <c r="N321" s="1866"/>
    </row>
    <row r="322" spans="1:14">
      <c r="A322" s="884">
        <v>317</v>
      </c>
      <c r="B322" s="1589">
        <v>317</v>
      </c>
      <c r="C322" s="2203">
        <v>317</v>
      </c>
      <c r="D322" s="1590" t="s">
        <v>150</v>
      </c>
      <c r="E322" s="2190">
        <f>+'T-Balan21'!E321</f>
        <v>0</v>
      </c>
      <c r="F322" s="2190">
        <f>+'T-Balan21'!F321</f>
        <v>0</v>
      </c>
      <c r="G322" s="2222">
        <v>0</v>
      </c>
      <c r="H322" s="1110">
        <f t="shared" si="11"/>
        <v>0</v>
      </c>
      <c r="I322" s="1110">
        <f t="shared" si="12"/>
        <v>0</v>
      </c>
      <c r="L322" s="1707"/>
      <c r="M322" s="1866"/>
      <c r="N322" s="1866"/>
    </row>
    <row r="323" spans="1:14">
      <c r="A323" s="884">
        <v>318</v>
      </c>
      <c r="B323" s="1589">
        <v>318</v>
      </c>
      <c r="C323" s="2203">
        <v>318</v>
      </c>
      <c r="D323" s="1590" t="s">
        <v>1037</v>
      </c>
      <c r="E323" s="2190">
        <f>+'T-Balan21'!E322</f>
        <v>0</v>
      </c>
      <c r="F323" s="2190">
        <f>+'T-Balan21'!F322</f>
        <v>15349019.07</v>
      </c>
      <c r="G323" s="2222">
        <v>0</v>
      </c>
      <c r="H323" s="1110">
        <f t="shared" si="11"/>
        <v>0</v>
      </c>
      <c r="I323" s="1110">
        <f t="shared" si="12"/>
        <v>15349019.07</v>
      </c>
      <c r="L323" s="1707"/>
      <c r="M323" s="1866"/>
      <c r="N323" s="1866"/>
    </row>
    <row r="324" spans="1:14">
      <c r="A324" s="884">
        <v>319</v>
      </c>
      <c r="B324" s="1589">
        <v>319</v>
      </c>
      <c r="C324" s="2203">
        <v>319</v>
      </c>
      <c r="D324" s="1590" t="s">
        <v>1729</v>
      </c>
      <c r="E324" s="2190">
        <f>+'T-Balan21'!E323</f>
        <v>10000000</v>
      </c>
      <c r="F324" s="2190">
        <f>+'T-Balan21'!F323</f>
        <v>0</v>
      </c>
      <c r="G324" s="2222">
        <f>+E324</f>
        <v>10000000</v>
      </c>
      <c r="H324" s="1110">
        <f t="shared" si="11"/>
        <v>0</v>
      </c>
      <c r="I324" s="1110">
        <f t="shared" si="12"/>
        <v>0</v>
      </c>
      <c r="L324" s="1707"/>
      <c r="M324" s="1866"/>
      <c r="N324" s="1866"/>
    </row>
    <row r="325" spans="1:14">
      <c r="A325" s="884">
        <v>320</v>
      </c>
      <c r="B325" s="1589">
        <v>320</v>
      </c>
      <c r="C325" s="2203">
        <v>320</v>
      </c>
      <c r="D325" s="1590" t="s">
        <v>1236</v>
      </c>
      <c r="E325" s="2190">
        <f>+'T-Balan21'!E324</f>
        <v>0</v>
      </c>
      <c r="F325" s="2190">
        <f>+'T-Balan21'!F324</f>
        <v>18504.560000000001</v>
      </c>
      <c r="G325" s="2222">
        <v>0</v>
      </c>
      <c r="H325" s="1110">
        <f t="shared" si="11"/>
        <v>0</v>
      </c>
      <c r="I325" s="1110">
        <f t="shared" si="12"/>
        <v>18504.560000000001</v>
      </c>
      <c r="L325" s="1707"/>
      <c r="M325" s="1866"/>
      <c r="N325" s="1866"/>
    </row>
    <row r="326" spans="1:14">
      <c r="A326" s="884">
        <v>321</v>
      </c>
      <c r="B326" s="1589">
        <v>321</v>
      </c>
      <c r="C326" s="2203">
        <v>321</v>
      </c>
      <c r="D326" s="1590" t="s">
        <v>152</v>
      </c>
      <c r="E326" s="2190">
        <f>+'T-Balan21'!E325</f>
        <v>0</v>
      </c>
      <c r="F326" s="2190">
        <f>+'T-Balan21'!F325</f>
        <v>0</v>
      </c>
      <c r="G326" s="2222">
        <v>0</v>
      </c>
      <c r="H326" s="1110">
        <f t="shared" si="11"/>
        <v>0</v>
      </c>
      <c r="I326" s="1110">
        <f t="shared" si="12"/>
        <v>0</v>
      </c>
      <c r="L326" s="1707"/>
      <c r="M326" s="1866"/>
      <c r="N326" s="1866"/>
    </row>
    <row r="327" spans="1:14">
      <c r="A327" s="884">
        <v>322</v>
      </c>
      <c r="B327" s="1589">
        <v>322</v>
      </c>
      <c r="C327" s="2203">
        <v>322</v>
      </c>
      <c r="D327" s="1590" t="s">
        <v>1166</v>
      </c>
      <c r="E327" s="2190">
        <f>+'T-Balan21'!E326</f>
        <v>0</v>
      </c>
      <c r="F327" s="2190">
        <f>+'T-Balan21'!F326</f>
        <v>5565</v>
      </c>
      <c r="G327" s="2222">
        <v>0</v>
      </c>
      <c r="H327" s="1110">
        <f t="shared" ref="H327:H390" si="13">+E327-G327</f>
        <v>0</v>
      </c>
      <c r="I327" s="1110">
        <f t="shared" ref="I327:I390" si="14">+F327</f>
        <v>5565</v>
      </c>
      <c r="L327" s="1707"/>
      <c r="M327" s="1866"/>
      <c r="N327" s="1866"/>
    </row>
    <row r="328" spans="1:14">
      <c r="A328" s="884">
        <v>323</v>
      </c>
      <c r="B328" s="1589">
        <v>323</v>
      </c>
      <c r="C328" s="2203">
        <v>323</v>
      </c>
      <c r="D328" s="1590" t="s">
        <v>153</v>
      </c>
      <c r="E328" s="2190">
        <f>+'T-Balan21'!E327</f>
        <v>3231584.34</v>
      </c>
      <c r="F328" s="2190">
        <f>+'T-Balan21'!F327</f>
        <v>0</v>
      </c>
      <c r="G328" s="2222">
        <v>0</v>
      </c>
      <c r="H328" s="1110">
        <f t="shared" si="13"/>
        <v>3231584.34</v>
      </c>
      <c r="I328" s="1110">
        <f t="shared" si="14"/>
        <v>0</v>
      </c>
      <c r="L328" s="1707"/>
      <c r="M328" s="1866"/>
      <c r="N328" s="1866"/>
    </row>
    <row r="329" spans="1:14">
      <c r="A329" s="884">
        <v>324</v>
      </c>
      <c r="B329" s="1589">
        <v>324</v>
      </c>
      <c r="C329" s="2203">
        <v>324</v>
      </c>
      <c r="D329" s="1590" t="s">
        <v>747</v>
      </c>
      <c r="E329" s="2190">
        <f>+'T-Balan21'!E328</f>
        <v>14180759.890000001</v>
      </c>
      <c r="F329" s="2190">
        <f>+'T-Balan21'!F328</f>
        <v>0</v>
      </c>
      <c r="G329" s="2222">
        <v>0</v>
      </c>
      <c r="H329" s="1110">
        <f t="shared" si="13"/>
        <v>14180759.890000001</v>
      </c>
      <c r="I329" s="1110">
        <f t="shared" si="14"/>
        <v>0</v>
      </c>
      <c r="L329" s="1707"/>
      <c r="M329" s="1866"/>
      <c r="N329" s="1866"/>
    </row>
    <row r="330" spans="1:14">
      <c r="A330" s="884">
        <v>325</v>
      </c>
      <c r="B330" s="1589">
        <v>325</v>
      </c>
      <c r="C330" s="2203">
        <v>325</v>
      </c>
      <c r="D330" s="1590" t="s">
        <v>748</v>
      </c>
      <c r="E330" s="2190">
        <f>+'T-Balan21'!E329</f>
        <v>663726</v>
      </c>
      <c r="F330" s="2190">
        <f>+'T-Balan21'!F329</f>
        <v>0</v>
      </c>
      <c r="G330" s="2222">
        <v>0</v>
      </c>
      <c r="H330" s="1110">
        <f t="shared" si="13"/>
        <v>663726</v>
      </c>
      <c r="I330" s="1110">
        <f t="shared" si="14"/>
        <v>0</v>
      </c>
      <c r="L330" s="1707"/>
      <c r="M330" s="1866"/>
      <c r="N330" s="1866"/>
    </row>
    <row r="331" spans="1:14">
      <c r="A331" s="884">
        <v>326</v>
      </c>
      <c r="B331" s="1589">
        <v>326</v>
      </c>
      <c r="C331" s="2203">
        <v>326</v>
      </c>
      <c r="D331" s="1590" t="s">
        <v>749</v>
      </c>
      <c r="E331" s="2190">
        <f>+'T-Balan21'!E330</f>
        <v>0</v>
      </c>
      <c r="F331" s="2190">
        <f>+'T-Balan21'!F330</f>
        <v>0</v>
      </c>
      <c r="G331" s="2222">
        <v>0</v>
      </c>
      <c r="H331" s="1110">
        <f t="shared" si="13"/>
        <v>0</v>
      </c>
      <c r="I331" s="1110">
        <f t="shared" si="14"/>
        <v>0</v>
      </c>
      <c r="L331" s="1707"/>
      <c r="M331" s="1866"/>
      <c r="N331" s="1866"/>
    </row>
    <row r="332" spans="1:14">
      <c r="A332" s="884">
        <v>327</v>
      </c>
      <c r="B332" s="1589">
        <v>327</v>
      </c>
      <c r="C332" s="2203">
        <v>327</v>
      </c>
      <c r="D332" s="1590" t="s">
        <v>750</v>
      </c>
      <c r="E332" s="2190">
        <f>+'T-Balan21'!E331</f>
        <v>501036.42</v>
      </c>
      <c r="F332" s="2190">
        <f>+'T-Balan21'!F331</f>
        <v>0</v>
      </c>
      <c r="G332" s="2222">
        <v>0</v>
      </c>
      <c r="H332" s="1110">
        <f t="shared" si="13"/>
        <v>501036.42</v>
      </c>
      <c r="I332" s="1110">
        <f t="shared" si="14"/>
        <v>0</v>
      </c>
      <c r="L332" s="1707"/>
      <c r="M332" s="1866"/>
      <c r="N332" s="1866"/>
    </row>
    <row r="333" spans="1:14">
      <c r="A333" s="884">
        <v>328</v>
      </c>
      <c r="B333" s="1589">
        <v>328</v>
      </c>
      <c r="C333" s="2203">
        <v>328</v>
      </c>
      <c r="D333" s="1590" t="s">
        <v>1565</v>
      </c>
      <c r="E333" s="2190">
        <f>+'T-Balan21'!E332</f>
        <v>0</v>
      </c>
      <c r="F333" s="2190">
        <f>+'T-Balan21'!F332</f>
        <v>0</v>
      </c>
      <c r="G333" s="2222">
        <v>0</v>
      </c>
      <c r="H333" s="1110">
        <f t="shared" si="13"/>
        <v>0</v>
      </c>
      <c r="I333" s="1110">
        <f t="shared" si="14"/>
        <v>0</v>
      </c>
      <c r="L333" s="1707"/>
      <c r="M333" s="1866"/>
      <c r="N333" s="1866"/>
    </row>
    <row r="334" spans="1:14">
      <c r="A334" s="884">
        <v>329</v>
      </c>
      <c r="B334" s="1589">
        <v>329</v>
      </c>
      <c r="C334" s="2203">
        <v>329</v>
      </c>
      <c r="D334" s="1590" t="s">
        <v>699</v>
      </c>
      <c r="E334" s="2190">
        <f>+'T-Balan21'!E333</f>
        <v>0</v>
      </c>
      <c r="F334" s="2190">
        <f>+'T-Balan21'!F333</f>
        <v>0</v>
      </c>
      <c r="G334" s="2222">
        <v>0</v>
      </c>
      <c r="H334" s="1110">
        <f t="shared" si="13"/>
        <v>0</v>
      </c>
      <c r="I334" s="1110">
        <f t="shared" si="14"/>
        <v>0</v>
      </c>
      <c r="L334" s="1707"/>
      <c r="M334" s="1866"/>
      <c r="N334" s="1866"/>
    </row>
    <row r="335" spans="1:14">
      <c r="A335" s="884">
        <v>330</v>
      </c>
      <c r="B335" s="1589">
        <v>330</v>
      </c>
      <c r="C335" s="2203">
        <v>330</v>
      </c>
      <c r="D335" s="1590" t="s">
        <v>700</v>
      </c>
      <c r="E335" s="2190">
        <f>+'T-Balan21'!E334</f>
        <v>0</v>
      </c>
      <c r="F335" s="2190">
        <f>+'T-Balan21'!F334</f>
        <v>0</v>
      </c>
      <c r="G335" s="2222">
        <v>0</v>
      </c>
      <c r="H335" s="1110">
        <f t="shared" si="13"/>
        <v>0</v>
      </c>
      <c r="I335" s="1110">
        <f t="shared" si="14"/>
        <v>0</v>
      </c>
      <c r="L335" s="1707"/>
      <c r="M335" s="1866"/>
      <c r="N335" s="1866"/>
    </row>
    <row r="336" spans="1:14">
      <c r="A336" s="884">
        <v>331</v>
      </c>
      <c r="B336" s="1589">
        <v>331</v>
      </c>
      <c r="C336" s="2203">
        <v>331</v>
      </c>
      <c r="D336" s="1590" t="s">
        <v>751</v>
      </c>
      <c r="E336" s="2190">
        <f>+'T-Balan21'!E335</f>
        <v>0</v>
      </c>
      <c r="F336" s="2190">
        <f>+'T-Balan21'!F335</f>
        <v>0</v>
      </c>
      <c r="G336" s="2222">
        <v>0</v>
      </c>
      <c r="H336" s="1110">
        <f t="shared" si="13"/>
        <v>0</v>
      </c>
      <c r="I336" s="1110">
        <f t="shared" si="14"/>
        <v>0</v>
      </c>
      <c r="L336" s="1707"/>
      <c r="M336" s="1866"/>
      <c r="N336" s="1866"/>
    </row>
    <row r="337" spans="1:14">
      <c r="A337" s="884">
        <v>332</v>
      </c>
      <c r="B337" s="1589">
        <v>332</v>
      </c>
      <c r="C337" s="2203">
        <v>332</v>
      </c>
      <c r="D337" s="1590" t="s">
        <v>1554</v>
      </c>
      <c r="E337" s="2190">
        <f>+'T-Balan21'!E336</f>
        <v>500</v>
      </c>
      <c r="F337" s="2190">
        <f>+'T-Balan21'!F336</f>
        <v>0</v>
      </c>
      <c r="G337" s="2222">
        <f>+E337</f>
        <v>500</v>
      </c>
      <c r="H337" s="1110">
        <f t="shared" si="13"/>
        <v>0</v>
      </c>
      <c r="I337" s="1110">
        <f t="shared" si="14"/>
        <v>0</v>
      </c>
      <c r="L337" s="1707"/>
      <c r="M337" s="1866"/>
      <c r="N337" s="1866"/>
    </row>
    <row r="338" spans="1:14">
      <c r="A338" s="884">
        <v>333</v>
      </c>
      <c r="B338" s="1589">
        <v>333</v>
      </c>
      <c r="C338" s="2203">
        <v>333</v>
      </c>
      <c r="D338" s="1590" t="s">
        <v>1730</v>
      </c>
      <c r="E338" s="2190">
        <f>+'T-Balan21'!E337</f>
        <v>1413365.11</v>
      </c>
      <c r="F338" s="2190">
        <f>+'T-Balan21'!F337</f>
        <v>0</v>
      </c>
      <c r="G338" s="2222">
        <v>0</v>
      </c>
      <c r="H338" s="1110">
        <f t="shared" si="13"/>
        <v>1413365.11</v>
      </c>
      <c r="I338" s="1110">
        <f t="shared" si="14"/>
        <v>0</v>
      </c>
      <c r="L338" s="1707"/>
      <c r="M338" s="1866"/>
      <c r="N338" s="1866"/>
    </row>
    <row r="339" spans="1:14">
      <c r="A339" s="884">
        <v>334</v>
      </c>
      <c r="B339" s="1589">
        <v>334</v>
      </c>
      <c r="C339" s="2203">
        <v>334</v>
      </c>
      <c r="D339" s="1590" t="s">
        <v>1312</v>
      </c>
      <c r="E339" s="2190">
        <f>+'T-Balan21'!E338</f>
        <v>911836.74</v>
      </c>
      <c r="F339" s="2190">
        <f>+'T-Balan21'!F338</f>
        <v>0</v>
      </c>
      <c r="G339" s="2222">
        <v>0</v>
      </c>
      <c r="H339" s="1110">
        <f t="shared" si="13"/>
        <v>911836.74</v>
      </c>
      <c r="I339" s="1110">
        <f t="shared" si="14"/>
        <v>0</v>
      </c>
      <c r="L339" s="1707"/>
      <c r="M339" s="1866"/>
      <c r="N339" s="1866"/>
    </row>
    <row r="340" spans="1:14">
      <c r="A340" s="884">
        <v>335</v>
      </c>
      <c r="B340" s="1589">
        <v>335</v>
      </c>
      <c r="C340" s="2203">
        <v>335</v>
      </c>
      <c r="D340" s="1590" t="s">
        <v>1731</v>
      </c>
      <c r="E340" s="2190">
        <f>+'T-Balan21'!E339</f>
        <v>1434167503.1800001</v>
      </c>
      <c r="F340" s="2190">
        <f>+'T-Balan21'!F339</f>
        <v>0</v>
      </c>
      <c r="G340" s="2222">
        <v>0</v>
      </c>
      <c r="H340" s="1110">
        <f t="shared" si="13"/>
        <v>1434167503.1800001</v>
      </c>
      <c r="I340" s="1110">
        <f t="shared" si="14"/>
        <v>0</v>
      </c>
      <c r="L340" s="1707"/>
      <c r="M340" s="1866"/>
      <c r="N340" s="1866"/>
    </row>
    <row r="341" spans="1:14">
      <c r="A341" s="884">
        <v>336</v>
      </c>
      <c r="B341" s="1589">
        <v>336</v>
      </c>
      <c r="C341" s="2203">
        <v>336</v>
      </c>
      <c r="D341" s="1590" t="s">
        <v>46</v>
      </c>
      <c r="E341" s="2190">
        <f>+'T-Balan21'!E340</f>
        <v>19903914.469999999</v>
      </c>
      <c r="F341" s="2190">
        <f>+'T-Balan21'!F340</f>
        <v>0</v>
      </c>
      <c r="G341" s="2222">
        <v>0</v>
      </c>
      <c r="H341" s="1110">
        <f t="shared" si="13"/>
        <v>19903914.469999999</v>
      </c>
      <c r="I341" s="1110">
        <f t="shared" si="14"/>
        <v>0</v>
      </c>
      <c r="L341" s="1707"/>
      <c r="M341" s="1866"/>
      <c r="N341" s="1866"/>
    </row>
    <row r="342" spans="1:14">
      <c r="A342" s="884">
        <v>337</v>
      </c>
      <c r="B342" s="1589">
        <v>337</v>
      </c>
      <c r="C342" s="2203">
        <v>337</v>
      </c>
      <c r="D342" s="1590" t="s">
        <v>47</v>
      </c>
      <c r="E342" s="2190">
        <f>+'T-Balan21'!E341</f>
        <v>0</v>
      </c>
      <c r="F342" s="2190">
        <f>+'T-Balan21'!F341</f>
        <v>0</v>
      </c>
      <c r="G342" s="2222">
        <v>0</v>
      </c>
      <c r="H342" s="1110">
        <f t="shared" si="13"/>
        <v>0</v>
      </c>
      <c r="I342" s="1110">
        <f t="shared" si="14"/>
        <v>0</v>
      </c>
      <c r="L342" s="1707"/>
      <c r="M342" s="1866"/>
      <c r="N342" s="1866"/>
    </row>
    <row r="343" spans="1:14" s="156" customFormat="1" ht="26.4">
      <c r="A343" s="884">
        <v>338</v>
      </c>
      <c r="B343" s="1589">
        <v>338</v>
      </c>
      <c r="C343" s="2203">
        <v>338</v>
      </c>
      <c r="D343" s="1590" t="s">
        <v>1732</v>
      </c>
      <c r="E343" s="2190">
        <f>+'T-Balan21'!E342</f>
        <v>7267160580.618</v>
      </c>
      <c r="F343" s="2190">
        <f>+'T-Balan21'!F342</f>
        <v>0</v>
      </c>
      <c r="G343" s="2222">
        <v>0</v>
      </c>
      <c r="H343" s="1110">
        <f t="shared" si="13"/>
        <v>7267160580.618</v>
      </c>
      <c r="I343" s="1110">
        <f t="shared" si="14"/>
        <v>0</v>
      </c>
      <c r="J343" s="1110"/>
      <c r="K343" s="1110"/>
      <c r="L343" s="1707"/>
      <c r="M343" s="2204"/>
      <c r="N343" s="1866"/>
    </row>
    <row r="344" spans="1:14">
      <c r="A344" s="884">
        <v>339</v>
      </c>
      <c r="B344" s="1589">
        <v>339</v>
      </c>
      <c r="C344" s="2203">
        <v>339</v>
      </c>
      <c r="D344" s="1590" t="s">
        <v>37</v>
      </c>
      <c r="E344" s="2190">
        <f>+'T-Balan21'!E343</f>
        <v>7173961.75</v>
      </c>
      <c r="F344" s="2190">
        <f>+'T-Balan21'!F343</f>
        <v>0</v>
      </c>
      <c r="G344" s="2222">
        <v>0</v>
      </c>
      <c r="H344" s="1110">
        <f t="shared" si="13"/>
        <v>7173961.75</v>
      </c>
      <c r="I344" s="1110">
        <f t="shared" si="14"/>
        <v>0</v>
      </c>
      <c r="L344" s="1707"/>
      <c r="M344" s="1866"/>
      <c r="N344" s="1866"/>
    </row>
    <row r="345" spans="1:14">
      <c r="A345" s="884">
        <v>340</v>
      </c>
      <c r="B345" s="1589">
        <v>340</v>
      </c>
      <c r="C345" s="2203">
        <v>340</v>
      </c>
      <c r="D345" s="1590" t="s">
        <v>1089</v>
      </c>
      <c r="E345" s="2190">
        <f>+'T-Balan21'!E344</f>
        <v>19751.75</v>
      </c>
      <c r="F345" s="2190">
        <f>+'T-Balan21'!F344</f>
        <v>0</v>
      </c>
      <c r="G345" s="2222">
        <v>0</v>
      </c>
      <c r="H345" s="1110">
        <f t="shared" si="13"/>
        <v>19751.75</v>
      </c>
      <c r="I345" s="1110">
        <f t="shared" si="14"/>
        <v>0</v>
      </c>
      <c r="L345" s="1707"/>
      <c r="M345" s="1866"/>
      <c r="N345" s="1866"/>
    </row>
    <row r="346" spans="1:14">
      <c r="A346" s="884">
        <v>341</v>
      </c>
      <c r="B346" s="1589">
        <v>341</v>
      </c>
      <c r="C346" s="2203">
        <v>341</v>
      </c>
      <c r="D346" s="1590" t="s">
        <v>1090</v>
      </c>
      <c r="E346" s="2190">
        <f>+'T-Balan21'!E345</f>
        <v>0</v>
      </c>
      <c r="F346" s="2190">
        <f>+'T-Balan21'!F345</f>
        <v>0</v>
      </c>
      <c r="G346" s="2222">
        <v>0</v>
      </c>
      <c r="H346" s="1110">
        <f t="shared" si="13"/>
        <v>0</v>
      </c>
      <c r="I346" s="1110">
        <f t="shared" si="14"/>
        <v>0</v>
      </c>
      <c r="L346" s="1707"/>
      <c r="M346" s="1866"/>
      <c r="N346" s="1866"/>
    </row>
    <row r="347" spans="1:14">
      <c r="A347" s="884">
        <v>342</v>
      </c>
      <c r="B347" s="1589">
        <v>342</v>
      </c>
      <c r="C347" s="2203">
        <v>342</v>
      </c>
      <c r="D347" s="1590" t="s">
        <v>1091</v>
      </c>
      <c r="E347" s="2190">
        <f>+'T-Balan21'!E346</f>
        <v>47688.4</v>
      </c>
      <c r="F347" s="2190">
        <f>+'T-Balan21'!F346</f>
        <v>0</v>
      </c>
      <c r="G347" s="2222">
        <v>0</v>
      </c>
      <c r="H347" s="1110">
        <f t="shared" si="13"/>
        <v>47688.4</v>
      </c>
      <c r="I347" s="1110">
        <f t="shared" si="14"/>
        <v>0</v>
      </c>
      <c r="L347" s="1707"/>
      <c r="M347" s="1866"/>
      <c r="N347" s="1866"/>
    </row>
    <row r="348" spans="1:14">
      <c r="A348" s="884">
        <v>343</v>
      </c>
      <c r="B348" s="1589">
        <v>343</v>
      </c>
      <c r="C348" s="2203">
        <v>343</v>
      </c>
      <c r="D348" s="1590" t="s">
        <v>592</v>
      </c>
      <c r="E348" s="2190">
        <f>+'T-Balan21'!E347</f>
        <v>1647601</v>
      </c>
      <c r="F348" s="2190">
        <f>+'T-Balan21'!F347</f>
        <v>0</v>
      </c>
      <c r="G348" s="2222">
        <v>0</v>
      </c>
      <c r="H348" s="1110">
        <f t="shared" si="13"/>
        <v>1647601</v>
      </c>
      <c r="I348" s="1110">
        <f t="shared" si="14"/>
        <v>0</v>
      </c>
      <c r="L348" s="1707"/>
      <c r="M348" s="1866"/>
      <c r="N348" s="1866"/>
    </row>
    <row r="349" spans="1:14">
      <c r="A349" s="884">
        <v>344</v>
      </c>
      <c r="B349" s="1589">
        <v>344</v>
      </c>
      <c r="C349" s="2203">
        <v>344</v>
      </c>
      <c r="D349" s="1590" t="s">
        <v>593</v>
      </c>
      <c r="E349" s="2190">
        <f>+'T-Balan21'!E348</f>
        <v>0</v>
      </c>
      <c r="F349" s="2190">
        <f>+'T-Balan21'!F348</f>
        <v>0</v>
      </c>
      <c r="G349" s="2222">
        <v>0</v>
      </c>
      <c r="H349" s="1110">
        <f t="shared" si="13"/>
        <v>0</v>
      </c>
      <c r="I349" s="1110">
        <f t="shared" si="14"/>
        <v>0</v>
      </c>
      <c r="L349" s="1707"/>
      <c r="M349" s="1866"/>
      <c r="N349" s="1866"/>
    </row>
    <row r="350" spans="1:14">
      <c r="A350" s="884">
        <v>345</v>
      </c>
      <c r="B350" s="1589">
        <v>345</v>
      </c>
      <c r="C350" s="2203">
        <v>345</v>
      </c>
      <c r="D350" s="1590" t="s">
        <v>526</v>
      </c>
      <c r="E350" s="2190">
        <f>+'T-Balan21'!E349</f>
        <v>0</v>
      </c>
      <c r="F350" s="2190">
        <f>+'T-Balan21'!F349</f>
        <v>0</v>
      </c>
      <c r="G350" s="2222">
        <v>0</v>
      </c>
      <c r="H350" s="1110">
        <f t="shared" si="13"/>
        <v>0</v>
      </c>
      <c r="I350" s="1110">
        <f t="shared" si="14"/>
        <v>0</v>
      </c>
      <c r="L350" s="1707"/>
      <c r="M350" s="1866"/>
      <c r="N350" s="1866"/>
    </row>
    <row r="351" spans="1:14">
      <c r="A351" s="884">
        <v>346</v>
      </c>
      <c r="B351" s="1589">
        <v>346</v>
      </c>
      <c r="C351" s="2203">
        <v>346</v>
      </c>
      <c r="D351" s="1590" t="s">
        <v>1041</v>
      </c>
      <c r="E351" s="2190">
        <f>+'T-Balan21'!E350</f>
        <v>2474601.8020000001</v>
      </c>
      <c r="F351" s="2190">
        <f>+'T-Balan21'!F350</f>
        <v>0</v>
      </c>
      <c r="G351" s="2222">
        <v>0</v>
      </c>
      <c r="H351" s="1110">
        <f t="shared" si="13"/>
        <v>2474601.8020000001</v>
      </c>
      <c r="I351" s="1110">
        <f t="shared" si="14"/>
        <v>0</v>
      </c>
      <c r="L351" s="1707"/>
      <c r="M351" s="1866"/>
      <c r="N351" s="1866"/>
    </row>
    <row r="352" spans="1:14">
      <c r="A352" s="884">
        <v>347</v>
      </c>
      <c r="B352" s="1589">
        <v>347</v>
      </c>
      <c r="C352" s="2203">
        <v>347</v>
      </c>
      <c r="D352" s="1590" t="s">
        <v>901</v>
      </c>
      <c r="E352" s="2190">
        <f>+'T-Balan21'!E351</f>
        <v>0</v>
      </c>
      <c r="F352" s="2190">
        <f>+'T-Balan21'!F351</f>
        <v>0</v>
      </c>
      <c r="G352" s="2222">
        <v>0</v>
      </c>
      <c r="H352" s="1110">
        <f t="shared" si="13"/>
        <v>0</v>
      </c>
      <c r="I352" s="1110">
        <f t="shared" si="14"/>
        <v>0</v>
      </c>
      <c r="L352" s="1707"/>
      <c r="M352" s="1866"/>
      <c r="N352" s="1866"/>
    </row>
    <row r="353" spans="1:14" ht="26.4">
      <c r="A353" s="884">
        <v>348</v>
      </c>
      <c r="B353" s="1589">
        <v>348</v>
      </c>
      <c r="C353" s="2203">
        <v>348</v>
      </c>
      <c r="D353" s="1590" t="s">
        <v>1733</v>
      </c>
      <c r="E353" s="2190">
        <f>+'T-Balan21'!E352</f>
        <v>550000000</v>
      </c>
      <c r="F353" s="2190">
        <f>+'T-Balan21'!F352</f>
        <v>0</v>
      </c>
      <c r="G353" s="2222">
        <f>+E353</f>
        <v>550000000</v>
      </c>
      <c r="H353" s="1110">
        <f t="shared" si="13"/>
        <v>0</v>
      </c>
      <c r="I353" s="1110">
        <f t="shared" si="14"/>
        <v>0</v>
      </c>
      <c r="L353" s="1707"/>
      <c r="M353" s="1866"/>
      <c r="N353" s="1866"/>
    </row>
    <row r="354" spans="1:14">
      <c r="A354" s="884">
        <v>349</v>
      </c>
      <c r="B354" s="1589">
        <v>349</v>
      </c>
      <c r="C354" s="2203">
        <v>349</v>
      </c>
      <c r="D354" s="1590" t="s">
        <v>216</v>
      </c>
      <c r="E354" s="2190">
        <f>+'T-Balan21'!E353</f>
        <v>0</v>
      </c>
      <c r="F354" s="2190">
        <f>+'T-Balan21'!F353</f>
        <v>0</v>
      </c>
      <c r="G354" s="2222">
        <v>0</v>
      </c>
      <c r="H354" s="1110">
        <f t="shared" si="13"/>
        <v>0</v>
      </c>
      <c r="I354" s="1110">
        <f t="shared" si="14"/>
        <v>0</v>
      </c>
      <c r="L354" s="1707"/>
      <c r="M354" s="1866"/>
      <c r="N354" s="1866"/>
    </row>
    <row r="355" spans="1:14">
      <c r="A355" s="884">
        <v>350</v>
      </c>
      <c r="B355" s="1589">
        <v>350</v>
      </c>
      <c r="C355" s="2203">
        <v>350</v>
      </c>
      <c r="D355" s="1590" t="s">
        <v>160</v>
      </c>
      <c r="E355" s="2190">
        <f>+'T-Balan21'!E354</f>
        <v>0</v>
      </c>
      <c r="F355" s="2190">
        <f>+'T-Balan21'!F354</f>
        <v>682319730.82219994</v>
      </c>
      <c r="G355" s="2222">
        <v>0</v>
      </c>
      <c r="H355" s="1110">
        <f t="shared" si="13"/>
        <v>0</v>
      </c>
      <c r="I355" s="1110">
        <f t="shared" si="14"/>
        <v>682319730.82219994</v>
      </c>
      <c r="L355" s="1707"/>
      <c r="M355" s="1866"/>
      <c r="N355" s="1866"/>
    </row>
    <row r="356" spans="1:14">
      <c r="A356" s="884">
        <v>351</v>
      </c>
      <c r="B356" s="1589">
        <v>351</v>
      </c>
      <c r="C356" s="2203">
        <v>351</v>
      </c>
      <c r="D356" s="1590" t="s">
        <v>490</v>
      </c>
      <c r="E356" s="2190">
        <f>+'T-Balan21'!E355</f>
        <v>0</v>
      </c>
      <c r="F356" s="2190">
        <f>+'T-Balan21'!F355</f>
        <v>222672521.38999999</v>
      </c>
      <c r="G356" s="2222">
        <v>0</v>
      </c>
      <c r="H356" s="1110">
        <f t="shared" si="13"/>
        <v>0</v>
      </c>
      <c r="I356" s="1110">
        <f t="shared" si="14"/>
        <v>222672521.38999999</v>
      </c>
      <c r="L356" s="1707"/>
      <c r="M356" s="1866"/>
      <c r="N356" s="1866"/>
    </row>
    <row r="357" spans="1:14">
      <c r="A357" s="884">
        <v>352</v>
      </c>
      <c r="B357" s="1589">
        <v>352</v>
      </c>
      <c r="C357" s="2203">
        <v>352</v>
      </c>
      <c r="D357" s="1590" t="s">
        <v>491</v>
      </c>
      <c r="E357" s="2190">
        <f>+'T-Balan21'!E356</f>
        <v>0</v>
      </c>
      <c r="F357" s="2190">
        <f>+'T-Balan21'!F356</f>
        <v>36500000</v>
      </c>
      <c r="G357" s="2222">
        <v>0</v>
      </c>
      <c r="H357" s="1110">
        <f t="shared" si="13"/>
        <v>0</v>
      </c>
      <c r="I357" s="1110">
        <f t="shared" si="14"/>
        <v>36500000</v>
      </c>
      <c r="L357" s="1707"/>
      <c r="M357" s="1866"/>
      <c r="N357" s="1866"/>
    </row>
    <row r="358" spans="1:14" s="156" customFormat="1">
      <c r="A358" s="884">
        <v>353</v>
      </c>
      <c r="B358" s="1589">
        <v>353</v>
      </c>
      <c r="C358" s="2203">
        <v>353</v>
      </c>
      <c r="D358" s="1590" t="s">
        <v>492</v>
      </c>
      <c r="E358" s="2190">
        <f>+'T-Balan21'!E357</f>
        <v>0</v>
      </c>
      <c r="F358" s="2190">
        <f>+'T-Balan21'!F357</f>
        <v>6609386894.9812002</v>
      </c>
      <c r="G358" s="2222">
        <v>0</v>
      </c>
      <c r="H358" s="1110">
        <f t="shared" si="13"/>
        <v>0</v>
      </c>
      <c r="I358" s="1110">
        <f t="shared" si="14"/>
        <v>6609386894.9812002</v>
      </c>
      <c r="J358" s="1110"/>
      <c r="K358" s="1110"/>
      <c r="L358" s="1707"/>
      <c r="M358" s="1866"/>
      <c r="N358" s="1866"/>
    </row>
    <row r="359" spans="1:14">
      <c r="A359" s="884">
        <v>354</v>
      </c>
      <c r="B359" s="1589">
        <v>354</v>
      </c>
      <c r="C359" s="2203">
        <v>354</v>
      </c>
      <c r="D359" s="1590" t="s">
        <v>493</v>
      </c>
      <c r="E359" s="2190">
        <f>+'T-Balan21'!E358</f>
        <v>0</v>
      </c>
      <c r="F359" s="2190">
        <f>+'T-Balan21'!F358</f>
        <v>6594346641.4015999</v>
      </c>
      <c r="G359" s="2222">
        <v>0</v>
      </c>
      <c r="H359" s="1110">
        <f t="shared" si="13"/>
        <v>0</v>
      </c>
      <c r="I359" s="1110">
        <f t="shared" si="14"/>
        <v>6594346641.4015999</v>
      </c>
      <c r="L359" s="1707"/>
      <c r="M359" s="1866"/>
      <c r="N359" s="1866"/>
    </row>
    <row r="360" spans="1:14" ht="26.4">
      <c r="A360" s="884">
        <v>355</v>
      </c>
      <c r="B360" s="1589">
        <v>355</v>
      </c>
      <c r="C360" s="2203">
        <v>355</v>
      </c>
      <c r="D360" s="1590" t="s">
        <v>209</v>
      </c>
      <c r="E360" s="2190">
        <f>+'T-Balan21'!E359</f>
        <v>0</v>
      </c>
      <c r="F360" s="2190">
        <f>+'T-Balan21'!F359</f>
        <v>262000000</v>
      </c>
      <c r="G360" s="2222">
        <v>0</v>
      </c>
      <c r="H360" s="1110">
        <f t="shared" si="13"/>
        <v>0</v>
      </c>
      <c r="I360" s="1110">
        <f t="shared" si="14"/>
        <v>262000000</v>
      </c>
      <c r="L360" s="1707"/>
      <c r="M360" s="1866"/>
      <c r="N360" s="1866"/>
    </row>
    <row r="361" spans="1:14">
      <c r="A361" s="884">
        <v>356</v>
      </c>
      <c r="B361" s="1589">
        <v>356</v>
      </c>
      <c r="C361" s="2203">
        <v>356</v>
      </c>
      <c r="D361" s="1590" t="s">
        <v>210</v>
      </c>
      <c r="E361" s="2190">
        <f>+'T-Balan21'!E360</f>
        <v>0</v>
      </c>
      <c r="F361" s="2190">
        <f>+'T-Balan21'!F360</f>
        <v>8170656842.2325001</v>
      </c>
      <c r="G361" s="2222">
        <v>0</v>
      </c>
      <c r="H361" s="1110">
        <f t="shared" si="13"/>
        <v>0</v>
      </c>
      <c r="I361" s="1110">
        <f t="shared" si="14"/>
        <v>8170656842.2325001</v>
      </c>
      <c r="L361" s="1707"/>
      <c r="M361" s="1866"/>
      <c r="N361" s="1866"/>
    </row>
    <row r="362" spans="1:14">
      <c r="A362" s="884">
        <v>357</v>
      </c>
      <c r="B362" s="1589">
        <v>357</v>
      </c>
      <c r="C362" s="2203">
        <v>357</v>
      </c>
      <c r="D362" s="1590" t="s">
        <v>226</v>
      </c>
      <c r="E362" s="2190">
        <f>+'T-Balan21'!E361</f>
        <v>0</v>
      </c>
      <c r="F362" s="2190">
        <f>+'T-Balan21'!F361</f>
        <v>1979373555.7</v>
      </c>
      <c r="G362" s="2222">
        <v>0</v>
      </c>
      <c r="H362" s="1110">
        <f t="shared" si="13"/>
        <v>0</v>
      </c>
      <c r="I362" s="1110">
        <f t="shared" si="14"/>
        <v>1979373555.7</v>
      </c>
      <c r="L362" s="1707"/>
      <c r="M362" s="1866"/>
      <c r="N362" s="1866"/>
    </row>
    <row r="363" spans="1:14">
      <c r="A363" s="884">
        <v>358</v>
      </c>
      <c r="B363" s="1589">
        <v>358</v>
      </c>
      <c r="C363" s="2203">
        <v>358</v>
      </c>
      <c r="D363" s="1590" t="s">
        <v>227</v>
      </c>
      <c r="E363" s="2190">
        <f>+'T-Balan21'!E362</f>
        <v>0</v>
      </c>
      <c r="F363" s="2190">
        <f>+'T-Balan21'!F362</f>
        <v>1227213349.8775001</v>
      </c>
      <c r="G363" s="2222">
        <v>0</v>
      </c>
      <c r="H363" s="1110">
        <f t="shared" si="13"/>
        <v>0</v>
      </c>
      <c r="I363" s="1110">
        <f t="shared" si="14"/>
        <v>1227213349.8775001</v>
      </c>
      <c r="L363" s="1707"/>
      <c r="M363" s="1866"/>
      <c r="N363" s="1866"/>
    </row>
    <row r="364" spans="1:14">
      <c r="A364" s="884">
        <v>359</v>
      </c>
      <c r="B364" s="1589">
        <v>359</v>
      </c>
      <c r="C364" s="2203">
        <v>359</v>
      </c>
      <c r="D364" s="1590" t="s">
        <v>416</v>
      </c>
      <c r="E364" s="2190">
        <f>+'T-Balan21'!E363</f>
        <v>0</v>
      </c>
      <c r="F364" s="2190">
        <f>+'T-Balan21'!F363</f>
        <v>85387933.010000005</v>
      </c>
      <c r="G364" s="2222">
        <v>0</v>
      </c>
      <c r="H364" s="1110">
        <f t="shared" si="13"/>
        <v>0</v>
      </c>
      <c r="I364" s="1110">
        <f t="shared" si="14"/>
        <v>85387933.010000005</v>
      </c>
      <c r="L364" s="1707"/>
      <c r="M364" s="1866"/>
      <c r="N364" s="1866"/>
    </row>
    <row r="365" spans="1:14">
      <c r="A365" s="884">
        <v>360</v>
      </c>
      <c r="B365" s="1589">
        <v>360</v>
      </c>
      <c r="C365" s="2203">
        <v>360</v>
      </c>
      <c r="D365" s="1590" t="s">
        <v>111</v>
      </c>
      <c r="E365" s="2190">
        <f>+'T-Balan21'!E364</f>
        <v>0</v>
      </c>
      <c r="F365" s="2190">
        <f>+'T-Balan21'!F364</f>
        <v>428828857.11250001</v>
      </c>
      <c r="G365" s="2222">
        <v>0</v>
      </c>
      <c r="H365" s="1110">
        <f t="shared" si="13"/>
        <v>0</v>
      </c>
      <c r="I365" s="1110">
        <f t="shared" si="14"/>
        <v>428828857.11250001</v>
      </c>
      <c r="L365" s="1707"/>
      <c r="M365" s="1866"/>
      <c r="N365" s="1866"/>
    </row>
    <row r="366" spans="1:14">
      <c r="A366" s="884">
        <v>361</v>
      </c>
      <c r="B366" s="1589">
        <v>361</v>
      </c>
      <c r="C366" s="2203">
        <v>361</v>
      </c>
      <c r="D366" s="1590" t="s">
        <v>112</v>
      </c>
      <c r="E366" s="2190">
        <f>+'T-Balan21'!E365</f>
        <v>0</v>
      </c>
      <c r="F366" s="2190">
        <f>+'T-Balan21'!F365</f>
        <v>5000000000</v>
      </c>
      <c r="G366" s="2222">
        <v>0</v>
      </c>
      <c r="H366" s="1110">
        <f t="shared" si="13"/>
        <v>0</v>
      </c>
      <c r="I366" s="1110">
        <f t="shared" si="14"/>
        <v>5000000000</v>
      </c>
      <c r="L366" s="1707"/>
      <c r="M366" s="1866"/>
      <c r="N366" s="1866"/>
    </row>
    <row r="367" spans="1:14">
      <c r="A367" s="884">
        <v>362</v>
      </c>
      <c r="B367" s="1589">
        <v>362</v>
      </c>
      <c r="C367" s="2203">
        <v>362</v>
      </c>
      <c r="D367" s="1590" t="s">
        <v>1077</v>
      </c>
      <c r="E367" s="2190">
        <f>+'T-Balan21'!E366</f>
        <v>0</v>
      </c>
      <c r="F367" s="2190">
        <f>+'T-Balan21'!F366</f>
        <v>52000000</v>
      </c>
      <c r="G367" s="2222">
        <v>0</v>
      </c>
      <c r="H367" s="1110">
        <f t="shared" si="13"/>
        <v>0</v>
      </c>
      <c r="I367" s="1110">
        <f t="shared" si="14"/>
        <v>52000000</v>
      </c>
      <c r="L367" s="1707"/>
      <c r="M367" s="1866"/>
      <c r="N367" s="1866"/>
    </row>
    <row r="368" spans="1:14">
      <c r="A368" s="884">
        <v>363</v>
      </c>
      <c r="B368" s="1589">
        <v>363</v>
      </c>
      <c r="C368" s="2203">
        <v>363</v>
      </c>
      <c r="D368" s="1590" t="s">
        <v>1078</v>
      </c>
      <c r="E368" s="2190">
        <f>+'T-Balan21'!E367</f>
        <v>0</v>
      </c>
      <c r="F368" s="2190">
        <f>+'T-Balan21'!F367</f>
        <v>40852379.25</v>
      </c>
      <c r="G368" s="2222">
        <v>0</v>
      </c>
      <c r="H368" s="1110">
        <f t="shared" si="13"/>
        <v>0</v>
      </c>
      <c r="I368" s="1110">
        <f t="shared" si="14"/>
        <v>40852379.25</v>
      </c>
      <c r="L368" s="1707"/>
      <c r="M368" s="1866"/>
      <c r="N368" s="1866"/>
    </row>
    <row r="369" spans="1:14" ht="26.4">
      <c r="A369" s="884">
        <v>364</v>
      </c>
      <c r="B369" s="1589">
        <v>364</v>
      </c>
      <c r="C369" s="2203">
        <v>364</v>
      </c>
      <c r="D369" s="1590" t="s">
        <v>1043</v>
      </c>
      <c r="E369" s="2190">
        <f>+'T-Balan21'!E368</f>
        <v>0</v>
      </c>
      <c r="F369" s="2190">
        <f>+'T-Balan21'!F368</f>
        <v>259010000</v>
      </c>
      <c r="G369" s="2222">
        <v>0</v>
      </c>
      <c r="H369" s="1110">
        <f t="shared" si="13"/>
        <v>0</v>
      </c>
      <c r="I369" s="1110">
        <f t="shared" si="14"/>
        <v>259010000</v>
      </c>
      <c r="L369" s="1707"/>
      <c r="M369" s="1866"/>
      <c r="N369" s="1866"/>
    </row>
    <row r="370" spans="1:14">
      <c r="A370" s="884">
        <v>365</v>
      </c>
      <c r="B370" s="1589">
        <v>365</v>
      </c>
      <c r="C370" s="2203">
        <v>365</v>
      </c>
      <c r="D370" s="1590" t="s">
        <v>1240</v>
      </c>
      <c r="E370" s="2190">
        <f>+'T-Balan21'!E369</f>
        <v>0</v>
      </c>
      <c r="F370" s="2190">
        <f>+'T-Balan21'!F369</f>
        <v>402713173.11000001</v>
      </c>
      <c r="G370" s="2222">
        <v>0</v>
      </c>
      <c r="H370" s="1110">
        <f t="shared" si="13"/>
        <v>0</v>
      </c>
      <c r="I370" s="1110">
        <f t="shared" si="14"/>
        <v>402713173.11000001</v>
      </c>
      <c r="L370" s="1707"/>
      <c r="M370" s="1866"/>
      <c r="N370" s="1866"/>
    </row>
    <row r="371" spans="1:14">
      <c r="A371" s="884">
        <v>366</v>
      </c>
      <c r="B371" s="1589">
        <v>366</v>
      </c>
      <c r="C371" s="2203">
        <v>366</v>
      </c>
      <c r="D371" s="1590" t="s">
        <v>1079</v>
      </c>
      <c r="E371" s="2190">
        <f>+'T-Balan21'!E370</f>
        <v>0</v>
      </c>
      <c r="F371" s="2190">
        <f>+'T-Balan21'!F370</f>
        <v>42491.69</v>
      </c>
      <c r="G371" s="2222">
        <v>0</v>
      </c>
      <c r="H371" s="1110">
        <f t="shared" si="13"/>
        <v>0</v>
      </c>
      <c r="I371" s="1110">
        <f t="shared" si="14"/>
        <v>42491.69</v>
      </c>
      <c r="L371" s="1707"/>
      <c r="M371" s="1866"/>
      <c r="N371" s="1866"/>
    </row>
    <row r="372" spans="1:14">
      <c r="A372" s="884">
        <v>367</v>
      </c>
      <c r="B372" s="1589">
        <v>367</v>
      </c>
      <c r="C372" s="2203">
        <v>367</v>
      </c>
      <c r="D372" s="1590" t="s">
        <v>1080</v>
      </c>
      <c r="E372" s="2190">
        <f>+'T-Balan21'!E371</f>
        <v>5406.81</v>
      </c>
      <c r="F372" s="2190">
        <f>+'T-Balan21'!F371</f>
        <v>0</v>
      </c>
      <c r="G372" s="2222">
        <v>0</v>
      </c>
      <c r="H372" s="1110">
        <f t="shared" si="13"/>
        <v>5406.81</v>
      </c>
      <c r="I372" s="1110">
        <f t="shared" si="14"/>
        <v>0</v>
      </c>
      <c r="L372" s="1707"/>
      <c r="M372" s="1866"/>
      <c r="N372" s="1866"/>
    </row>
    <row r="373" spans="1:14">
      <c r="A373" s="884">
        <v>368</v>
      </c>
      <c r="B373" s="1589">
        <v>368</v>
      </c>
      <c r="C373" s="2203">
        <v>368</v>
      </c>
      <c r="D373" s="1590" t="s">
        <v>599</v>
      </c>
      <c r="E373" s="2190">
        <f>+'T-Balan21'!E372</f>
        <v>0</v>
      </c>
      <c r="F373" s="2190">
        <f>+'T-Balan21'!F372</f>
        <v>0</v>
      </c>
      <c r="G373" s="2222">
        <v>0</v>
      </c>
      <c r="H373" s="1110">
        <f t="shared" si="13"/>
        <v>0</v>
      </c>
      <c r="I373" s="1110">
        <f t="shared" si="14"/>
        <v>0</v>
      </c>
      <c r="L373" s="1707"/>
      <c r="M373" s="1866"/>
      <c r="N373" s="1866"/>
    </row>
    <row r="374" spans="1:14">
      <c r="A374" s="884">
        <v>369</v>
      </c>
      <c r="B374" s="1589">
        <v>369</v>
      </c>
      <c r="C374" s="2203">
        <v>369</v>
      </c>
      <c r="D374" s="1590" t="s">
        <v>1081</v>
      </c>
      <c r="E374" s="2190">
        <f>+'T-Balan21'!E373</f>
        <v>24753</v>
      </c>
      <c r="F374" s="2190">
        <f>+'T-Balan21'!F373</f>
        <v>0</v>
      </c>
      <c r="G374" s="2222">
        <v>0</v>
      </c>
      <c r="H374" s="1110">
        <f t="shared" si="13"/>
        <v>24753</v>
      </c>
      <c r="I374" s="1110">
        <f t="shared" si="14"/>
        <v>0</v>
      </c>
      <c r="L374" s="1707"/>
      <c r="M374" s="1866"/>
      <c r="N374" s="1866"/>
    </row>
    <row r="375" spans="1:14">
      <c r="A375" s="884">
        <v>370</v>
      </c>
      <c r="B375" s="1589">
        <v>370</v>
      </c>
      <c r="C375" s="2203">
        <v>370</v>
      </c>
      <c r="D375" s="1590" t="s">
        <v>1045</v>
      </c>
      <c r="E375" s="2190">
        <f>+'T-Balan21'!E374</f>
        <v>327562.27</v>
      </c>
      <c r="F375" s="2190">
        <f>+'T-Balan21'!F374</f>
        <v>0</v>
      </c>
      <c r="G375" s="2222">
        <v>0</v>
      </c>
      <c r="H375" s="1110">
        <f t="shared" si="13"/>
        <v>327562.27</v>
      </c>
      <c r="I375" s="1110">
        <f t="shared" si="14"/>
        <v>0</v>
      </c>
      <c r="L375" s="1707"/>
      <c r="M375" s="1866"/>
      <c r="N375" s="1866"/>
    </row>
    <row r="376" spans="1:14">
      <c r="A376" s="884">
        <v>371</v>
      </c>
      <c r="B376" s="1589">
        <v>371</v>
      </c>
      <c r="C376" s="2203">
        <v>371</v>
      </c>
      <c r="D376" s="1590" t="s">
        <v>928</v>
      </c>
      <c r="E376" s="2190">
        <f>+'T-Balan21'!E375</f>
        <v>334</v>
      </c>
      <c r="F376" s="2190">
        <f>+'T-Balan21'!F375</f>
        <v>0</v>
      </c>
      <c r="G376" s="2222">
        <v>0</v>
      </c>
      <c r="H376" s="1110">
        <f t="shared" si="13"/>
        <v>334</v>
      </c>
      <c r="I376" s="1110">
        <f t="shared" si="14"/>
        <v>0</v>
      </c>
      <c r="L376" s="1707"/>
      <c r="M376" s="1866"/>
      <c r="N376" s="1866"/>
    </row>
    <row r="377" spans="1:14">
      <c r="A377" s="884">
        <v>372</v>
      </c>
      <c r="B377" s="1589">
        <v>372</v>
      </c>
      <c r="C377" s="2203">
        <v>372</v>
      </c>
      <c r="D377" s="1590" t="s">
        <v>929</v>
      </c>
      <c r="E377" s="2190">
        <f>+'T-Balan21'!E376</f>
        <v>0</v>
      </c>
      <c r="F377" s="2190">
        <f>+'T-Balan21'!F376</f>
        <v>0</v>
      </c>
      <c r="G377" s="2222">
        <v>0</v>
      </c>
      <c r="H377" s="1110">
        <f t="shared" si="13"/>
        <v>0</v>
      </c>
      <c r="I377" s="1110">
        <f t="shared" si="14"/>
        <v>0</v>
      </c>
      <c r="L377" s="1707"/>
      <c r="M377" s="1866"/>
      <c r="N377" s="1866"/>
    </row>
    <row r="378" spans="1:14">
      <c r="A378" s="884">
        <v>373</v>
      </c>
      <c r="B378" s="1589">
        <v>373</v>
      </c>
      <c r="C378" s="2203">
        <v>373</v>
      </c>
      <c r="D378" s="1590" t="s">
        <v>930</v>
      </c>
      <c r="E378" s="2190">
        <f>+'T-Balan21'!E377</f>
        <v>0</v>
      </c>
      <c r="F378" s="2190">
        <f>+'T-Balan21'!F377</f>
        <v>0</v>
      </c>
      <c r="G378" s="2222">
        <v>0</v>
      </c>
      <c r="H378" s="1110">
        <f t="shared" si="13"/>
        <v>0</v>
      </c>
      <c r="I378" s="1110">
        <f t="shared" si="14"/>
        <v>0</v>
      </c>
      <c r="L378" s="1707"/>
      <c r="M378" s="1866"/>
      <c r="N378" s="1866"/>
    </row>
    <row r="379" spans="1:14">
      <c r="A379" s="884">
        <v>374</v>
      </c>
      <c r="B379" s="1589">
        <v>374</v>
      </c>
      <c r="C379" s="2203">
        <v>374</v>
      </c>
      <c r="D379" s="1590" t="s">
        <v>931</v>
      </c>
      <c r="E379" s="2190">
        <f>+'T-Balan21'!E378</f>
        <v>0</v>
      </c>
      <c r="F379" s="2190">
        <f>+'T-Balan21'!F378</f>
        <v>0</v>
      </c>
      <c r="G379" s="2222">
        <v>0</v>
      </c>
      <c r="H379" s="1110">
        <f t="shared" si="13"/>
        <v>0</v>
      </c>
      <c r="I379" s="1110">
        <f t="shared" si="14"/>
        <v>0</v>
      </c>
      <c r="L379" s="1707"/>
      <c r="M379" s="1866"/>
      <c r="N379" s="1866"/>
    </row>
    <row r="380" spans="1:14">
      <c r="A380" s="884">
        <v>375</v>
      </c>
      <c r="B380" s="1589">
        <v>375</v>
      </c>
      <c r="C380" s="2203">
        <v>375</v>
      </c>
      <c r="D380" s="1590" t="s">
        <v>932</v>
      </c>
      <c r="E380" s="2190">
        <f>+'T-Balan21'!E379</f>
        <v>0</v>
      </c>
      <c r="F380" s="2190">
        <f>+'T-Balan21'!F379</f>
        <v>14966838</v>
      </c>
      <c r="G380" s="2222">
        <v>0</v>
      </c>
      <c r="H380" s="1110">
        <f t="shared" si="13"/>
        <v>0</v>
      </c>
      <c r="I380" s="1110">
        <f t="shared" si="14"/>
        <v>14966838</v>
      </c>
      <c r="L380" s="1707"/>
      <c r="M380" s="1866"/>
      <c r="N380" s="1866"/>
    </row>
    <row r="381" spans="1:14">
      <c r="A381" s="884">
        <v>376</v>
      </c>
      <c r="B381" s="1589">
        <v>376</v>
      </c>
      <c r="C381" s="2203">
        <v>376</v>
      </c>
      <c r="D381" s="1590" t="s">
        <v>933</v>
      </c>
      <c r="E381" s="2190">
        <f>+'T-Balan21'!E380</f>
        <v>350</v>
      </c>
      <c r="F381" s="2190">
        <f>+'T-Balan21'!F380</f>
        <v>0</v>
      </c>
      <c r="G381" s="2222">
        <v>0</v>
      </c>
      <c r="H381" s="1110">
        <f t="shared" si="13"/>
        <v>350</v>
      </c>
      <c r="I381" s="1110">
        <f t="shared" si="14"/>
        <v>0</v>
      </c>
      <c r="L381" s="1707"/>
      <c r="M381" s="1866"/>
      <c r="N381" s="1866"/>
    </row>
    <row r="382" spans="1:14">
      <c r="A382" s="884">
        <v>377</v>
      </c>
      <c r="B382" s="1589">
        <v>377</v>
      </c>
      <c r="C382" s="2203">
        <v>377</v>
      </c>
      <c r="D382" s="1590" t="s">
        <v>709</v>
      </c>
      <c r="E382" s="2190">
        <f>+'T-Balan21'!E381</f>
        <v>50</v>
      </c>
      <c r="F382" s="2190">
        <f>+'T-Balan21'!F381</f>
        <v>0</v>
      </c>
      <c r="G382" s="2222">
        <v>0</v>
      </c>
      <c r="H382" s="1110">
        <f t="shared" si="13"/>
        <v>50</v>
      </c>
      <c r="I382" s="1110">
        <f t="shared" si="14"/>
        <v>0</v>
      </c>
      <c r="L382" s="1707"/>
      <c r="M382" s="1866"/>
      <c r="N382" s="1866"/>
    </row>
    <row r="383" spans="1:14">
      <c r="A383" s="884">
        <v>378</v>
      </c>
      <c r="B383" s="1589">
        <v>378</v>
      </c>
      <c r="C383" s="2203">
        <v>378</v>
      </c>
      <c r="D383" s="1590" t="s">
        <v>710</v>
      </c>
      <c r="E383" s="2190">
        <f>+'T-Balan21'!E382</f>
        <v>617864.5</v>
      </c>
      <c r="F383" s="2190">
        <f>+'T-Balan21'!F382</f>
        <v>0</v>
      </c>
      <c r="G383" s="2222">
        <v>0</v>
      </c>
      <c r="H383" s="1110">
        <f t="shared" si="13"/>
        <v>617864.5</v>
      </c>
      <c r="I383" s="1110">
        <f t="shared" si="14"/>
        <v>0</v>
      </c>
      <c r="L383" s="1707"/>
      <c r="M383" s="1866"/>
      <c r="N383" s="1866"/>
    </row>
    <row r="384" spans="1:14">
      <c r="A384" s="884">
        <v>379</v>
      </c>
      <c r="B384" s="1589">
        <v>379</v>
      </c>
      <c r="C384" s="2203">
        <v>379</v>
      </c>
      <c r="D384" s="1590" t="s">
        <v>711</v>
      </c>
      <c r="E384" s="2190">
        <f>+'T-Balan21'!E383</f>
        <v>10666100.779999999</v>
      </c>
      <c r="F384" s="2190">
        <f>+'T-Balan21'!F383</f>
        <v>0</v>
      </c>
      <c r="G384" s="2222">
        <v>0</v>
      </c>
      <c r="H384" s="1110">
        <f t="shared" si="13"/>
        <v>10666100.779999999</v>
      </c>
      <c r="I384" s="1110">
        <f t="shared" si="14"/>
        <v>0</v>
      </c>
      <c r="L384" s="1707"/>
      <c r="M384" s="1866"/>
      <c r="N384" s="1866"/>
    </row>
    <row r="385" spans="1:14">
      <c r="A385" s="884">
        <v>380</v>
      </c>
      <c r="B385" s="1589">
        <v>380</v>
      </c>
      <c r="C385" s="1589">
        <v>380</v>
      </c>
      <c r="D385" s="1590" t="s">
        <v>1</v>
      </c>
      <c r="E385" s="2190">
        <f>+'T-Balan21'!E384</f>
        <v>0</v>
      </c>
      <c r="F385" s="2190">
        <f>+'T-Balan21'!F384</f>
        <v>0</v>
      </c>
      <c r="G385" s="2222">
        <v>0</v>
      </c>
      <c r="H385" s="1110">
        <f t="shared" si="13"/>
        <v>0</v>
      </c>
      <c r="I385" s="1110">
        <f t="shared" si="14"/>
        <v>0</v>
      </c>
      <c r="L385" s="1707"/>
      <c r="M385" s="1866"/>
      <c r="N385" s="1866"/>
    </row>
    <row r="386" spans="1:14">
      <c r="A386" s="884">
        <v>381</v>
      </c>
      <c r="B386" s="1589">
        <v>381</v>
      </c>
      <c r="C386" s="1589">
        <v>381</v>
      </c>
      <c r="D386" s="1590" t="s">
        <v>1046</v>
      </c>
      <c r="E386" s="2190">
        <f>+'T-Balan21'!E385</f>
        <v>0</v>
      </c>
      <c r="F386" s="2190">
        <f>+'T-Balan21'!F385</f>
        <v>0</v>
      </c>
      <c r="G386" s="2222">
        <v>0</v>
      </c>
      <c r="H386" s="1110">
        <f t="shared" si="13"/>
        <v>0</v>
      </c>
      <c r="I386" s="1110">
        <f t="shared" si="14"/>
        <v>0</v>
      </c>
      <c r="L386" s="1707"/>
      <c r="M386" s="1866"/>
      <c r="N386" s="1866"/>
    </row>
    <row r="387" spans="1:14">
      <c r="A387" s="884">
        <v>382</v>
      </c>
      <c r="B387" s="1589">
        <v>382</v>
      </c>
      <c r="C387" s="1589">
        <v>382</v>
      </c>
      <c r="D387" s="1590" t="s">
        <v>2</v>
      </c>
      <c r="E387" s="2190">
        <f>+'T-Balan21'!E386</f>
        <v>0</v>
      </c>
      <c r="F387" s="2190">
        <f>+'T-Balan21'!F386</f>
        <v>0</v>
      </c>
      <c r="G387" s="2222">
        <v>0</v>
      </c>
      <c r="H387" s="1110">
        <f t="shared" si="13"/>
        <v>0</v>
      </c>
      <c r="I387" s="1110">
        <f t="shared" si="14"/>
        <v>0</v>
      </c>
      <c r="L387" s="1707"/>
      <c r="M387" s="1866"/>
      <c r="N387" s="1866"/>
    </row>
    <row r="388" spans="1:14">
      <c r="A388" s="884">
        <v>383</v>
      </c>
      <c r="B388" s="1589">
        <v>383</v>
      </c>
      <c r="C388" s="1589">
        <v>383</v>
      </c>
      <c r="D388" s="1590" t="s">
        <v>438</v>
      </c>
      <c r="E388" s="2190">
        <f>+'T-Balan21'!E387</f>
        <v>0</v>
      </c>
      <c r="F388" s="2190">
        <f>+'T-Balan21'!F387</f>
        <v>0</v>
      </c>
      <c r="G388" s="2222">
        <v>0</v>
      </c>
      <c r="H388" s="1110">
        <f t="shared" si="13"/>
        <v>0</v>
      </c>
      <c r="I388" s="1110">
        <f t="shared" si="14"/>
        <v>0</v>
      </c>
      <c r="L388" s="1707"/>
      <c r="M388" s="1866"/>
      <c r="N388" s="1866"/>
    </row>
    <row r="389" spans="1:14">
      <c r="A389" s="884">
        <v>384</v>
      </c>
      <c r="B389" s="1589">
        <v>384</v>
      </c>
      <c r="C389" s="1589">
        <v>384</v>
      </c>
      <c r="D389" s="1590" t="s">
        <v>439</v>
      </c>
      <c r="E389" s="2190">
        <f>+'T-Balan21'!E388</f>
        <v>0</v>
      </c>
      <c r="F389" s="2190">
        <f>+'T-Balan21'!F388</f>
        <v>0</v>
      </c>
      <c r="G389" s="2222">
        <v>0</v>
      </c>
      <c r="H389" s="1110">
        <f t="shared" si="13"/>
        <v>0</v>
      </c>
      <c r="I389" s="1110">
        <f t="shared" si="14"/>
        <v>0</v>
      </c>
      <c r="L389" s="1707"/>
      <c r="M389" s="1866"/>
      <c r="N389" s="1866"/>
    </row>
    <row r="390" spans="1:14">
      <c r="A390" s="884">
        <v>385</v>
      </c>
      <c r="B390" s="1589">
        <v>385</v>
      </c>
      <c r="C390" s="1589">
        <v>385</v>
      </c>
      <c r="D390" s="1590" t="s">
        <v>440</v>
      </c>
      <c r="E390" s="2190">
        <f>+'T-Balan21'!E389</f>
        <v>0</v>
      </c>
      <c r="F390" s="2190">
        <f>+'T-Balan21'!F389</f>
        <v>0</v>
      </c>
      <c r="G390" s="2222">
        <v>0</v>
      </c>
      <c r="H390" s="1110">
        <f t="shared" si="13"/>
        <v>0</v>
      </c>
      <c r="I390" s="1110">
        <f t="shared" si="14"/>
        <v>0</v>
      </c>
      <c r="L390" s="1707"/>
      <c r="M390" s="1866"/>
      <c r="N390" s="1866"/>
    </row>
    <row r="391" spans="1:14">
      <c r="A391" s="884">
        <v>386</v>
      </c>
      <c r="B391" s="1589">
        <v>386</v>
      </c>
      <c r="C391" s="1589">
        <v>386</v>
      </c>
      <c r="D391" s="1590" t="s">
        <v>1367</v>
      </c>
      <c r="E391" s="2190">
        <f>+'T-Balan21'!E390</f>
        <v>0</v>
      </c>
      <c r="F391" s="2190">
        <f>+'T-Balan21'!F390</f>
        <v>0</v>
      </c>
      <c r="G391" s="2222">
        <v>0</v>
      </c>
      <c r="H391" s="1110">
        <f t="shared" ref="H391:H454" si="15">+E391-G391</f>
        <v>0</v>
      </c>
      <c r="I391" s="1110">
        <f t="shared" ref="I391:I454" si="16">+F391</f>
        <v>0</v>
      </c>
      <c r="L391" s="1707"/>
      <c r="M391" s="1866"/>
      <c r="N391" s="1866"/>
    </row>
    <row r="392" spans="1:14">
      <c r="A392" s="884">
        <v>387</v>
      </c>
      <c r="B392" s="1589">
        <v>387</v>
      </c>
      <c r="C392" s="1589">
        <v>387</v>
      </c>
      <c r="D392" s="1590" t="s">
        <v>1368</v>
      </c>
      <c r="E392" s="2190">
        <f>+'T-Balan21'!E391</f>
        <v>0</v>
      </c>
      <c r="F392" s="2190">
        <f>+'T-Balan21'!F391</f>
        <v>0</v>
      </c>
      <c r="G392" s="2222">
        <v>0</v>
      </c>
      <c r="H392" s="1110">
        <f t="shared" si="15"/>
        <v>0</v>
      </c>
      <c r="I392" s="1110">
        <f t="shared" si="16"/>
        <v>0</v>
      </c>
      <c r="L392" s="1707"/>
      <c r="M392" s="1866"/>
      <c r="N392" s="1866"/>
    </row>
    <row r="393" spans="1:14">
      <c r="A393" s="884">
        <v>388</v>
      </c>
      <c r="B393" s="1589">
        <v>388</v>
      </c>
      <c r="C393" s="2203">
        <v>388</v>
      </c>
      <c r="D393" s="1590" t="s">
        <v>1517</v>
      </c>
      <c r="E393" s="2190">
        <f>+'T-Balan21'!E392</f>
        <v>519683</v>
      </c>
      <c r="F393" s="2190">
        <f>+'T-Balan21'!F392</f>
        <v>0</v>
      </c>
      <c r="G393" s="2222">
        <v>0</v>
      </c>
      <c r="H393" s="1110">
        <f t="shared" si="15"/>
        <v>519683</v>
      </c>
      <c r="I393" s="1110">
        <f t="shared" si="16"/>
        <v>0</v>
      </c>
      <c r="L393" s="1707"/>
      <c r="M393" s="1866"/>
      <c r="N393" s="1866"/>
    </row>
    <row r="394" spans="1:14">
      <c r="A394" s="884">
        <v>389</v>
      </c>
      <c r="B394" s="1589">
        <v>389</v>
      </c>
      <c r="C394" s="2203">
        <v>389</v>
      </c>
      <c r="D394" s="1590" t="s">
        <v>42</v>
      </c>
      <c r="E394" s="2190">
        <f>+'T-Balan21'!E393</f>
        <v>3481557.13</v>
      </c>
      <c r="F394" s="2190">
        <f>+'T-Balan21'!F393</f>
        <v>0</v>
      </c>
      <c r="G394" s="2222">
        <v>0</v>
      </c>
      <c r="H394" s="1110">
        <f t="shared" si="15"/>
        <v>3481557.13</v>
      </c>
      <c r="I394" s="1110">
        <f t="shared" si="16"/>
        <v>0</v>
      </c>
      <c r="L394" s="1707"/>
      <c r="M394" s="1866"/>
      <c r="N394" s="1866"/>
    </row>
    <row r="395" spans="1:14">
      <c r="A395" s="884">
        <v>390</v>
      </c>
      <c r="B395" s="1589">
        <v>390</v>
      </c>
      <c r="C395" s="2203">
        <v>390</v>
      </c>
      <c r="D395" s="1590" t="s">
        <v>43</v>
      </c>
      <c r="E395" s="2190">
        <f>+'T-Balan21'!E394</f>
        <v>76096254.930000007</v>
      </c>
      <c r="F395" s="2190">
        <f>+'T-Balan21'!F394</f>
        <v>0</v>
      </c>
      <c r="G395" s="2222">
        <v>0</v>
      </c>
      <c r="H395" s="1110">
        <f t="shared" si="15"/>
        <v>76096254.930000007</v>
      </c>
      <c r="I395" s="1110">
        <f t="shared" si="16"/>
        <v>0</v>
      </c>
      <c r="L395" s="1707"/>
      <c r="M395" s="1866"/>
      <c r="N395" s="1866"/>
    </row>
    <row r="396" spans="1:14">
      <c r="A396" s="884">
        <v>391</v>
      </c>
      <c r="B396" s="1589">
        <v>391</v>
      </c>
      <c r="C396" s="2203">
        <v>391</v>
      </c>
      <c r="D396" s="1590" t="s">
        <v>812</v>
      </c>
      <c r="E396" s="2190">
        <f>+'T-Balan21'!E395</f>
        <v>330512.57</v>
      </c>
      <c r="F396" s="2190">
        <f>+'T-Balan21'!F395</f>
        <v>0</v>
      </c>
      <c r="G396" s="2222">
        <v>0</v>
      </c>
      <c r="H396" s="1110">
        <f t="shared" si="15"/>
        <v>330512.57</v>
      </c>
      <c r="I396" s="1110">
        <f t="shared" si="16"/>
        <v>0</v>
      </c>
      <c r="L396" s="1707"/>
      <c r="M396" s="1866"/>
      <c r="N396" s="1866"/>
    </row>
    <row r="397" spans="1:14">
      <c r="A397" s="884">
        <v>392</v>
      </c>
      <c r="B397" s="1589">
        <v>392</v>
      </c>
      <c r="C397" s="2203">
        <v>392</v>
      </c>
      <c r="D397" s="1590" t="s">
        <v>1047</v>
      </c>
      <c r="E397" s="2190">
        <f>+'T-Balan21'!E396</f>
        <v>493104.14</v>
      </c>
      <c r="F397" s="2190">
        <f>+'T-Balan21'!F396</f>
        <v>0</v>
      </c>
      <c r="G397" s="2222">
        <v>0</v>
      </c>
      <c r="H397" s="1110">
        <f t="shared" si="15"/>
        <v>493104.14</v>
      </c>
      <c r="I397" s="1110">
        <f t="shared" si="16"/>
        <v>0</v>
      </c>
      <c r="L397" s="1707"/>
      <c r="M397" s="1866"/>
      <c r="N397" s="1866"/>
    </row>
    <row r="398" spans="1:14">
      <c r="A398" s="884">
        <v>393</v>
      </c>
      <c r="B398" s="1589">
        <v>393</v>
      </c>
      <c r="C398" s="2203">
        <v>393</v>
      </c>
      <c r="D398" s="1590" t="s">
        <v>813</v>
      </c>
      <c r="E398" s="2190">
        <f>+'T-Balan21'!E397</f>
        <v>37745137</v>
      </c>
      <c r="F398" s="2190">
        <f>+'T-Balan21'!F397</f>
        <v>0</v>
      </c>
      <c r="G398" s="2222">
        <v>0</v>
      </c>
      <c r="H398" s="1110">
        <f t="shared" si="15"/>
        <v>37745137</v>
      </c>
      <c r="I398" s="1110">
        <f t="shared" si="16"/>
        <v>0</v>
      </c>
      <c r="L398" s="1707"/>
      <c r="M398" s="1866"/>
      <c r="N398" s="1866"/>
    </row>
    <row r="399" spans="1:14">
      <c r="A399" s="884">
        <v>394</v>
      </c>
      <c r="B399" s="1589">
        <v>394</v>
      </c>
      <c r="C399" s="2203">
        <v>394</v>
      </c>
      <c r="D399" s="1590" t="s">
        <v>815</v>
      </c>
      <c r="E399" s="2190">
        <f>+'T-Balan21'!E398</f>
        <v>14230670.199999999</v>
      </c>
      <c r="F399" s="2190">
        <f>+'T-Balan21'!F398</f>
        <v>0</v>
      </c>
      <c r="G399" s="2222">
        <v>0</v>
      </c>
      <c r="H399" s="1110">
        <f t="shared" si="15"/>
        <v>14230670.199999999</v>
      </c>
      <c r="I399" s="1110">
        <f t="shared" si="16"/>
        <v>0</v>
      </c>
      <c r="L399" s="1707"/>
      <c r="M399" s="1866"/>
      <c r="N399" s="1866"/>
    </row>
    <row r="400" spans="1:14">
      <c r="A400" s="884">
        <v>395</v>
      </c>
      <c r="B400" s="1589">
        <v>395</v>
      </c>
      <c r="C400" s="2203">
        <v>395</v>
      </c>
      <c r="D400" s="1590" t="s">
        <v>1227</v>
      </c>
      <c r="E400" s="2190">
        <f>+'T-Balan21'!E399</f>
        <v>632993.89</v>
      </c>
      <c r="F400" s="2190">
        <f>+'T-Balan21'!F399</f>
        <v>0</v>
      </c>
      <c r="G400" s="2222">
        <v>0</v>
      </c>
      <c r="H400" s="1110">
        <f t="shared" si="15"/>
        <v>632993.89</v>
      </c>
      <c r="I400" s="1110">
        <f t="shared" si="16"/>
        <v>0</v>
      </c>
      <c r="L400" s="1707"/>
      <c r="M400" s="1866"/>
      <c r="N400" s="1866"/>
    </row>
    <row r="401" spans="1:14">
      <c r="A401" s="884">
        <v>396</v>
      </c>
      <c r="B401" s="1589">
        <v>396</v>
      </c>
      <c r="C401" s="2203">
        <v>396</v>
      </c>
      <c r="D401" s="1590" t="s">
        <v>1049</v>
      </c>
      <c r="E401" s="2190">
        <f>+'T-Balan21'!E400</f>
        <v>7692470.2000000002</v>
      </c>
      <c r="F401" s="2190">
        <f>+'T-Balan21'!F400</f>
        <v>0</v>
      </c>
      <c r="G401" s="2222">
        <v>0</v>
      </c>
      <c r="H401" s="1110">
        <f t="shared" si="15"/>
        <v>7692470.2000000002</v>
      </c>
      <c r="I401" s="1110">
        <f t="shared" si="16"/>
        <v>0</v>
      </c>
      <c r="L401" s="1707"/>
      <c r="M401" s="1866"/>
      <c r="N401" s="1866"/>
    </row>
    <row r="402" spans="1:14">
      <c r="A402" s="884">
        <v>397</v>
      </c>
      <c r="B402" s="1589">
        <v>397</v>
      </c>
      <c r="C402" s="2203">
        <v>397</v>
      </c>
      <c r="D402" s="1590" t="s">
        <v>441</v>
      </c>
      <c r="E402" s="2190">
        <f>+'T-Balan21'!E401</f>
        <v>7322630.4000000004</v>
      </c>
      <c r="F402" s="2190">
        <f>+'T-Balan21'!F401</f>
        <v>0</v>
      </c>
      <c r="G402" s="2222">
        <v>0</v>
      </c>
      <c r="H402" s="1110">
        <f t="shared" si="15"/>
        <v>7322630.4000000004</v>
      </c>
      <c r="I402" s="1110">
        <f t="shared" si="16"/>
        <v>0</v>
      </c>
      <c r="L402" s="1707"/>
      <c r="M402" s="1866"/>
      <c r="N402" s="1866"/>
    </row>
    <row r="403" spans="1:14">
      <c r="A403" s="884">
        <v>398</v>
      </c>
      <c r="B403" s="1589">
        <v>398</v>
      </c>
      <c r="C403" s="2203">
        <v>398</v>
      </c>
      <c r="D403" s="1590" t="s">
        <v>1734</v>
      </c>
      <c r="E403" s="2190">
        <f>+'T-Balan21'!E402</f>
        <v>4749390.8099999996</v>
      </c>
      <c r="F403" s="2190">
        <f>+'T-Balan21'!F402</f>
        <v>0</v>
      </c>
      <c r="G403" s="2222">
        <v>0</v>
      </c>
      <c r="H403" s="1110">
        <f t="shared" si="15"/>
        <v>4749390.8099999996</v>
      </c>
      <c r="I403" s="1110">
        <f t="shared" si="16"/>
        <v>0</v>
      </c>
      <c r="L403" s="1707"/>
      <c r="M403" s="1866"/>
      <c r="N403" s="1866"/>
    </row>
    <row r="404" spans="1:14">
      <c r="A404" s="884">
        <v>399</v>
      </c>
      <c r="B404" s="1589">
        <v>399</v>
      </c>
      <c r="C404" s="2203">
        <v>399</v>
      </c>
      <c r="D404" s="1590" t="s">
        <v>1735</v>
      </c>
      <c r="E404" s="2190">
        <f>+'T-Balan21'!E403</f>
        <v>3056804.11</v>
      </c>
      <c r="F404" s="2190">
        <f>+'T-Balan21'!F403</f>
        <v>0</v>
      </c>
      <c r="G404" s="2222">
        <v>0</v>
      </c>
      <c r="H404" s="1110">
        <f t="shared" si="15"/>
        <v>3056804.11</v>
      </c>
      <c r="I404" s="1110">
        <f t="shared" si="16"/>
        <v>0</v>
      </c>
      <c r="L404" s="1707"/>
      <c r="M404" s="1866"/>
      <c r="N404" s="1866"/>
    </row>
    <row r="405" spans="1:14">
      <c r="A405" s="884">
        <v>400</v>
      </c>
      <c r="B405" s="1589">
        <v>400</v>
      </c>
      <c r="C405" s="2203">
        <v>400</v>
      </c>
      <c r="D405" s="1590" t="s">
        <v>444</v>
      </c>
      <c r="E405" s="2190">
        <f>+'T-Balan21'!E404</f>
        <v>0</v>
      </c>
      <c r="F405" s="2190">
        <f>+'T-Balan21'!F404</f>
        <v>0</v>
      </c>
      <c r="G405" s="2222">
        <v>0</v>
      </c>
      <c r="H405" s="1110">
        <f t="shared" si="15"/>
        <v>0</v>
      </c>
      <c r="I405" s="1110">
        <f t="shared" si="16"/>
        <v>0</v>
      </c>
      <c r="L405" s="1707"/>
      <c r="M405" s="1866"/>
      <c r="N405" s="1866"/>
    </row>
    <row r="406" spans="1:14">
      <c r="A406" s="884">
        <v>401</v>
      </c>
      <c r="B406" s="1589">
        <v>401</v>
      </c>
      <c r="C406" s="2203">
        <v>401</v>
      </c>
      <c r="D406" s="1590" t="s">
        <v>445</v>
      </c>
      <c r="E406" s="2190">
        <f>+'T-Balan21'!E405</f>
        <v>1598966.402</v>
      </c>
      <c r="F406" s="2190">
        <f>+'T-Balan21'!F405</f>
        <v>0</v>
      </c>
      <c r="G406" s="2222">
        <v>0</v>
      </c>
      <c r="H406" s="1110">
        <f t="shared" si="15"/>
        <v>1598966.402</v>
      </c>
      <c r="I406" s="1110">
        <f t="shared" si="16"/>
        <v>0</v>
      </c>
      <c r="L406" s="1707"/>
      <c r="M406" s="1866"/>
      <c r="N406" s="1866"/>
    </row>
    <row r="407" spans="1:14">
      <c r="A407" s="884">
        <v>402</v>
      </c>
      <c r="B407" s="1589">
        <v>402</v>
      </c>
      <c r="C407" s="2203">
        <v>402</v>
      </c>
      <c r="D407" s="1590" t="s">
        <v>446</v>
      </c>
      <c r="E407" s="2190">
        <f>+'T-Balan21'!E406</f>
        <v>54695.26</v>
      </c>
      <c r="F407" s="2190">
        <f>+'T-Balan21'!F406</f>
        <v>0</v>
      </c>
      <c r="G407" s="2222">
        <v>0</v>
      </c>
      <c r="H407" s="1110">
        <f t="shared" si="15"/>
        <v>54695.26</v>
      </c>
      <c r="I407" s="1110">
        <f t="shared" si="16"/>
        <v>0</v>
      </c>
      <c r="L407" s="1707"/>
      <c r="M407" s="1866"/>
      <c r="N407" s="1866"/>
    </row>
    <row r="408" spans="1:14">
      <c r="A408" s="884">
        <v>403</v>
      </c>
      <c r="B408" s="1589">
        <v>403</v>
      </c>
      <c r="C408" s="2203">
        <v>403</v>
      </c>
      <c r="D408" s="1590" t="s">
        <v>447</v>
      </c>
      <c r="E408" s="2190">
        <f>+'T-Balan21'!E407</f>
        <v>1733.64</v>
      </c>
      <c r="F408" s="2190">
        <f>+'T-Balan21'!F407</f>
        <v>0</v>
      </c>
      <c r="G408" s="2222">
        <v>0</v>
      </c>
      <c r="H408" s="1110">
        <f t="shared" si="15"/>
        <v>1733.64</v>
      </c>
      <c r="I408" s="1110">
        <f t="shared" si="16"/>
        <v>0</v>
      </c>
      <c r="L408" s="1707"/>
      <c r="M408" s="1866"/>
      <c r="N408" s="1866"/>
    </row>
    <row r="409" spans="1:14">
      <c r="A409" s="884">
        <v>404</v>
      </c>
      <c r="B409" s="1589">
        <v>404</v>
      </c>
      <c r="C409" s="2203">
        <v>404</v>
      </c>
      <c r="D409" s="1590" t="s">
        <v>561</v>
      </c>
      <c r="E409" s="2190">
        <f>+'T-Balan21'!E408</f>
        <v>169775934.13999999</v>
      </c>
      <c r="F409" s="2190">
        <f>+'T-Balan21'!F408</f>
        <v>0</v>
      </c>
      <c r="G409" s="2222">
        <v>0</v>
      </c>
      <c r="H409" s="1110">
        <f t="shared" si="15"/>
        <v>169775934.13999999</v>
      </c>
      <c r="I409" s="1110">
        <f t="shared" si="16"/>
        <v>0</v>
      </c>
      <c r="L409" s="1707"/>
      <c r="M409" s="1866"/>
      <c r="N409" s="1866"/>
    </row>
    <row r="410" spans="1:14">
      <c r="A410" s="884">
        <v>405</v>
      </c>
      <c r="B410" s="1589">
        <v>405</v>
      </c>
      <c r="C410" s="2203">
        <v>405</v>
      </c>
      <c r="D410" s="1590" t="s">
        <v>1459</v>
      </c>
      <c r="E410" s="2190">
        <f>+'T-Balan21'!E409</f>
        <v>0</v>
      </c>
      <c r="F410" s="2190">
        <f>+'T-Balan21'!F409</f>
        <v>0</v>
      </c>
      <c r="G410" s="2222">
        <v>0</v>
      </c>
      <c r="H410" s="1110">
        <f t="shared" si="15"/>
        <v>0</v>
      </c>
      <c r="I410" s="1110">
        <f t="shared" si="16"/>
        <v>0</v>
      </c>
      <c r="L410" s="1707"/>
      <c r="M410" s="1866"/>
      <c r="N410" s="1866"/>
    </row>
    <row r="411" spans="1:14">
      <c r="A411" s="884">
        <v>406</v>
      </c>
      <c r="B411" s="1589">
        <v>406</v>
      </c>
      <c r="C411" s="2203">
        <v>406</v>
      </c>
      <c r="D411" s="1590" t="s">
        <v>108</v>
      </c>
      <c r="E411" s="2190">
        <f>+'T-Balan21'!E410</f>
        <v>1202.05</v>
      </c>
      <c r="F411" s="2190">
        <f>+'T-Balan21'!F410</f>
        <v>0</v>
      </c>
      <c r="G411" s="2222">
        <v>0</v>
      </c>
      <c r="H411" s="1110">
        <f t="shared" si="15"/>
        <v>1202.05</v>
      </c>
      <c r="I411" s="1110">
        <f t="shared" si="16"/>
        <v>0</v>
      </c>
      <c r="L411" s="1707"/>
      <c r="M411" s="1866"/>
      <c r="N411" s="1866"/>
    </row>
    <row r="412" spans="1:14">
      <c r="A412" s="884">
        <v>407</v>
      </c>
      <c r="B412" s="1589">
        <v>407</v>
      </c>
      <c r="C412" s="2203">
        <v>407</v>
      </c>
      <c r="D412" s="1590" t="s">
        <v>1736</v>
      </c>
      <c r="E412" s="2190">
        <f>+'T-Balan21'!E411</f>
        <v>872141.54</v>
      </c>
      <c r="F412" s="2190">
        <f>+'T-Balan21'!F411</f>
        <v>0</v>
      </c>
      <c r="G412" s="2222">
        <v>0</v>
      </c>
      <c r="H412" s="1110">
        <f t="shared" si="15"/>
        <v>872141.54</v>
      </c>
      <c r="I412" s="1110">
        <f t="shared" si="16"/>
        <v>0</v>
      </c>
      <c r="L412" s="1707"/>
      <c r="M412" s="1866"/>
      <c r="N412" s="1866"/>
    </row>
    <row r="413" spans="1:14">
      <c r="A413" s="884">
        <v>408</v>
      </c>
      <c r="B413" s="1589">
        <v>408</v>
      </c>
      <c r="C413" s="2203">
        <v>408</v>
      </c>
      <c r="D413" s="1590" t="s">
        <v>1473</v>
      </c>
      <c r="E413" s="2190">
        <f>+'T-Balan21'!E412</f>
        <v>200188.5</v>
      </c>
      <c r="F413" s="2190">
        <f>+'T-Balan21'!F412</f>
        <v>0</v>
      </c>
      <c r="G413" s="2222">
        <v>0</v>
      </c>
      <c r="H413" s="1110">
        <f t="shared" si="15"/>
        <v>200188.5</v>
      </c>
      <c r="I413" s="1110">
        <f t="shared" si="16"/>
        <v>0</v>
      </c>
      <c r="L413" s="1707"/>
      <c r="M413" s="1866"/>
      <c r="N413" s="1866"/>
    </row>
    <row r="414" spans="1:14">
      <c r="A414" s="884">
        <v>409</v>
      </c>
      <c r="B414" s="1589">
        <v>409</v>
      </c>
      <c r="C414" s="2203">
        <v>409</v>
      </c>
      <c r="D414" s="1590" t="s">
        <v>1014</v>
      </c>
      <c r="E414" s="2190">
        <f>+'T-Balan21'!E413</f>
        <v>124965412.83</v>
      </c>
      <c r="F414" s="2190">
        <f>+'T-Balan21'!F413</f>
        <v>0</v>
      </c>
      <c r="G414" s="2222">
        <v>0</v>
      </c>
      <c r="H414" s="1110">
        <f t="shared" si="15"/>
        <v>124965412.83</v>
      </c>
      <c r="I414" s="1110">
        <f t="shared" si="16"/>
        <v>0</v>
      </c>
      <c r="L414" s="1707"/>
      <c r="M414" s="1866"/>
      <c r="N414" s="1866"/>
    </row>
    <row r="415" spans="1:14">
      <c r="A415" s="884">
        <v>410</v>
      </c>
      <c r="B415" s="1589">
        <v>410</v>
      </c>
      <c r="C415" s="2203">
        <v>410</v>
      </c>
      <c r="D415" s="1590" t="s">
        <v>797</v>
      </c>
      <c r="E415" s="2190">
        <f>+'T-Balan21'!E414</f>
        <v>76499730.439999998</v>
      </c>
      <c r="F415" s="2190">
        <f>+'T-Balan21'!F414</f>
        <v>0</v>
      </c>
      <c r="G415" s="2222">
        <v>0</v>
      </c>
      <c r="H415" s="1110">
        <f t="shared" si="15"/>
        <v>76499730.439999998</v>
      </c>
      <c r="I415" s="1110">
        <f t="shared" si="16"/>
        <v>0</v>
      </c>
      <c r="L415" s="1707"/>
      <c r="M415" s="1866"/>
      <c r="N415" s="1866"/>
    </row>
    <row r="416" spans="1:14">
      <c r="A416" s="884">
        <v>411</v>
      </c>
      <c r="B416" s="1589">
        <v>411</v>
      </c>
      <c r="C416" s="2203">
        <v>411</v>
      </c>
      <c r="D416" s="1590" t="s">
        <v>798</v>
      </c>
      <c r="E416" s="2190">
        <f>+'T-Balan21'!E415</f>
        <v>0</v>
      </c>
      <c r="F416" s="2190">
        <f>+'T-Balan21'!F415</f>
        <v>0</v>
      </c>
      <c r="G416" s="2222">
        <v>0</v>
      </c>
      <c r="H416" s="1110">
        <f t="shared" si="15"/>
        <v>0</v>
      </c>
      <c r="I416" s="1110">
        <f t="shared" si="16"/>
        <v>0</v>
      </c>
      <c r="L416" s="1707"/>
      <c r="M416" s="1866"/>
      <c r="N416" s="1866"/>
    </row>
    <row r="417" spans="1:14">
      <c r="A417" s="884">
        <v>412</v>
      </c>
      <c r="B417" s="1589">
        <v>412</v>
      </c>
      <c r="C417" s="2203">
        <v>412</v>
      </c>
      <c r="D417" s="1590" t="s">
        <v>646</v>
      </c>
      <c r="E417" s="2190">
        <f>+'T-Balan21'!E416</f>
        <v>577330486.77999997</v>
      </c>
      <c r="F417" s="2190">
        <f>+'T-Balan21'!F416</f>
        <v>0</v>
      </c>
      <c r="G417" s="2222">
        <v>0</v>
      </c>
      <c r="H417" s="1110">
        <f t="shared" si="15"/>
        <v>577330486.77999997</v>
      </c>
      <c r="I417" s="1110">
        <f t="shared" si="16"/>
        <v>0</v>
      </c>
      <c r="L417" s="1707"/>
      <c r="M417" s="1866"/>
      <c r="N417" s="1866"/>
    </row>
    <row r="418" spans="1:14">
      <c r="A418" s="884">
        <v>413</v>
      </c>
      <c r="B418" s="1589">
        <v>413</v>
      </c>
      <c r="C418" s="2203">
        <v>413</v>
      </c>
      <c r="D418" s="1590" t="s">
        <v>799</v>
      </c>
      <c r="E418" s="2190">
        <f>+'T-Balan21'!E417</f>
        <v>1648023.02</v>
      </c>
      <c r="F418" s="2190">
        <f>+'T-Balan21'!F417</f>
        <v>0</v>
      </c>
      <c r="G418" s="2222">
        <v>0</v>
      </c>
      <c r="H418" s="1110">
        <f t="shared" si="15"/>
        <v>1648023.02</v>
      </c>
      <c r="I418" s="1110">
        <f t="shared" si="16"/>
        <v>0</v>
      </c>
      <c r="L418" s="1707"/>
      <c r="M418" s="1866"/>
      <c r="N418" s="1866"/>
    </row>
    <row r="419" spans="1:14">
      <c r="A419" s="884">
        <v>414</v>
      </c>
      <c r="B419" s="1589">
        <v>414</v>
      </c>
      <c r="C419" s="2203">
        <v>414</v>
      </c>
      <c r="D419" s="1590" t="s">
        <v>1651</v>
      </c>
      <c r="E419" s="2190">
        <f>+'T-Balan21'!E418</f>
        <v>2233639340.2399998</v>
      </c>
      <c r="F419" s="2190">
        <f>+'T-Balan21'!F418</f>
        <v>0</v>
      </c>
      <c r="G419" s="2222">
        <v>0</v>
      </c>
      <c r="H419" s="1110">
        <f t="shared" si="15"/>
        <v>2233639340.2399998</v>
      </c>
      <c r="I419" s="1110">
        <f t="shared" si="16"/>
        <v>0</v>
      </c>
      <c r="L419" s="1707"/>
      <c r="M419" s="1866"/>
      <c r="N419" s="1866"/>
    </row>
    <row r="420" spans="1:14">
      <c r="A420" s="884">
        <v>415</v>
      </c>
      <c r="B420" s="1589">
        <v>415</v>
      </c>
      <c r="C420" s="2203">
        <v>415</v>
      </c>
      <c r="D420" s="1590" t="s">
        <v>1737</v>
      </c>
      <c r="E420" s="2190">
        <f>+'T-Balan21'!E419</f>
        <v>1082.93</v>
      </c>
      <c r="F420" s="2190">
        <f>+'T-Balan21'!F419</f>
        <v>0</v>
      </c>
      <c r="G420" s="2222">
        <v>0</v>
      </c>
      <c r="H420" s="1110">
        <f t="shared" si="15"/>
        <v>1082.93</v>
      </c>
      <c r="I420" s="1110">
        <f t="shared" si="16"/>
        <v>0</v>
      </c>
      <c r="L420" s="1707"/>
      <c r="M420" s="1866"/>
      <c r="N420" s="1866"/>
    </row>
    <row r="421" spans="1:14" ht="26.4">
      <c r="A421" s="884">
        <v>416</v>
      </c>
      <c r="B421" s="1589">
        <v>416</v>
      </c>
      <c r="C421" s="2203">
        <v>416</v>
      </c>
      <c r="D421" s="1590" t="s">
        <v>1126</v>
      </c>
      <c r="E421" s="2190">
        <f>+'T-Balan21'!E420</f>
        <v>0</v>
      </c>
      <c r="F421" s="2190">
        <f>+'T-Balan21'!F420</f>
        <v>0</v>
      </c>
      <c r="G421" s="2222">
        <v>0</v>
      </c>
      <c r="H421" s="1110">
        <f t="shared" si="15"/>
        <v>0</v>
      </c>
      <c r="I421" s="1110">
        <f t="shared" si="16"/>
        <v>0</v>
      </c>
      <c r="L421" s="1707"/>
      <c r="M421" s="1866"/>
      <c r="N421" s="1866"/>
    </row>
    <row r="422" spans="1:14">
      <c r="A422" s="884">
        <v>417</v>
      </c>
      <c r="B422" s="1589">
        <v>417</v>
      </c>
      <c r="C422" s="2203">
        <v>417</v>
      </c>
      <c r="D422" s="1590" t="s">
        <v>1738</v>
      </c>
      <c r="E422" s="2190">
        <f>+'T-Balan21'!E421</f>
        <v>487314.06</v>
      </c>
      <c r="F422" s="2190">
        <f>+'T-Balan21'!F421</f>
        <v>0</v>
      </c>
      <c r="G422" s="2222">
        <v>0</v>
      </c>
      <c r="H422" s="1110">
        <f t="shared" si="15"/>
        <v>487314.06</v>
      </c>
      <c r="I422" s="1110">
        <f t="shared" si="16"/>
        <v>0</v>
      </c>
      <c r="L422" s="1707"/>
      <c r="M422" s="1866"/>
      <c r="N422" s="1866"/>
    </row>
    <row r="423" spans="1:14">
      <c r="A423" s="884">
        <v>418</v>
      </c>
      <c r="B423" s="1589">
        <v>418</v>
      </c>
      <c r="C423" s="2203">
        <v>418</v>
      </c>
      <c r="D423" s="1590" t="s">
        <v>790</v>
      </c>
      <c r="E423" s="2190">
        <f>+'T-Balan21'!E422</f>
        <v>595375.43000000005</v>
      </c>
      <c r="F423" s="2190">
        <f>+'T-Balan21'!F422</f>
        <v>0</v>
      </c>
      <c r="G423" s="2222">
        <v>0</v>
      </c>
      <c r="H423" s="1110">
        <f t="shared" si="15"/>
        <v>595375.43000000005</v>
      </c>
      <c r="I423" s="1110">
        <f t="shared" si="16"/>
        <v>0</v>
      </c>
      <c r="L423" s="1707"/>
      <c r="M423" s="1866"/>
      <c r="N423" s="1866"/>
    </row>
    <row r="424" spans="1:14">
      <c r="A424" s="884">
        <v>419</v>
      </c>
      <c r="B424" s="1589">
        <v>419</v>
      </c>
      <c r="C424" s="2203">
        <v>419</v>
      </c>
      <c r="D424" s="1590" t="s">
        <v>597</v>
      </c>
      <c r="E424" s="2190">
        <f>+'T-Balan21'!E423</f>
        <v>1065408.6599999999</v>
      </c>
      <c r="F424" s="2190">
        <f>+'T-Balan21'!F423</f>
        <v>0</v>
      </c>
      <c r="G424" s="2222">
        <v>0</v>
      </c>
      <c r="H424" s="1110">
        <f t="shared" si="15"/>
        <v>1065408.6599999999</v>
      </c>
      <c r="I424" s="1110">
        <f t="shared" si="16"/>
        <v>0</v>
      </c>
      <c r="L424" s="1707"/>
      <c r="M424" s="1866"/>
      <c r="N424" s="1866"/>
    </row>
    <row r="425" spans="1:14">
      <c r="A425" s="884">
        <v>420</v>
      </c>
      <c r="B425" s="1589">
        <v>420</v>
      </c>
      <c r="C425" s="2203">
        <v>420</v>
      </c>
      <c r="D425" s="1590" t="s">
        <v>53</v>
      </c>
      <c r="E425" s="2190">
        <f>+'T-Balan21'!E424</f>
        <v>192598.56</v>
      </c>
      <c r="F425" s="2190">
        <f>+'T-Balan21'!F424</f>
        <v>0</v>
      </c>
      <c r="G425" s="2222">
        <v>0</v>
      </c>
      <c r="H425" s="1110">
        <f t="shared" si="15"/>
        <v>192598.56</v>
      </c>
      <c r="I425" s="1110">
        <f t="shared" si="16"/>
        <v>0</v>
      </c>
      <c r="L425" s="1707"/>
      <c r="M425" s="1866"/>
      <c r="N425" s="1866"/>
    </row>
    <row r="426" spans="1:14">
      <c r="A426" s="884">
        <v>421</v>
      </c>
      <c r="B426" s="1589">
        <v>421</v>
      </c>
      <c r="C426" s="2203">
        <v>421</v>
      </c>
      <c r="D426" s="1590" t="s">
        <v>1739</v>
      </c>
      <c r="E426" s="2190">
        <f>+'T-Balan21'!E425</f>
        <v>393645.5</v>
      </c>
      <c r="F426" s="2190">
        <f>+'T-Balan21'!F425</f>
        <v>0</v>
      </c>
      <c r="G426" s="2222">
        <v>0</v>
      </c>
      <c r="H426" s="1110">
        <f t="shared" si="15"/>
        <v>393645.5</v>
      </c>
      <c r="I426" s="1110">
        <f t="shared" si="16"/>
        <v>0</v>
      </c>
      <c r="L426" s="1707"/>
      <c r="M426" s="1866"/>
      <c r="N426" s="1866"/>
    </row>
    <row r="427" spans="1:14" ht="26.4">
      <c r="A427" s="884">
        <v>422</v>
      </c>
      <c r="B427" s="1589">
        <v>422</v>
      </c>
      <c r="C427" s="2203">
        <v>422</v>
      </c>
      <c r="D427" s="1590" t="s">
        <v>1740</v>
      </c>
      <c r="E427" s="2190">
        <f>+'T-Balan21'!E426</f>
        <v>207866.07</v>
      </c>
      <c r="F427" s="2190">
        <f>+'T-Balan21'!F426</f>
        <v>0</v>
      </c>
      <c r="G427" s="2222">
        <v>0</v>
      </c>
      <c r="H427" s="1110">
        <f t="shared" si="15"/>
        <v>207866.07</v>
      </c>
      <c r="I427" s="1110">
        <f t="shared" si="16"/>
        <v>0</v>
      </c>
      <c r="L427" s="1707"/>
      <c r="M427" s="1866"/>
      <c r="N427" s="1866"/>
    </row>
    <row r="428" spans="1:14">
      <c r="A428" s="884">
        <v>423</v>
      </c>
      <c r="B428" s="1589">
        <v>423</v>
      </c>
      <c r="C428" s="2203">
        <v>423</v>
      </c>
      <c r="D428" s="1590" t="s">
        <v>55</v>
      </c>
      <c r="E428" s="2190">
        <f>+'T-Balan21'!E427</f>
        <v>710689966.89999998</v>
      </c>
      <c r="F428" s="2190">
        <f>+'T-Balan21'!F427</f>
        <v>0</v>
      </c>
      <c r="G428" s="2222">
        <v>0</v>
      </c>
      <c r="H428" s="1110">
        <f t="shared" si="15"/>
        <v>710689966.89999998</v>
      </c>
      <c r="I428" s="1110">
        <f t="shared" si="16"/>
        <v>0</v>
      </c>
      <c r="L428" s="1707"/>
      <c r="M428" s="1866"/>
      <c r="N428" s="1866"/>
    </row>
    <row r="429" spans="1:14">
      <c r="A429" s="884">
        <v>424</v>
      </c>
      <c r="B429" s="1589">
        <v>424</v>
      </c>
      <c r="C429" s="2203">
        <v>424</v>
      </c>
      <c r="D429" s="1590" t="s">
        <v>56</v>
      </c>
      <c r="E429" s="2190">
        <f>+'T-Balan21'!E428</f>
        <v>16238700000</v>
      </c>
      <c r="F429" s="2190">
        <f>+'T-Balan21'!F428</f>
        <v>0</v>
      </c>
      <c r="G429" s="2222">
        <v>0</v>
      </c>
      <c r="H429" s="1110">
        <f t="shared" si="15"/>
        <v>16238700000</v>
      </c>
      <c r="I429" s="1110">
        <f t="shared" si="16"/>
        <v>0</v>
      </c>
      <c r="L429" s="1707"/>
      <c r="M429" s="1866"/>
      <c r="N429" s="1866"/>
    </row>
    <row r="430" spans="1:14" ht="26.4">
      <c r="A430" s="884">
        <v>425</v>
      </c>
      <c r="B430" s="1589">
        <v>425</v>
      </c>
      <c r="C430" s="2203">
        <v>425</v>
      </c>
      <c r="D430" s="1590" t="s">
        <v>57</v>
      </c>
      <c r="E430" s="2190">
        <f>+'T-Balan21'!E429</f>
        <v>3565584.16</v>
      </c>
      <c r="F430" s="2190">
        <f>+'T-Balan21'!F429</f>
        <v>0</v>
      </c>
      <c r="G430" s="2222">
        <v>0</v>
      </c>
      <c r="H430" s="1110">
        <f t="shared" si="15"/>
        <v>3565584.16</v>
      </c>
      <c r="I430" s="1110">
        <f t="shared" si="16"/>
        <v>0</v>
      </c>
      <c r="L430" s="1707"/>
      <c r="M430" s="1866"/>
      <c r="N430" s="1866"/>
    </row>
    <row r="431" spans="1:14">
      <c r="A431" s="884">
        <v>426</v>
      </c>
      <c r="B431" s="1589">
        <v>426</v>
      </c>
      <c r="C431" s="2203">
        <v>426</v>
      </c>
      <c r="D431" s="1590" t="s">
        <v>599</v>
      </c>
      <c r="E431" s="2190">
        <f>+'T-Balan21'!E430</f>
        <v>20000</v>
      </c>
      <c r="F431" s="2190">
        <f>+'T-Balan21'!F430</f>
        <v>0</v>
      </c>
      <c r="G431" s="2222">
        <v>0</v>
      </c>
      <c r="H431" s="1110">
        <f t="shared" si="15"/>
        <v>20000</v>
      </c>
      <c r="I431" s="1110">
        <f t="shared" si="16"/>
        <v>0</v>
      </c>
      <c r="L431" s="1707"/>
      <c r="M431" s="1866"/>
      <c r="N431" s="1866"/>
    </row>
    <row r="432" spans="1:14">
      <c r="A432" s="884">
        <v>427</v>
      </c>
      <c r="B432" s="1589">
        <v>427</v>
      </c>
      <c r="C432" s="2203">
        <v>427</v>
      </c>
      <c r="D432" s="1590" t="s">
        <v>1741</v>
      </c>
      <c r="E432" s="2190">
        <f>+'T-Balan21'!E431</f>
        <v>755027252</v>
      </c>
      <c r="F432" s="2190">
        <f>+'T-Balan21'!F431</f>
        <v>0</v>
      </c>
      <c r="G432" s="2222">
        <v>0</v>
      </c>
      <c r="H432" s="1110">
        <f t="shared" si="15"/>
        <v>755027252</v>
      </c>
      <c r="I432" s="1110">
        <f t="shared" si="16"/>
        <v>0</v>
      </c>
      <c r="L432" s="1707"/>
      <c r="M432" s="1866"/>
      <c r="N432" s="1866"/>
    </row>
    <row r="433" spans="1:14">
      <c r="A433" s="884">
        <v>428</v>
      </c>
      <c r="B433" s="1589">
        <v>428</v>
      </c>
      <c r="C433" s="2203">
        <v>428</v>
      </c>
      <c r="D433" s="1590" t="s">
        <v>941</v>
      </c>
      <c r="E433" s="2190">
        <f>+'T-Balan21'!E432</f>
        <v>32337967</v>
      </c>
      <c r="F433" s="2190">
        <f>+'T-Balan21'!F432</f>
        <v>0</v>
      </c>
      <c r="G433" s="2222">
        <v>0</v>
      </c>
      <c r="H433" s="1110">
        <f t="shared" si="15"/>
        <v>32337967</v>
      </c>
      <c r="I433" s="1110">
        <f t="shared" si="16"/>
        <v>0</v>
      </c>
      <c r="L433" s="1707"/>
      <c r="M433" s="1866"/>
      <c r="N433" s="1866"/>
    </row>
    <row r="434" spans="1:14">
      <c r="A434" s="884">
        <v>429</v>
      </c>
      <c r="B434" s="1589">
        <v>429</v>
      </c>
      <c r="C434" s="2203">
        <v>429</v>
      </c>
      <c r="D434" s="1590" t="s">
        <v>1742</v>
      </c>
      <c r="E434" s="2190">
        <f>+'T-Balan21'!E433</f>
        <v>25792845.170000002</v>
      </c>
      <c r="F434" s="2190">
        <f>+'T-Balan21'!F433</f>
        <v>0</v>
      </c>
      <c r="G434" s="2222">
        <v>0</v>
      </c>
      <c r="H434" s="1110">
        <f t="shared" si="15"/>
        <v>25792845.170000002</v>
      </c>
      <c r="I434" s="1110">
        <f t="shared" si="16"/>
        <v>0</v>
      </c>
      <c r="L434" s="1707"/>
      <c r="M434" s="1866"/>
      <c r="N434" s="1866"/>
    </row>
    <row r="435" spans="1:14">
      <c r="A435" s="884">
        <v>430</v>
      </c>
      <c r="B435" s="1589">
        <v>430</v>
      </c>
      <c r="C435" s="2203">
        <v>430</v>
      </c>
      <c r="D435" s="1590" t="s">
        <v>1743</v>
      </c>
      <c r="E435" s="2190">
        <f>+'T-Balan21'!E434</f>
        <v>34777225897.089996</v>
      </c>
      <c r="F435" s="2190">
        <f>+'T-Balan21'!F434</f>
        <v>0</v>
      </c>
      <c r="G435" s="2222">
        <v>0</v>
      </c>
      <c r="H435" s="1110">
        <f t="shared" si="15"/>
        <v>34777225897.089996</v>
      </c>
      <c r="I435" s="1110">
        <f t="shared" si="16"/>
        <v>0</v>
      </c>
      <c r="L435" s="1707"/>
      <c r="M435" s="1866"/>
      <c r="N435" s="1866"/>
    </row>
    <row r="436" spans="1:14">
      <c r="A436" s="884">
        <v>431</v>
      </c>
      <c r="B436" s="1589">
        <v>431</v>
      </c>
      <c r="C436" s="2203">
        <v>431</v>
      </c>
      <c r="D436" s="1590" t="s">
        <v>590</v>
      </c>
      <c r="E436" s="2190">
        <f>+'T-Balan21'!E435</f>
        <v>84025000</v>
      </c>
      <c r="F436" s="2190">
        <f>+'T-Balan21'!F435</f>
        <v>0</v>
      </c>
      <c r="G436" s="2222">
        <v>0</v>
      </c>
      <c r="H436" s="1110">
        <f t="shared" si="15"/>
        <v>84025000</v>
      </c>
      <c r="I436" s="1110">
        <f t="shared" si="16"/>
        <v>0</v>
      </c>
      <c r="L436" s="1707"/>
      <c r="M436" s="1866"/>
      <c r="N436" s="1866"/>
    </row>
    <row r="437" spans="1:14">
      <c r="A437" s="884">
        <v>432</v>
      </c>
      <c r="B437" s="1589">
        <v>432</v>
      </c>
      <c r="C437" s="2203">
        <v>432</v>
      </c>
      <c r="D437" s="1590" t="s">
        <v>566</v>
      </c>
      <c r="E437" s="2190">
        <f>+'T-Balan21'!E436</f>
        <v>0</v>
      </c>
      <c r="F437" s="2190">
        <f>+'T-Balan21'!F436</f>
        <v>0</v>
      </c>
      <c r="G437" s="2222">
        <v>0</v>
      </c>
      <c r="H437" s="1110">
        <f t="shared" si="15"/>
        <v>0</v>
      </c>
      <c r="I437" s="1110">
        <f t="shared" si="16"/>
        <v>0</v>
      </c>
      <c r="L437" s="1707"/>
      <c r="M437" s="1866"/>
      <c r="N437" s="1866"/>
    </row>
    <row r="438" spans="1:14">
      <c r="A438" s="884">
        <v>433</v>
      </c>
      <c r="B438" s="1589">
        <v>433</v>
      </c>
      <c r="C438" s="1589">
        <v>433</v>
      </c>
      <c r="D438" s="1590" t="s">
        <v>517</v>
      </c>
      <c r="E438" s="2190">
        <f>+'T-Balan21'!E437</f>
        <v>1933770276.01</v>
      </c>
      <c r="F438" s="2190">
        <f>+'T-Balan21'!F437</f>
        <v>0</v>
      </c>
      <c r="G438" s="2222">
        <v>0</v>
      </c>
      <c r="H438" s="1110">
        <f t="shared" si="15"/>
        <v>1933770276.01</v>
      </c>
      <c r="I438" s="1110">
        <f t="shared" si="16"/>
        <v>0</v>
      </c>
      <c r="L438" s="1707"/>
      <c r="M438" s="1866"/>
      <c r="N438" s="1866"/>
    </row>
    <row r="439" spans="1:14">
      <c r="A439" s="884">
        <v>434</v>
      </c>
      <c r="B439" s="1589">
        <v>434</v>
      </c>
      <c r="C439" s="1589">
        <v>434</v>
      </c>
      <c r="D439" s="1590" t="s">
        <v>518</v>
      </c>
      <c r="E439" s="2190">
        <f>+'T-Balan21'!E438</f>
        <v>473701185.86000001</v>
      </c>
      <c r="F439" s="2190">
        <f>+'T-Balan21'!F438</f>
        <v>0</v>
      </c>
      <c r="G439" s="2222">
        <v>0</v>
      </c>
      <c r="H439" s="1110">
        <f t="shared" si="15"/>
        <v>473701185.86000001</v>
      </c>
      <c r="I439" s="1110">
        <f t="shared" si="16"/>
        <v>0</v>
      </c>
      <c r="L439" s="1707"/>
      <c r="M439" s="1866"/>
      <c r="N439" s="1866"/>
    </row>
    <row r="440" spans="1:14">
      <c r="A440" s="884">
        <v>435</v>
      </c>
      <c r="B440" s="1589">
        <v>435</v>
      </c>
      <c r="C440" s="1589">
        <v>435</v>
      </c>
      <c r="D440" s="1590" t="s">
        <v>519</v>
      </c>
      <c r="E440" s="2190">
        <f>+'T-Balan21'!E439</f>
        <v>336654994.44</v>
      </c>
      <c r="F440" s="2190">
        <f>+'T-Balan21'!F439</f>
        <v>0</v>
      </c>
      <c r="G440" s="2222">
        <v>0</v>
      </c>
      <c r="H440" s="1110">
        <f t="shared" si="15"/>
        <v>336654994.44</v>
      </c>
      <c r="I440" s="1110">
        <f t="shared" si="16"/>
        <v>0</v>
      </c>
      <c r="L440" s="1707"/>
      <c r="M440" s="1866"/>
      <c r="N440" s="1866"/>
    </row>
    <row r="441" spans="1:14">
      <c r="A441" s="884">
        <v>436</v>
      </c>
      <c r="B441" s="1589">
        <v>436</v>
      </c>
      <c r="C441" s="1589">
        <v>436</v>
      </c>
      <c r="D441" s="1590" t="s">
        <v>520</v>
      </c>
      <c r="E441" s="2190">
        <f>+'T-Balan21'!E440</f>
        <v>1455068376.05</v>
      </c>
      <c r="F441" s="2190">
        <f>+'T-Balan21'!F440</f>
        <v>0</v>
      </c>
      <c r="G441" s="2222">
        <v>0</v>
      </c>
      <c r="H441" s="1110">
        <f t="shared" si="15"/>
        <v>1455068376.05</v>
      </c>
      <c r="I441" s="1110">
        <f t="shared" si="16"/>
        <v>0</v>
      </c>
      <c r="L441" s="1707"/>
      <c r="M441" s="1866"/>
      <c r="N441" s="1866"/>
    </row>
    <row r="442" spans="1:14">
      <c r="A442" s="884">
        <v>437</v>
      </c>
      <c r="B442" s="1589">
        <v>437</v>
      </c>
      <c r="C442" s="1589">
        <v>437</v>
      </c>
      <c r="D442" s="1590" t="s">
        <v>299</v>
      </c>
      <c r="E442" s="2190">
        <f>+'T-Balan21'!E441</f>
        <v>5313981495.7799997</v>
      </c>
      <c r="F442" s="2190">
        <f>+'T-Balan21'!F441</f>
        <v>0</v>
      </c>
      <c r="G442" s="2222">
        <v>0</v>
      </c>
      <c r="H442" s="1110">
        <f t="shared" si="15"/>
        <v>5313981495.7799997</v>
      </c>
      <c r="I442" s="1110">
        <f t="shared" si="16"/>
        <v>0</v>
      </c>
      <c r="L442" s="1707"/>
      <c r="M442" s="1866"/>
      <c r="N442" s="1866"/>
    </row>
    <row r="443" spans="1:14">
      <c r="A443" s="884">
        <v>438</v>
      </c>
      <c r="B443" s="1589">
        <v>438</v>
      </c>
      <c r="C443" s="1589">
        <v>438</v>
      </c>
      <c r="D443" s="1590" t="s">
        <v>818</v>
      </c>
      <c r="E443" s="2190">
        <f>+'T-Balan21'!E442</f>
        <v>82160875.920000002</v>
      </c>
      <c r="F443" s="2190">
        <f>+'T-Balan21'!F442</f>
        <v>0</v>
      </c>
      <c r="G443" s="2222">
        <v>0</v>
      </c>
      <c r="H443" s="1110">
        <f t="shared" si="15"/>
        <v>82160875.920000002</v>
      </c>
      <c r="I443" s="1110">
        <f t="shared" si="16"/>
        <v>0</v>
      </c>
      <c r="L443" s="1707"/>
      <c r="M443" s="1866"/>
      <c r="N443" s="1866"/>
    </row>
    <row r="444" spans="1:14">
      <c r="A444" s="884">
        <v>439</v>
      </c>
      <c r="B444" s="1589">
        <v>439</v>
      </c>
      <c r="C444" s="1589">
        <v>439</v>
      </c>
      <c r="D444" s="1590" t="s">
        <v>1744</v>
      </c>
      <c r="E444" s="2190">
        <f>+'T-Balan21'!E443</f>
        <v>0</v>
      </c>
      <c r="F444" s="2190">
        <f>+'T-Balan21'!F443</f>
        <v>28933753.920000002</v>
      </c>
      <c r="G444" s="2222">
        <v>0</v>
      </c>
      <c r="H444" s="1110">
        <f t="shared" si="15"/>
        <v>0</v>
      </c>
      <c r="I444" s="1110">
        <f t="shared" si="16"/>
        <v>28933753.920000002</v>
      </c>
      <c r="L444" s="1707"/>
      <c r="M444" s="1866"/>
      <c r="N444" s="1866"/>
    </row>
    <row r="445" spans="1:14" ht="26.4">
      <c r="A445" s="884">
        <v>440</v>
      </c>
      <c r="B445" s="1589">
        <v>440</v>
      </c>
      <c r="C445" s="1589">
        <v>440</v>
      </c>
      <c r="D445" s="1590" t="s">
        <v>1745</v>
      </c>
      <c r="E445" s="2190">
        <f>+'T-Balan21'!E444</f>
        <v>0</v>
      </c>
      <c r="F445" s="2190">
        <f>+'T-Balan21'!F444</f>
        <v>175126809.61000001</v>
      </c>
      <c r="G445" s="2222">
        <v>0</v>
      </c>
      <c r="H445" s="1110">
        <f t="shared" si="15"/>
        <v>0</v>
      </c>
      <c r="I445" s="1110">
        <f t="shared" si="16"/>
        <v>175126809.61000001</v>
      </c>
      <c r="L445" s="1707"/>
      <c r="M445" s="1866"/>
      <c r="N445" s="1866"/>
    </row>
    <row r="446" spans="1:14" ht="26.4">
      <c r="A446" s="884">
        <v>441</v>
      </c>
      <c r="B446" s="1589">
        <v>441</v>
      </c>
      <c r="C446" s="1589">
        <v>441</v>
      </c>
      <c r="D446" s="1590" t="s">
        <v>1746</v>
      </c>
      <c r="E446" s="2190">
        <f>+'T-Balan21'!E445</f>
        <v>0</v>
      </c>
      <c r="F446" s="2190">
        <f>+'T-Balan21'!F445</f>
        <v>94531395.560000002</v>
      </c>
      <c r="G446" s="2222">
        <v>0</v>
      </c>
      <c r="H446" s="1110">
        <f t="shared" si="15"/>
        <v>0</v>
      </c>
      <c r="I446" s="1110">
        <f t="shared" si="16"/>
        <v>94531395.560000002</v>
      </c>
      <c r="L446" s="1707"/>
      <c r="M446" s="1866"/>
      <c r="N446" s="1866"/>
    </row>
    <row r="447" spans="1:14" ht="26.4">
      <c r="A447" s="884">
        <v>442</v>
      </c>
      <c r="B447" s="1589">
        <v>442</v>
      </c>
      <c r="C447" s="1589">
        <v>442</v>
      </c>
      <c r="D447" s="1590" t="s">
        <v>1747</v>
      </c>
      <c r="E447" s="2190">
        <f>+'T-Balan21'!E446</f>
        <v>0</v>
      </c>
      <c r="F447" s="2190">
        <f>+'T-Balan21'!F446</f>
        <v>17798412.609999999</v>
      </c>
      <c r="G447" s="2222">
        <v>0</v>
      </c>
      <c r="H447" s="1110">
        <f t="shared" si="15"/>
        <v>0</v>
      </c>
      <c r="I447" s="1110">
        <f t="shared" si="16"/>
        <v>17798412.609999999</v>
      </c>
      <c r="L447" s="1707"/>
      <c r="M447" s="1866"/>
      <c r="N447" s="1866"/>
    </row>
    <row r="448" spans="1:14">
      <c r="A448" s="884">
        <v>443</v>
      </c>
      <c r="B448" s="1589">
        <v>443</v>
      </c>
      <c r="C448" s="1589">
        <v>443</v>
      </c>
      <c r="D448" s="1590" t="s">
        <v>1748</v>
      </c>
      <c r="E448" s="2190">
        <f>+'T-Balan21'!E447</f>
        <v>0</v>
      </c>
      <c r="F448" s="2190">
        <f>+'T-Balan21'!F447</f>
        <v>1212342153.02</v>
      </c>
      <c r="G448" s="2222">
        <v>0</v>
      </c>
      <c r="H448" s="1110">
        <f t="shared" si="15"/>
        <v>0</v>
      </c>
      <c r="I448" s="1110">
        <f t="shared" si="16"/>
        <v>1212342153.02</v>
      </c>
      <c r="L448" s="1707"/>
      <c r="M448" s="1866"/>
      <c r="N448" s="1866"/>
    </row>
    <row r="449" spans="1:14">
      <c r="A449" s="884">
        <v>444</v>
      </c>
      <c r="B449" s="1589">
        <v>444</v>
      </c>
      <c r="C449" s="1589">
        <v>444</v>
      </c>
      <c r="D449" s="1590" t="s">
        <v>1749</v>
      </c>
      <c r="E449" s="2190">
        <f>+'T-Balan21'!E448</f>
        <v>0</v>
      </c>
      <c r="F449" s="2190">
        <f>+'T-Balan21'!F448</f>
        <v>131104023.73999999</v>
      </c>
      <c r="G449" s="2222">
        <v>0</v>
      </c>
      <c r="H449" s="1110">
        <f t="shared" si="15"/>
        <v>0</v>
      </c>
      <c r="I449" s="1110">
        <f t="shared" si="16"/>
        <v>131104023.73999999</v>
      </c>
      <c r="L449" s="1707"/>
      <c r="M449" s="1866"/>
      <c r="N449" s="1866"/>
    </row>
    <row r="450" spans="1:14" s="156" customFormat="1" ht="26.4">
      <c r="A450" s="884">
        <v>445</v>
      </c>
      <c r="B450" s="1589">
        <v>445</v>
      </c>
      <c r="C450" s="1589">
        <v>445</v>
      </c>
      <c r="D450" s="1590" t="s">
        <v>1776</v>
      </c>
      <c r="E450" s="2190">
        <f>+'T-Balan21'!E449</f>
        <v>0</v>
      </c>
      <c r="F450" s="2190">
        <f>+'T-Balan21'!F449</f>
        <v>0</v>
      </c>
      <c r="G450" s="2222">
        <v>0</v>
      </c>
      <c r="H450" s="1110">
        <f t="shared" si="15"/>
        <v>0</v>
      </c>
      <c r="I450" s="1110">
        <f t="shared" si="16"/>
        <v>0</v>
      </c>
      <c r="J450" s="1110"/>
      <c r="K450" s="1110"/>
      <c r="L450" s="1707"/>
      <c r="M450" s="1866"/>
      <c r="N450" s="1866"/>
    </row>
    <row r="451" spans="1:14" ht="26.4">
      <c r="A451" s="884">
        <v>446</v>
      </c>
      <c r="B451" s="1589">
        <v>446</v>
      </c>
      <c r="C451" s="1589">
        <v>446</v>
      </c>
      <c r="D451" s="1590" t="s">
        <v>591</v>
      </c>
      <c r="E451" s="2190">
        <f>+'T-Balan21'!E450</f>
        <v>10141649987.42</v>
      </c>
      <c r="F451" s="2190">
        <f>+'T-Balan21'!F450</f>
        <v>0</v>
      </c>
      <c r="G451" s="2222">
        <v>0</v>
      </c>
      <c r="H451" s="1110">
        <f t="shared" si="15"/>
        <v>10141649987.42</v>
      </c>
      <c r="I451" s="1110">
        <f t="shared" si="16"/>
        <v>0</v>
      </c>
      <c r="L451" s="1707"/>
      <c r="M451" s="1866"/>
      <c r="N451" s="1866"/>
    </row>
    <row r="452" spans="1:14" ht="26.4">
      <c r="A452" s="884">
        <v>447</v>
      </c>
      <c r="B452" s="1589">
        <v>447</v>
      </c>
      <c r="C452" s="1589">
        <v>447</v>
      </c>
      <c r="D452" s="1590" t="s">
        <v>191</v>
      </c>
      <c r="E452" s="2190">
        <f>+'T-Balan21'!E451</f>
        <v>0</v>
      </c>
      <c r="F452" s="2190">
        <f>+'T-Balan21'!F451</f>
        <v>4512870076.0200005</v>
      </c>
      <c r="G452" s="2222">
        <v>0</v>
      </c>
      <c r="H452" s="1110">
        <f t="shared" si="15"/>
        <v>0</v>
      </c>
      <c r="I452" s="1110">
        <f t="shared" si="16"/>
        <v>4512870076.0200005</v>
      </c>
      <c r="L452" s="1707"/>
      <c r="M452" s="1866"/>
      <c r="N452" s="1866"/>
    </row>
    <row r="453" spans="1:14" s="156" customFormat="1" ht="26.4">
      <c r="A453" s="884">
        <v>448</v>
      </c>
      <c r="B453" s="1589">
        <v>448</v>
      </c>
      <c r="C453" s="1589">
        <v>448</v>
      </c>
      <c r="D453" s="1590" t="s">
        <v>192</v>
      </c>
      <c r="E453" s="2190">
        <f>+'T-Balan21'!E452</f>
        <v>0</v>
      </c>
      <c r="F453" s="2190">
        <f>+'T-Balan21'!F452</f>
        <v>0</v>
      </c>
      <c r="G453" s="2222">
        <v>0</v>
      </c>
      <c r="H453" s="1110">
        <f t="shared" si="15"/>
        <v>0</v>
      </c>
      <c r="I453" s="1110">
        <f t="shared" si="16"/>
        <v>0</v>
      </c>
      <c r="J453" s="1110"/>
      <c r="K453" s="1110"/>
      <c r="L453" s="1707"/>
      <c r="M453" s="1866"/>
      <c r="N453" s="1866"/>
    </row>
    <row r="454" spans="1:14" s="281" customFormat="1">
      <c r="A454" s="884">
        <v>449</v>
      </c>
      <c r="B454" s="1589">
        <v>449</v>
      </c>
      <c r="C454" s="1589">
        <v>449</v>
      </c>
      <c r="D454" s="1590" t="s">
        <v>825</v>
      </c>
      <c r="E454" s="2190">
        <f>+'T-Balan21'!E453</f>
        <v>0</v>
      </c>
      <c r="F454" s="2190">
        <f>+'T-Balan21'!F453</f>
        <v>1383417.68</v>
      </c>
      <c r="G454" s="2222">
        <v>0</v>
      </c>
      <c r="H454" s="1110">
        <f t="shared" si="15"/>
        <v>0</v>
      </c>
      <c r="I454" s="1110">
        <f t="shared" si="16"/>
        <v>1383417.68</v>
      </c>
      <c r="J454" s="1110"/>
      <c r="K454" s="1110"/>
      <c r="L454" s="1707"/>
      <c r="M454" s="1866"/>
      <c r="N454" s="1866"/>
    </row>
    <row r="455" spans="1:14" s="281" customFormat="1">
      <c r="A455" s="884">
        <v>450</v>
      </c>
      <c r="B455" s="1589">
        <v>450</v>
      </c>
      <c r="C455" s="1589">
        <v>450</v>
      </c>
      <c r="D455" s="1590" t="s">
        <v>451</v>
      </c>
      <c r="E455" s="2190">
        <f>+'T-Balan21'!E454</f>
        <v>0</v>
      </c>
      <c r="F455" s="2190">
        <f>+'T-Balan21'!F454</f>
        <v>5689374.2999999998</v>
      </c>
      <c r="G455" s="2222">
        <v>0</v>
      </c>
      <c r="H455" s="1110">
        <f t="shared" ref="H455:H518" si="17">+E455-G455</f>
        <v>0</v>
      </c>
      <c r="I455" s="1110">
        <f t="shared" ref="I455:I518" si="18">+F455</f>
        <v>5689374.2999999998</v>
      </c>
      <c r="J455" s="1110"/>
      <c r="K455" s="1110"/>
      <c r="L455" s="1707"/>
      <c r="M455" s="1866"/>
      <c r="N455" s="1866"/>
    </row>
    <row r="456" spans="1:14" s="281" customFormat="1">
      <c r="A456" s="884">
        <v>451</v>
      </c>
      <c r="B456" s="1589">
        <v>451</v>
      </c>
      <c r="C456" s="1589">
        <v>451</v>
      </c>
      <c r="D456" s="1590" t="s">
        <v>452</v>
      </c>
      <c r="E456" s="2190">
        <f>+'T-Balan21'!E455</f>
        <v>0</v>
      </c>
      <c r="F456" s="2190">
        <f>+'T-Balan21'!F455</f>
        <v>0</v>
      </c>
      <c r="G456" s="2222">
        <v>0</v>
      </c>
      <c r="H456" s="1110">
        <f t="shared" si="17"/>
        <v>0</v>
      </c>
      <c r="I456" s="1110">
        <f t="shared" si="18"/>
        <v>0</v>
      </c>
      <c r="J456" s="1110"/>
      <c r="K456" s="1110"/>
      <c r="L456" s="1707"/>
      <c r="M456" s="1866"/>
      <c r="N456" s="1866"/>
    </row>
    <row r="457" spans="1:14" s="281" customFormat="1">
      <c r="A457" s="884">
        <v>452</v>
      </c>
      <c r="B457" s="1589">
        <v>452</v>
      </c>
      <c r="C457" s="1589">
        <v>452</v>
      </c>
      <c r="D457" s="1590" t="s">
        <v>453</v>
      </c>
      <c r="E457" s="2190">
        <f>+'T-Balan21'!E456</f>
        <v>0</v>
      </c>
      <c r="F457" s="2190">
        <f>+'T-Balan21'!F456</f>
        <v>0</v>
      </c>
      <c r="G457" s="2222">
        <v>0</v>
      </c>
      <c r="H457" s="1110">
        <f t="shared" si="17"/>
        <v>0</v>
      </c>
      <c r="I457" s="1110">
        <f t="shared" si="18"/>
        <v>0</v>
      </c>
      <c r="J457" s="1110"/>
      <c r="K457" s="1110"/>
      <c r="L457" s="1707"/>
      <c r="M457" s="1866"/>
      <c r="N457" s="1866"/>
    </row>
    <row r="458" spans="1:14" s="281" customFormat="1">
      <c r="A458" s="884">
        <v>453</v>
      </c>
      <c r="B458" s="1589">
        <v>453</v>
      </c>
      <c r="C458" s="1589">
        <v>453</v>
      </c>
      <c r="D458" s="1590" t="s">
        <v>116</v>
      </c>
      <c r="E458" s="2190">
        <f>+'T-Balan21'!E457</f>
        <v>0</v>
      </c>
      <c r="F458" s="2190">
        <f>+'T-Balan21'!F457</f>
        <v>0</v>
      </c>
      <c r="G458" s="2222">
        <v>0</v>
      </c>
      <c r="H458" s="1110">
        <f t="shared" si="17"/>
        <v>0</v>
      </c>
      <c r="I458" s="1110">
        <f t="shared" si="18"/>
        <v>0</v>
      </c>
      <c r="J458" s="1110"/>
      <c r="K458" s="1110"/>
      <c r="L458" s="1707"/>
      <c r="M458" s="1866"/>
      <c r="N458" s="1866"/>
    </row>
    <row r="459" spans="1:14">
      <c r="A459" s="884">
        <v>454</v>
      </c>
      <c r="B459" s="1589">
        <v>454</v>
      </c>
      <c r="C459" s="1589">
        <v>454</v>
      </c>
      <c r="D459" s="1590" t="s">
        <v>826</v>
      </c>
      <c r="E459" s="2190">
        <f>+'T-Balan21'!E458</f>
        <v>19107.12</v>
      </c>
      <c r="F459" s="2190">
        <f>+'T-Balan21'!F458</f>
        <v>0</v>
      </c>
      <c r="G459" s="2222">
        <v>0</v>
      </c>
      <c r="H459" s="1110">
        <f t="shared" si="17"/>
        <v>19107.12</v>
      </c>
      <c r="I459" s="1110">
        <f t="shared" si="18"/>
        <v>0</v>
      </c>
      <c r="L459" s="1707"/>
      <c r="M459" s="1866"/>
      <c r="N459" s="1866"/>
    </row>
    <row r="460" spans="1:14" ht="26.4">
      <c r="A460" s="884">
        <v>455</v>
      </c>
      <c r="B460" s="1589">
        <v>455</v>
      </c>
      <c r="C460" s="1589">
        <v>455</v>
      </c>
      <c r="D460" s="1590" t="s">
        <v>827</v>
      </c>
      <c r="E460" s="2190">
        <f>+'T-Balan21'!E459</f>
        <v>1852034.88</v>
      </c>
      <c r="F460" s="2190">
        <f>+'T-Balan21'!F459</f>
        <v>0</v>
      </c>
      <c r="G460" s="2222">
        <v>0</v>
      </c>
      <c r="H460" s="1110">
        <f t="shared" si="17"/>
        <v>1852034.88</v>
      </c>
      <c r="I460" s="1110">
        <f t="shared" si="18"/>
        <v>0</v>
      </c>
      <c r="L460" s="1707"/>
      <c r="M460" s="1866"/>
      <c r="N460" s="1866"/>
    </row>
    <row r="461" spans="1:14" ht="26.4">
      <c r="A461" s="884">
        <v>456</v>
      </c>
      <c r="B461" s="1589">
        <v>456</v>
      </c>
      <c r="C461" s="1589">
        <v>456</v>
      </c>
      <c r="D461" s="1590" t="s">
        <v>1750</v>
      </c>
      <c r="E461" s="2190">
        <f>+'T-Balan21'!E460</f>
        <v>0</v>
      </c>
      <c r="F461" s="2190">
        <f>+'T-Balan21'!F460</f>
        <v>0</v>
      </c>
      <c r="G461" s="2222">
        <v>0</v>
      </c>
      <c r="H461" s="1110">
        <f t="shared" si="17"/>
        <v>0</v>
      </c>
      <c r="I461" s="1110">
        <f t="shared" si="18"/>
        <v>0</v>
      </c>
      <c r="L461" s="1707"/>
      <c r="M461" s="1866"/>
      <c r="N461" s="1866"/>
    </row>
    <row r="462" spans="1:14" ht="26.4">
      <c r="A462" s="884">
        <v>457</v>
      </c>
      <c r="B462" s="1589">
        <v>457</v>
      </c>
      <c r="C462" s="1589">
        <v>457</v>
      </c>
      <c r="D462" s="1590" t="s">
        <v>1751</v>
      </c>
      <c r="E462" s="2190">
        <f>+'T-Balan21'!E461</f>
        <v>0</v>
      </c>
      <c r="F462" s="2190">
        <f>+'T-Balan21'!F461</f>
        <v>0</v>
      </c>
      <c r="G462" s="2222">
        <v>0</v>
      </c>
      <c r="H462" s="1110">
        <f t="shared" si="17"/>
        <v>0</v>
      </c>
      <c r="I462" s="1110">
        <f t="shared" si="18"/>
        <v>0</v>
      </c>
      <c r="L462" s="1707"/>
      <c r="M462" s="1866"/>
      <c r="N462" s="1866"/>
    </row>
    <row r="463" spans="1:14" ht="15" customHeight="1">
      <c r="A463" s="884">
        <v>458</v>
      </c>
      <c r="B463" s="1589">
        <v>458</v>
      </c>
      <c r="C463" s="1589">
        <v>458</v>
      </c>
      <c r="D463" s="1590" t="s">
        <v>1777</v>
      </c>
      <c r="E463" s="2190">
        <f>+'T-Balan21'!E462</f>
        <v>0</v>
      </c>
      <c r="F463" s="2190">
        <f>+'T-Balan21'!F462</f>
        <v>0</v>
      </c>
      <c r="G463" s="2222">
        <v>0</v>
      </c>
      <c r="H463" s="1110">
        <f t="shared" si="17"/>
        <v>0</v>
      </c>
      <c r="I463" s="1110">
        <f t="shared" si="18"/>
        <v>0</v>
      </c>
      <c r="L463" s="1707"/>
      <c r="M463" s="1866"/>
      <c r="N463" s="1866"/>
    </row>
    <row r="464" spans="1:14">
      <c r="A464" s="884">
        <v>459</v>
      </c>
      <c r="B464" s="1589">
        <v>459</v>
      </c>
      <c r="C464" s="1589">
        <v>459</v>
      </c>
      <c r="D464" s="1590" t="s">
        <v>455</v>
      </c>
      <c r="E464" s="2190">
        <f>+'T-Balan21'!E463</f>
        <v>0</v>
      </c>
      <c r="F464" s="2190">
        <f>+'T-Balan21'!F463</f>
        <v>5957410356.2600002</v>
      </c>
      <c r="G464" s="2222">
        <v>0</v>
      </c>
      <c r="H464" s="1110">
        <f t="shared" si="17"/>
        <v>0</v>
      </c>
      <c r="I464" s="1110">
        <f t="shared" si="18"/>
        <v>5957410356.2600002</v>
      </c>
      <c r="L464" s="1707"/>
      <c r="M464" s="1866"/>
      <c r="N464" s="1866"/>
    </row>
    <row r="465" spans="1:14">
      <c r="A465" s="884">
        <v>460</v>
      </c>
      <c r="B465" s="1589">
        <v>460</v>
      </c>
      <c r="C465" s="1589">
        <v>460</v>
      </c>
      <c r="D465" s="1590" t="s">
        <v>456</v>
      </c>
      <c r="E465" s="2190">
        <f>+'T-Balan21'!E464</f>
        <v>0</v>
      </c>
      <c r="F465" s="2190">
        <f>+'T-Balan21'!F464</f>
        <v>1878200552.95</v>
      </c>
      <c r="G465" s="2222">
        <v>0</v>
      </c>
      <c r="H465" s="1110">
        <f t="shared" si="17"/>
        <v>0</v>
      </c>
      <c r="I465" s="1110">
        <f t="shared" si="18"/>
        <v>1878200552.95</v>
      </c>
      <c r="L465" s="1707"/>
      <c r="M465" s="1866"/>
      <c r="N465" s="1866"/>
    </row>
    <row r="466" spans="1:14">
      <c r="A466" s="884">
        <v>461</v>
      </c>
      <c r="B466" s="1589">
        <v>461</v>
      </c>
      <c r="C466" s="1589">
        <v>461</v>
      </c>
      <c r="D466" s="1590" t="s">
        <v>418</v>
      </c>
      <c r="E466" s="2190">
        <f>+'T-Balan21'!E465</f>
        <v>0</v>
      </c>
      <c r="F466" s="2190">
        <f>+'T-Balan21'!F465</f>
        <v>367000941.12</v>
      </c>
      <c r="G466" s="2222">
        <v>0</v>
      </c>
      <c r="H466" s="1110">
        <f t="shared" si="17"/>
        <v>0</v>
      </c>
      <c r="I466" s="1110">
        <f t="shared" si="18"/>
        <v>367000941.12</v>
      </c>
      <c r="L466" s="1707"/>
      <c r="M466" s="1866"/>
      <c r="N466" s="1866"/>
    </row>
    <row r="467" spans="1:14">
      <c r="A467" s="884">
        <v>462</v>
      </c>
      <c r="B467" s="1589">
        <v>462</v>
      </c>
      <c r="C467" s="1589">
        <v>462</v>
      </c>
      <c r="D467" s="1590" t="s">
        <v>1290</v>
      </c>
      <c r="E467" s="2190">
        <f>+'T-Balan21'!E466</f>
        <v>0</v>
      </c>
      <c r="F467" s="2190">
        <f>+'T-Balan21'!F466</f>
        <v>429814307.19999999</v>
      </c>
      <c r="G467" s="2222">
        <v>0</v>
      </c>
      <c r="H467" s="1110">
        <f t="shared" si="17"/>
        <v>0</v>
      </c>
      <c r="I467" s="1110">
        <f t="shared" si="18"/>
        <v>429814307.19999999</v>
      </c>
      <c r="L467" s="1707"/>
      <c r="M467" s="1866"/>
      <c r="N467" s="1866"/>
    </row>
    <row r="468" spans="1:14">
      <c r="A468" s="884">
        <v>463</v>
      </c>
      <c r="B468" s="1589">
        <v>463</v>
      </c>
      <c r="C468" s="1589">
        <v>463</v>
      </c>
      <c r="D468" s="1590" t="s">
        <v>419</v>
      </c>
      <c r="E468" s="2190">
        <f>+'T-Balan21'!E467</f>
        <v>0</v>
      </c>
      <c r="F468" s="2190">
        <f>+'T-Balan21'!F467</f>
        <v>815024355.30999994</v>
      </c>
      <c r="G468" s="2222">
        <v>0</v>
      </c>
      <c r="H468" s="1110">
        <f t="shared" si="17"/>
        <v>0</v>
      </c>
      <c r="I468" s="1110">
        <f t="shared" si="18"/>
        <v>815024355.30999994</v>
      </c>
      <c r="L468" s="1707"/>
      <c r="M468" s="1866"/>
      <c r="N468" s="1866"/>
    </row>
    <row r="469" spans="1:14">
      <c r="A469" s="884">
        <v>464</v>
      </c>
      <c r="B469" s="1589">
        <v>464</v>
      </c>
      <c r="C469" s="1589">
        <v>464</v>
      </c>
      <c r="D469" s="1590" t="s">
        <v>1291</v>
      </c>
      <c r="E469" s="2190">
        <f>+'T-Balan21'!E468</f>
        <v>0</v>
      </c>
      <c r="F469" s="2190">
        <f>+'T-Balan21'!F468</f>
        <v>2008617981.6199999</v>
      </c>
      <c r="G469" s="2222">
        <v>0</v>
      </c>
      <c r="H469" s="1110">
        <f t="shared" si="17"/>
        <v>0</v>
      </c>
      <c r="I469" s="1110">
        <f t="shared" si="18"/>
        <v>2008617981.6199999</v>
      </c>
      <c r="L469" s="1707"/>
      <c r="M469" s="1866"/>
      <c r="N469" s="1866"/>
    </row>
    <row r="470" spans="1:14">
      <c r="A470" s="884">
        <v>465</v>
      </c>
      <c r="B470" s="1589">
        <v>465</v>
      </c>
      <c r="C470" s="1589">
        <v>465</v>
      </c>
      <c r="D470" s="1590" t="s">
        <v>420</v>
      </c>
      <c r="E470" s="2190">
        <f>+'T-Balan21'!E469</f>
        <v>1706812558.5799999</v>
      </c>
      <c r="F470" s="2190">
        <f>+'T-Balan21'!F469</f>
        <v>0</v>
      </c>
      <c r="G470" s="2222">
        <v>0</v>
      </c>
      <c r="H470" s="1110">
        <f t="shared" si="17"/>
        <v>1706812558.5799999</v>
      </c>
      <c r="I470" s="1110">
        <f t="shared" si="18"/>
        <v>0</v>
      </c>
      <c r="L470" s="1707"/>
      <c r="M470" s="1866"/>
      <c r="N470" s="1866"/>
    </row>
    <row r="471" spans="1:14" ht="26.4">
      <c r="A471" s="884">
        <v>466</v>
      </c>
      <c r="B471" s="1589">
        <v>466</v>
      </c>
      <c r="C471" s="1589">
        <v>466</v>
      </c>
      <c r="D471" s="1590" t="s">
        <v>92</v>
      </c>
      <c r="E471" s="2190">
        <f>+'T-Balan21'!E470</f>
        <v>530511820.19</v>
      </c>
      <c r="F471" s="2190">
        <f>+'T-Balan21'!F470</f>
        <v>0</v>
      </c>
      <c r="G471" s="2222">
        <v>0</v>
      </c>
      <c r="H471" s="1110">
        <f t="shared" si="17"/>
        <v>530511820.19</v>
      </c>
      <c r="I471" s="1110">
        <f t="shared" si="18"/>
        <v>0</v>
      </c>
      <c r="L471" s="1707"/>
      <c r="M471" s="1866"/>
      <c r="N471" s="1866"/>
    </row>
    <row r="472" spans="1:14">
      <c r="A472" s="884">
        <v>467</v>
      </c>
      <c r="B472" s="1589">
        <v>467</v>
      </c>
      <c r="C472" s="1589">
        <v>467</v>
      </c>
      <c r="D472" s="1590" t="s">
        <v>435</v>
      </c>
      <c r="E472" s="2190">
        <f>+'T-Balan21'!E471</f>
        <v>69632260.359999999</v>
      </c>
      <c r="F472" s="2190">
        <f>+'T-Balan21'!F471</f>
        <v>0</v>
      </c>
      <c r="G472" s="2222">
        <v>0</v>
      </c>
      <c r="H472" s="1110">
        <f t="shared" si="17"/>
        <v>69632260.359999999</v>
      </c>
      <c r="I472" s="1110">
        <f t="shared" si="18"/>
        <v>0</v>
      </c>
      <c r="L472" s="1707"/>
      <c r="M472" s="1866"/>
      <c r="N472" s="1866"/>
    </row>
    <row r="473" spans="1:14" ht="26.4">
      <c r="A473" s="884">
        <v>468</v>
      </c>
      <c r="B473" s="1589">
        <v>468</v>
      </c>
      <c r="C473" s="1589">
        <v>468</v>
      </c>
      <c r="D473" s="1590" t="s">
        <v>1292</v>
      </c>
      <c r="E473" s="2190">
        <f>+'T-Balan21'!E472</f>
        <v>0</v>
      </c>
      <c r="F473" s="2190">
        <f>+'T-Balan21'!F472</f>
        <v>0</v>
      </c>
      <c r="G473" s="2222">
        <v>0</v>
      </c>
      <c r="H473" s="1110">
        <f t="shared" si="17"/>
        <v>0</v>
      </c>
      <c r="I473" s="1110">
        <f t="shared" si="18"/>
        <v>0</v>
      </c>
      <c r="L473" s="1707"/>
      <c r="M473" s="1866"/>
      <c r="N473" s="1866"/>
    </row>
    <row r="474" spans="1:14">
      <c r="A474" s="884">
        <v>469</v>
      </c>
      <c r="B474" s="1589">
        <v>469</v>
      </c>
      <c r="C474" s="1589">
        <v>469</v>
      </c>
      <c r="D474" s="1590" t="s">
        <v>436</v>
      </c>
      <c r="E474" s="2190">
        <f>+'T-Balan21'!E473</f>
        <v>37269441.979999997</v>
      </c>
      <c r="F474" s="2190">
        <f>+'T-Balan21'!F473</f>
        <v>0</v>
      </c>
      <c r="G474" s="2222">
        <v>0</v>
      </c>
      <c r="H474" s="1110">
        <f t="shared" si="17"/>
        <v>37269441.979999997</v>
      </c>
      <c r="I474" s="1110">
        <f t="shared" si="18"/>
        <v>0</v>
      </c>
      <c r="L474" s="1707"/>
      <c r="M474" s="1866"/>
      <c r="N474" s="1866"/>
    </row>
    <row r="475" spans="1:14">
      <c r="A475" s="884">
        <v>470</v>
      </c>
      <c r="B475" s="1589">
        <v>470</v>
      </c>
      <c r="C475" s="1589">
        <v>470</v>
      </c>
      <c r="D475" s="1590" t="s">
        <v>323</v>
      </c>
      <c r="E475" s="2190">
        <f>+'T-Balan21'!E474</f>
        <v>152621953.81999999</v>
      </c>
      <c r="F475" s="2190">
        <f>+'T-Balan21'!F474</f>
        <v>0</v>
      </c>
      <c r="G475" s="2222">
        <v>0</v>
      </c>
      <c r="H475" s="1110">
        <f t="shared" si="17"/>
        <v>152621953.81999999</v>
      </c>
      <c r="I475" s="1110">
        <f t="shared" si="18"/>
        <v>0</v>
      </c>
      <c r="L475" s="1707"/>
      <c r="M475" s="1866"/>
      <c r="N475" s="1866"/>
    </row>
    <row r="476" spans="1:14" s="156" customFormat="1">
      <c r="A476" s="884">
        <v>471</v>
      </c>
      <c r="B476" s="1589">
        <v>471</v>
      </c>
      <c r="C476" s="1589">
        <v>471</v>
      </c>
      <c r="D476" s="1590" t="s">
        <v>833</v>
      </c>
      <c r="E476" s="2190">
        <f>+'T-Balan21'!E475</f>
        <v>787554441.17999995</v>
      </c>
      <c r="F476" s="2190">
        <f>+'T-Balan21'!F475</f>
        <v>0</v>
      </c>
      <c r="G476" s="2222">
        <v>0</v>
      </c>
      <c r="H476" s="1110">
        <f t="shared" si="17"/>
        <v>787554441.17999995</v>
      </c>
      <c r="I476" s="1110">
        <f t="shared" si="18"/>
        <v>0</v>
      </c>
      <c r="J476" s="1110"/>
      <c r="K476" s="1110"/>
      <c r="L476" s="1707"/>
      <c r="M476" s="1866"/>
      <c r="N476" s="1866"/>
    </row>
    <row r="477" spans="1:14" s="156" customFormat="1">
      <c r="A477" s="884">
        <v>472</v>
      </c>
      <c r="B477" s="1589">
        <v>472</v>
      </c>
      <c r="C477" s="1589">
        <v>472</v>
      </c>
      <c r="D477" s="1590" t="s">
        <v>834</v>
      </c>
      <c r="E477" s="2190">
        <f>+'T-Balan21'!E476</f>
        <v>492899930.18000001</v>
      </c>
      <c r="F477" s="2190">
        <f>+'T-Balan21'!F476</f>
        <v>0</v>
      </c>
      <c r="G477" s="2222">
        <v>0</v>
      </c>
      <c r="H477" s="1110">
        <f t="shared" si="17"/>
        <v>492899930.18000001</v>
      </c>
      <c r="I477" s="1110">
        <f t="shared" si="18"/>
        <v>0</v>
      </c>
      <c r="J477" s="1110"/>
      <c r="K477" s="1110"/>
      <c r="L477" s="1707"/>
      <c r="M477" s="1866"/>
      <c r="N477" s="1866"/>
    </row>
    <row r="478" spans="1:14" s="156" customFormat="1">
      <c r="A478" s="884">
        <v>473</v>
      </c>
      <c r="B478" s="1589">
        <v>473</v>
      </c>
      <c r="C478" s="1589">
        <v>473</v>
      </c>
      <c r="D478" s="1590" t="s">
        <v>835</v>
      </c>
      <c r="E478" s="2190">
        <f>+'T-Balan21'!E477</f>
        <v>19075783</v>
      </c>
      <c r="F478" s="2190">
        <f>+'T-Balan21'!F477</f>
        <v>0</v>
      </c>
      <c r="G478" s="2222">
        <v>0</v>
      </c>
      <c r="H478" s="1110">
        <f t="shared" si="17"/>
        <v>19075783</v>
      </c>
      <c r="I478" s="1110">
        <f t="shared" si="18"/>
        <v>0</v>
      </c>
      <c r="J478" s="1110"/>
      <c r="K478" s="1110"/>
      <c r="L478" s="1707"/>
      <c r="M478" s="1866"/>
      <c r="N478" s="1866"/>
    </row>
    <row r="479" spans="1:14" s="156" customFormat="1">
      <c r="A479" s="884">
        <v>474</v>
      </c>
      <c r="B479" s="1589">
        <v>474</v>
      </c>
      <c r="C479" s="1589">
        <v>474</v>
      </c>
      <c r="D479" s="1590" t="s">
        <v>836</v>
      </c>
      <c r="E479" s="2190">
        <f>+'T-Balan21'!E478</f>
        <v>547978.91</v>
      </c>
      <c r="F479" s="2190">
        <f>+'T-Balan21'!F478</f>
        <v>0</v>
      </c>
      <c r="G479" s="2222">
        <v>0</v>
      </c>
      <c r="H479" s="1110">
        <f t="shared" si="17"/>
        <v>547978.91</v>
      </c>
      <c r="I479" s="1110">
        <f t="shared" si="18"/>
        <v>0</v>
      </c>
      <c r="J479" s="1110"/>
      <c r="K479" s="1110"/>
      <c r="L479" s="1707"/>
      <c r="M479" s="1866"/>
      <c r="N479" s="1866"/>
    </row>
    <row r="480" spans="1:14" s="156" customFormat="1">
      <c r="A480" s="884">
        <v>475</v>
      </c>
      <c r="B480" s="1589">
        <v>475</v>
      </c>
      <c r="C480" s="1589">
        <v>475</v>
      </c>
      <c r="D480" s="1590" t="s">
        <v>837</v>
      </c>
      <c r="E480" s="2190">
        <f>+'T-Balan21'!E479</f>
        <v>4356787.1900000004</v>
      </c>
      <c r="F480" s="2190">
        <f>+'T-Balan21'!F479</f>
        <v>0</v>
      </c>
      <c r="G480" s="2222">
        <v>0</v>
      </c>
      <c r="H480" s="1110">
        <f t="shared" si="17"/>
        <v>4356787.1900000004</v>
      </c>
      <c r="I480" s="1110">
        <f t="shared" si="18"/>
        <v>0</v>
      </c>
      <c r="J480" s="1110"/>
      <c r="K480" s="1110"/>
      <c r="L480" s="1707"/>
      <c r="M480" s="1866"/>
      <c r="N480" s="1866"/>
    </row>
    <row r="481" spans="1:14" s="156" customFormat="1">
      <c r="A481" s="884">
        <v>476</v>
      </c>
      <c r="B481" s="1589">
        <v>476</v>
      </c>
      <c r="C481" s="1589">
        <v>476</v>
      </c>
      <c r="D481" s="1590" t="s">
        <v>838</v>
      </c>
      <c r="E481" s="2190">
        <f>+'T-Balan21'!E480</f>
        <v>8655732.5</v>
      </c>
      <c r="F481" s="2190">
        <f>+'T-Balan21'!F480</f>
        <v>0</v>
      </c>
      <c r="G481" s="2222">
        <v>0</v>
      </c>
      <c r="H481" s="1110">
        <f t="shared" si="17"/>
        <v>8655732.5</v>
      </c>
      <c r="I481" s="1110">
        <f t="shared" si="18"/>
        <v>0</v>
      </c>
      <c r="J481" s="1110"/>
      <c r="K481" s="1110"/>
      <c r="L481" s="1707"/>
      <c r="M481" s="1866"/>
      <c r="N481" s="1866"/>
    </row>
    <row r="482" spans="1:14">
      <c r="A482" s="884">
        <v>477</v>
      </c>
      <c r="B482" s="1589">
        <v>477</v>
      </c>
      <c r="C482" s="1589">
        <v>477</v>
      </c>
      <c r="D482" s="1590" t="s">
        <v>1533</v>
      </c>
      <c r="E482" s="2190">
        <f>+'T-Balan21'!E481</f>
        <v>0</v>
      </c>
      <c r="F482" s="2190">
        <f>+'T-Balan21'!F481</f>
        <v>0</v>
      </c>
      <c r="G482" s="2222">
        <v>0</v>
      </c>
      <c r="H482" s="1110">
        <f t="shared" si="17"/>
        <v>0</v>
      </c>
      <c r="I482" s="1110">
        <f t="shared" si="18"/>
        <v>0</v>
      </c>
      <c r="L482" s="1707"/>
      <c r="M482" s="1866"/>
      <c r="N482" s="1866"/>
    </row>
    <row r="483" spans="1:14" ht="26.4">
      <c r="A483" s="884">
        <v>478</v>
      </c>
      <c r="B483" s="1589">
        <v>478</v>
      </c>
      <c r="C483" s="1589">
        <v>478</v>
      </c>
      <c r="D483" s="1590" t="s">
        <v>368</v>
      </c>
      <c r="E483" s="2190">
        <f>+'T-Balan21'!E482</f>
        <v>0</v>
      </c>
      <c r="F483" s="2190">
        <f>+'T-Balan21'!F482</f>
        <v>0</v>
      </c>
      <c r="G483" s="2222">
        <v>0</v>
      </c>
      <c r="H483" s="1110">
        <f t="shared" si="17"/>
        <v>0</v>
      </c>
      <c r="I483" s="1110">
        <f t="shared" si="18"/>
        <v>0</v>
      </c>
      <c r="L483" s="1707"/>
      <c r="M483" s="1866"/>
      <c r="N483" s="1866"/>
    </row>
    <row r="484" spans="1:14">
      <c r="A484" s="884">
        <v>479</v>
      </c>
      <c r="B484" s="1589">
        <v>479</v>
      </c>
      <c r="C484" s="1589">
        <v>479</v>
      </c>
      <c r="D484" s="1590" t="s">
        <v>146</v>
      </c>
      <c r="E484" s="2190">
        <f>+'T-Balan21'!E483</f>
        <v>0</v>
      </c>
      <c r="F484" s="2190">
        <f>+'T-Balan21'!F483</f>
        <v>62476065.560000002</v>
      </c>
      <c r="G484" s="2222">
        <v>0</v>
      </c>
      <c r="H484" s="1110">
        <f t="shared" si="17"/>
        <v>0</v>
      </c>
      <c r="I484" s="1110">
        <f t="shared" si="18"/>
        <v>62476065.560000002</v>
      </c>
      <c r="L484" s="1707"/>
      <c r="M484" s="1866"/>
      <c r="N484" s="1866"/>
    </row>
    <row r="485" spans="1:14">
      <c r="A485" s="884">
        <v>480</v>
      </c>
      <c r="B485" s="1589">
        <v>480</v>
      </c>
      <c r="C485" s="1589">
        <v>480</v>
      </c>
      <c r="D485" s="1590" t="s">
        <v>1479</v>
      </c>
      <c r="E485" s="2190">
        <f>+'T-Balan21'!E484</f>
        <v>0</v>
      </c>
      <c r="F485" s="2190">
        <f>+'T-Balan21'!F484</f>
        <v>0</v>
      </c>
      <c r="G485" s="2222">
        <v>0</v>
      </c>
      <c r="H485" s="1110">
        <f t="shared" si="17"/>
        <v>0</v>
      </c>
      <c r="I485" s="1110">
        <f t="shared" si="18"/>
        <v>0</v>
      </c>
      <c r="L485" s="1707"/>
      <c r="M485" s="1866"/>
      <c r="N485" s="1866"/>
    </row>
    <row r="486" spans="1:14">
      <c r="A486" s="884">
        <v>481</v>
      </c>
      <c r="B486" s="1589">
        <v>481</v>
      </c>
      <c r="C486" s="1589">
        <v>481</v>
      </c>
      <c r="D486" s="1590" t="s">
        <v>369</v>
      </c>
      <c r="E486" s="2190">
        <f>+'T-Balan21'!E485</f>
        <v>900</v>
      </c>
      <c r="F486" s="2190">
        <f>+'T-Balan21'!F485</f>
        <v>0</v>
      </c>
      <c r="G486" s="2222">
        <f>+E486</f>
        <v>900</v>
      </c>
      <c r="H486" s="1110">
        <f t="shared" si="17"/>
        <v>0</v>
      </c>
      <c r="I486" s="1110">
        <f t="shared" si="18"/>
        <v>0</v>
      </c>
      <c r="L486" s="1707"/>
      <c r="M486" s="1866"/>
      <c r="N486" s="1866"/>
    </row>
    <row r="487" spans="1:14">
      <c r="A487" s="884">
        <v>482</v>
      </c>
      <c r="B487" s="1589">
        <v>482</v>
      </c>
      <c r="C487" s="1589">
        <v>482</v>
      </c>
      <c r="D487" s="1590" t="s">
        <v>370</v>
      </c>
      <c r="E487" s="2190">
        <f>+'T-Balan21'!E486</f>
        <v>25980</v>
      </c>
      <c r="F487" s="2190">
        <f>+'T-Balan21'!F486</f>
        <v>0</v>
      </c>
      <c r="G487" s="2222">
        <f t="shared" ref="G487:G488" si="19">+E487</f>
        <v>25980</v>
      </c>
      <c r="H487" s="1110">
        <f t="shared" si="17"/>
        <v>0</v>
      </c>
      <c r="I487" s="1110">
        <f t="shared" si="18"/>
        <v>0</v>
      </c>
      <c r="L487" s="1707"/>
      <c r="M487" s="1866"/>
      <c r="N487" s="1866"/>
    </row>
    <row r="488" spans="1:14">
      <c r="A488" s="884">
        <v>483</v>
      </c>
      <c r="B488" s="1589">
        <v>483</v>
      </c>
      <c r="C488" s="1589">
        <v>483</v>
      </c>
      <c r="D488" s="1590" t="s">
        <v>1019</v>
      </c>
      <c r="E488" s="2190">
        <f>+'T-Balan21'!E487</f>
        <v>1702901</v>
      </c>
      <c r="F488" s="2190">
        <f>+'T-Balan21'!F487</f>
        <v>0</v>
      </c>
      <c r="G488" s="2222">
        <f t="shared" si="19"/>
        <v>1702901</v>
      </c>
      <c r="H488" s="1110">
        <f t="shared" si="17"/>
        <v>0</v>
      </c>
      <c r="I488" s="1110">
        <f t="shared" si="18"/>
        <v>0</v>
      </c>
      <c r="L488" s="1707"/>
      <c r="M488" s="1866"/>
      <c r="N488" s="1866"/>
    </row>
    <row r="489" spans="1:14">
      <c r="A489" s="884">
        <v>484</v>
      </c>
      <c r="B489" s="1589">
        <v>484</v>
      </c>
      <c r="C489" s="1589">
        <v>484</v>
      </c>
      <c r="D489" s="1590" t="s">
        <v>2411</v>
      </c>
      <c r="E489" s="2190">
        <f>+'T-Balan21'!E488</f>
        <v>0</v>
      </c>
      <c r="F489" s="2190">
        <f>+'T-Balan21'!F488</f>
        <v>31140972</v>
      </c>
      <c r="G489" s="2222">
        <v>0</v>
      </c>
      <c r="H489" s="1110">
        <f t="shared" si="17"/>
        <v>0</v>
      </c>
      <c r="I489" s="1110">
        <f t="shared" si="18"/>
        <v>31140972</v>
      </c>
      <c r="L489" s="1707"/>
      <c r="M489" s="1866"/>
      <c r="N489" s="1866"/>
    </row>
    <row r="490" spans="1:14">
      <c r="A490" s="884">
        <v>485</v>
      </c>
      <c r="B490" s="1589">
        <v>485</v>
      </c>
      <c r="C490" s="1589">
        <v>485</v>
      </c>
      <c r="D490" s="1590" t="s">
        <v>1481</v>
      </c>
      <c r="E490" s="2190">
        <f>+'T-Balan21'!E489</f>
        <v>359654.41</v>
      </c>
      <c r="F490" s="2190">
        <f>+'T-Balan21'!F489</f>
        <v>0</v>
      </c>
      <c r="G490" s="2222">
        <v>0</v>
      </c>
      <c r="H490" s="1110">
        <f t="shared" si="17"/>
        <v>359654.41</v>
      </c>
      <c r="I490" s="1110">
        <f t="shared" si="18"/>
        <v>0</v>
      </c>
      <c r="L490" s="1707"/>
      <c r="M490" s="1866"/>
      <c r="N490" s="1866"/>
    </row>
    <row r="491" spans="1:14">
      <c r="A491" s="884">
        <v>486</v>
      </c>
      <c r="B491" s="1589">
        <v>486</v>
      </c>
      <c r="C491" s="1589">
        <v>486</v>
      </c>
      <c r="D491" s="1590" t="s">
        <v>1460</v>
      </c>
      <c r="E491" s="2190">
        <f>+'T-Balan21'!E490</f>
        <v>0</v>
      </c>
      <c r="F491" s="2190">
        <f>+'T-Balan21'!F490</f>
        <v>7785243</v>
      </c>
      <c r="G491" s="2222">
        <v>0</v>
      </c>
      <c r="H491" s="1110">
        <f t="shared" si="17"/>
        <v>0</v>
      </c>
      <c r="I491" s="1110">
        <f t="shared" si="18"/>
        <v>7785243</v>
      </c>
      <c r="L491" s="1707"/>
      <c r="M491" s="1866"/>
      <c r="N491" s="1866"/>
    </row>
    <row r="492" spans="1:14">
      <c r="A492" s="884">
        <v>487</v>
      </c>
      <c r="B492" s="1589">
        <v>487</v>
      </c>
      <c r="C492" s="1589">
        <v>487</v>
      </c>
      <c r="D492" s="1590" t="s">
        <v>1018</v>
      </c>
      <c r="E492" s="2190">
        <f>+'T-Balan21'!E491</f>
        <v>38088</v>
      </c>
      <c r="F492" s="2190">
        <f>+'T-Balan21'!F491</f>
        <v>0</v>
      </c>
      <c r="G492" s="2222">
        <v>0</v>
      </c>
      <c r="H492" s="1110">
        <f t="shared" si="17"/>
        <v>38088</v>
      </c>
      <c r="I492" s="1110">
        <f t="shared" si="18"/>
        <v>0</v>
      </c>
      <c r="L492" s="1707"/>
      <c r="M492" s="1866"/>
      <c r="N492" s="1866"/>
    </row>
    <row r="493" spans="1:14">
      <c r="A493" s="884">
        <v>488</v>
      </c>
      <c r="B493" s="1589">
        <v>488</v>
      </c>
      <c r="C493" s="1589">
        <v>488</v>
      </c>
      <c r="D493" s="1590" t="s">
        <v>2413</v>
      </c>
      <c r="E493" s="2190">
        <f>+'T-Balan21'!E492</f>
        <v>4955972.75</v>
      </c>
      <c r="F493" s="2190">
        <f>+'T-Balan21'!F492</f>
        <v>0</v>
      </c>
      <c r="G493" s="2222">
        <v>0</v>
      </c>
      <c r="H493" s="1110">
        <f t="shared" si="17"/>
        <v>4955972.75</v>
      </c>
      <c r="I493" s="1110">
        <f t="shared" si="18"/>
        <v>0</v>
      </c>
      <c r="L493" s="1707"/>
      <c r="M493" s="1866"/>
      <c r="N493" s="1866"/>
    </row>
    <row r="494" spans="1:14">
      <c r="A494" s="884">
        <v>489</v>
      </c>
      <c r="B494" s="1589">
        <v>489</v>
      </c>
      <c r="C494" s="1589">
        <v>489</v>
      </c>
      <c r="D494" s="1590" t="s">
        <v>2364</v>
      </c>
      <c r="E494" s="2190">
        <f>+'T-Balan21'!E493</f>
        <v>0</v>
      </c>
      <c r="F494" s="2190">
        <f>+'T-Balan21'!F493</f>
        <v>4955972.75</v>
      </c>
      <c r="G494" s="2222">
        <v>0</v>
      </c>
      <c r="H494" s="1110">
        <f t="shared" si="17"/>
        <v>0</v>
      </c>
      <c r="I494" s="1110">
        <f t="shared" si="18"/>
        <v>4955972.75</v>
      </c>
      <c r="L494" s="1707"/>
      <c r="M494" s="1866"/>
      <c r="N494" s="1866"/>
    </row>
    <row r="495" spans="1:14">
      <c r="A495" s="884">
        <v>490</v>
      </c>
      <c r="B495" s="1589">
        <v>490</v>
      </c>
      <c r="C495" s="1589">
        <v>490</v>
      </c>
      <c r="D495" s="1590" t="s">
        <v>1017</v>
      </c>
      <c r="E495" s="2190">
        <f>+'T-Balan21'!E494</f>
        <v>0</v>
      </c>
      <c r="F495" s="2190">
        <f>+'T-Balan21'!F494</f>
        <v>0</v>
      </c>
      <c r="G495" s="2222">
        <v>0</v>
      </c>
      <c r="H495" s="1110">
        <f t="shared" si="17"/>
        <v>0</v>
      </c>
      <c r="I495" s="1110">
        <f t="shared" si="18"/>
        <v>0</v>
      </c>
      <c r="L495" s="1707"/>
      <c r="M495" s="1866"/>
      <c r="N495" s="1866"/>
    </row>
    <row r="496" spans="1:14">
      <c r="A496" s="884">
        <v>491</v>
      </c>
      <c r="B496" s="1589">
        <v>491</v>
      </c>
      <c r="C496" s="1589">
        <v>491</v>
      </c>
      <c r="D496" s="1590" t="s">
        <v>372</v>
      </c>
      <c r="E496" s="2190">
        <f>+'T-Balan21'!E495</f>
        <v>0</v>
      </c>
      <c r="F496" s="2190">
        <f>+'T-Balan21'!F495</f>
        <v>0</v>
      </c>
      <c r="G496" s="2222">
        <v>0</v>
      </c>
      <c r="H496" s="1110">
        <f t="shared" si="17"/>
        <v>0</v>
      </c>
      <c r="I496" s="1110">
        <f t="shared" si="18"/>
        <v>0</v>
      </c>
      <c r="L496" s="1707"/>
      <c r="M496" s="1866"/>
      <c r="N496" s="1866"/>
    </row>
    <row r="497" spans="1:14">
      <c r="A497" s="884">
        <v>492</v>
      </c>
      <c r="B497" s="1589">
        <v>492</v>
      </c>
      <c r="C497" s="1589">
        <v>492</v>
      </c>
      <c r="D497" s="1590" t="s">
        <v>1471</v>
      </c>
      <c r="E497" s="2190">
        <f>+'T-Balan21'!E496</f>
        <v>52549</v>
      </c>
      <c r="F497" s="2190">
        <f>+'T-Balan21'!F496</f>
        <v>0</v>
      </c>
      <c r="G497" s="2222">
        <f>+E497</f>
        <v>52549</v>
      </c>
      <c r="H497" s="1110">
        <f t="shared" si="17"/>
        <v>0</v>
      </c>
      <c r="I497" s="1110">
        <f t="shared" si="18"/>
        <v>0</v>
      </c>
      <c r="L497" s="1707"/>
      <c r="M497" s="1866"/>
      <c r="N497" s="1866"/>
    </row>
    <row r="498" spans="1:14">
      <c r="A498" s="884">
        <v>493</v>
      </c>
      <c r="B498" s="1589">
        <v>493</v>
      </c>
      <c r="C498" s="1589">
        <v>493</v>
      </c>
      <c r="D498" s="1590" t="s">
        <v>1472</v>
      </c>
      <c r="E498" s="2190">
        <f>+'T-Balan21'!E497</f>
        <v>0</v>
      </c>
      <c r="F498" s="2190">
        <f>+'T-Balan21'!F497</f>
        <v>180978</v>
      </c>
      <c r="G498" s="2222">
        <v>0</v>
      </c>
      <c r="H498" s="1110">
        <f t="shared" si="17"/>
        <v>0</v>
      </c>
      <c r="I498" s="1110">
        <f t="shared" si="18"/>
        <v>180978</v>
      </c>
      <c r="L498" s="1707"/>
      <c r="M498" s="1866"/>
      <c r="N498" s="1866"/>
    </row>
    <row r="499" spans="1:14" s="2219" customFormat="1">
      <c r="A499" s="884">
        <v>494</v>
      </c>
      <c r="B499" s="2215">
        <v>494</v>
      </c>
      <c r="C499" s="2215">
        <v>494</v>
      </c>
      <c r="D499" s="2216" t="s">
        <v>1679</v>
      </c>
      <c r="E499" s="2190">
        <f>+'T-Balan21'!E498</f>
        <v>143399</v>
      </c>
      <c r="F499" s="2190">
        <f>+'T-Balan21'!F498</f>
        <v>0</v>
      </c>
      <c r="G499" s="2222">
        <v>0</v>
      </c>
      <c r="H499" s="1110">
        <f t="shared" si="17"/>
        <v>143399</v>
      </c>
      <c r="I499" s="1110">
        <f t="shared" si="18"/>
        <v>0</v>
      </c>
      <c r="J499" s="1110"/>
      <c r="K499" s="1110"/>
      <c r="L499" s="2217"/>
      <c r="M499" s="2218"/>
      <c r="N499" s="2218"/>
    </row>
    <row r="500" spans="1:14">
      <c r="A500" s="884">
        <v>495</v>
      </c>
      <c r="B500" s="1589">
        <v>495</v>
      </c>
      <c r="C500" s="1589">
        <v>495</v>
      </c>
      <c r="D500" s="1590" t="s">
        <v>1225</v>
      </c>
      <c r="E500" s="2190">
        <f>+'T-Balan21'!E499</f>
        <v>115000000</v>
      </c>
      <c r="F500" s="2190">
        <f>+'T-Balan21'!F499</f>
        <v>0</v>
      </c>
      <c r="G500" s="2222">
        <v>0</v>
      </c>
      <c r="H500" s="1110">
        <f t="shared" si="17"/>
        <v>115000000</v>
      </c>
      <c r="I500" s="1110">
        <f t="shared" si="18"/>
        <v>0</v>
      </c>
      <c r="L500" s="1707"/>
      <c r="M500" s="1866"/>
      <c r="N500" s="1866"/>
    </row>
    <row r="501" spans="1:14">
      <c r="A501" s="884">
        <v>496</v>
      </c>
      <c r="B501" s="1589">
        <v>496</v>
      </c>
      <c r="C501" s="1589">
        <v>496</v>
      </c>
      <c r="D501" s="1590" t="s">
        <v>1566</v>
      </c>
      <c r="E501" s="2190">
        <f>+'T-Balan21'!E500</f>
        <v>577735</v>
      </c>
      <c r="F501" s="2190">
        <f>+'T-Balan21'!F500</f>
        <v>0</v>
      </c>
      <c r="G501" s="2222">
        <f>+E501</f>
        <v>577735</v>
      </c>
      <c r="H501" s="1110">
        <f t="shared" si="17"/>
        <v>0</v>
      </c>
      <c r="I501" s="1110">
        <f t="shared" si="18"/>
        <v>0</v>
      </c>
      <c r="L501" s="1707"/>
      <c r="M501" s="1866"/>
      <c r="N501" s="1866"/>
    </row>
    <row r="502" spans="1:14">
      <c r="A502" s="884">
        <v>497</v>
      </c>
      <c r="B502" s="1589">
        <v>497</v>
      </c>
      <c r="C502" s="1589">
        <v>497</v>
      </c>
      <c r="D502" s="1590" t="s">
        <v>124</v>
      </c>
      <c r="E502" s="2190">
        <f>+'T-Balan21'!E501</f>
        <v>1350</v>
      </c>
      <c r="F502" s="2190">
        <f>+'T-Balan21'!F501</f>
        <v>0</v>
      </c>
      <c r="G502" s="2222">
        <v>0</v>
      </c>
      <c r="H502" s="1110">
        <f t="shared" si="17"/>
        <v>1350</v>
      </c>
      <c r="I502" s="1110">
        <f t="shared" si="18"/>
        <v>0</v>
      </c>
      <c r="L502" s="1707"/>
      <c r="M502" s="1866"/>
      <c r="N502" s="1866"/>
    </row>
    <row r="503" spans="1:14">
      <c r="A503" s="884">
        <v>498</v>
      </c>
      <c r="B503" s="1589">
        <v>498</v>
      </c>
      <c r="C503" s="1589">
        <v>498</v>
      </c>
      <c r="D503" s="1590" t="s">
        <v>1232</v>
      </c>
      <c r="E503" s="2190">
        <f>+'T-Balan21'!E502</f>
        <v>0</v>
      </c>
      <c r="F503" s="2190">
        <f>+'T-Balan21'!F502</f>
        <v>0</v>
      </c>
      <c r="G503" s="2222">
        <v>0</v>
      </c>
      <c r="H503" s="1110">
        <f t="shared" si="17"/>
        <v>0</v>
      </c>
      <c r="I503" s="1110">
        <f t="shared" si="18"/>
        <v>0</v>
      </c>
      <c r="L503" s="1707"/>
      <c r="M503" s="1866"/>
      <c r="N503" s="1866"/>
    </row>
    <row r="504" spans="1:14">
      <c r="A504" s="884">
        <v>499</v>
      </c>
      <c r="B504" s="1589">
        <v>499</v>
      </c>
      <c r="C504" s="1589">
        <v>499</v>
      </c>
      <c r="D504" s="1590" t="s">
        <v>1752</v>
      </c>
      <c r="E504" s="2190">
        <f>+'T-Balan21'!E503</f>
        <v>1168480</v>
      </c>
      <c r="F504" s="2190">
        <f>+'T-Balan21'!F503</f>
        <v>0</v>
      </c>
      <c r="G504" s="2222">
        <f>+E504</f>
        <v>1168480</v>
      </c>
      <c r="H504" s="1110">
        <f t="shared" si="17"/>
        <v>0</v>
      </c>
      <c r="I504" s="1110">
        <f t="shared" si="18"/>
        <v>0</v>
      </c>
      <c r="L504" s="1707"/>
      <c r="M504" s="1866"/>
      <c r="N504" s="1866"/>
    </row>
    <row r="505" spans="1:14">
      <c r="A505" s="884">
        <v>500</v>
      </c>
      <c r="B505" s="1589">
        <v>500</v>
      </c>
      <c r="C505" s="1589">
        <v>500</v>
      </c>
      <c r="D505" s="1590" t="s">
        <v>376</v>
      </c>
      <c r="E505" s="2190">
        <f>+'T-Balan21'!E504</f>
        <v>0</v>
      </c>
      <c r="F505" s="2190">
        <f>+'T-Balan21'!F504</f>
        <v>0</v>
      </c>
      <c r="G505" s="2222">
        <v>0</v>
      </c>
      <c r="H505" s="1110">
        <f t="shared" si="17"/>
        <v>0</v>
      </c>
      <c r="I505" s="1110">
        <f t="shared" si="18"/>
        <v>0</v>
      </c>
      <c r="L505" s="1707"/>
      <c r="M505" s="1866"/>
      <c r="N505" s="1866"/>
    </row>
    <row r="506" spans="1:14">
      <c r="A506" s="884">
        <v>501</v>
      </c>
      <c r="B506" s="1589">
        <v>501</v>
      </c>
      <c r="C506" s="1589">
        <v>501</v>
      </c>
      <c r="D506" s="2220" t="s">
        <v>360</v>
      </c>
      <c r="E506" s="2190">
        <f>+'T-Balan21'!E505</f>
        <v>0</v>
      </c>
      <c r="F506" s="2190">
        <f>+'T-Balan21'!F505</f>
        <v>7568065</v>
      </c>
      <c r="G506" s="2222">
        <v>0</v>
      </c>
      <c r="H506" s="1110">
        <f t="shared" si="17"/>
        <v>0</v>
      </c>
      <c r="I506" s="1110">
        <f t="shared" si="18"/>
        <v>7568065</v>
      </c>
      <c r="L506" s="1707"/>
      <c r="M506" s="1866"/>
      <c r="N506" s="1866"/>
    </row>
    <row r="507" spans="1:14">
      <c r="A507" s="884">
        <v>502</v>
      </c>
      <c r="B507" s="1589">
        <v>502</v>
      </c>
      <c r="C507" s="1589">
        <v>502</v>
      </c>
      <c r="D507" s="1590" t="s">
        <v>1057</v>
      </c>
      <c r="E507" s="2190">
        <f>+'T-Balan21'!E506</f>
        <v>0</v>
      </c>
      <c r="F507" s="2190">
        <f>+'T-Balan21'!F506</f>
        <v>13321161</v>
      </c>
      <c r="G507" s="2222">
        <v>0</v>
      </c>
      <c r="H507" s="1110">
        <f t="shared" si="17"/>
        <v>0</v>
      </c>
      <c r="I507" s="1110">
        <f t="shared" si="18"/>
        <v>13321161</v>
      </c>
      <c r="L507" s="1707"/>
      <c r="M507" s="1866"/>
      <c r="N507" s="1866"/>
    </row>
    <row r="508" spans="1:14" ht="26.4">
      <c r="A508" s="884">
        <v>503</v>
      </c>
      <c r="B508" s="1589">
        <v>503</v>
      </c>
      <c r="C508" s="1589">
        <v>503</v>
      </c>
      <c r="D508" s="1590" t="s">
        <v>914</v>
      </c>
      <c r="E508" s="2190">
        <f>+'T-Balan21'!E507</f>
        <v>0</v>
      </c>
      <c r="F508" s="2190">
        <f>+'T-Balan21'!F507</f>
        <v>0</v>
      </c>
      <c r="G508" s="2222">
        <v>0</v>
      </c>
      <c r="H508" s="1110">
        <f t="shared" si="17"/>
        <v>0</v>
      </c>
      <c r="I508" s="1110">
        <f t="shared" si="18"/>
        <v>0</v>
      </c>
      <c r="L508" s="1707"/>
      <c r="M508" s="1866"/>
      <c r="N508" s="1866"/>
    </row>
    <row r="509" spans="1:14" ht="26.4">
      <c r="A509" s="884">
        <v>504</v>
      </c>
      <c r="B509" s="1589">
        <v>504</v>
      </c>
      <c r="C509" s="1589">
        <v>504</v>
      </c>
      <c r="D509" s="1590" t="s">
        <v>915</v>
      </c>
      <c r="E509" s="2190">
        <f>+'T-Balan21'!E508</f>
        <v>0</v>
      </c>
      <c r="F509" s="2190">
        <f>+'T-Balan21'!F508</f>
        <v>0</v>
      </c>
      <c r="G509" s="2222">
        <v>0</v>
      </c>
      <c r="H509" s="1110">
        <f t="shared" si="17"/>
        <v>0</v>
      </c>
      <c r="I509" s="1110">
        <f t="shared" si="18"/>
        <v>0</v>
      </c>
      <c r="L509" s="1707"/>
      <c r="M509" s="1866"/>
      <c r="N509" s="1866"/>
    </row>
    <row r="510" spans="1:14" ht="26.4">
      <c r="A510" s="884">
        <v>505</v>
      </c>
      <c r="B510" s="1589">
        <v>505</v>
      </c>
      <c r="C510" s="1589">
        <v>505</v>
      </c>
      <c r="D510" s="1590" t="s">
        <v>378</v>
      </c>
      <c r="E510" s="2190">
        <f>+'T-Balan21'!E509</f>
        <v>39140609</v>
      </c>
      <c r="F510" s="2190">
        <f>+'T-Balan21'!F509</f>
        <v>0</v>
      </c>
      <c r="G510" s="2222">
        <v>0</v>
      </c>
      <c r="H510" s="1110">
        <f t="shared" si="17"/>
        <v>39140609</v>
      </c>
      <c r="I510" s="1110">
        <f t="shared" si="18"/>
        <v>0</v>
      </c>
      <c r="L510" s="1707"/>
      <c r="M510" s="1866"/>
      <c r="N510" s="1866"/>
    </row>
    <row r="511" spans="1:14">
      <c r="A511" s="884">
        <v>506</v>
      </c>
      <c r="B511" s="1589">
        <v>506</v>
      </c>
      <c r="C511" s="1589">
        <v>506</v>
      </c>
      <c r="D511" s="1590" t="s">
        <v>379</v>
      </c>
      <c r="E511" s="2190">
        <f>+'T-Balan21'!E510</f>
        <v>0</v>
      </c>
      <c r="F511" s="2190">
        <f>+'T-Balan21'!F510</f>
        <v>0</v>
      </c>
      <c r="G511" s="2222">
        <v>0</v>
      </c>
      <c r="H511" s="1110">
        <f t="shared" si="17"/>
        <v>0</v>
      </c>
      <c r="I511" s="1110">
        <f t="shared" si="18"/>
        <v>0</v>
      </c>
      <c r="L511" s="1707"/>
      <c r="M511" s="1866"/>
      <c r="N511" s="1866"/>
    </row>
    <row r="512" spans="1:14">
      <c r="A512" s="884">
        <v>507</v>
      </c>
      <c r="B512" s="1589">
        <v>507</v>
      </c>
      <c r="C512" s="1589">
        <v>507</v>
      </c>
      <c r="D512" s="1590" t="s">
        <v>380</v>
      </c>
      <c r="E512" s="2190">
        <f>+'T-Balan21'!E511</f>
        <v>0</v>
      </c>
      <c r="F512" s="2190">
        <f>+'T-Balan21'!F511</f>
        <v>0</v>
      </c>
      <c r="G512" s="2222">
        <v>0</v>
      </c>
      <c r="H512" s="1110">
        <f t="shared" si="17"/>
        <v>0</v>
      </c>
      <c r="I512" s="1110">
        <f t="shared" si="18"/>
        <v>0</v>
      </c>
      <c r="L512" s="1707"/>
      <c r="M512" s="1866"/>
      <c r="N512" s="1866"/>
    </row>
    <row r="513" spans="1:14">
      <c r="A513" s="884">
        <v>508</v>
      </c>
      <c r="B513" s="1589">
        <v>508</v>
      </c>
      <c r="C513" s="1589">
        <v>508</v>
      </c>
      <c r="D513" s="1590" t="s">
        <v>1371</v>
      </c>
      <c r="E513" s="2190">
        <f>+'T-Balan21'!E512</f>
        <v>0</v>
      </c>
      <c r="F513" s="2190">
        <f>+'T-Balan21'!F512</f>
        <v>0</v>
      </c>
      <c r="G513" s="2222">
        <v>0</v>
      </c>
      <c r="H513" s="1110">
        <f t="shared" si="17"/>
        <v>0</v>
      </c>
      <c r="I513" s="1110">
        <f t="shared" si="18"/>
        <v>0</v>
      </c>
      <c r="L513" s="1707"/>
      <c r="M513" s="1866"/>
      <c r="N513" s="1866"/>
    </row>
    <row r="514" spans="1:14">
      <c r="A514" s="884">
        <v>509</v>
      </c>
      <c r="B514" s="1589">
        <v>509</v>
      </c>
      <c r="C514" s="1589">
        <v>509</v>
      </c>
      <c r="D514" s="1590" t="s">
        <v>2190</v>
      </c>
      <c r="E514" s="2190">
        <f>+'T-Balan21'!E513</f>
        <v>0</v>
      </c>
      <c r="F514" s="2190">
        <f>+'T-Balan21'!F513</f>
        <v>0</v>
      </c>
      <c r="G514" s="2222">
        <v>0</v>
      </c>
      <c r="H514" s="1110">
        <f t="shared" si="17"/>
        <v>0</v>
      </c>
      <c r="I514" s="1110">
        <f t="shared" si="18"/>
        <v>0</v>
      </c>
      <c r="L514" s="1707"/>
      <c r="M514" s="1866"/>
      <c r="N514" s="1866"/>
    </row>
    <row r="515" spans="1:14">
      <c r="A515" s="884">
        <v>510</v>
      </c>
      <c r="B515" s="1589">
        <v>510</v>
      </c>
      <c r="C515" s="1589">
        <v>510</v>
      </c>
      <c r="D515" s="1590" t="s">
        <v>1373</v>
      </c>
      <c r="E515" s="2190">
        <f>+'T-Balan21'!E514</f>
        <v>0</v>
      </c>
      <c r="F515" s="2190">
        <f>+'T-Balan21'!F514</f>
        <v>0</v>
      </c>
      <c r="G515" s="2222">
        <v>0</v>
      </c>
      <c r="H515" s="1110">
        <f t="shared" si="17"/>
        <v>0</v>
      </c>
      <c r="I515" s="1110">
        <f t="shared" si="18"/>
        <v>0</v>
      </c>
      <c r="L515" s="1707"/>
      <c r="M515" s="1866"/>
      <c r="N515" s="1866"/>
    </row>
    <row r="516" spans="1:14">
      <c r="A516" s="884">
        <v>511</v>
      </c>
      <c r="B516" s="1589">
        <v>511</v>
      </c>
      <c r="C516" s="1589">
        <v>511</v>
      </c>
      <c r="D516" s="1590" t="s">
        <v>1612</v>
      </c>
      <c r="E516" s="2190">
        <f>+'T-Balan21'!E515</f>
        <v>0</v>
      </c>
      <c r="F516" s="2190">
        <f>+'T-Balan21'!F515</f>
        <v>0</v>
      </c>
      <c r="G516" s="2222">
        <v>0</v>
      </c>
      <c r="H516" s="1110">
        <f t="shared" si="17"/>
        <v>0</v>
      </c>
      <c r="I516" s="1110">
        <f t="shared" si="18"/>
        <v>0</v>
      </c>
      <c r="L516" s="1707"/>
      <c r="M516" s="1866"/>
      <c r="N516" s="1866"/>
    </row>
    <row r="517" spans="1:14">
      <c r="A517" s="884">
        <v>512</v>
      </c>
      <c r="B517" s="1589">
        <v>512</v>
      </c>
      <c r="C517" s="1589">
        <v>512</v>
      </c>
      <c r="D517" s="1590" t="s">
        <v>1533</v>
      </c>
      <c r="E517" s="2190">
        <f>+'T-Balan21'!E516</f>
        <v>0</v>
      </c>
      <c r="F517" s="2190">
        <f>+'T-Balan21'!F516</f>
        <v>0</v>
      </c>
      <c r="G517" s="2222">
        <v>0</v>
      </c>
      <c r="H517" s="1110">
        <f t="shared" si="17"/>
        <v>0</v>
      </c>
      <c r="I517" s="1110">
        <f t="shared" si="18"/>
        <v>0</v>
      </c>
      <c r="L517" s="1707"/>
      <c r="M517" s="1866"/>
      <c r="N517" s="1866"/>
    </row>
    <row r="518" spans="1:14">
      <c r="A518" s="884">
        <v>513</v>
      </c>
      <c r="B518" s="1589">
        <v>513</v>
      </c>
      <c r="C518" s="1589">
        <v>513</v>
      </c>
      <c r="D518" s="1590" t="s">
        <v>1375</v>
      </c>
      <c r="E518" s="2190">
        <f>+'T-Balan21'!E517</f>
        <v>7254980.6299999999</v>
      </c>
      <c r="F518" s="2190">
        <f>+'T-Balan21'!F517</f>
        <v>0</v>
      </c>
      <c r="G518" s="2222">
        <v>0</v>
      </c>
      <c r="H518" s="1110">
        <f t="shared" si="17"/>
        <v>7254980.6299999999</v>
      </c>
      <c r="I518" s="1110">
        <f t="shared" si="18"/>
        <v>0</v>
      </c>
      <c r="L518" s="1707"/>
      <c r="M518" s="1866"/>
      <c r="N518" s="1866"/>
    </row>
    <row r="519" spans="1:14">
      <c r="A519" s="884">
        <v>514</v>
      </c>
      <c r="B519" s="1589">
        <v>514</v>
      </c>
      <c r="C519" s="1589">
        <v>514</v>
      </c>
      <c r="D519" s="1590" t="s">
        <v>382</v>
      </c>
      <c r="E519" s="2190">
        <f>+'T-Balan21'!E518</f>
        <v>0</v>
      </c>
      <c r="F519" s="2190">
        <f>+'T-Balan21'!F518</f>
        <v>0</v>
      </c>
      <c r="G519" s="2222">
        <v>0</v>
      </c>
      <c r="H519" s="1110">
        <f t="shared" ref="H519:H572" si="20">+E519-G519</f>
        <v>0</v>
      </c>
      <c r="I519" s="1110">
        <f t="shared" ref="I519:I572" si="21">+F519</f>
        <v>0</v>
      </c>
      <c r="L519" s="1707"/>
      <c r="M519" s="1866"/>
      <c r="N519" s="1866"/>
    </row>
    <row r="520" spans="1:14" ht="26.4">
      <c r="A520" s="884">
        <v>515</v>
      </c>
      <c r="B520" s="1589">
        <v>515</v>
      </c>
      <c r="C520" s="1589">
        <v>515</v>
      </c>
      <c r="D520" s="1590" t="s">
        <v>1898</v>
      </c>
      <c r="E520" s="2190">
        <f>+'T-Balan21'!E519</f>
        <v>0</v>
      </c>
      <c r="F520" s="2190">
        <f>+'T-Balan21'!F519</f>
        <v>150000</v>
      </c>
      <c r="G520" s="2222">
        <v>0</v>
      </c>
      <c r="H520" s="1110">
        <f t="shared" si="20"/>
        <v>0</v>
      </c>
      <c r="I520" s="1110">
        <f t="shared" si="21"/>
        <v>150000</v>
      </c>
      <c r="L520" s="1707"/>
      <c r="M520" s="1866"/>
      <c r="N520" s="1866"/>
    </row>
    <row r="521" spans="1:14">
      <c r="A521" s="884">
        <v>516</v>
      </c>
      <c r="B521" s="1589">
        <v>516</v>
      </c>
      <c r="C521" s="2206">
        <v>516</v>
      </c>
      <c r="D521" s="2210" t="s">
        <v>1502</v>
      </c>
      <c r="E521" s="2190">
        <f>+'T-Balan21'!E520</f>
        <v>10825525</v>
      </c>
      <c r="F521" s="2190">
        <f>+'T-Balan21'!F520</f>
        <v>0</v>
      </c>
      <c r="G521" s="2222">
        <v>0</v>
      </c>
      <c r="H521" s="1110">
        <f t="shared" si="20"/>
        <v>10825525</v>
      </c>
      <c r="I521" s="1110">
        <f t="shared" si="21"/>
        <v>0</v>
      </c>
      <c r="L521" s="1707"/>
      <c r="M521" s="1866"/>
      <c r="N521" s="1866"/>
    </row>
    <row r="522" spans="1:14">
      <c r="A522" s="884">
        <v>517</v>
      </c>
      <c r="B522" s="1589">
        <v>517</v>
      </c>
      <c r="C522" s="1701">
        <v>517</v>
      </c>
      <c r="D522" s="1702" t="s">
        <v>1443</v>
      </c>
      <c r="E522" s="2190">
        <f>+'T-Balan21'!E521</f>
        <v>29310681</v>
      </c>
      <c r="F522" s="2190">
        <f>+'T-Balan21'!F521</f>
        <v>0</v>
      </c>
      <c r="G522" s="2222">
        <v>0</v>
      </c>
      <c r="H522" s="1110">
        <f t="shared" si="20"/>
        <v>29310681</v>
      </c>
      <c r="I522" s="1110">
        <f t="shared" si="21"/>
        <v>0</v>
      </c>
      <c r="L522" s="1707"/>
      <c r="M522" s="1866"/>
      <c r="N522" s="1866"/>
    </row>
    <row r="523" spans="1:14">
      <c r="A523" s="884">
        <v>518</v>
      </c>
      <c r="B523" s="1589">
        <v>518</v>
      </c>
      <c r="C523" s="1701">
        <v>518</v>
      </c>
      <c r="D523" s="1702" t="s">
        <v>913</v>
      </c>
      <c r="E523" s="2190">
        <f>+'T-Balan21'!E522</f>
        <v>344579872</v>
      </c>
      <c r="F523" s="2190">
        <f>+'T-Balan21'!F522</f>
        <v>0</v>
      </c>
      <c r="G523" s="2222">
        <v>0</v>
      </c>
      <c r="H523" s="1110">
        <f t="shared" si="20"/>
        <v>344579872</v>
      </c>
      <c r="I523" s="1110">
        <f t="shared" si="21"/>
        <v>0</v>
      </c>
      <c r="L523" s="1707"/>
      <c r="M523" s="1866"/>
      <c r="N523" s="1866"/>
    </row>
    <row r="524" spans="1:14" ht="26.4">
      <c r="A524" s="884">
        <v>519</v>
      </c>
      <c r="B524" s="1589">
        <v>519</v>
      </c>
      <c r="C524" s="1589">
        <v>519</v>
      </c>
      <c r="D524" s="1702" t="s">
        <v>914</v>
      </c>
      <c r="E524" s="2190">
        <f>+'T-Balan21'!E523</f>
        <v>0</v>
      </c>
      <c r="F524" s="2190">
        <f>+'T-Balan21'!F523</f>
        <v>29310681</v>
      </c>
      <c r="G524" s="2222">
        <v>0</v>
      </c>
      <c r="H524" s="1110">
        <f t="shared" si="20"/>
        <v>0</v>
      </c>
      <c r="I524" s="1110">
        <f t="shared" si="21"/>
        <v>29310681</v>
      </c>
      <c r="L524" s="1707"/>
      <c r="M524" s="1866"/>
      <c r="N524" s="1866"/>
    </row>
    <row r="525" spans="1:14" ht="26.4">
      <c r="A525" s="884">
        <v>520</v>
      </c>
      <c r="B525" s="1589">
        <v>520</v>
      </c>
      <c r="C525" s="1589">
        <v>520</v>
      </c>
      <c r="D525" s="1702" t="s">
        <v>915</v>
      </c>
      <c r="E525" s="2190">
        <f>+'T-Balan21'!E524</f>
        <v>0</v>
      </c>
      <c r="F525" s="2190">
        <f>+'T-Balan21'!F524</f>
        <v>344579872</v>
      </c>
      <c r="G525" s="2222">
        <v>0</v>
      </c>
      <c r="H525" s="1110">
        <f t="shared" si="20"/>
        <v>0</v>
      </c>
      <c r="I525" s="1110">
        <f t="shared" si="21"/>
        <v>344579872</v>
      </c>
      <c r="L525" s="1707"/>
      <c r="M525" s="1866"/>
      <c r="N525" s="1866"/>
    </row>
    <row r="526" spans="1:14">
      <c r="A526" s="884">
        <v>521</v>
      </c>
      <c r="B526" s="1589">
        <v>521</v>
      </c>
      <c r="C526" s="2227">
        <v>521</v>
      </c>
      <c r="D526" s="1590" t="s">
        <v>2384</v>
      </c>
      <c r="E526" s="2190">
        <f>+'T-Balan21'!E525</f>
        <v>150000</v>
      </c>
      <c r="F526" s="2190">
        <f>+'T-Balan21'!F525</f>
        <v>0</v>
      </c>
      <c r="G526" s="2222">
        <v>0</v>
      </c>
      <c r="H526" s="1110">
        <f t="shared" si="20"/>
        <v>150000</v>
      </c>
      <c r="I526" s="1110">
        <f t="shared" si="21"/>
        <v>0</v>
      </c>
      <c r="L526" s="1707">
        <f>+E526</f>
        <v>150000</v>
      </c>
      <c r="M526" s="1866"/>
      <c r="N526" s="1866"/>
    </row>
    <row r="527" spans="1:14">
      <c r="A527" s="884">
        <v>522</v>
      </c>
      <c r="B527" s="1589">
        <v>522</v>
      </c>
      <c r="C527" s="2206">
        <v>522</v>
      </c>
      <c r="D527" s="1590" t="s">
        <v>384</v>
      </c>
      <c r="E527" s="2190">
        <f>+'T-Balan21'!E526</f>
        <v>0</v>
      </c>
      <c r="F527" s="2190">
        <f>+'T-Balan21'!F526</f>
        <v>0</v>
      </c>
      <c r="G527" s="2222">
        <v>0</v>
      </c>
      <c r="H527" s="1110">
        <f t="shared" si="20"/>
        <v>0</v>
      </c>
      <c r="I527" s="1110">
        <f t="shared" si="21"/>
        <v>0</v>
      </c>
      <c r="L527" s="1707"/>
      <c r="M527" s="1866"/>
      <c r="N527" s="1866"/>
    </row>
    <row r="528" spans="1:14">
      <c r="A528" s="884">
        <v>523</v>
      </c>
      <c r="B528" s="1589">
        <v>523</v>
      </c>
      <c r="C528" s="2206">
        <v>523</v>
      </c>
      <c r="D528" s="1590" t="s">
        <v>385</v>
      </c>
      <c r="E528" s="2190">
        <f>+'T-Balan21'!E527</f>
        <v>0</v>
      </c>
      <c r="F528" s="2190">
        <f>+'T-Balan21'!F527</f>
        <v>0</v>
      </c>
      <c r="G528" s="2222">
        <v>0</v>
      </c>
      <c r="H528" s="1110">
        <f t="shared" si="20"/>
        <v>0</v>
      </c>
      <c r="I528" s="1110">
        <f t="shared" si="21"/>
        <v>0</v>
      </c>
      <c r="L528" s="1707"/>
      <c r="M528" s="1866"/>
      <c r="N528" s="1866"/>
    </row>
    <row r="529" spans="1:14">
      <c r="A529" s="884">
        <v>524</v>
      </c>
      <c r="B529" s="1589">
        <v>524</v>
      </c>
      <c r="C529" s="2206">
        <v>524</v>
      </c>
      <c r="D529" s="1590" t="s">
        <v>1461</v>
      </c>
      <c r="E529" s="2190">
        <f>+'T-Balan21'!E528</f>
        <v>67500</v>
      </c>
      <c r="F529" s="2190">
        <f>+'T-Balan21'!F528</f>
        <v>0</v>
      </c>
      <c r="G529" s="2222">
        <f>+E529</f>
        <v>67500</v>
      </c>
      <c r="H529" s="1110">
        <f t="shared" si="20"/>
        <v>0</v>
      </c>
      <c r="I529" s="1110">
        <f t="shared" si="21"/>
        <v>0</v>
      </c>
      <c r="L529" s="1707"/>
      <c r="M529" s="1866"/>
      <c r="N529" s="1866"/>
    </row>
    <row r="530" spans="1:14">
      <c r="A530" s="884">
        <v>525</v>
      </c>
      <c r="B530" s="1589">
        <v>525</v>
      </c>
      <c r="C530" s="2206">
        <v>525</v>
      </c>
      <c r="D530" s="1590" t="s">
        <v>1462</v>
      </c>
      <c r="E530" s="2190">
        <f>+'T-Balan21'!E529</f>
        <v>0</v>
      </c>
      <c r="F530" s="2190">
        <f>+'T-Balan21'!F529</f>
        <v>0</v>
      </c>
      <c r="G530" s="2222">
        <v>0</v>
      </c>
      <c r="H530" s="1110">
        <f t="shared" si="20"/>
        <v>0</v>
      </c>
      <c r="I530" s="1110">
        <f t="shared" si="21"/>
        <v>0</v>
      </c>
      <c r="L530" s="1707"/>
      <c r="M530" s="1866"/>
      <c r="N530" s="1866"/>
    </row>
    <row r="531" spans="1:14">
      <c r="A531" s="884">
        <v>526</v>
      </c>
      <c r="B531" s="1589">
        <v>526</v>
      </c>
      <c r="C531" s="2206">
        <v>526</v>
      </c>
      <c r="D531" s="1590" t="s">
        <v>1753</v>
      </c>
      <c r="E531" s="2190">
        <f>+'T-Balan21'!E530</f>
        <v>394381.65</v>
      </c>
      <c r="F531" s="2190">
        <f>+'T-Balan21'!F530</f>
        <v>0</v>
      </c>
      <c r="G531" s="2222">
        <v>0</v>
      </c>
      <c r="H531" s="1110">
        <f t="shared" si="20"/>
        <v>394381.65</v>
      </c>
      <c r="I531" s="1110">
        <f t="shared" si="21"/>
        <v>0</v>
      </c>
      <c r="L531" s="1707"/>
      <c r="M531" s="1866"/>
      <c r="N531" s="1866"/>
    </row>
    <row r="532" spans="1:14">
      <c r="A532" s="884">
        <v>527</v>
      </c>
      <c r="B532" s="1589">
        <v>527</v>
      </c>
      <c r="C532" s="2206">
        <v>527</v>
      </c>
      <c r="D532" s="1590" t="s">
        <v>1172</v>
      </c>
      <c r="E532" s="2190">
        <f>+'T-Balan21'!E531</f>
        <v>27352183.140000001</v>
      </c>
      <c r="F532" s="2190">
        <f>+'T-Balan21'!F531</f>
        <v>0</v>
      </c>
      <c r="G532" s="2222">
        <v>0</v>
      </c>
      <c r="H532" s="1110">
        <f t="shared" si="20"/>
        <v>27352183.140000001</v>
      </c>
      <c r="I532" s="1110">
        <f t="shared" si="21"/>
        <v>0</v>
      </c>
      <c r="L532" s="1707"/>
      <c r="M532" s="1866"/>
      <c r="N532" s="1866"/>
    </row>
    <row r="533" spans="1:14">
      <c r="A533" s="884">
        <v>528</v>
      </c>
      <c r="B533" s="1589">
        <v>528</v>
      </c>
      <c r="C533" s="2206">
        <v>528</v>
      </c>
      <c r="D533" s="1590" t="s">
        <v>1203</v>
      </c>
      <c r="E533" s="2190">
        <f>+'T-Balan21'!E532</f>
        <v>0</v>
      </c>
      <c r="F533" s="2190">
        <f>+'T-Balan21'!F532</f>
        <v>175180</v>
      </c>
      <c r="G533" s="2222">
        <v>0</v>
      </c>
      <c r="H533" s="1110">
        <f t="shared" si="20"/>
        <v>0</v>
      </c>
      <c r="I533" s="1110">
        <f t="shared" si="21"/>
        <v>175180</v>
      </c>
      <c r="L533" s="1707"/>
      <c r="M533" s="1866"/>
      <c r="N533" s="1866"/>
    </row>
    <row r="534" spans="1:14" s="156" customFormat="1">
      <c r="A534" s="884">
        <v>529</v>
      </c>
      <c r="B534" s="1589">
        <v>529</v>
      </c>
      <c r="C534" s="2206">
        <v>529</v>
      </c>
      <c r="D534" s="1590" t="s">
        <v>1226</v>
      </c>
      <c r="E534" s="2190">
        <f>+'T-Balan21'!E533</f>
        <v>200000000</v>
      </c>
      <c r="F534" s="2190">
        <f>+'T-Balan21'!F533</f>
        <v>0</v>
      </c>
      <c r="G534" s="2222">
        <v>0</v>
      </c>
      <c r="H534" s="1110">
        <f t="shared" si="20"/>
        <v>200000000</v>
      </c>
      <c r="I534" s="1110">
        <f t="shared" si="21"/>
        <v>0</v>
      </c>
      <c r="J534" s="1110"/>
      <c r="K534" s="1110"/>
      <c r="L534" s="1707"/>
      <c r="M534" s="1866"/>
      <c r="N534" s="1866"/>
    </row>
    <row r="535" spans="1:14" s="156" customFormat="1">
      <c r="A535" s="884">
        <v>530</v>
      </c>
      <c r="B535" s="1589">
        <v>530</v>
      </c>
      <c r="C535" s="2206">
        <v>530</v>
      </c>
      <c r="D535" s="1590" t="s">
        <v>363</v>
      </c>
      <c r="E535" s="2190">
        <f>+'T-Balan21'!E534</f>
        <v>335870473</v>
      </c>
      <c r="F535" s="2190">
        <f>+'T-Balan21'!F534</f>
        <v>0</v>
      </c>
      <c r="G535" s="2222">
        <v>0</v>
      </c>
      <c r="H535" s="1110">
        <f t="shared" si="20"/>
        <v>335870473</v>
      </c>
      <c r="I535" s="1110">
        <f t="shared" si="21"/>
        <v>0</v>
      </c>
      <c r="J535" s="1110"/>
      <c r="K535" s="1110"/>
      <c r="L535" s="1707"/>
      <c r="M535" s="1866"/>
      <c r="N535" s="1866"/>
    </row>
    <row r="536" spans="1:14" s="156" customFormat="1" ht="26.4">
      <c r="A536" s="884">
        <v>531</v>
      </c>
      <c r="B536" s="1589">
        <v>531</v>
      </c>
      <c r="C536" s="2206">
        <v>531</v>
      </c>
      <c r="D536" s="1590" t="s">
        <v>1175</v>
      </c>
      <c r="E536" s="2190">
        <f>+'T-Balan21'!E535</f>
        <v>472623</v>
      </c>
      <c r="F536" s="2190">
        <f>+'T-Balan21'!F535</f>
        <v>0</v>
      </c>
      <c r="G536" s="2222">
        <f>+E536</f>
        <v>472623</v>
      </c>
      <c r="H536" s="1110">
        <f t="shared" si="20"/>
        <v>0</v>
      </c>
      <c r="I536" s="1110">
        <f t="shared" si="21"/>
        <v>0</v>
      </c>
      <c r="J536" s="1110"/>
      <c r="K536" s="1110"/>
      <c r="L536" s="1707"/>
      <c r="M536" s="1866"/>
      <c r="N536" s="1866"/>
    </row>
    <row r="537" spans="1:14">
      <c r="A537" s="884">
        <v>532</v>
      </c>
      <c r="B537" s="1589">
        <v>532</v>
      </c>
      <c r="C537" s="2206">
        <v>532</v>
      </c>
      <c r="D537" s="1590" t="s">
        <v>1171</v>
      </c>
      <c r="E537" s="2190">
        <f>+'T-Balan21'!E536</f>
        <v>1060000000</v>
      </c>
      <c r="F537" s="2190">
        <f>+'T-Balan21'!F536</f>
        <v>0</v>
      </c>
      <c r="G537" s="2222">
        <v>0</v>
      </c>
      <c r="H537" s="1110">
        <f t="shared" si="20"/>
        <v>1060000000</v>
      </c>
      <c r="I537" s="1110">
        <f t="shared" si="21"/>
        <v>0</v>
      </c>
      <c r="L537" s="1707"/>
      <c r="M537" s="1866"/>
      <c r="N537" s="1866"/>
    </row>
    <row r="538" spans="1:14" ht="26.4">
      <c r="A538" s="884">
        <v>533</v>
      </c>
      <c r="B538" s="1589">
        <v>533</v>
      </c>
      <c r="C538" s="2206">
        <v>533</v>
      </c>
      <c r="D538" s="1590" t="s">
        <v>1174</v>
      </c>
      <c r="E538" s="2190">
        <f>+'T-Balan21'!E537</f>
        <v>100000000</v>
      </c>
      <c r="F538" s="2190">
        <f>+'T-Balan21'!F537</f>
        <v>0</v>
      </c>
      <c r="G538" s="2222">
        <v>0</v>
      </c>
      <c r="H538" s="1110">
        <f t="shared" si="20"/>
        <v>100000000</v>
      </c>
      <c r="I538" s="1110">
        <f t="shared" si="21"/>
        <v>0</v>
      </c>
      <c r="L538" s="1707"/>
      <c r="M538" s="1866"/>
      <c r="N538" s="1866"/>
    </row>
    <row r="539" spans="1:14">
      <c r="A539" s="884">
        <v>534</v>
      </c>
      <c r="B539" s="1589">
        <v>534</v>
      </c>
      <c r="C539" s="2206">
        <v>534</v>
      </c>
      <c r="D539" s="1590" t="s">
        <v>1169</v>
      </c>
      <c r="E539" s="2190">
        <f>+'T-Balan21'!E538</f>
        <v>39853200</v>
      </c>
      <c r="F539" s="2190">
        <f>+'T-Balan21'!F538</f>
        <v>0</v>
      </c>
      <c r="G539" s="2222">
        <f>+E539</f>
        <v>39853200</v>
      </c>
      <c r="H539" s="1110">
        <f t="shared" si="20"/>
        <v>0</v>
      </c>
      <c r="I539" s="1110">
        <f t="shared" si="21"/>
        <v>0</v>
      </c>
      <c r="L539" s="1707"/>
      <c r="M539" s="1866"/>
      <c r="N539" s="1866"/>
    </row>
    <row r="540" spans="1:14">
      <c r="A540" s="884">
        <v>535</v>
      </c>
      <c r="B540" s="1589">
        <v>535</v>
      </c>
      <c r="C540" s="2206">
        <v>535</v>
      </c>
      <c r="D540" s="1590" t="s">
        <v>1555</v>
      </c>
      <c r="E540" s="2190">
        <f>+'T-Balan21'!E539</f>
        <v>0</v>
      </c>
      <c r="F540" s="2190">
        <f>+'T-Balan21'!F539</f>
        <v>3738</v>
      </c>
      <c r="G540" s="2222">
        <v>0</v>
      </c>
      <c r="H540" s="1110">
        <f t="shared" si="20"/>
        <v>0</v>
      </c>
      <c r="I540" s="1110">
        <f t="shared" si="21"/>
        <v>3738</v>
      </c>
      <c r="L540" s="1707"/>
      <c r="M540" s="1866"/>
      <c r="N540" s="1866"/>
    </row>
    <row r="541" spans="1:14">
      <c r="A541" s="884">
        <v>536</v>
      </c>
      <c r="B541" s="1589">
        <v>536</v>
      </c>
      <c r="C541" s="2206">
        <v>536</v>
      </c>
      <c r="D541" s="1590" t="s">
        <v>1231</v>
      </c>
      <c r="E541" s="2190">
        <f>+'T-Balan21'!E540</f>
        <v>682307</v>
      </c>
      <c r="F541" s="2190">
        <f>+'T-Balan21'!F540</f>
        <v>0</v>
      </c>
      <c r="G541" s="2222">
        <f>+E541</f>
        <v>682307</v>
      </c>
      <c r="H541" s="1110">
        <f t="shared" si="20"/>
        <v>0</v>
      </c>
      <c r="I541" s="1110">
        <f t="shared" si="21"/>
        <v>0</v>
      </c>
      <c r="L541" s="1707"/>
      <c r="M541" s="1866"/>
      <c r="N541" s="1866"/>
    </row>
    <row r="542" spans="1:14">
      <c r="A542" s="884">
        <v>537</v>
      </c>
      <c r="B542" s="1589">
        <v>537</v>
      </c>
      <c r="C542" s="2206">
        <v>537</v>
      </c>
      <c r="D542" s="1590" t="s">
        <v>1754</v>
      </c>
      <c r="E542" s="2190">
        <f>+'T-Balan21'!E541</f>
        <v>0</v>
      </c>
      <c r="F542" s="2190">
        <f>+'T-Balan21'!F541</f>
        <v>0</v>
      </c>
      <c r="G542" s="2222">
        <v>0</v>
      </c>
      <c r="H542" s="1110">
        <f t="shared" si="20"/>
        <v>0</v>
      </c>
      <c r="I542" s="1110">
        <f t="shared" si="21"/>
        <v>0</v>
      </c>
      <c r="L542" s="1707"/>
      <c r="M542" s="1866"/>
      <c r="N542" s="1866"/>
    </row>
    <row r="543" spans="1:14">
      <c r="A543" s="884">
        <v>538</v>
      </c>
      <c r="B543" s="1589">
        <v>538</v>
      </c>
      <c r="C543" s="2206">
        <v>538</v>
      </c>
      <c r="D543" s="1590" t="s">
        <v>1202</v>
      </c>
      <c r="E543" s="2190">
        <f>+'T-Balan21'!E542</f>
        <v>0</v>
      </c>
      <c r="F543" s="2190">
        <f>+'T-Balan21'!F542</f>
        <v>0</v>
      </c>
      <c r="G543" s="2222">
        <v>0</v>
      </c>
      <c r="H543" s="1110">
        <f t="shared" si="20"/>
        <v>0</v>
      </c>
      <c r="I543" s="1110">
        <f t="shared" si="21"/>
        <v>0</v>
      </c>
      <c r="L543" s="1707"/>
      <c r="M543" s="1866"/>
      <c r="N543" s="1866"/>
    </row>
    <row r="544" spans="1:14" ht="26.4">
      <c r="A544" s="884">
        <v>539</v>
      </c>
      <c r="B544" s="1589">
        <v>539</v>
      </c>
      <c r="C544" s="2206">
        <v>539</v>
      </c>
      <c r="D544" s="1590" t="s">
        <v>1755</v>
      </c>
      <c r="E544" s="2190">
        <f>+'T-Balan21'!E543</f>
        <v>0</v>
      </c>
      <c r="F544" s="2190">
        <f>+'T-Balan21'!F543</f>
        <v>0</v>
      </c>
      <c r="G544" s="2222">
        <v>0</v>
      </c>
      <c r="H544" s="1110">
        <f t="shared" si="20"/>
        <v>0</v>
      </c>
      <c r="I544" s="1110">
        <f t="shared" si="21"/>
        <v>0</v>
      </c>
      <c r="L544" s="1707"/>
      <c r="M544" s="1866"/>
      <c r="N544" s="1866"/>
    </row>
    <row r="545" spans="1:14">
      <c r="A545" s="884">
        <v>540</v>
      </c>
      <c r="B545" s="1589">
        <v>540</v>
      </c>
      <c r="C545" s="2206">
        <v>540</v>
      </c>
      <c r="D545" s="1590" t="s">
        <v>1564</v>
      </c>
      <c r="E545" s="2190">
        <f>+'T-Balan21'!E544</f>
        <v>0</v>
      </c>
      <c r="F545" s="2190">
        <f>+'T-Balan21'!F544</f>
        <v>0</v>
      </c>
      <c r="G545" s="2222">
        <v>0</v>
      </c>
      <c r="H545" s="1110">
        <f t="shared" si="20"/>
        <v>0</v>
      </c>
      <c r="I545" s="1110">
        <f t="shared" si="21"/>
        <v>0</v>
      </c>
      <c r="L545" s="1707"/>
      <c r="M545" s="1866"/>
      <c r="N545" s="1866"/>
    </row>
    <row r="546" spans="1:14">
      <c r="A546" s="884">
        <v>541</v>
      </c>
      <c r="B546" s="1589">
        <v>541</v>
      </c>
      <c r="C546" s="2207">
        <v>541</v>
      </c>
      <c r="D546" s="1590" t="s">
        <v>1897</v>
      </c>
      <c r="E546" s="2190">
        <f>+'T-Balan21'!E545</f>
        <v>0</v>
      </c>
      <c r="F546" s="2190">
        <f>+'T-Balan21'!F545</f>
        <v>0</v>
      </c>
      <c r="G546" s="2222">
        <v>0</v>
      </c>
      <c r="H546" s="1110">
        <f t="shared" si="20"/>
        <v>0</v>
      </c>
      <c r="I546" s="1110">
        <f t="shared" si="21"/>
        <v>0</v>
      </c>
      <c r="L546" s="1707"/>
      <c r="M546" s="1866"/>
      <c r="N546" s="1866"/>
    </row>
    <row r="547" spans="1:14" ht="26.4">
      <c r="A547" s="884">
        <v>542</v>
      </c>
      <c r="B547" s="1589">
        <v>542</v>
      </c>
      <c r="C547" s="2206">
        <v>542</v>
      </c>
      <c r="D547" s="1590" t="s">
        <v>1652</v>
      </c>
      <c r="E547" s="2190">
        <f>+'T-Balan21'!E546</f>
        <v>355699.62</v>
      </c>
      <c r="F547" s="2190">
        <f>+'T-Balan21'!F546</f>
        <v>0</v>
      </c>
      <c r="G547" s="2222">
        <v>0</v>
      </c>
      <c r="H547" s="1110">
        <f t="shared" si="20"/>
        <v>355699.62</v>
      </c>
      <c r="I547" s="1110">
        <f t="shared" si="21"/>
        <v>0</v>
      </c>
      <c r="L547" s="1707"/>
      <c r="M547" s="1866"/>
      <c r="N547" s="1866"/>
    </row>
    <row r="548" spans="1:14">
      <c r="A548" s="884">
        <v>543</v>
      </c>
      <c r="B548" s="1589">
        <v>543</v>
      </c>
      <c r="C548" s="2206">
        <v>543</v>
      </c>
      <c r="D548" s="1590" t="s">
        <v>1691</v>
      </c>
      <c r="E548" s="2190">
        <f>+'T-Balan21'!E547</f>
        <v>1551887</v>
      </c>
      <c r="F548" s="2190">
        <f>+'T-Balan21'!F547</f>
        <v>0</v>
      </c>
      <c r="G548" s="2222">
        <f>+E548</f>
        <v>1551887</v>
      </c>
      <c r="H548" s="1110">
        <f t="shared" si="20"/>
        <v>0</v>
      </c>
      <c r="I548" s="1110">
        <f t="shared" si="21"/>
        <v>0</v>
      </c>
      <c r="L548" s="1707"/>
      <c r="M548" s="1866"/>
      <c r="N548" s="1866"/>
    </row>
    <row r="549" spans="1:14">
      <c r="A549" s="884"/>
      <c r="B549" s="1589">
        <v>544</v>
      </c>
      <c r="C549" s="2206">
        <v>544</v>
      </c>
      <c r="D549" s="1590" t="s">
        <v>1672</v>
      </c>
      <c r="E549" s="2190">
        <f>+'T-Balan21'!E548</f>
        <v>0</v>
      </c>
      <c r="F549" s="2190">
        <f>+'T-Balan21'!F548</f>
        <v>31331729036</v>
      </c>
      <c r="G549" s="2222">
        <v>0</v>
      </c>
      <c r="H549" s="1110">
        <f t="shared" si="20"/>
        <v>0</v>
      </c>
      <c r="I549" s="1110">
        <f t="shared" si="21"/>
        <v>31331729036</v>
      </c>
      <c r="L549" s="1707"/>
      <c r="M549" s="1866"/>
      <c r="N549" s="1866"/>
    </row>
    <row r="550" spans="1:14">
      <c r="A550" s="884"/>
      <c r="B550" s="1589">
        <v>545</v>
      </c>
      <c r="C550" s="2206">
        <v>545</v>
      </c>
      <c r="D550" s="1590" t="s">
        <v>2378</v>
      </c>
      <c r="E550" s="2190">
        <f>+'T-Balan21'!E549</f>
        <v>56803838.25</v>
      </c>
      <c r="F550" s="2190">
        <f>+'T-Balan21'!F549</f>
        <v>0</v>
      </c>
      <c r="G550" s="2222">
        <v>0</v>
      </c>
      <c r="H550" s="1110">
        <f t="shared" si="20"/>
        <v>56803838.25</v>
      </c>
      <c r="I550" s="1110">
        <f t="shared" si="21"/>
        <v>0</v>
      </c>
      <c r="L550" s="1707"/>
      <c r="M550" s="1866"/>
      <c r="N550" s="1866"/>
    </row>
    <row r="551" spans="1:14">
      <c r="A551" s="884"/>
      <c r="B551" s="1589">
        <v>546</v>
      </c>
      <c r="C551" s="2206">
        <v>546</v>
      </c>
      <c r="D551" s="1590" t="s">
        <v>2379</v>
      </c>
      <c r="E551" s="2190">
        <f>+'T-Balan21'!E550</f>
        <v>0</v>
      </c>
      <c r="F551" s="2190">
        <f>+'T-Balan21'!F550</f>
        <v>27391936.93</v>
      </c>
      <c r="G551" s="2222">
        <v>0</v>
      </c>
      <c r="H551" s="1110">
        <f t="shared" si="20"/>
        <v>0</v>
      </c>
      <c r="I551" s="1110">
        <f t="shared" si="21"/>
        <v>27391936.93</v>
      </c>
      <c r="L551" s="1707"/>
      <c r="M551" s="1866"/>
      <c r="N551" s="1866"/>
    </row>
    <row r="552" spans="1:14">
      <c r="A552" s="884"/>
      <c r="B552" s="1589">
        <v>547</v>
      </c>
      <c r="C552" s="2206">
        <v>547</v>
      </c>
      <c r="D552" s="1590" t="s">
        <v>1674</v>
      </c>
      <c r="E552" s="2190">
        <f>+'T-Balan21'!E551</f>
        <v>0</v>
      </c>
      <c r="F552" s="2190">
        <f>+'T-Balan21'!F551</f>
        <v>8508500.3000000007</v>
      </c>
      <c r="G552" s="2222">
        <v>0</v>
      </c>
      <c r="H552" s="1110">
        <f t="shared" si="20"/>
        <v>0</v>
      </c>
      <c r="I552" s="1110">
        <f t="shared" si="21"/>
        <v>8508500.3000000007</v>
      </c>
      <c r="L552" s="1707"/>
      <c r="M552" s="1866"/>
      <c r="N552" s="1866"/>
    </row>
    <row r="553" spans="1:14">
      <c r="A553" s="884"/>
      <c r="B553" s="1589">
        <v>548</v>
      </c>
      <c r="C553" s="2206">
        <v>548</v>
      </c>
      <c r="D553" s="1590" t="s">
        <v>2183</v>
      </c>
      <c r="E553" s="2190">
        <f>+'T-Balan21'!E552</f>
        <v>0</v>
      </c>
      <c r="F553" s="2190">
        <f>+'T-Balan21'!F552</f>
        <v>0</v>
      </c>
      <c r="G553" s="2222">
        <v>0</v>
      </c>
      <c r="H553" s="1110">
        <f t="shared" si="20"/>
        <v>0</v>
      </c>
      <c r="I553" s="1110">
        <f t="shared" si="21"/>
        <v>0</v>
      </c>
      <c r="L553" s="1707"/>
      <c r="M553" s="1866"/>
      <c r="N553" s="1866"/>
    </row>
    <row r="554" spans="1:14" ht="14.4">
      <c r="A554" s="884"/>
      <c r="B554" s="1589">
        <v>549</v>
      </c>
      <c r="C554" s="2206">
        <v>549</v>
      </c>
      <c r="D554" s="2185" t="s">
        <v>2376</v>
      </c>
      <c r="E554" s="2190">
        <f>+'T-Balan21'!E553</f>
        <v>0</v>
      </c>
      <c r="F554" s="2190">
        <f>+'T-Balan21'!F553</f>
        <v>0</v>
      </c>
      <c r="G554" s="2222">
        <v>0</v>
      </c>
      <c r="H554" s="1110">
        <f t="shared" si="20"/>
        <v>0</v>
      </c>
      <c r="I554" s="1110">
        <f t="shared" si="21"/>
        <v>0</v>
      </c>
      <c r="L554" s="1707"/>
      <c r="M554" s="1866"/>
      <c r="N554" s="1866"/>
    </row>
    <row r="555" spans="1:14">
      <c r="A555" s="884"/>
      <c r="B555" s="1589">
        <v>550</v>
      </c>
      <c r="C555" s="2206">
        <v>550</v>
      </c>
      <c r="D555" s="1590" t="s">
        <v>1800</v>
      </c>
      <c r="E555" s="2190">
        <f>+'T-Balan21'!E554</f>
        <v>1711870</v>
      </c>
      <c r="F555" s="2190">
        <f>+'T-Balan21'!F554</f>
        <v>0</v>
      </c>
      <c r="G555" s="2222">
        <f>+E555</f>
        <v>1711870</v>
      </c>
      <c r="H555" s="1110">
        <f t="shared" si="20"/>
        <v>0</v>
      </c>
      <c r="I555" s="1110">
        <f t="shared" si="21"/>
        <v>0</v>
      </c>
      <c r="L555" s="1707"/>
      <c r="M555" s="1866"/>
      <c r="N555" s="1866"/>
    </row>
    <row r="556" spans="1:14" ht="26.4">
      <c r="A556" s="884"/>
      <c r="B556" s="1589">
        <v>551</v>
      </c>
      <c r="C556" s="2206">
        <v>551</v>
      </c>
      <c r="D556" s="1590" t="s">
        <v>1756</v>
      </c>
      <c r="E556" s="2190">
        <f>+'T-Balan21'!E555</f>
        <v>586470</v>
      </c>
      <c r="F556" s="2190">
        <f>+'T-Balan21'!F555</f>
        <v>0</v>
      </c>
      <c r="G556" s="2222">
        <f>+E556</f>
        <v>586470</v>
      </c>
      <c r="H556" s="1110">
        <f t="shared" si="20"/>
        <v>0</v>
      </c>
      <c r="I556" s="1110">
        <f t="shared" si="21"/>
        <v>0</v>
      </c>
      <c r="L556" s="1707"/>
      <c r="M556" s="1866"/>
      <c r="N556" s="1866"/>
    </row>
    <row r="557" spans="1:14" ht="14.4">
      <c r="A557" s="884"/>
      <c r="B557" s="1589">
        <v>552</v>
      </c>
      <c r="C557" s="2206">
        <v>552</v>
      </c>
      <c r="D557" s="2193" t="s">
        <v>2387</v>
      </c>
      <c r="E557" s="2190">
        <f>+'T-Balan21'!E556</f>
        <v>228969.74040000001</v>
      </c>
      <c r="F557" s="2190">
        <f>+'T-Balan21'!F556</f>
        <v>0</v>
      </c>
      <c r="G557" s="2222">
        <v>0</v>
      </c>
      <c r="H557" s="1110">
        <f t="shared" si="20"/>
        <v>228969.74040000001</v>
      </c>
      <c r="I557" s="1110">
        <f t="shared" si="21"/>
        <v>0</v>
      </c>
      <c r="L557" s="1707"/>
      <c r="M557" s="1866"/>
      <c r="N557" s="1866"/>
    </row>
    <row r="558" spans="1:14" ht="26.4">
      <c r="A558" s="884"/>
      <c r="B558" s="1589">
        <v>553</v>
      </c>
      <c r="C558" s="2206">
        <v>553</v>
      </c>
      <c r="D558" s="1590" t="s">
        <v>1758</v>
      </c>
      <c r="E558" s="2190">
        <f>+'T-Balan21'!E557</f>
        <v>0</v>
      </c>
      <c r="F558" s="2190">
        <f>+'T-Balan21'!F557</f>
        <v>0</v>
      </c>
      <c r="G558" s="2222">
        <v>0</v>
      </c>
      <c r="H558" s="1110">
        <f t="shared" si="20"/>
        <v>0</v>
      </c>
      <c r="I558" s="1110">
        <f t="shared" si="21"/>
        <v>0</v>
      </c>
      <c r="L558" s="1707"/>
      <c r="M558" s="1866"/>
      <c r="N558" s="1866"/>
    </row>
    <row r="559" spans="1:14" ht="26.4">
      <c r="A559" s="884"/>
      <c r="B559" s="1589">
        <v>554</v>
      </c>
      <c r="C559" s="2206">
        <v>554</v>
      </c>
      <c r="D559" s="1590" t="s">
        <v>1759</v>
      </c>
      <c r="E559" s="2190">
        <f>+'T-Balan21'!E558</f>
        <v>18486</v>
      </c>
      <c r="F559" s="2190">
        <f>+'T-Balan21'!F558</f>
        <v>0</v>
      </c>
      <c r="G559" s="2222">
        <f>+E559</f>
        <v>18486</v>
      </c>
      <c r="H559" s="1110">
        <f t="shared" si="20"/>
        <v>0</v>
      </c>
      <c r="I559" s="1110">
        <f t="shared" si="21"/>
        <v>0</v>
      </c>
      <c r="L559" s="1707"/>
      <c r="M559" s="1866"/>
      <c r="N559" s="1866"/>
    </row>
    <row r="560" spans="1:14" ht="26.4">
      <c r="A560" s="884"/>
      <c r="B560" s="1589">
        <v>555</v>
      </c>
      <c r="C560" s="2206">
        <v>555</v>
      </c>
      <c r="D560" s="1590" t="s">
        <v>1760</v>
      </c>
      <c r="E560" s="2190">
        <f>+'T-Balan21'!E559</f>
        <v>156522</v>
      </c>
      <c r="F560" s="2190">
        <f>+'T-Balan21'!F559</f>
        <v>0</v>
      </c>
      <c r="G560" s="2222">
        <f>+E560</f>
        <v>156522</v>
      </c>
      <c r="H560" s="1110">
        <f t="shared" si="20"/>
        <v>0</v>
      </c>
      <c r="I560" s="1110">
        <f t="shared" si="21"/>
        <v>0</v>
      </c>
      <c r="L560" s="1707"/>
      <c r="M560" s="1866"/>
      <c r="N560" s="1866"/>
    </row>
    <row r="561" spans="1:14">
      <c r="A561" s="884"/>
      <c r="B561" s="1589">
        <v>556</v>
      </c>
      <c r="C561" s="2206">
        <v>556</v>
      </c>
      <c r="D561" s="1590" t="s">
        <v>1761</v>
      </c>
      <c r="E561" s="2190">
        <f>+'T-Balan21'!E560</f>
        <v>68181</v>
      </c>
      <c r="F561" s="2190">
        <f>+'T-Balan21'!F560</f>
        <v>0</v>
      </c>
      <c r="G561" s="2222">
        <f>+E561</f>
        <v>68181</v>
      </c>
      <c r="H561" s="1110">
        <f t="shared" si="20"/>
        <v>0</v>
      </c>
      <c r="I561" s="1110">
        <f t="shared" si="21"/>
        <v>0</v>
      </c>
      <c r="L561" s="1707"/>
      <c r="M561" s="1866"/>
      <c r="N561" s="1866"/>
    </row>
    <row r="562" spans="1:14" ht="26.4">
      <c r="A562" s="884"/>
      <c r="B562" s="1589">
        <v>557</v>
      </c>
      <c r="C562" s="2206">
        <v>557</v>
      </c>
      <c r="D562" s="1590" t="s">
        <v>2377</v>
      </c>
      <c r="E562" s="2190">
        <f>+'T-Balan21'!E561</f>
        <v>0</v>
      </c>
      <c r="F562" s="2190">
        <f>+'T-Balan21'!F561</f>
        <v>500005</v>
      </c>
      <c r="G562" s="2222">
        <v>0</v>
      </c>
      <c r="H562" s="1110">
        <f t="shared" si="20"/>
        <v>0</v>
      </c>
      <c r="I562" s="1110">
        <f t="shared" si="21"/>
        <v>500005</v>
      </c>
      <c r="L562" s="1707"/>
      <c r="M562" s="1866"/>
      <c r="N562" s="1866"/>
    </row>
    <row r="563" spans="1:14">
      <c r="B563" s="1589">
        <v>558</v>
      </c>
      <c r="C563" s="2206">
        <v>558</v>
      </c>
      <c r="D563" s="1590" t="s">
        <v>1763</v>
      </c>
      <c r="E563" s="2190">
        <f>+'T-Balan21'!E562</f>
        <v>55347</v>
      </c>
      <c r="F563" s="2190">
        <f>+'T-Balan21'!F562</f>
        <v>0</v>
      </c>
      <c r="G563" s="2222">
        <f>+E563</f>
        <v>55347</v>
      </c>
      <c r="H563" s="1110">
        <f t="shared" si="20"/>
        <v>0</v>
      </c>
      <c r="I563" s="1110">
        <f t="shared" si="21"/>
        <v>0</v>
      </c>
      <c r="L563" s="1707"/>
      <c r="M563" s="1866"/>
      <c r="N563" s="1866"/>
    </row>
    <row r="564" spans="1:14">
      <c r="B564" s="1589">
        <v>559</v>
      </c>
      <c r="C564" s="2206">
        <v>559</v>
      </c>
      <c r="D564" s="1590" t="s">
        <v>1764</v>
      </c>
      <c r="E564" s="2190">
        <f>+'T-Balan21'!E563</f>
        <v>0</v>
      </c>
      <c r="F564" s="2190">
        <f>+'T-Balan21'!F563</f>
        <v>0</v>
      </c>
      <c r="G564" s="2222">
        <v>0</v>
      </c>
      <c r="H564" s="1110">
        <f t="shared" si="20"/>
        <v>0</v>
      </c>
      <c r="I564" s="1110">
        <f t="shared" si="21"/>
        <v>0</v>
      </c>
      <c r="L564" s="1707"/>
      <c r="M564" s="1866"/>
      <c r="N564" s="1866"/>
    </row>
    <row r="565" spans="1:14">
      <c r="B565" s="1589">
        <v>560</v>
      </c>
      <c r="C565" s="2206">
        <v>560</v>
      </c>
      <c r="D565" s="1702" t="s">
        <v>1772</v>
      </c>
      <c r="E565" s="2190">
        <f>+'T-Balan21'!E564</f>
        <v>28434</v>
      </c>
      <c r="F565" s="2190">
        <f>+'T-Balan21'!F564</f>
        <v>0</v>
      </c>
      <c r="G565" s="2222">
        <f>+E565</f>
        <v>28434</v>
      </c>
      <c r="H565" s="1110">
        <f t="shared" si="20"/>
        <v>0</v>
      </c>
      <c r="I565" s="1110">
        <f t="shared" si="21"/>
        <v>0</v>
      </c>
      <c r="L565" s="1707"/>
      <c r="M565" s="1866"/>
      <c r="N565" s="1866"/>
    </row>
    <row r="566" spans="1:14" ht="26.4">
      <c r="B566" s="1589">
        <v>561</v>
      </c>
      <c r="C566" s="2206">
        <v>561</v>
      </c>
      <c r="D566" s="1590" t="s">
        <v>1769</v>
      </c>
      <c r="E566" s="2190">
        <f>+'T-Balan21'!E565</f>
        <v>279694014.88</v>
      </c>
      <c r="F566" s="2190">
        <f>+'T-Balan21'!F565</f>
        <v>0</v>
      </c>
      <c r="G566" s="2222">
        <v>0</v>
      </c>
      <c r="H566" s="1110">
        <f t="shared" si="20"/>
        <v>279694014.88</v>
      </c>
      <c r="I566" s="1110">
        <f t="shared" si="21"/>
        <v>0</v>
      </c>
      <c r="L566" s="1707"/>
      <c r="M566" s="1866"/>
      <c r="N566" s="1866"/>
    </row>
    <row r="567" spans="1:14" s="2201" customFormat="1">
      <c r="A567" s="2205"/>
      <c r="B567" s="2196">
        <v>562</v>
      </c>
      <c r="C567" s="2206">
        <v>562</v>
      </c>
      <c r="D567" s="2197" t="s">
        <v>1771</v>
      </c>
      <c r="E567" s="2190">
        <f>+'T-Balan21'!E566</f>
        <v>0</v>
      </c>
      <c r="F567" s="2190">
        <f>+'T-Balan21'!F566</f>
        <v>0</v>
      </c>
      <c r="G567" s="2222">
        <v>0</v>
      </c>
      <c r="H567" s="1110">
        <f t="shared" si="20"/>
        <v>0</v>
      </c>
      <c r="I567" s="1110">
        <f t="shared" si="21"/>
        <v>0</v>
      </c>
      <c r="J567" s="1110"/>
      <c r="K567" s="1110"/>
      <c r="L567" s="2199"/>
      <c r="M567" s="2200"/>
      <c r="N567" s="2200"/>
    </row>
    <row r="568" spans="1:14" ht="26.4">
      <c r="B568" s="1589">
        <v>563</v>
      </c>
      <c r="C568" s="2206">
        <v>563</v>
      </c>
      <c r="D568" s="1590" t="s">
        <v>1787</v>
      </c>
      <c r="E568" s="2190">
        <f>+'T-Balan21'!E567</f>
        <v>0</v>
      </c>
      <c r="F568" s="2190">
        <f>+'T-Balan21'!F567</f>
        <v>0</v>
      </c>
      <c r="G568" s="2222">
        <v>0</v>
      </c>
      <c r="H568" s="1110">
        <f t="shared" si="20"/>
        <v>0</v>
      </c>
      <c r="I568" s="1110">
        <f t="shared" si="21"/>
        <v>0</v>
      </c>
      <c r="L568" s="1707"/>
      <c r="M568" s="1866"/>
      <c r="N568" s="1866"/>
    </row>
    <row r="569" spans="1:14">
      <c r="B569" s="1589">
        <v>564</v>
      </c>
      <c r="C569" s="2206">
        <v>564</v>
      </c>
      <c r="D569" s="1590" t="s">
        <v>1786</v>
      </c>
      <c r="E569" s="2190">
        <f>+'T-Balan21'!E568</f>
        <v>18102.5</v>
      </c>
      <c r="F569" s="2190">
        <f>+'T-Balan21'!F568</f>
        <v>0</v>
      </c>
      <c r="G569" s="2222">
        <v>0</v>
      </c>
      <c r="H569" s="1110">
        <f t="shared" si="20"/>
        <v>18102.5</v>
      </c>
      <c r="I569" s="1110">
        <f t="shared" si="21"/>
        <v>0</v>
      </c>
      <c r="L569" s="1707"/>
      <c r="M569" s="1866"/>
      <c r="N569" s="1866"/>
    </row>
    <row r="570" spans="1:14">
      <c r="B570" s="1589">
        <v>565</v>
      </c>
      <c r="C570" s="2206">
        <v>565</v>
      </c>
      <c r="D570" s="1591" t="s">
        <v>1588</v>
      </c>
      <c r="E570" s="2190">
        <f>+'T-Balan21'!E569</f>
        <v>0</v>
      </c>
      <c r="F570" s="2190">
        <f>+'T-Balan21'!F569</f>
        <v>10500</v>
      </c>
      <c r="G570" s="2222">
        <v>0</v>
      </c>
      <c r="H570" s="1110">
        <f t="shared" si="20"/>
        <v>0</v>
      </c>
      <c r="I570" s="1110">
        <f t="shared" si="21"/>
        <v>10500</v>
      </c>
      <c r="L570" s="1707"/>
      <c r="M570" s="1866"/>
      <c r="N570" s="1866"/>
    </row>
    <row r="571" spans="1:14">
      <c r="B571" s="1589">
        <v>566</v>
      </c>
      <c r="C571" s="2206">
        <v>566</v>
      </c>
      <c r="D571" s="1591" t="s">
        <v>1889</v>
      </c>
      <c r="E571" s="2190">
        <f>+'T-Balan21'!E570</f>
        <v>0</v>
      </c>
      <c r="F571" s="2190">
        <f>+'T-Balan21'!F570</f>
        <v>0</v>
      </c>
      <c r="G571" s="2222">
        <v>0</v>
      </c>
      <c r="H571" s="1110">
        <f t="shared" si="20"/>
        <v>0</v>
      </c>
      <c r="I571" s="1110">
        <f t="shared" si="21"/>
        <v>0</v>
      </c>
      <c r="L571" s="1707"/>
      <c r="M571" s="1866"/>
      <c r="N571" s="1866"/>
    </row>
    <row r="572" spans="1:14">
      <c r="B572" s="1592">
        <v>567</v>
      </c>
      <c r="C572" s="2208">
        <v>567</v>
      </c>
      <c r="D572" s="1591" t="s">
        <v>2150</v>
      </c>
      <c r="E572" s="2190">
        <f>+'T-Balan21'!E571</f>
        <v>158268</v>
      </c>
      <c r="F572" s="2190">
        <f>+'T-Balan21'!F571</f>
        <v>0</v>
      </c>
      <c r="G572" s="2222">
        <f>+E572</f>
        <v>158268</v>
      </c>
      <c r="H572" s="1110">
        <f t="shared" si="20"/>
        <v>0</v>
      </c>
      <c r="I572" s="1110">
        <f t="shared" si="21"/>
        <v>0</v>
      </c>
      <c r="L572" s="1707"/>
      <c r="M572" s="1866"/>
      <c r="N572" s="1906"/>
    </row>
    <row r="573" spans="1:14">
      <c r="B573" s="1592"/>
      <c r="C573" s="2208"/>
      <c r="D573" s="1591"/>
      <c r="E573" s="2190"/>
      <c r="F573" s="2190"/>
      <c r="G573" s="2222"/>
      <c r="L573" s="1707"/>
      <c r="M573" s="2223"/>
      <c r="N573" s="2223"/>
    </row>
    <row r="574" spans="1:14">
      <c r="B574" s="1592"/>
      <c r="C574" s="2208"/>
      <c r="D574" s="1591"/>
      <c r="E574" s="2190"/>
      <c r="F574" s="2190"/>
      <c r="G574" s="2222"/>
      <c r="L574" s="1707"/>
      <c r="M574" s="2223"/>
      <c r="N574" s="2223"/>
    </row>
    <row r="575" spans="1:14">
      <c r="B575" s="1592"/>
      <c r="C575" s="2208"/>
      <c r="D575" s="1591"/>
      <c r="E575" s="2190"/>
      <c r="F575" s="2190"/>
      <c r="G575" s="2222"/>
      <c r="L575" s="1707"/>
      <c r="M575" s="2223"/>
      <c r="N575" s="2223"/>
    </row>
    <row r="576" spans="1:14">
      <c r="B576" s="1592"/>
      <c r="C576" s="2208"/>
      <c r="D576" s="1591"/>
      <c r="E576" s="2190"/>
      <c r="F576" s="2190"/>
      <c r="G576" s="2222"/>
      <c r="L576" s="1707"/>
      <c r="M576" s="2223"/>
      <c r="N576" s="2223"/>
    </row>
    <row r="577" spans="2:16">
      <c r="B577" s="1592"/>
      <c r="C577" s="2208"/>
      <c r="D577" s="1591"/>
      <c r="E577" s="2190"/>
      <c r="F577" s="2190"/>
      <c r="G577" s="2222"/>
      <c r="L577" s="1707"/>
      <c r="M577" s="2223"/>
      <c r="N577" s="2223"/>
    </row>
    <row r="578" spans="2:16">
      <c r="B578" s="1592"/>
      <c r="C578" s="2208"/>
      <c r="D578" s="1591"/>
      <c r="E578" s="2190"/>
      <c r="F578" s="2190"/>
      <c r="G578" s="2222"/>
      <c r="L578" s="1707"/>
      <c r="M578" s="2223"/>
      <c r="N578" s="2223"/>
    </row>
    <row r="579" spans="2:16">
      <c r="B579" s="1592"/>
      <c r="C579" s="2208"/>
      <c r="D579" s="1591"/>
      <c r="E579" s="2190"/>
      <c r="F579" s="2190"/>
      <c r="G579" s="2222"/>
      <c r="L579" s="1707"/>
      <c r="M579" s="2223"/>
      <c r="N579" s="2223"/>
    </row>
    <row r="580" spans="2:16">
      <c r="B580" s="1592"/>
      <c r="C580" s="2208"/>
      <c r="D580" s="1591"/>
      <c r="E580" s="2190"/>
      <c r="F580" s="2190"/>
      <c r="G580" s="2222"/>
      <c r="L580" s="1707"/>
      <c r="M580" s="2223"/>
      <c r="N580" s="2223"/>
    </row>
    <row r="581" spans="2:16">
      <c r="B581" s="1592"/>
      <c r="C581" s="2208"/>
      <c r="D581" s="1591"/>
      <c r="E581" s="2190"/>
      <c r="F581" s="2190"/>
      <c r="G581" s="2222"/>
      <c r="L581" s="1707"/>
      <c r="M581" s="2223"/>
      <c r="N581" s="2223"/>
    </row>
    <row r="582" spans="2:16">
      <c r="B582" s="1592"/>
      <c r="C582" s="1592"/>
      <c r="D582" s="1591"/>
      <c r="E582" s="2190"/>
      <c r="F582" s="2190"/>
      <c r="G582" s="2222"/>
      <c r="M582" s="1593"/>
      <c r="N582" s="1593"/>
    </row>
    <row r="583" spans="2:16">
      <c r="B583" s="1594"/>
      <c r="C583" s="1594"/>
      <c r="D583" s="1595"/>
      <c r="E583" s="2221">
        <f>SUM(E6:E582)</f>
        <v>121180644944.62738</v>
      </c>
      <c r="F583" s="1706">
        <f>SUM(F6:F582)</f>
        <v>121180644944.62448</v>
      </c>
      <c r="G583" s="1706">
        <f>SUM(G6:G582)</f>
        <v>1006192996.6199999</v>
      </c>
      <c r="H583" s="1706">
        <f t="shared" ref="H583:P583" si="22">SUM(H6:H582)</f>
        <v>120843694353.15738</v>
      </c>
      <c r="I583" s="1706">
        <f t="shared" si="22"/>
        <v>120843694353.15448</v>
      </c>
      <c r="J583" s="1706">
        <f t="shared" ref="J583" si="23">SUM(J6:J582)</f>
        <v>1006192996.6199999</v>
      </c>
      <c r="K583" s="1706">
        <f t="shared" ref="K583" si="24">SUM(K6:K582)</f>
        <v>0</v>
      </c>
      <c r="L583" s="1706">
        <f t="shared" ref="L583" si="25">SUM(L6:L582)</f>
        <v>167644655.36000001</v>
      </c>
      <c r="M583" s="1706">
        <f t="shared" si="22"/>
        <v>0</v>
      </c>
      <c r="N583" s="1706">
        <f t="shared" si="22"/>
        <v>0</v>
      </c>
      <c r="O583" s="1706">
        <f t="shared" si="22"/>
        <v>92689.691999999995</v>
      </c>
      <c r="P583" s="1706">
        <f t="shared" si="22"/>
        <v>0</v>
      </c>
    </row>
    <row r="584" spans="2:16">
      <c r="B584" s="1594"/>
      <c r="C584" s="1594"/>
      <c r="D584" s="1597"/>
      <c r="E584" s="1586"/>
      <c r="F584" s="1586"/>
      <c r="G584" s="1586"/>
      <c r="M584" s="1586"/>
      <c r="N584" s="1586"/>
    </row>
    <row r="585" spans="2:16">
      <c r="B585" s="1594"/>
      <c r="C585" s="1594"/>
      <c r="D585" s="1597"/>
      <c r="E585" s="1598" t="s">
        <v>536</v>
      </c>
      <c r="F585" s="1907">
        <f>+E583-F583</f>
        <v>2.899169921875E-3</v>
      </c>
      <c r="G585" s="1599"/>
      <c r="M585" s="1598" t="s">
        <v>536</v>
      </c>
      <c r="N585" s="1907">
        <f>+M583-N583</f>
        <v>0</v>
      </c>
    </row>
    <row r="586" spans="2:16">
      <c r="B586" s="1594"/>
      <c r="C586" s="1594"/>
      <c r="D586" s="1597"/>
      <c r="E586" s="1599"/>
      <c r="F586" s="1599"/>
      <c r="G586" s="1599"/>
      <c r="M586" s="1599"/>
      <c r="N586" s="1599"/>
    </row>
    <row r="587" spans="2:16">
      <c r="B587" s="1594"/>
      <c r="C587" s="1594"/>
      <c r="D587" s="1597"/>
      <c r="E587" s="1599"/>
      <c r="F587" s="1599"/>
      <c r="G587" s="1599"/>
      <c r="M587" s="1599"/>
      <c r="N587" s="1599"/>
    </row>
    <row r="588" spans="2:16">
      <c r="B588" s="1594"/>
      <c r="C588" s="1594"/>
      <c r="D588" s="1597"/>
      <c r="E588" s="1599"/>
      <c r="F588" s="1599"/>
      <c r="G588" s="1599"/>
      <c r="M588" s="1599"/>
      <c r="N588" s="1599"/>
    </row>
    <row r="589" spans="2:16">
      <c r="B589" s="1594"/>
      <c r="C589" s="1594"/>
      <c r="D589" s="1597"/>
      <c r="E589" s="1599"/>
      <c r="F589" s="1599">
        <v>1247459162.1300001</v>
      </c>
      <c r="G589" s="1599"/>
      <c r="M589" s="1599"/>
      <c r="N589" s="1599">
        <v>1247459162.1300001</v>
      </c>
    </row>
    <row r="590" spans="2:16">
      <c r="B590" s="1600"/>
      <c r="C590" s="1600"/>
      <c r="D590" s="1597"/>
      <c r="E590" s="1599"/>
      <c r="F590" s="1599">
        <f>+F589-F585</f>
        <v>1247459162.1271009</v>
      </c>
      <c r="G590" s="1599"/>
      <c r="M590" s="1599"/>
      <c r="N590" s="1599">
        <f>+N589-N585</f>
        <v>1247459162.1300001</v>
      </c>
    </row>
    <row r="591" spans="2:16">
      <c r="B591" s="1600"/>
      <c r="C591" s="1600"/>
      <c r="E591" s="1599"/>
      <c r="F591" s="1599"/>
      <c r="G591" s="1599"/>
      <c r="M591" s="1599"/>
      <c r="N591" s="1599"/>
    </row>
    <row r="592" spans="2:16">
      <c r="E592" s="1603"/>
      <c r="F592" s="1599">
        <v>4427690.33</v>
      </c>
      <c r="G592" s="1599"/>
      <c r="M592" s="1603"/>
      <c r="N592" s="1599">
        <v>4427690.33</v>
      </c>
    </row>
    <row r="593" spans="5:14">
      <c r="E593" s="1604"/>
      <c r="F593" s="1604">
        <f>+F590-F592</f>
        <v>1243031471.797101</v>
      </c>
      <c r="G593" s="1604"/>
      <c r="M593" s="1604"/>
      <c r="N593" s="1604">
        <f>+N590-N592</f>
        <v>1243031471.8000002</v>
      </c>
    </row>
    <row r="594" spans="5:14">
      <c r="E594" s="1599"/>
      <c r="F594" s="1599"/>
      <c r="G594" s="1599"/>
      <c r="M594" s="1599"/>
      <c r="N594" s="1599"/>
    </row>
    <row r="595" spans="5:14">
      <c r="E595" s="1599"/>
      <c r="F595" s="1599"/>
      <c r="G595" s="1599"/>
      <c r="M595" s="1599"/>
      <c r="N595" s="1599"/>
    </row>
    <row r="596" spans="5:14">
      <c r="E596" s="1599"/>
      <c r="F596" s="1599"/>
      <c r="G596" s="1599"/>
      <c r="M596" s="1599"/>
      <c r="N596" s="1599"/>
    </row>
    <row r="597" spans="5:14">
      <c r="E597" s="1599"/>
      <c r="F597" s="1599"/>
      <c r="G597" s="1599"/>
      <c r="M597" s="1599"/>
      <c r="N597" s="1599"/>
    </row>
    <row r="598" spans="5:14">
      <c r="E598" s="1599"/>
      <c r="F598" s="1599"/>
      <c r="G598" s="1599"/>
      <c r="M598" s="1599"/>
      <c r="N598" s="1599"/>
    </row>
    <row r="599" spans="5:14">
      <c r="E599" s="1599"/>
      <c r="F599" s="1599"/>
      <c r="G599" s="1599"/>
      <c r="M599" s="1599"/>
      <c r="N599" s="1599"/>
    </row>
    <row r="600" spans="5:14">
      <c r="E600" s="1599"/>
      <c r="F600" s="1599"/>
      <c r="G600" s="1599"/>
      <c r="M600" s="1599"/>
      <c r="N600" s="1599"/>
    </row>
    <row r="601" spans="5:14">
      <c r="E601" s="1599"/>
      <c r="F601" s="1599"/>
      <c r="G601" s="1599"/>
      <c r="M601" s="1599"/>
      <c r="N601" s="1599"/>
    </row>
    <row r="602" spans="5:14">
      <c r="E602" s="1599"/>
      <c r="F602" s="1599"/>
      <c r="G602" s="1599"/>
      <c r="M602" s="1599"/>
      <c r="N602" s="1599"/>
    </row>
    <row r="603" spans="5:14">
      <c r="E603" s="1599"/>
      <c r="F603" s="1599"/>
      <c r="G603" s="1599"/>
      <c r="M603" s="1599"/>
      <c r="N603" s="1599"/>
    </row>
    <row r="604" spans="5:14">
      <c r="E604" s="1599"/>
      <c r="F604" s="1599"/>
      <c r="G604" s="1599"/>
      <c r="M604" s="1599"/>
      <c r="N604" s="1599"/>
    </row>
    <row r="605" spans="5:14">
      <c r="E605" s="1599"/>
      <c r="F605" s="1599"/>
      <c r="G605" s="1599"/>
      <c r="M605" s="1599"/>
      <c r="N605" s="1599"/>
    </row>
    <row r="606" spans="5:14">
      <c r="E606" s="1599"/>
      <c r="F606" s="1599"/>
      <c r="G606" s="1599"/>
      <c r="M606" s="1599"/>
      <c r="N606" s="1599"/>
    </row>
    <row r="607" spans="5:14">
      <c r="E607" s="1599"/>
      <c r="F607" s="1599"/>
      <c r="G607" s="1599"/>
      <c r="M607" s="1599"/>
      <c r="N607" s="1599"/>
    </row>
    <row r="608" spans="5:14">
      <c r="E608" s="1599"/>
      <c r="F608" s="1599"/>
      <c r="G608" s="1599"/>
      <c r="M608" s="1599"/>
      <c r="N608" s="1599"/>
    </row>
    <row r="609" spans="5:14">
      <c r="E609" s="1599"/>
      <c r="F609" s="1599"/>
      <c r="G609" s="1599"/>
      <c r="M609" s="1599"/>
      <c r="N609" s="1599"/>
    </row>
    <row r="610" spans="5:14">
      <c r="E610" s="1599"/>
      <c r="F610" s="1599"/>
      <c r="G610" s="1599"/>
      <c r="M610" s="1599"/>
      <c r="N610" s="1599"/>
    </row>
    <row r="611" spans="5:14">
      <c r="E611" s="1599"/>
      <c r="F611" s="1599"/>
      <c r="G611" s="1599"/>
      <c r="M611" s="1599"/>
      <c r="N611" s="1599"/>
    </row>
    <row r="612" spans="5:14">
      <c r="E612" s="1599"/>
      <c r="F612" s="1599"/>
      <c r="G612" s="1599"/>
      <c r="M612" s="1599"/>
      <c r="N612" s="1599"/>
    </row>
    <row r="613" spans="5:14">
      <c r="E613" s="1599"/>
      <c r="F613" s="1599"/>
      <c r="G613" s="1599"/>
      <c r="M613" s="1599"/>
      <c r="N613" s="1599"/>
    </row>
    <row r="614" spans="5:14">
      <c r="E614" s="1599"/>
      <c r="F614" s="1599"/>
      <c r="G614" s="1599"/>
      <c r="M614" s="1599"/>
      <c r="N614" s="1599"/>
    </row>
    <row r="615" spans="5:14">
      <c r="E615" s="1599"/>
      <c r="F615" s="1599"/>
      <c r="G615" s="1599"/>
      <c r="M615" s="1599"/>
      <c r="N615" s="1599"/>
    </row>
    <row r="616" spans="5:14">
      <c r="E616" s="1599"/>
      <c r="F616" s="1599"/>
      <c r="G616" s="1599"/>
      <c r="M616" s="1599"/>
      <c r="N616" s="1599"/>
    </row>
    <row r="617" spans="5:14">
      <c r="E617" s="1599"/>
      <c r="F617" s="1599"/>
      <c r="G617" s="1599"/>
      <c r="M617" s="1599"/>
      <c r="N617" s="1599"/>
    </row>
    <row r="618" spans="5:14">
      <c r="E618" s="1599"/>
      <c r="F618" s="1599"/>
      <c r="G618" s="1599"/>
      <c r="M618" s="1599"/>
      <c r="N618" s="1599"/>
    </row>
    <row r="619" spans="5:14">
      <c r="E619" s="1599"/>
      <c r="F619" s="1599"/>
      <c r="G619" s="1599"/>
      <c r="M619" s="1599"/>
      <c r="N619" s="1599"/>
    </row>
    <row r="620" spans="5:14">
      <c r="E620" s="1599"/>
      <c r="F620" s="1599"/>
      <c r="G620" s="1599"/>
      <c r="M620" s="1599"/>
      <c r="N620" s="1599"/>
    </row>
    <row r="621" spans="5:14">
      <c r="E621" s="1599"/>
      <c r="F621" s="1599"/>
      <c r="G621" s="1599"/>
      <c r="M621" s="1599"/>
      <c r="N621" s="1599"/>
    </row>
    <row r="622" spans="5:14">
      <c r="E622" s="1599"/>
      <c r="F622" s="1599"/>
      <c r="G622" s="1599"/>
      <c r="M622" s="1599"/>
      <c r="N622" s="1599"/>
    </row>
    <row r="623" spans="5:14">
      <c r="E623" s="1599"/>
      <c r="F623" s="1599"/>
      <c r="G623" s="1599"/>
      <c r="M623" s="1599"/>
      <c r="N623" s="1599"/>
    </row>
    <row r="624" spans="5:14">
      <c r="E624" s="1599"/>
      <c r="F624" s="1599"/>
      <c r="G624" s="1599"/>
      <c r="M624" s="1599"/>
      <c r="N624" s="1599"/>
    </row>
    <row r="625" spans="5:14">
      <c r="E625" s="1599"/>
      <c r="F625" s="1599"/>
      <c r="G625" s="1599"/>
      <c r="M625" s="1599"/>
      <c r="N625" s="1599"/>
    </row>
    <row r="626" spans="5:14">
      <c r="E626" s="1599"/>
      <c r="F626" s="1599"/>
      <c r="G626" s="1599"/>
      <c r="M626" s="1599"/>
      <c r="N626" s="1599"/>
    </row>
    <row r="627" spans="5:14">
      <c r="E627" s="1599"/>
      <c r="F627" s="1599"/>
      <c r="G627" s="1599"/>
      <c r="M627" s="1599"/>
      <c r="N627" s="1599"/>
    </row>
    <row r="628" spans="5:14">
      <c r="E628" s="1599"/>
      <c r="F628" s="1599"/>
      <c r="G628" s="1599"/>
      <c r="M628" s="1599"/>
      <c r="N628" s="1599"/>
    </row>
    <row r="629" spans="5:14">
      <c r="E629" s="1599"/>
      <c r="F629" s="1599"/>
      <c r="G629" s="1599"/>
      <c r="M629" s="1599"/>
      <c r="N629" s="1599"/>
    </row>
    <row r="630" spans="5:14">
      <c r="E630" s="1599"/>
      <c r="F630" s="1599"/>
      <c r="G630" s="1599"/>
      <c r="M630" s="1599"/>
      <c r="N630" s="1599"/>
    </row>
    <row r="631" spans="5:14">
      <c r="E631" s="1599"/>
      <c r="F631" s="1599"/>
      <c r="G631" s="1599"/>
      <c r="M631" s="1599"/>
      <c r="N631" s="1599"/>
    </row>
    <row r="632" spans="5:14">
      <c r="E632" s="1599"/>
      <c r="F632" s="1599"/>
      <c r="G632" s="1599"/>
      <c r="M632" s="1599"/>
      <c r="N632" s="1599"/>
    </row>
    <row r="633" spans="5:14">
      <c r="E633" s="1599"/>
      <c r="F633" s="1599"/>
      <c r="G633" s="1599"/>
      <c r="M633" s="1599"/>
      <c r="N633" s="1599"/>
    </row>
    <row r="634" spans="5:14">
      <c r="E634" s="1599"/>
      <c r="F634" s="1599"/>
      <c r="G634" s="1599"/>
      <c r="M634" s="1599"/>
      <c r="N634" s="1599"/>
    </row>
    <row r="635" spans="5:14">
      <c r="E635" s="1599"/>
      <c r="F635" s="1599"/>
      <c r="G635" s="1599"/>
      <c r="M635" s="1599"/>
      <c r="N635" s="1599"/>
    </row>
    <row r="636" spans="5:14">
      <c r="E636" s="1599"/>
      <c r="F636" s="1599"/>
      <c r="G636" s="1599"/>
      <c r="M636" s="1599"/>
      <c r="N636" s="1599"/>
    </row>
    <row r="637" spans="5:14">
      <c r="E637" s="1599"/>
      <c r="F637" s="1599"/>
      <c r="G637" s="1599"/>
      <c r="M637" s="1599"/>
      <c r="N637" s="1599"/>
    </row>
    <row r="638" spans="5:14">
      <c r="E638" s="1599"/>
      <c r="F638" s="1599"/>
      <c r="G638" s="1599"/>
      <c r="M638" s="1599"/>
      <c r="N638" s="1599"/>
    </row>
    <row r="639" spans="5:14">
      <c r="E639" s="1599"/>
      <c r="F639" s="1599"/>
      <c r="G639" s="1599"/>
      <c r="M639" s="1599"/>
      <c r="N639" s="1599"/>
    </row>
    <row r="640" spans="5:14">
      <c r="E640" s="1599"/>
      <c r="F640" s="1599"/>
      <c r="G640" s="1599"/>
      <c r="M640" s="1599"/>
      <c r="N640" s="1599"/>
    </row>
    <row r="641" spans="5:14">
      <c r="E641" s="1599"/>
      <c r="F641" s="1599"/>
      <c r="G641" s="1599"/>
      <c r="M641" s="1599"/>
      <c r="N641" s="1599"/>
    </row>
    <row r="642" spans="5:14">
      <c r="E642" s="1599"/>
      <c r="F642" s="1599"/>
      <c r="G642" s="1599"/>
      <c r="M642" s="1599"/>
      <c r="N642" s="1599"/>
    </row>
    <row r="643" spans="5:14">
      <c r="E643" s="1599"/>
      <c r="F643" s="1599"/>
      <c r="G643" s="1599"/>
      <c r="M643" s="1599"/>
      <c r="N643" s="1599"/>
    </row>
    <row r="644" spans="5:14">
      <c r="E644" s="1599"/>
      <c r="F644" s="1599"/>
      <c r="G644" s="1599"/>
      <c r="M644" s="1599"/>
      <c r="N644" s="1599"/>
    </row>
    <row r="645" spans="5:14">
      <c r="E645" s="1599"/>
      <c r="F645" s="1599"/>
      <c r="G645" s="1599"/>
      <c r="M645" s="1599"/>
      <c r="N645" s="1599"/>
    </row>
    <row r="646" spans="5:14">
      <c r="E646" s="1599"/>
      <c r="F646" s="1599"/>
      <c r="G646" s="1599"/>
      <c r="M646" s="1599"/>
      <c r="N646" s="1599"/>
    </row>
    <row r="647" spans="5:14">
      <c r="E647" s="1599"/>
      <c r="F647" s="1599"/>
      <c r="G647" s="1599"/>
      <c r="M647" s="1599"/>
      <c r="N647" s="1599"/>
    </row>
    <row r="648" spans="5:14">
      <c r="E648" s="1599"/>
      <c r="F648" s="1599"/>
      <c r="G648" s="1599"/>
      <c r="M648" s="1599"/>
      <c r="N648" s="1599"/>
    </row>
    <row r="649" spans="5:14">
      <c r="E649" s="1599"/>
      <c r="F649" s="1599"/>
      <c r="G649" s="1599"/>
      <c r="M649" s="1599"/>
      <c r="N649" s="1599"/>
    </row>
    <row r="650" spans="5:14">
      <c r="E650" s="1599"/>
      <c r="F650" s="1599"/>
      <c r="G650" s="1599"/>
      <c r="M650" s="1599"/>
      <c r="N650" s="1599"/>
    </row>
    <row r="651" spans="5:14">
      <c r="E651" s="1599"/>
      <c r="F651" s="1599"/>
      <c r="G651" s="1599"/>
      <c r="M651" s="1599"/>
      <c r="N651" s="1599"/>
    </row>
    <row r="652" spans="5:14">
      <c r="E652" s="1599"/>
      <c r="F652" s="1599"/>
      <c r="G652" s="1599"/>
      <c r="M652" s="1599"/>
      <c r="N652" s="1599"/>
    </row>
    <row r="653" spans="5:14">
      <c r="E653" s="1599"/>
      <c r="F653" s="1599"/>
      <c r="G653" s="1599"/>
      <c r="M653" s="1599"/>
      <c r="N653" s="1599"/>
    </row>
    <row r="654" spans="5:14">
      <c r="E654" s="1599"/>
      <c r="F654" s="1599"/>
      <c r="G654" s="1599"/>
      <c r="M654" s="1599"/>
      <c r="N654" s="1599"/>
    </row>
    <row r="655" spans="5:14">
      <c r="E655" s="1599"/>
      <c r="F655" s="1599"/>
      <c r="G655" s="1599"/>
      <c r="M655" s="1599"/>
      <c r="N655" s="1599"/>
    </row>
    <row r="656" spans="5:14">
      <c r="E656" s="1599"/>
      <c r="F656" s="1599"/>
      <c r="G656" s="1599"/>
      <c r="M656" s="1599"/>
      <c r="N656" s="1599"/>
    </row>
    <row r="657" spans="5:14">
      <c r="E657" s="1599"/>
      <c r="F657" s="1599"/>
      <c r="G657" s="1599"/>
      <c r="M657" s="1599"/>
      <c r="N657" s="1599"/>
    </row>
    <row r="658" spans="5:14">
      <c r="E658" s="1599"/>
      <c r="F658" s="1599"/>
      <c r="G658" s="1599"/>
      <c r="M658" s="1599"/>
      <c r="N658" s="1599"/>
    </row>
    <row r="659" spans="5:14">
      <c r="E659" s="1599"/>
      <c r="F659" s="1599"/>
      <c r="G659" s="1599"/>
      <c r="M659" s="1599"/>
      <c r="N659" s="1599"/>
    </row>
    <row r="660" spans="5:14">
      <c r="E660" s="1599"/>
      <c r="F660" s="1599"/>
      <c r="G660" s="1599"/>
      <c r="M660" s="1599"/>
      <c r="N660" s="1599"/>
    </row>
    <row r="661" spans="5:14">
      <c r="E661" s="1599"/>
      <c r="F661" s="1599"/>
      <c r="G661" s="1599"/>
      <c r="M661" s="1599"/>
      <c r="N661" s="1599"/>
    </row>
    <row r="662" spans="5:14">
      <c r="E662" s="1599"/>
      <c r="F662" s="1599"/>
      <c r="G662" s="1599"/>
      <c r="M662" s="1599"/>
      <c r="N662" s="1599"/>
    </row>
    <row r="663" spans="5:14">
      <c r="E663" s="1599"/>
      <c r="F663" s="1599"/>
      <c r="G663" s="1599"/>
      <c r="M663" s="1599"/>
      <c r="N663" s="1599"/>
    </row>
    <row r="664" spans="5:14">
      <c r="E664" s="1599"/>
      <c r="F664" s="1599"/>
      <c r="G664" s="1599"/>
      <c r="M664" s="1599"/>
      <c r="N664" s="1599"/>
    </row>
    <row r="665" spans="5:14">
      <c r="E665" s="1599"/>
      <c r="F665" s="1599"/>
      <c r="G665" s="1599"/>
      <c r="M665" s="1599"/>
      <c r="N665" s="1599"/>
    </row>
    <row r="666" spans="5:14">
      <c r="E666" s="1599"/>
      <c r="F666" s="1599"/>
      <c r="G666" s="1599"/>
      <c r="M666" s="1599"/>
      <c r="N666" s="1599"/>
    </row>
    <row r="667" spans="5:14">
      <c r="E667" s="1599"/>
      <c r="F667" s="1599"/>
      <c r="G667" s="1599"/>
      <c r="M667" s="1599"/>
      <c r="N667" s="1599"/>
    </row>
    <row r="668" spans="5:14">
      <c r="E668" s="1599"/>
      <c r="F668" s="1599"/>
      <c r="G668" s="1599"/>
      <c r="M668" s="1599"/>
      <c r="N668" s="1599"/>
    </row>
    <row r="669" spans="5:14">
      <c r="E669" s="1599"/>
      <c r="F669" s="1599"/>
      <c r="G669" s="1599"/>
      <c r="M669" s="1599"/>
      <c r="N669" s="1599"/>
    </row>
    <row r="670" spans="5:14">
      <c r="E670" s="1599"/>
      <c r="F670" s="1599"/>
      <c r="G670" s="1599"/>
      <c r="M670" s="1599"/>
      <c r="N670" s="1599"/>
    </row>
    <row r="671" spans="5:14">
      <c r="E671" s="1599"/>
      <c r="F671" s="1599"/>
      <c r="G671" s="1599"/>
      <c r="M671" s="1599"/>
      <c r="N671" s="1599"/>
    </row>
    <row r="672" spans="5:14">
      <c r="E672" s="1599"/>
      <c r="F672" s="1599"/>
      <c r="G672" s="1599"/>
      <c r="M672" s="1599"/>
      <c r="N672" s="1599"/>
    </row>
    <row r="673" spans="5:14">
      <c r="E673" s="1599"/>
      <c r="F673" s="1599"/>
      <c r="G673" s="1599"/>
      <c r="M673" s="1599"/>
      <c r="N673" s="1599"/>
    </row>
    <row r="674" spans="5:14">
      <c r="E674" s="1599"/>
      <c r="F674" s="1599"/>
      <c r="G674" s="1599"/>
      <c r="M674" s="1599"/>
      <c r="N674" s="1599"/>
    </row>
    <row r="675" spans="5:14">
      <c r="E675" s="1599"/>
      <c r="F675" s="1599"/>
      <c r="G675" s="1599"/>
      <c r="M675" s="1599"/>
      <c r="N675" s="1599"/>
    </row>
    <row r="676" spans="5:14">
      <c r="E676" s="1599"/>
      <c r="F676" s="1599"/>
      <c r="G676" s="1599"/>
      <c r="M676" s="1599"/>
      <c r="N676" s="1599"/>
    </row>
    <row r="677" spans="5:14">
      <c r="E677" s="1599"/>
      <c r="F677" s="1599"/>
      <c r="G677" s="1599"/>
      <c r="M677" s="1599"/>
      <c r="N677" s="1599"/>
    </row>
    <row r="678" spans="5:14">
      <c r="E678" s="1599"/>
      <c r="F678" s="1599"/>
      <c r="G678" s="1599"/>
      <c r="M678" s="1599"/>
      <c r="N678" s="1599"/>
    </row>
    <row r="679" spans="5:14">
      <c r="E679" s="1599"/>
      <c r="F679" s="1599"/>
      <c r="G679" s="1599"/>
      <c r="M679" s="1599"/>
      <c r="N679" s="1599"/>
    </row>
    <row r="680" spans="5:14">
      <c r="E680" s="1599"/>
      <c r="F680" s="1599"/>
      <c r="G680" s="1599"/>
      <c r="M680" s="1599"/>
      <c r="N680" s="1599"/>
    </row>
    <row r="681" spans="5:14">
      <c r="E681" s="1599"/>
      <c r="F681" s="1599"/>
      <c r="G681" s="1599"/>
      <c r="M681" s="1599"/>
      <c r="N681" s="1599"/>
    </row>
    <row r="682" spans="5:14">
      <c r="E682" s="1599"/>
      <c r="F682" s="1599"/>
      <c r="G682" s="1599"/>
      <c r="M682" s="1599"/>
      <c r="N682" s="1599"/>
    </row>
    <row r="683" spans="5:14">
      <c r="E683" s="1599"/>
      <c r="F683" s="1599"/>
      <c r="G683" s="1599"/>
      <c r="M683" s="1599"/>
      <c r="N683" s="1599"/>
    </row>
    <row r="684" spans="5:14">
      <c r="E684" s="1599"/>
      <c r="F684" s="1599"/>
      <c r="G684" s="1599"/>
      <c r="M684" s="1599"/>
      <c r="N684" s="1599"/>
    </row>
    <row r="685" spans="5:14">
      <c r="E685" s="1599"/>
      <c r="F685" s="1599"/>
      <c r="G685" s="1599"/>
      <c r="M685" s="1599"/>
      <c r="N685" s="1599"/>
    </row>
    <row r="686" spans="5:14">
      <c r="E686" s="1599"/>
      <c r="F686" s="1599"/>
      <c r="G686" s="1599"/>
      <c r="M686" s="1599"/>
      <c r="N686" s="1599"/>
    </row>
    <row r="687" spans="5:14">
      <c r="E687" s="1599"/>
      <c r="F687" s="1599"/>
      <c r="G687" s="1599"/>
      <c r="M687" s="1599"/>
      <c r="N687" s="1599"/>
    </row>
    <row r="688" spans="5:14">
      <c r="E688" s="1599"/>
      <c r="F688" s="1599"/>
      <c r="G688" s="1599"/>
      <c r="M688" s="1599"/>
      <c r="N688" s="1599"/>
    </row>
    <row r="689" spans="5:14">
      <c r="E689" s="1599"/>
      <c r="F689" s="1599"/>
      <c r="G689" s="1599"/>
      <c r="M689" s="1599"/>
      <c r="N689" s="1599"/>
    </row>
    <row r="690" spans="5:14">
      <c r="E690" s="1599"/>
      <c r="F690" s="1599"/>
      <c r="G690" s="1599"/>
      <c r="M690" s="1599"/>
      <c r="N690" s="1599"/>
    </row>
    <row r="691" spans="5:14">
      <c r="E691" s="1599"/>
      <c r="F691" s="1599"/>
      <c r="G691" s="1599"/>
      <c r="M691" s="1599"/>
      <c r="N691" s="1599"/>
    </row>
    <row r="692" spans="5:14">
      <c r="E692" s="1599"/>
      <c r="F692" s="1599"/>
      <c r="G692" s="1599"/>
      <c r="M692" s="1599"/>
      <c r="N692" s="1599"/>
    </row>
    <row r="693" spans="5:14">
      <c r="E693" s="1599"/>
      <c r="F693" s="1599"/>
      <c r="G693" s="1599"/>
      <c r="M693" s="1599"/>
      <c r="N693" s="1599"/>
    </row>
    <row r="694" spans="5:14">
      <c r="E694" s="1599"/>
      <c r="F694" s="1599"/>
      <c r="G694" s="1599"/>
      <c r="M694" s="1599"/>
      <c r="N694" s="1599"/>
    </row>
    <row r="695" spans="5:14">
      <c r="E695" s="1599"/>
      <c r="F695" s="1599"/>
      <c r="G695" s="1599"/>
      <c r="M695" s="1599"/>
      <c r="N695" s="1599"/>
    </row>
    <row r="696" spans="5:14">
      <c r="E696" s="1599"/>
      <c r="F696" s="1599"/>
      <c r="G696" s="1599"/>
      <c r="M696" s="1599"/>
      <c r="N696" s="1599"/>
    </row>
    <row r="697" spans="5:14">
      <c r="E697" s="1599"/>
      <c r="F697" s="1599"/>
      <c r="G697" s="1599"/>
      <c r="M697" s="1599"/>
      <c r="N697" s="1599"/>
    </row>
    <row r="698" spans="5:14">
      <c r="E698" s="1599"/>
      <c r="F698" s="1599"/>
      <c r="G698" s="1599"/>
      <c r="M698" s="1599"/>
      <c r="N698" s="1599"/>
    </row>
    <row r="699" spans="5:14">
      <c r="E699" s="1599"/>
      <c r="F699" s="1599"/>
      <c r="G699" s="1599"/>
      <c r="M699" s="1599"/>
      <c r="N699" s="1599"/>
    </row>
    <row r="700" spans="5:14">
      <c r="E700" s="1599"/>
      <c r="F700" s="1599"/>
      <c r="G700" s="1599"/>
      <c r="M700" s="1599"/>
      <c r="N700" s="1599"/>
    </row>
    <row r="701" spans="5:14">
      <c r="E701" s="1599"/>
      <c r="F701" s="1599"/>
      <c r="G701" s="1599"/>
      <c r="M701" s="1599"/>
      <c r="N701" s="1599"/>
    </row>
    <row r="702" spans="5:14">
      <c r="E702" s="1599"/>
      <c r="F702" s="1599"/>
      <c r="G702" s="1599"/>
      <c r="M702" s="1599"/>
      <c r="N702" s="1599"/>
    </row>
    <row r="703" spans="5:14">
      <c r="E703" s="1599"/>
      <c r="F703" s="1599"/>
      <c r="G703" s="1599"/>
      <c r="M703" s="1599"/>
      <c r="N703" s="1599"/>
    </row>
    <row r="704" spans="5:14">
      <c r="E704" s="1599"/>
      <c r="F704" s="1599"/>
      <c r="G704" s="1599"/>
      <c r="M704" s="1599"/>
      <c r="N704" s="1599"/>
    </row>
    <row r="705" spans="5:14">
      <c r="E705" s="1599"/>
      <c r="F705" s="1599"/>
      <c r="G705" s="1599"/>
      <c r="M705" s="1599"/>
      <c r="N705" s="1599"/>
    </row>
    <row r="706" spans="5:14">
      <c r="E706" s="1599"/>
      <c r="F706" s="1599"/>
      <c r="G706" s="1599"/>
      <c r="M706" s="1599"/>
      <c r="N706" s="1599"/>
    </row>
    <row r="707" spans="5:14">
      <c r="E707" s="1599"/>
      <c r="F707" s="1599"/>
      <c r="G707" s="1599"/>
      <c r="M707" s="1599"/>
      <c r="N707" s="1599"/>
    </row>
    <row r="708" spans="5:14">
      <c r="E708" s="1599"/>
      <c r="F708" s="1599"/>
      <c r="G708" s="1599"/>
      <c r="M708" s="1599"/>
      <c r="N708" s="1599"/>
    </row>
    <row r="709" spans="5:14">
      <c r="E709" s="1599"/>
      <c r="F709" s="1599"/>
      <c r="G709" s="1599"/>
      <c r="M709" s="1599"/>
      <c r="N709" s="1599"/>
    </row>
    <row r="710" spans="5:14">
      <c r="E710" s="1599"/>
      <c r="F710" s="1599"/>
      <c r="G710" s="1599"/>
      <c r="M710" s="1599"/>
      <c r="N710" s="1599"/>
    </row>
    <row r="711" spans="5:14">
      <c r="E711" s="1599"/>
      <c r="F711" s="1599"/>
      <c r="G711" s="1599"/>
      <c r="M711" s="1599"/>
      <c r="N711" s="1599"/>
    </row>
    <row r="712" spans="5:14">
      <c r="E712" s="1599"/>
      <c r="F712" s="1599"/>
      <c r="G712" s="1599"/>
      <c r="M712" s="1599"/>
      <c r="N712" s="1599"/>
    </row>
    <row r="713" spans="5:14">
      <c r="E713" s="1599"/>
      <c r="F713" s="1599"/>
      <c r="G713" s="1599"/>
      <c r="M713" s="1599"/>
      <c r="N713" s="1599"/>
    </row>
    <row r="714" spans="5:14">
      <c r="E714" s="1599"/>
      <c r="F714" s="1599"/>
      <c r="G714" s="1599"/>
      <c r="M714" s="1599"/>
      <c r="N714" s="1599"/>
    </row>
    <row r="715" spans="5:14">
      <c r="E715" s="1599"/>
      <c r="F715" s="1599"/>
      <c r="G715" s="1599"/>
      <c r="M715" s="1599"/>
      <c r="N715" s="1599"/>
    </row>
    <row r="716" spans="5:14">
      <c r="E716" s="1599"/>
      <c r="F716" s="1599"/>
      <c r="G716" s="1599"/>
      <c r="M716" s="1599"/>
      <c r="N716" s="1599"/>
    </row>
    <row r="717" spans="5:14">
      <c r="E717" s="1599"/>
      <c r="F717" s="1599"/>
      <c r="G717" s="1599"/>
      <c r="M717" s="1599"/>
      <c r="N717" s="1599"/>
    </row>
    <row r="718" spans="5:14">
      <c r="E718" s="1599"/>
      <c r="F718" s="1599"/>
      <c r="G718" s="1599"/>
      <c r="M718" s="1599"/>
      <c r="N718" s="1599"/>
    </row>
    <row r="719" spans="5:14">
      <c r="E719" s="1599"/>
      <c r="F719" s="1599"/>
      <c r="G719" s="1599"/>
      <c r="M719" s="1599"/>
      <c r="N719" s="1599"/>
    </row>
    <row r="720" spans="5:14">
      <c r="E720" s="1599"/>
      <c r="F720" s="1599"/>
      <c r="G720" s="1599"/>
      <c r="M720" s="1599"/>
      <c r="N720" s="1599"/>
    </row>
    <row r="721" spans="5:14">
      <c r="E721" s="1599"/>
      <c r="F721" s="1599"/>
      <c r="G721" s="1599"/>
      <c r="M721" s="1599"/>
      <c r="N721" s="1599"/>
    </row>
    <row r="722" spans="5:14">
      <c r="E722" s="1599"/>
      <c r="F722" s="1599"/>
      <c r="G722" s="1599"/>
      <c r="M722" s="1599"/>
      <c r="N722" s="1599"/>
    </row>
    <row r="723" spans="5:14">
      <c r="E723" s="1599"/>
      <c r="F723" s="1599"/>
      <c r="G723" s="1599"/>
      <c r="M723" s="1599"/>
      <c r="N723" s="1599"/>
    </row>
    <row r="724" spans="5:14">
      <c r="E724" s="1599"/>
      <c r="F724" s="1599"/>
      <c r="G724" s="1599"/>
      <c r="M724" s="1599"/>
      <c r="N724" s="1599"/>
    </row>
    <row r="725" spans="5:14">
      <c r="E725" s="1599"/>
      <c r="F725" s="1599"/>
      <c r="G725" s="1599"/>
      <c r="M725" s="1599"/>
      <c r="N725" s="1599"/>
    </row>
    <row r="726" spans="5:14">
      <c r="E726" s="1599"/>
      <c r="F726" s="1599"/>
      <c r="G726" s="1599"/>
      <c r="M726" s="1599"/>
      <c r="N726" s="1599"/>
    </row>
    <row r="727" spans="5:14">
      <c r="E727" s="1599"/>
      <c r="F727" s="1599"/>
      <c r="G727" s="1599"/>
      <c r="M727" s="1599"/>
      <c r="N727" s="1599"/>
    </row>
    <row r="728" spans="5:14">
      <c r="E728" s="1599"/>
      <c r="F728" s="1599"/>
      <c r="G728" s="1599"/>
      <c r="M728" s="1599"/>
      <c r="N728" s="1599"/>
    </row>
    <row r="729" spans="5:14">
      <c r="E729" s="1599"/>
      <c r="F729" s="1599"/>
      <c r="G729" s="1599"/>
      <c r="M729" s="1599"/>
      <c r="N729" s="1599"/>
    </row>
    <row r="730" spans="5:14">
      <c r="E730" s="1599"/>
      <c r="F730" s="1599"/>
      <c r="G730" s="1599"/>
      <c r="M730" s="1599"/>
      <c r="N730" s="1599"/>
    </row>
    <row r="731" spans="5:14">
      <c r="E731" s="1599"/>
      <c r="F731" s="1599"/>
      <c r="G731" s="1599"/>
      <c r="M731" s="1599"/>
      <c r="N731" s="1599"/>
    </row>
    <row r="732" spans="5:14">
      <c r="E732" s="1599"/>
      <c r="F732" s="1599"/>
      <c r="G732" s="1599"/>
      <c r="M732" s="1599"/>
      <c r="N732" s="1599"/>
    </row>
    <row r="733" spans="5:14">
      <c r="E733" s="1599"/>
      <c r="F733" s="1599"/>
      <c r="G733" s="1599"/>
      <c r="M733" s="1599"/>
      <c r="N733" s="1599"/>
    </row>
    <row r="734" spans="5:14">
      <c r="E734" s="1599"/>
      <c r="F734" s="1599"/>
      <c r="G734" s="1599"/>
      <c r="M734" s="1599"/>
      <c r="N734" s="1599"/>
    </row>
    <row r="735" spans="5:14">
      <c r="E735" s="1599"/>
      <c r="F735" s="1599"/>
      <c r="G735" s="1599"/>
      <c r="M735" s="1599"/>
      <c r="N735" s="1599"/>
    </row>
    <row r="736" spans="5:14">
      <c r="E736" s="1599"/>
      <c r="F736" s="1599"/>
      <c r="G736" s="1599"/>
      <c r="M736" s="1599"/>
      <c r="N736" s="1599"/>
    </row>
    <row r="737" spans="5:14">
      <c r="E737" s="1599"/>
      <c r="F737" s="1599"/>
      <c r="G737" s="1599"/>
      <c r="M737" s="1599"/>
      <c r="N737" s="1599"/>
    </row>
    <row r="738" spans="5:14">
      <c r="E738" s="1599"/>
      <c r="F738" s="1599"/>
      <c r="G738" s="1599"/>
      <c r="M738" s="1599"/>
      <c r="N738" s="1599"/>
    </row>
    <row r="739" spans="5:14">
      <c r="E739" s="1599"/>
      <c r="F739" s="1599"/>
      <c r="G739" s="1599"/>
      <c r="M739" s="1599"/>
      <c r="N739" s="1599"/>
    </row>
    <row r="740" spans="5:14">
      <c r="E740" s="1599"/>
      <c r="F740" s="1599"/>
      <c r="G740" s="1599"/>
      <c r="M740" s="1599"/>
      <c r="N740" s="1599"/>
    </row>
    <row r="741" spans="5:14">
      <c r="E741" s="1599"/>
      <c r="F741" s="1599"/>
      <c r="G741" s="1599"/>
      <c r="M741" s="1599"/>
      <c r="N741" s="1599"/>
    </row>
    <row r="742" spans="5:14">
      <c r="E742" s="1599"/>
      <c r="F742" s="1599"/>
      <c r="G742" s="1599"/>
      <c r="M742" s="1599"/>
      <c r="N742" s="1599"/>
    </row>
    <row r="743" spans="5:14">
      <c r="E743" s="1599"/>
      <c r="F743" s="1599"/>
      <c r="G743" s="1599"/>
      <c r="M743" s="1599"/>
      <c r="N743" s="1599"/>
    </row>
    <row r="744" spans="5:14">
      <c r="E744" s="1599"/>
      <c r="F744" s="1599"/>
      <c r="G744" s="1599"/>
      <c r="M744" s="1599"/>
      <c r="N744" s="1599"/>
    </row>
    <row r="745" spans="5:14">
      <c r="E745" s="1599"/>
      <c r="F745" s="1599"/>
      <c r="G745" s="1599"/>
      <c r="M745" s="1599"/>
      <c r="N745" s="1599"/>
    </row>
    <row r="746" spans="5:14">
      <c r="E746" s="1599"/>
      <c r="F746" s="1599"/>
      <c r="G746" s="1599"/>
      <c r="M746" s="1599"/>
      <c r="N746" s="1599"/>
    </row>
    <row r="747" spans="5:14">
      <c r="E747" s="1599"/>
      <c r="F747" s="1599"/>
      <c r="G747" s="1599"/>
      <c r="M747" s="1599"/>
      <c r="N747" s="1599"/>
    </row>
    <row r="748" spans="5:14">
      <c r="E748" s="1599"/>
      <c r="F748" s="1599"/>
      <c r="G748" s="1599"/>
      <c r="M748" s="1599"/>
      <c r="N748" s="1599"/>
    </row>
    <row r="749" spans="5:14">
      <c r="E749" s="1599"/>
      <c r="F749" s="1599"/>
      <c r="G749" s="1599"/>
      <c r="M749" s="1599"/>
      <c r="N749" s="1599"/>
    </row>
    <row r="750" spans="5:14">
      <c r="E750" s="1599"/>
      <c r="F750" s="1599"/>
      <c r="G750" s="1599"/>
      <c r="M750" s="1599"/>
      <c r="N750" s="1599"/>
    </row>
    <row r="751" spans="5:14">
      <c r="E751" s="1599"/>
      <c r="F751" s="1599"/>
      <c r="G751" s="1599"/>
      <c r="M751" s="1599"/>
      <c r="N751" s="1599"/>
    </row>
    <row r="752" spans="5:14">
      <c r="E752" s="1599"/>
      <c r="F752" s="1599"/>
      <c r="G752" s="1599"/>
      <c r="M752" s="1599"/>
      <c r="N752" s="1599"/>
    </row>
    <row r="753" spans="5:14">
      <c r="E753" s="1599"/>
      <c r="F753" s="1599"/>
      <c r="G753" s="1599"/>
      <c r="M753" s="1599"/>
      <c r="N753" s="1599"/>
    </row>
    <row r="754" spans="5:14">
      <c r="E754" s="1599"/>
      <c r="F754" s="1599"/>
      <c r="G754" s="1599"/>
      <c r="M754" s="1599"/>
      <c r="N754" s="1599"/>
    </row>
    <row r="755" spans="5:14">
      <c r="E755" s="1599"/>
      <c r="F755" s="1599"/>
      <c r="G755" s="1599"/>
      <c r="M755" s="1599"/>
      <c r="N755" s="1599"/>
    </row>
    <row r="756" spans="5:14">
      <c r="E756" s="1599"/>
      <c r="F756" s="1599"/>
      <c r="G756" s="1599"/>
      <c r="M756" s="1599"/>
      <c r="N756" s="1599"/>
    </row>
    <row r="757" spans="5:14">
      <c r="E757" s="1599"/>
      <c r="F757" s="1599"/>
      <c r="G757" s="1599"/>
      <c r="M757" s="1599"/>
      <c r="N757" s="1599"/>
    </row>
    <row r="758" spans="5:14">
      <c r="E758" s="1599"/>
      <c r="F758" s="1599"/>
      <c r="G758" s="1599"/>
      <c r="M758" s="1599"/>
      <c r="N758" s="1599"/>
    </row>
    <row r="759" spans="5:14">
      <c r="E759" s="1599"/>
      <c r="F759" s="1599"/>
      <c r="G759" s="1599"/>
      <c r="M759" s="1599"/>
      <c r="N759" s="1599"/>
    </row>
    <row r="760" spans="5:14">
      <c r="E760" s="1599"/>
      <c r="F760" s="1599"/>
      <c r="G760" s="1599"/>
      <c r="M760" s="1599"/>
      <c r="N760" s="1599"/>
    </row>
    <row r="761" spans="5:14">
      <c r="E761" s="1599"/>
      <c r="F761" s="1599"/>
      <c r="G761" s="1599"/>
      <c r="M761" s="1599"/>
      <c r="N761" s="1599"/>
    </row>
    <row r="762" spans="5:14">
      <c r="E762" s="1599"/>
      <c r="F762" s="1599"/>
      <c r="G762" s="1599"/>
      <c r="M762" s="1599"/>
      <c r="N762" s="1599"/>
    </row>
    <row r="763" spans="5:14">
      <c r="E763" s="1599"/>
      <c r="F763" s="1599"/>
      <c r="G763" s="1599"/>
      <c r="M763" s="1599"/>
      <c r="N763" s="1599"/>
    </row>
    <row r="764" spans="5:14">
      <c r="E764" s="1599"/>
      <c r="F764" s="1599"/>
      <c r="G764" s="1599"/>
      <c r="M764" s="1599"/>
      <c r="N764" s="1599"/>
    </row>
    <row r="765" spans="5:14">
      <c r="E765" s="1599"/>
      <c r="F765" s="1599"/>
      <c r="G765" s="1599"/>
      <c r="M765" s="1599"/>
      <c r="N765" s="1599"/>
    </row>
    <row r="766" spans="5:14">
      <c r="E766" s="1599"/>
      <c r="F766" s="1599"/>
      <c r="G766" s="1599"/>
      <c r="M766" s="1599"/>
      <c r="N766" s="1599"/>
    </row>
    <row r="767" spans="5:14">
      <c r="E767" s="1599"/>
      <c r="F767" s="1599"/>
      <c r="G767" s="1599"/>
      <c r="M767" s="1599"/>
      <c r="N767" s="1599"/>
    </row>
    <row r="768" spans="5:14">
      <c r="E768" s="1599"/>
      <c r="F768" s="1599"/>
      <c r="G768" s="1599"/>
      <c r="M768" s="1599"/>
      <c r="N768" s="1599"/>
    </row>
    <row r="769" spans="5:14">
      <c r="E769" s="1599"/>
      <c r="F769" s="1599"/>
      <c r="G769" s="1599"/>
      <c r="M769" s="1599"/>
      <c r="N769" s="1599"/>
    </row>
    <row r="770" spans="5:14">
      <c r="E770" s="1599"/>
      <c r="F770" s="1599"/>
      <c r="G770" s="1599"/>
      <c r="M770" s="1599"/>
      <c r="N770" s="1599"/>
    </row>
    <row r="771" spans="5:14">
      <c r="E771" s="1599"/>
      <c r="F771" s="1599"/>
      <c r="G771" s="1599"/>
      <c r="M771" s="1599"/>
      <c r="N771" s="1599"/>
    </row>
    <row r="772" spans="5:14">
      <c r="E772" s="1599"/>
      <c r="F772" s="1599"/>
      <c r="G772" s="1599"/>
      <c r="M772" s="1599"/>
      <c r="N772" s="1599"/>
    </row>
    <row r="773" spans="5:14">
      <c r="E773" s="1599"/>
      <c r="F773" s="1599"/>
      <c r="G773" s="1599"/>
      <c r="M773" s="1599"/>
      <c r="N773" s="1599"/>
    </row>
    <row r="774" spans="5:14">
      <c r="E774" s="1599"/>
      <c r="F774" s="1599"/>
      <c r="G774" s="1599"/>
      <c r="M774" s="1599"/>
      <c r="N774" s="1599"/>
    </row>
    <row r="775" spans="5:14">
      <c r="E775" s="1599"/>
      <c r="F775" s="1599"/>
      <c r="G775" s="1599"/>
      <c r="M775" s="1599"/>
      <c r="N775" s="1599"/>
    </row>
    <row r="776" spans="5:14">
      <c r="E776" s="1599"/>
      <c r="F776" s="1599"/>
      <c r="G776" s="1599"/>
      <c r="M776" s="1599"/>
      <c r="N776" s="1599"/>
    </row>
    <row r="777" spans="5:14">
      <c r="E777" s="1599"/>
      <c r="F777" s="1599"/>
      <c r="G777" s="1599"/>
      <c r="M777" s="1599"/>
      <c r="N777" s="1599"/>
    </row>
    <row r="778" spans="5:14">
      <c r="E778" s="1599"/>
      <c r="F778" s="1599"/>
      <c r="G778" s="1599"/>
      <c r="M778" s="1599"/>
      <c r="N778" s="1599"/>
    </row>
    <row r="779" spans="5:14">
      <c r="E779" s="1599"/>
      <c r="F779" s="1599"/>
      <c r="G779" s="1599"/>
      <c r="M779" s="1599"/>
      <c r="N779" s="1599"/>
    </row>
    <row r="780" spans="5:14">
      <c r="E780" s="1599"/>
      <c r="F780" s="1599"/>
      <c r="G780" s="1599"/>
      <c r="M780" s="1599"/>
      <c r="N780" s="1599"/>
    </row>
    <row r="781" spans="5:14">
      <c r="E781" s="1599"/>
      <c r="F781" s="1599"/>
      <c r="G781" s="1599"/>
      <c r="M781" s="1599"/>
      <c r="N781" s="1599"/>
    </row>
    <row r="782" spans="5:14">
      <c r="E782" s="1599"/>
      <c r="F782" s="1599"/>
      <c r="G782" s="1599"/>
      <c r="M782" s="1599"/>
      <c r="N782" s="1599"/>
    </row>
    <row r="783" spans="5:14">
      <c r="E783" s="1599"/>
      <c r="F783" s="1599"/>
      <c r="G783" s="1599"/>
      <c r="M783" s="1599"/>
      <c r="N783" s="1599"/>
    </row>
    <row r="784" spans="5:14">
      <c r="E784" s="1599"/>
      <c r="F784" s="1599"/>
      <c r="G784" s="1599"/>
      <c r="M784" s="1599"/>
      <c r="N784" s="1599"/>
    </row>
    <row r="785" spans="5:14">
      <c r="E785" s="1599"/>
      <c r="F785" s="1599"/>
      <c r="G785" s="1599"/>
      <c r="M785" s="1599"/>
      <c r="N785" s="1599"/>
    </row>
    <row r="786" spans="5:14">
      <c r="E786" s="1599"/>
      <c r="F786" s="1599"/>
      <c r="G786" s="1599"/>
      <c r="M786" s="1599"/>
      <c r="N786" s="1599"/>
    </row>
    <row r="787" spans="5:14">
      <c r="E787" s="1599"/>
      <c r="F787" s="1599"/>
      <c r="G787" s="1599"/>
      <c r="M787" s="1599"/>
      <c r="N787" s="1599"/>
    </row>
    <row r="788" spans="5:14">
      <c r="E788" s="1599"/>
      <c r="F788" s="1599"/>
      <c r="G788" s="1599"/>
      <c r="M788" s="1599"/>
      <c r="N788" s="1599"/>
    </row>
    <row r="789" spans="5:14">
      <c r="E789" s="1599"/>
      <c r="F789" s="1599"/>
      <c r="G789" s="1599"/>
      <c r="M789" s="1599"/>
      <c r="N789" s="1599"/>
    </row>
    <row r="790" spans="5:14">
      <c r="E790" s="1599"/>
      <c r="F790" s="1599"/>
      <c r="G790" s="1599"/>
      <c r="M790" s="1599"/>
      <c r="N790" s="1599"/>
    </row>
    <row r="791" spans="5:14">
      <c r="E791" s="1599"/>
      <c r="F791" s="1599"/>
      <c r="G791" s="1599"/>
      <c r="M791" s="1599"/>
      <c r="N791" s="1599"/>
    </row>
    <row r="792" spans="5:14">
      <c r="E792" s="1599"/>
      <c r="F792" s="1599"/>
      <c r="G792" s="1599"/>
      <c r="M792" s="1599"/>
      <c r="N792" s="1599"/>
    </row>
    <row r="793" spans="5:14">
      <c r="E793" s="1599"/>
      <c r="F793" s="1599"/>
      <c r="G793" s="1599"/>
      <c r="M793" s="1599"/>
      <c r="N793" s="1599"/>
    </row>
    <row r="794" spans="5:14">
      <c r="E794" s="1599"/>
      <c r="F794" s="1599"/>
      <c r="G794" s="1599"/>
      <c r="M794" s="1599"/>
      <c r="N794" s="1599"/>
    </row>
    <row r="795" spans="5:14">
      <c r="E795" s="1599"/>
      <c r="F795" s="1599"/>
      <c r="G795" s="1599"/>
      <c r="M795" s="1599"/>
      <c r="N795" s="1599"/>
    </row>
    <row r="796" spans="5:14">
      <c r="E796" s="1599"/>
      <c r="F796" s="1599"/>
      <c r="G796" s="1599"/>
      <c r="M796" s="1599"/>
      <c r="N796" s="1599"/>
    </row>
    <row r="797" spans="5:14">
      <c r="E797" s="1599"/>
      <c r="F797" s="1599"/>
      <c r="G797" s="1599"/>
      <c r="M797" s="1599"/>
      <c r="N797" s="1599"/>
    </row>
    <row r="798" spans="5:14">
      <c r="E798" s="1599"/>
      <c r="F798" s="1599"/>
      <c r="G798" s="1599"/>
      <c r="M798" s="1599"/>
      <c r="N798" s="1599"/>
    </row>
    <row r="799" spans="5:14">
      <c r="E799" s="1599"/>
      <c r="F799" s="1599"/>
      <c r="G799" s="1599"/>
      <c r="M799" s="1599"/>
      <c r="N799" s="1599"/>
    </row>
    <row r="800" spans="5:14">
      <c r="E800" s="1599"/>
      <c r="F800" s="1599"/>
      <c r="G800" s="1599"/>
      <c r="M800" s="1599"/>
      <c r="N800" s="1599"/>
    </row>
    <row r="801" spans="5:14">
      <c r="E801" s="1599"/>
      <c r="F801" s="1599"/>
      <c r="G801" s="1599"/>
      <c r="M801" s="1599"/>
      <c r="N801" s="1599"/>
    </row>
    <row r="802" spans="5:14">
      <c r="E802" s="1599"/>
      <c r="F802" s="1599"/>
      <c r="G802" s="1599"/>
      <c r="M802" s="1599"/>
      <c r="N802" s="1599"/>
    </row>
    <row r="803" spans="5:14">
      <c r="E803" s="1599"/>
      <c r="F803" s="1599"/>
      <c r="G803" s="1599"/>
      <c r="M803" s="1599"/>
      <c r="N803" s="1599"/>
    </row>
    <row r="804" spans="5:14">
      <c r="E804" s="1599"/>
      <c r="F804" s="1599"/>
      <c r="G804" s="1599"/>
      <c r="M804" s="1599"/>
      <c r="N804" s="1599"/>
    </row>
    <row r="805" spans="5:14">
      <c r="E805" s="1599"/>
      <c r="F805" s="1599"/>
      <c r="G805" s="1599"/>
      <c r="M805" s="1599"/>
      <c r="N805" s="1599"/>
    </row>
    <row r="806" spans="5:14">
      <c r="E806" s="1599"/>
      <c r="F806" s="1599"/>
      <c r="G806" s="1599"/>
      <c r="M806" s="1599"/>
      <c r="N806" s="1599"/>
    </row>
    <row r="807" spans="5:14">
      <c r="E807" s="1599"/>
      <c r="F807" s="1599"/>
      <c r="G807" s="1599"/>
      <c r="M807" s="1599"/>
      <c r="N807" s="1599"/>
    </row>
    <row r="808" spans="5:14">
      <c r="E808" s="1599"/>
      <c r="F808" s="1599"/>
      <c r="G808" s="1599"/>
      <c r="M808" s="1599"/>
      <c r="N808" s="1599"/>
    </row>
    <row r="809" spans="5:14">
      <c r="E809" s="1599"/>
      <c r="F809" s="1599"/>
      <c r="G809" s="1599"/>
      <c r="M809" s="1599"/>
      <c r="N809" s="1599"/>
    </row>
    <row r="810" spans="5:14">
      <c r="E810" s="1599"/>
      <c r="F810" s="1599"/>
      <c r="G810" s="1599"/>
      <c r="M810" s="1599"/>
      <c r="N810" s="1599"/>
    </row>
    <row r="811" spans="5:14">
      <c r="E811" s="1599"/>
      <c r="F811" s="1599"/>
      <c r="G811" s="1599"/>
      <c r="M811" s="1599"/>
      <c r="N811" s="1599"/>
    </row>
    <row r="812" spans="5:14">
      <c r="E812" s="1599"/>
      <c r="F812" s="1599"/>
      <c r="G812" s="1599"/>
      <c r="M812" s="1599"/>
      <c r="N812" s="1599"/>
    </row>
    <row r="813" spans="5:14">
      <c r="E813" s="1599"/>
      <c r="F813" s="1599"/>
      <c r="G813" s="1599"/>
      <c r="M813" s="1599"/>
      <c r="N813" s="1599"/>
    </row>
    <row r="814" spans="5:14">
      <c r="E814" s="1599"/>
      <c r="F814" s="1599"/>
      <c r="G814" s="1599"/>
      <c r="M814" s="1599"/>
      <c r="N814" s="1599"/>
    </row>
    <row r="815" spans="5:14">
      <c r="E815" s="1599"/>
      <c r="F815" s="1599"/>
      <c r="G815" s="1599"/>
      <c r="M815" s="1599"/>
      <c r="N815" s="1599"/>
    </row>
    <row r="816" spans="5:14">
      <c r="E816" s="1599"/>
      <c r="F816" s="1599"/>
      <c r="G816" s="1599"/>
      <c r="M816" s="1599"/>
      <c r="N816" s="1599"/>
    </row>
    <row r="817" spans="5:14">
      <c r="E817" s="1599"/>
      <c r="F817" s="1599"/>
      <c r="G817" s="1599"/>
      <c r="M817" s="1599"/>
      <c r="N817" s="1599"/>
    </row>
    <row r="818" spans="5:14">
      <c r="E818" s="1599"/>
      <c r="F818" s="1599"/>
      <c r="G818" s="1599"/>
      <c r="M818" s="1599"/>
      <c r="N818" s="1599"/>
    </row>
    <row r="819" spans="5:14">
      <c r="E819" s="1599"/>
      <c r="F819" s="1599"/>
      <c r="G819" s="1599"/>
      <c r="M819" s="1599"/>
      <c r="N819" s="1599"/>
    </row>
    <row r="820" spans="5:14">
      <c r="E820" s="1599"/>
      <c r="F820" s="1599"/>
      <c r="G820" s="1599"/>
      <c r="M820" s="1599"/>
      <c r="N820" s="1599"/>
    </row>
    <row r="821" spans="5:14">
      <c r="E821" s="1599"/>
      <c r="F821" s="1599"/>
      <c r="G821" s="1599"/>
      <c r="M821" s="1599"/>
      <c r="N821" s="1599"/>
    </row>
    <row r="822" spans="5:14">
      <c r="E822" s="1599"/>
      <c r="F822" s="1599"/>
      <c r="G822" s="1599"/>
      <c r="M822" s="1599"/>
      <c r="N822" s="1599"/>
    </row>
    <row r="823" spans="5:14">
      <c r="E823" s="1599"/>
      <c r="F823" s="1599"/>
      <c r="G823" s="1599"/>
      <c r="M823" s="1599"/>
      <c r="N823" s="1599"/>
    </row>
    <row r="824" spans="5:14">
      <c r="E824" s="1599"/>
      <c r="F824" s="1599"/>
      <c r="G824" s="1599"/>
      <c r="M824" s="1599"/>
      <c r="N824" s="1599"/>
    </row>
    <row r="825" spans="5:14">
      <c r="E825" s="1599"/>
      <c r="F825" s="1599"/>
      <c r="G825" s="1599"/>
      <c r="M825" s="1599"/>
      <c r="N825" s="1599"/>
    </row>
    <row r="826" spans="5:14">
      <c r="E826" s="1599"/>
      <c r="F826" s="1599"/>
      <c r="G826" s="1599"/>
      <c r="M826" s="1599"/>
      <c r="N826" s="1599"/>
    </row>
    <row r="827" spans="5:14">
      <c r="E827" s="1599"/>
      <c r="F827" s="1599"/>
      <c r="G827" s="1599"/>
      <c r="M827" s="1599"/>
      <c r="N827" s="1599"/>
    </row>
    <row r="828" spans="5:14">
      <c r="E828" s="1599"/>
      <c r="F828" s="1599"/>
      <c r="G828" s="1599"/>
      <c r="M828" s="1599"/>
      <c r="N828" s="1599"/>
    </row>
    <row r="829" spans="5:14">
      <c r="E829" s="1599"/>
      <c r="F829" s="1599"/>
      <c r="G829" s="1599"/>
      <c r="M829" s="1599"/>
      <c r="N829" s="1599"/>
    </row>
    <row r="830" spans="5:14">
      <c r="E830" s="1599"/>
      <c r="F830" s="1599"/>
      <c r="G830" s="1599"/>
      <c r="M830" s="1599"/>
      <c r="N830" s="1599"/>
    </row>
    <row r="831" spans="5:14">
      <c r="E831" s="1599"/>
      <c r="F831" s="1599"/>
      <c r="G831" s="1599"/>
      <c r="M831" s="1599"/>
      <c r="N831" s="1599"/>
    </row>
    <row r="832" spans="5:14">
      <c r="E832" s="1599"/>
      <c r="F832" s="1599"/>
      <c r="G832" s="1599"/>
      <c r="M832" s="1599"/>
      <c r="N832" s="1599"/>
    </row>
    <row r="833" spans="5:14">
      <c r="E833" s="1599"/>
      <c r="F833" s="1599"/>
      <c r="G833" s="1599"/>
      <c r="M833" s="1599"/>
      <c r="N833" s="1599"/>
    </row>
    <row r="834" spans="5:14">
      <c r="E834" s="1599"/>
      <c r="F834" s="1599"/>
      <c r="G834" s="1599"/>
      <c r="M834" s="1599"/>
      <c r="N834" s="1599"/>
    </row>
    <row r="835" spans="5:14">
      <c r="E835" s="1599"/>
      <c r="F835" s="1599"/>
      <c r="G835" s="1599"/>
      <c r="M835" s="1599"/>
      <c r="N835" s="1599"/>
    </row>
    <row r="836" spans="5:14">
      <c r="E836" s="1599"/>
      <c r="F836" s="1599"/>
      <c r="G836" s="1599"/>
      <c r="M836" s="1599"/>
      <c r="N836" s="1599"/>
    </row>
    <row r="837" spans="5:14">
      <c r="E837" s="1599"/>
      <c r="F837" s="1599"/>
      <c r="G837" s="1599"/>
      <c r="M837" s="1599"/>
      <c r="N837" s="1599"/>
    </row>
    <row r="838" spans="5:14">
      <c r="E838" s="1599"/>
      <c r="F838" s="1599"/>
      <c r="G838" s="1599"/>
      <c r="M838" s="1599"/>
      <c r="N838" s="1599"/>
    </row>
    <row r="839" spans="5:14">
      <c r="E839" s="1599"/>
      <c r="F839" s="1599"/>
      <c r="G839" s="1599"/>
      <c r="M839" s="1599"/>
      <c r="N839" s="1599"/>
    </row>
    <row r="840" spans="5:14">
      <c r="E840" s="1599"/>
      <c r="F840" s="1599"/>
      <c r="G840" s="1599"/>
      <c r="M840" s="1599"/>
      <c r="N840" s="1599"/>
    </row>
    <row r="841" spans="5:14">
      <c r="E841" s="1599"/>
      <c r="F841" s="1599"/>
      <c r="G841" s="1599"/>
      <c r="M841" s="1599"/>
      <c r="N841" s="1599"/>
    </row>
    <row r="842" spans="5:14">
      <c r="E842" s="1599"/>
      <c r="F842" s="1599"/>
      <c r="G842" s="1599"/>
      <c r="M842" s="1599"/>
      <c r="N842" s="1599"/>
    </row>
    <row r="843" spans="5:14">
      <c r="E843" s="1599"/>
      <c r="F843" s="1599"/>
      <c r="G843" s="1599"/>
      <c r="M843" s="1599"/>
      <c r="N843" s="1599"/>
    </row>
    <row r="844" spans="5:14">
      <c r="E844" s="1599"/>
      <c r="F844" s="1599"/>
      <c r="G844" s="1599"/>
      <c r="M844" s="1599"/>
      <c r="N844" s="1599"/>
    </row>
    <row r="845" spans="5:14">
      <c r="E845" s="1599"/>
      <c r="F845" s="1599"/>
      <c r="G845" s="1599"/>
      <c r="M845" s="1599"/>
      <c r="N845" s="1599"/>
    </row>
    <row r="846" spans="5:14">
      <c r="E846" s="1599"/>
      <c r="F846" s="1599"/>
      <c r="G846" s="1599"/>
      <c r="M846" s="1599"/>
      <c r="N846" s="1599"/>
    </row>
    <row r="847" spans="5:14">
      <c r="E847" s="1599"/>
      <c r="F847" s="1599"/>
      <c r="G847" s="1599"/>
      <c r="M847" s="1599"/>
      <c r="N847" s="1599"/>
    </row>
    <row r="848" spans="5:14">
      <c r="E848" s="1599"/>
      <c r="F848" s="1599"/>
      <c r="G848" s="1599"/>
      <c r="M848" s="1599"/>
      <c r="N848" s="1599"/>
    </row>
    <row r="849" spans="5:14">
      <c r="E849" s="1599"/>
      <c r="F849" s="1599"/>
      <c r="G849" s="1599"/>
      <c r="M849" s="1599"/>
      <c r="N849" s="1599"/>
    </row>
    <row r="850" spans="5:14">
      <c r="E850" s="1599"/>
      <c r="F850" s="1599"/>
      <c r="G850" s="1599"/>
      <c r="M850" s="1599"/>
      <c r="N850" s="1599"/>
    </row>
    <row r="851" spans="5:14">
      <c r="E851" s="1599"/>
      <c r="F851" s="1599"/>
      <c r="G851" s="1599"/>
      <c r="M851" s="1599"/>
      <c r="N851" s="1599"/>
    </row>
    <row r="852" spans="5:14">
      <c r="E852" s="1599"/>
      <c r="F852" s="1599"/>
      <c r="G852" s="1599"/>
      <c r="M852" s="1599"/>
      <c r="N852" s="1599"/>
    </row>
    <row r="853" spans="5:14">
      <c r="E853" s="1599"/>
      <c r="F853" s="1599"/>
      <c r="G853" s="1599"/>
      <c r="M853" s="1599"/>
      <c r="N853" s="1599"/>
    </row>
    <row r="854" spans="5:14">
      <c r="E854" s="1599"/>
      <c r="F854" s="1599"/>
      <c r="G854" s="1599"/>
      <c r="M854" s="1599"/>
      <c r="N854" s="1599"/>
    </row>
    <row r="855" spans="5:14">
      <c r="E855" s="1599"/>
      <c r="F855" s="1599"/>
      <c r="G855" s="1599"/>
      <c r="M855" s="1599"/>
      <c r="N855" s="1599"/>
    </row>
    <row r="856" spans="5:14">
      <c r="E856" s="1599"/>
      <c r="F856" s="1599"/>
      <c r="G856" s="1599"/>
      <c r="M856" s="1599"/>
      <c r="N856" s="1599"/>
    </row>
    <row r="857" spans="5:14">
      <c r="E857" s="1599"/>
      <c r="F857" s="1599"/>
      <c r="G857" s="1599"/>
      <c r="M857" s="1599"/>
      <c r="N857" s="1599"/>
    </row>
    <row r="858" spans="5:14">
      <c r="E858" s="1599"/>
      <c r="F858" s="1599"/>
      <c r="G858" s="1599"/>
      <c r="M858" s="1599"/>
      <c r="N858" s="1599"/>
    </row>
    <row r="859" spans="5:14">
      <c r="E859" s="1599"/>
      <c r="F859" s="1599"/>
      <c r="G859" s="1599"/>
      <c r="M859" s="1599"/>
      <c r="N859" s="1599"/>
    </row>
    <row r="860" spans="5:14">
      <c r="E860" s="1599"/>
      <c r="F860" s="1599"/>
      <c r="G860" s="1599"/>
      <c r="M860" s="1599"/>
      <c r="N860" s="1599"/>
    </row>
    <row r="861" spans="5:14">
      <c r="E861" s="1599"/>
      <c r="F861" s="1599"/>
      <c r="G861" s="1599"/>
      <c r="M861" s="1599"/>
      <c r="N861" s="1599"/>
    </row>
    <row r="862" spans="5:14">
      <c r="E862" s="1599"/>
      <c r="F862" s="1599"/>
      <c r="G862" s="1599"/>
      <c r="M862" s="1599"/>
      <c r="N862" s="1599"/>
    </row>
    <row r="863" spans="5:14">
      <c r="E863" s="1599"/>
      <c r="F863" s="1599"/>
      <c r="G863" s="1599"/>
      <c r="M863" s="1599"/>
      <c r="N863" s="1599"/>
    </row>
    <row r="864" spans="5:14">
      <c r="E864" s="1599"/>
      <c r="F864" s="1599"/>
      <c r="G864" s="1599"/>
      <c r="M864" s="1599"/>
      <c r="N864" s="1599"/>
    </row>
    <row r="865" spans="5:14">
      <c r="E865" s="1599"/>
      <c r="F865" s="1599"/>
      <c r="G865" s="1599"/>
      <c r="M865" s="1599"/>
      <c r="N865" s="1599"/>
    </row>
    <row r="866" spans="5:14">
      <c r="E866" s="1599"/>
      <c r="F866" s="1599"/>
      <c r="G866" s="1599"/>
      <c r="M866" s="1599"/>
      <c r="N866" s="1599"/>
    </row>
    <row r="867" spans="5:14">
      <c r="E867" s="1599"/>
      <c r="F867" s="1599"/>
      <c r="G867" s="1599"/>
      <c r="M867" s="1599"/>
      <c r="N867" s="1599"/>
    </row>
    <row r="868" spans="5:14">
      <c r="E868" s="1599"/>
      <c r="F868" s="1599"/>
      <c r="G868" s="1599"/>
      <c r="M868" s="1599"/>
      <c r="N868" s="1599"/>
    </row>
    <row r="869" spans="5:14">
      <c r="E869" s="1599"/>
      <c r="F869" s="1599"/>
      <c r="G869" s="1599"/>
      <c r="M869" s="1599"/>
      <c r="N869" s="1599"/>
    </row>
    <row r="870" spans="5:14">
      <c r="E870" s="1599"/>
      <c r="F870" s="1599"/>
      <c r="G870" s="1599"/>
      <c r="M870" s="1599"/>
      <c r="N870" s="1599"/>
    </row>
    <row r="871" spans="5:14">
      <c r="E871" s="1599"/>
      <c r="F871" s="1599"/>
      <c r="G871" s="1599"/>
      <c r="M871" s="1599"/>
      <c r="N871" s="1599"/>
    </row>
    <row r="872" spans="5:14">
      <c r="E872" s="1599"/>
      <c r="F872" s="1599"/>
      <c r="G872" s="1599"/>
      <c r="M872" s="1599"/>
      <c r="N872" s="1599"/>
    </row>
    <row r="873" spans="5:14">
      <c r="E873" s="1599"/>
      <c r="F873" s="1599"/>
      <c r="G873" s="1599"/>
      <c r="M873" s="1599"/>
      <c r="N873" s="1599"/>
    </row>
    <row r="874" spans="5:14">
      <c r="E874" s="1599"/>
      <c r="F874" s="1599"/>
      <c r="G874" s="1599"/>
      <c r="M874" s="1599"/>
      <c r="N874" s="1599"/>
    </row>
    <row r="875" spans="5:14">
      <c r="E875" s="1599"/>
      <c r="F875" s="1599"/>
      <c r="G875" s="1599"/>
      <c r="M875" s="1599"/>
      <c r="N875" s="1599"/>
    </row>
    <row r="876" spans="5:14">
      <c r="E876" s="1599"/>
      <c r="F876" s="1599"/>
      <c r="G876" s="1599"/>
      <c r="M876" s="1599"/>
      <c r="N876" s="1599"/>
    </row>
    <row r="877" spans="5:14">
      <c r="E877" s="1599"/>
      <c r="F877" s="1599"/>
      <c r="G877" s="1599"/>
      <c r="M877" s="1599"/>
      <c r="N877" s="1599"/>
    </row>
    <row r="878" spans="5:14">
      <c r="E878" s="1599"/>
      <c r="F878" s="1599"/>
      <c r="G878" s="1599"/>
      <c r="M878" s="1599"/>
      <c r="N878" s="1599"/>
    </row>
    <row r="879" spans="5:14">
      <c r="E879" s="1599"/>
      <c r="F879" s="1599"/>
      <c r="G879" s="1599"/>
      <c r="M879" s="1599"/>
      <c r="N879" s="1599"/>
    </row>
    <row r="880" spans="5:14">
      <c r="E880" s="1599"/>
      <c r="F880" s="1599"/>
      <c r="G880" s="1599"/>
      <c r="M880" s="1599"/>
      <c r="N880" s="1599"/>
    </row>
    <row r="881" spans="5:14">
      <c r="E881" s="1599"/>
      <c r="F881" s="1599"/>
      <c r="G881" s="1599"/>
      <c r="M881" s="1599"/>
      <c r="N881" s="1599"/>
    </row>
    <row r="882" spans="5:14">
      <c r="E882" s="1599"/>
      <c r="F882" s="1599"/>
      <c r="G882" s="1599"/>
      <c r="M882" s="1599"/>
      <c r="N882" s="1599"/>
    </row>
    <row r="883" spans="5:14">
      <c r="E883" s="1599"/>
      <c r="F883" s="1599"/>
      <c r="G883" s="1599"/>
      <c r="M883" s="1599"/>
      <c r="N883" s="1599"/>
    </row>
    <row r="884" spans="5:14">
      <c r="E884" s="1599"/>
      <c r="F884" s="1599"/>
      <c r="G884" s="1599"/>
      <c r="M884" s="1599"/>
      <c r="N884" s="1599"/>
    </row>
    <row r="885" spans="5:14">
      <c r="E885" s="1599"/>
      <c r="F885" s="1599"/>
      <c r="G885" s="1599"/>
      <c r="M885" s="1599"/>
      <c r="N885" s="1599"/>
    </row>
    <row r="886" spans="5:14">
      <c r="E886" s="1599"/>
      <c r="F886" s="1599"/>
      <c r="G886" s="1599"/>
      <c r="M886" s="1599"/>
      <c r="N886" s="1599"/>
    </row>
    <row r="887" spans="5:14">
      <c r="E887" s="1599"/>
      <c r="F887" s="1599"/>
      <c r="G887" s="1599"/>
      <c r="M887" s="1599"/>
      <c r="N887" s="1599"/>
    </row>
    <row r="888" spans="5:14">
      <c r="E888" s="1599"/>
      <c r="F888" s="1599"/>
      <c r="G888" s="1599"/>
      <c r="M888" s="1599"/>
      <c r="N888" s="1599"/>
    </row>
    <row r="889" spans="5:14">
      <c r="E889" s="1599"/>
      <c r="F889" s="1599"/>
      <c r="G889" s="1599"/>
      <c r="M889" s="1599"/>
      <c r="N889" s="1599"/>
    </row>
    <row r="890" spans="5:14">
      <c r="E890" s="1599"/>
      <c r="F890" s="1599"/>
      <c r="G890" s="1599"/>
      <c r="M890" s="1599"/>
      <c r="N890" s="1599"/>
    </row>
    <row r="891" spans="5:14">
      <c r="E891" s="1599"/>
      <c r="F891" s="1599"/>
      <c r="G891" s="1599"/>
      <c r="M891" s="1599"/>
      <c r="N891" s="1599"/>
    </row>
    <row r="892" spans="5:14">
      <c r="E892" s="1599"/>
      <c r="F892" s="1599"/>
      <c r="G892" s="1599"/>
      <c r="M892" s="1599"/>
      <c r="N892" s="1599"/>
    </row>
    <row r="893" spans="5:14">
      <c r="E893" s="1599"/>
      <c r="F893" s="1599"/>
      <c r="G893" s="1599"/>
      <c r="M893" s="1599"/>
      <c r="N893" s="1599"/>
    </row>
    <row r="894" spans="5:14">
      <c r="E894" s="1599"/>
      <c r="F894" s="1599"/>
      <c r="G894" s="1599"/>
      <c r="M894" s="1599"/>
      <c r="N894" s="1599"/>
    </row>
    <row r="895" spans="5:14">
      <c r="E895" s="1599"/>
      <c r="F895" s="1599"/>
      <c r="G895" s="1599"/>
      <c r="M895" s="1599"/>
      <c r="N895" s="1599"/>
    </row>
    <row r="896" spans="5:14">
      <c r="E896" s="1599"/>
      <c r="F896" s="1599"/>
      <c r="G896" s="1599"/>
      <c r="M896" s="1599"/>
      <c r="N896" s="1599"/>
    </row>
    <row r="897" spans="5:14">
      <c r="E897" s="1599"/>
      <c r="F897" s="1599"/>
      <c r="G897" s="1599"/>
      <c r="M897" s="1599"/>
      <c r="N897" s="1599"/>
    </row>
    <row r="898" spans="5:14">
      <c r="E898" s="1599"/>
      <c r="F898" s="1599"/>
      <c r="G898" s="1599"/>
      <c r="M898" s="1599"/>
      <c r="N898" s="1599"/>
    </row>
    <row r="899" spans="5:14">
      <c r="E899" s="1599"/>
      <c r="F899" s="1599"/>
      <c r="G899" s="1599"/>
      <c r="M899" s="1599"/>
      <c r="N899" s="1599"/>
    </row>
    <row r="900" spans="5:14">
      <c r="E900" s="1599"/>
      <c r="F900" s="1599"/>
      <c r="G900" s="1599"/>
      <c r="M900" s="1599"/>
      <c r="N900" s="1599"/>
    </row>
    <row r="901" spans="5:14">
      <c r="E901" s="1599"/>
      <c r="F901" s="1599"/>
      <c r="G901" s="1599"/>
      <c r="M901" s="1599"/>
      <c r="N901" s="1599"/>
    </row>
    <row r="902" spans="5:14">
      <c r="E902" s="1599"/>
      <c r="F902" s="1599"/>
      <c r="G902" s="1599"/>
      <c r="M902" s="1599"/>
      <c r="N902" s="1599"/>
    </row>
    <row r="903" spans="5:14">
      <c r="E903" s="1599"/>
      <c r="F903" s="1599"/>
      <c r="G903" s="1599"/>
      <c r="M903" s="1599"/>
      <c r="N903" s="1599"/>
    </row>
    <row r="904" spans="5:14">
      <c r="E904" s="1599"/>
      <c r="F904" s="1599"/>
      <c r="G904" s="1599"/>
      <c r="M904" s="1599"/>
      <c r="N904" s="1599"/>
    </row>
    <row r="905" spans="5:14">
      <c r="E905" s="1599"/>
      <c r="F905" s="1599"/>
      <c r="G905" s="1599"/>
      <c r="M905" s="1599"/>
      <c r="N905" s="1599"/>
    </row>
    <row r="906" spans="5:14">
      <c r="E906" s="1599"/>
      <c r="F906" s="1599"/>
      <c r="G906" s="1599"/>
      <c r="M906" s="1599"/>
      <c r="N906" s="1599"/>
    </row>
    <row r="907" spans="5:14">
      <c r="E907" s="1599"/>
      <c r="F907" s="1599"/>
      <c r="G907" s="1599"/>
      <c r="M907" s="1599"/>
      <c r="N907" s="1599"/>
    </row>
    <row r="908" spans="5:14">
      <c r="E908" s="1599"/>
      <c r="F908" s="1599"/>
      <c r="G908" s="1599"/>
      <c r="M908" s="1599"/>
      <c r="N908" s="1599"/>
    </row>
    <row r="909" spans="5:14">
      <c r="E909" s="1599"/>
      <c r="F909" s="1599"/>
      <c r="G909" s="1599"/>
      <c r="M909" s="1599"/>
      <c r="N909" s="1599"/>
    </row>
    <row r="910" spans="5:14">
      <c r="E910" s="1599"/>
      <c r="F910" s="1599"/>
      <c r="G910" s="1599"/>
      <c r="M910" s="1599"/>
      <c r="N910" s="1599"/>
    </row>
    <row r="911" spans="5:14">
      <c r="E911" s="1599"/>
      <c r="F911" s="1599"/>
      <c r="G911" s="1599"/>
      <c r="M911" s="1599"/>
      <c r="N911" s="1599"/>
    </row>
    <row r="912" spans="5:14">
      <c r="E912" s="1599"/>
      <c r="F912" s="1599"/>
      <c r="G912" s="1599"/>
      <c r="M912" s="1599"/>
      <c r="N912" s="1599"/>
    </row>
    <row r="913" spans="5:14">
      <c r="E913" s="1599"/>
      <c r="F913" s="1599"/>
      <c r="G913" s="1599"/>
      <c r="M913" s="1599"/>
      <c r="N913" s="1599"/>
    </row>
    <row r="914" spans="5:14">
      <c r="E914" s="1599"/>
      <c r="F914" s="1599"/>
      <c r="G914" s="1599"/>
      <c r="M914" s="1599"/>
      <c r="N914" s="1599"/>
    </row>
    <row r="915" spans="5:14">
      <c r="E915" s="1599"/>
      <c r="F915" s="1599"/>
      <c r="G915" s="1599"/>
      <c r="M915" s="1599"/>
      <c r="N915" s="1599"/>
    </row>
    <row r="916" spans="5:14">
      <c r="E916" s="1599"/>
      <c r="F916" s="1599"/>
      <c r="G916" s="1599"/>
      <c r="M916" s="1599"/>
      <c r="N916" s="1599"/>
    </row>
    <row r="917" spans="5:14">
      <c r="E917" s="1599"/>
      <c r="F917" s="1599"/>
      <c r="G917" s="1599"/>
      <c r="M917" s="1599"/>
      <c r="N917" s="1599"/>
    </row>
    <row r="918" spans="5:14">
      <c r="E918" s="1599"/>
      <c r="F918" s="1599"/>
      <c r="G918" s="1599"/>
      <c r="M918" s="1599"/>
      <c r="N918" s="1599"/>
    </row>
    <row r="919" spans="5:14">
      <c r="E919" s="1599"/>
      <c r="F919" s="1599"/>
      <c r="G919" s="1599"/>
      <c r="M919" s="1599"/>
      <c r="N919" s="1599"/>
    </row>
    <row r="920" spans="5:14">
      <c r="E920" s="1599"/>
      <c r="F920" s="1599"/>
      <c r="G920" s="1599"/>
      <c r="M920" s="1599"/>
      <c r="N920" s="1599"/>
    </row>
    <row r="921" spans="5:14">
      <c r="E921" s="1599"/>
      <c r="F921" s="1599"/>
      <c r="G921" s="1599"/>
      <c r="M921" s="1599"/>
      <c r="N921" s="1599"/>
    </row>
    <row r="922" spans="5:14">
      <c r="E922" s="1599"/>
      <c r="F922" s="1599"/>
      <c r="G922" s="1599"/>
      <c r="M922" s="1599"/>
      <c r="N922" s="1599"/>
    </row>
    <row r="923" spans="5:14">
      <c r="E923" s="1599"/>
      <c r="F923" s="1599"/>
      <c r="G923" s="1599"/>
      <c r="M923" s="1599"/>
      <c r="N923" s="1599"/>
    </row>
    <row r="924" spans="5:14">
      <c r="E924" s="1599"/>
      <c r="F924" s="1599"/>
      <c r="G924" s="1599"/>
      <c r="M924" s="1599"/>
      <c r="N924" s="1599"/>
    </row>
    <row r="925" spans="5:14">
      <c r="E925" s="1599"/>
      <c r="F925" s="1599"/>
      <c r="G925" s="1599"/>
      <c r="M925" s="1599"/>
      <c r="N925" s="1599"/>
    </row>
    <row r="926" spans="5:14">
      <c r="E926" s="1599"/>
      <c r="F926" s="1599"/>
      <c r="G926" s="1599"/>
      <c r="M926" s="1599"/>
      <c r="N926" s="1599"/>
    </row>
    <row r="927" spans="5:14">
      <c r="E927" s="1599"/>
      <c r="F927" s="1599"/>
      <c r="G927" s="1599"/>
      <c r="M927" s="1599"/>
      <c r="N927" s="1599"/>
    </row>
    <row r="928" spans="5:14">
      <c r="E928" s="1599"/>
      <c r="F928" s="1599"/>
      <c r="G928" s="1599"/>
      <c r="M928" s="1599"/>
      <c r="N928" s="1599"/>
    </row>
    <row r="929" spans="5:14">
      <c r="E929" s="1599"/>
      <c r="F929" s="1599"/>
      <c r="G929" s="1599"/>
      <c r="M929" s="1599"/>
      <c r="N929" s="1599"/>
    </row>
    <row r="930" spans="5:14">
      <c r="E930" s="1599"/>
      <c r="F930" s="1599"/>
      <c r="G930" s="1599"/>
      <c r="M930" s="1599"/>
      <c r="N930" s="1599"/>
    </row>
    <row r="931" spans="5:14">
      <c r="E931" s="1599"/>
      <c r="F931" s="1599"/>
      <c r="G931" s="1599"/>
      <c r="M931" s="1599"/>
      <c r="N931" s="1599"/>
    </row>
    <row r="932" spans="5:14">
      <c r="E932" s="1599"/>
      <c r="F932" s="1599"/>
      <c r="G932" s="1599"/>
      <c r="M932" s="1599"/>
      <c r="N932" s="1599"/>
    </row>
    <row r="933" spans="5:14">
      <c r="E933" s="1599"/>
      <c r="F933" s="1599"/>
      <c r="G933" s="1599"/>
      <c r="M933" s="1599"/>
      <c r="N933" s="1599"/>
    </row>
    <row r="934" spans="5:14">
      <c r="E934" s="1599"/>
      <c r="F934" s="1599"/>
      <c r="G934" s="1599"/>
      <c r="M934" s="1599"/>
      <c r="N934" s="1599"/>
    </row>
    <row r="935" spans="5:14">
      <c r="E935" s="1599"/>
      <c r="F935" s="1599"/>
      <c r="G935" s="1599"/>
      <c r="M935" s="1599"/>
      <c r="N935" s="1599"/>
    </row>
    <row r="936" spans="5:14">
      <c r="E936" s="1599"/>
      <c r="F936" s="1599"/>
      <c r="G936" s="1599"/>
      <c r="M936" s="1599"/>
      <c r="N936" s="1599"/>
    </row>
    <row r="937" spans="5:14">
      <c r="E937" s="1599"/>
      <c r="F937" s="1599"/>
      <c r="G937" s="1599"/>
      <c r="M937" s="1599"/>
      <c r="N937" s="1599"/>
    </row>
    <row r="938" spans="5:14">
      <c r="E938" s="1599"/>
      <c r="F938" s="1599"/>
      <c r="G938" s="1599"/>
      <c r="M938" s="1599"/>
      <c r="N938" s="1599"/>
    </row>
    <row r="939" spans="5:14">
      <c r="E939" s="1599"/>
      <c r="F939" s="1599"/>
      <c r="G939" s="1599"/>
      <c r="M939" s="1599"/>
      <c r="N939" s="1599"/>
    </row>
    <row r="940" spans="5:14">
      <c r="E940" s="1599"/>
      <c r="F940" s="1599"/>
      <c r="G940" s="1599"/>
      <c r="M940" s="1599"/>
      <c r="N940" s="1599"/>
    </row>
    <row r="941" spans="5:14">
      <c r="E941" s="1599"/>
      <c r="F941" s="1599"/>
      <c r="G941" s="1599"/>
      <c r="M941" s="1599"/>
      <c r="N941" s="1599"/>
    </row>
    <row r="942" spans="5:14">
      <c r="E942" s="1599"/>
      <c r="F942" s="1599"/>
      <c r="G942" s="1599"/>
      <c r="M942" s="1599"/>
      <c r="N942" s="1599"/>
    </row>
    <row r="943" spans="5:14">
      <c r="E943" s="1599"/>
      <c r="F943" s="1599"/>
      <c r="G943" s="1599"/>
      <c r="M943" s="1599"/>
      <c r="N943" s="1599"/>
    </row>
    <row r="944" spans="5:14">
      <c r="E944" s="1599"/>
      <c r="F944" s="1599"/>
      <c r="G944" s="1599"/>
      <c r="M944" s="1599"/>
      <c r="N944" s="1599"/>
    </row>
    <row r="945" spans="5:14">
      <c r="E945" s="1599"/>
      <c r="F945" s="1599"/>
      <c r="G945" s="1599"/>
      <c r="M945" s="1599"/>
      <c r="N945" s="1599"/>
    </row>
    <row r="946" spans="5:14">
      <c r="E946" s="1599"/>
      <c r="F946" s="1599"/>
      <c r="G946" s="1599"/>
      <c r="M946" s="1599"/>
      <c r="N946" s="1599"/>
    </row>
    <row r="947" spans="5:14">
      <c r="E947" s="1599"/>
      <c r="F947" s="1599"/>
      <c r="G947" s="1599"/>
      <c r="M947" s="1599"/>
      <c r="N947" s="1599"/>
    </row>
    <row r="948" spans="5:14">
      <c r="E948" s="1599"/>
      <c r="F948" s="1599"/>
      <c r="G948" s="1599"/>
      <c r="M948" s="1599"/>
      <c r="N948" s="1599"/>
    </row>
    <row r="949" spans="5:14">
      <c r="E949" s="1599"/>
      <c r="F949" s="1599"/>
      <c r="G949" s="1599"/>
      <c r="M949" s="1599"/>
      <c r="N949" s="1599"/>
    </row>
    <row r="950" spans="5:14">
      <c r="E950" s="1599"/>
      <c r="F950" s="1599"/>
      <c r="G950" s="1599"/>
      <c r="M950" s="1599"/>
      <c r="N950" s="1599"/>
    </row>
    <row r="951" spans="5:14">
      <c r="E951" s="1599"/>
      <c r="F951" s="1599"/>
      <c r="G951" s="1599"/>
      <c r="M951" s="1599"/>
      <c r="N951" s="1599"/>
    </row>
    <row r="952" spans="5:14">
      <c r="E952" s="1599"/>
      <c r="F952" s="1599"/>
      <c r="G952" s="1599"/>
      <c r="M952" s="1599"/>
      <c r="N952" s="1599"/>
    </row>
    <row r="953" spans="5:14">
      <c r="E953" s="1599"/>
      <c r="F953" s="1599"/>
      <c r="G953" s="1599"/>
      <c r="M953" s="1599"/>
      <c r="N953" s="1599"/>
    </row>
    <row r="954" spans="5:14">
      <c r="E954" s="1599"/>
      <c r="F954" s="1599"/>
      <c r="G954" s="1599"/>
      <c r="M954" s="1599"/>
      <c r="N954" s="1599"/>
    </row>
    <row r="955" spans="5:14">
      <c r="E955" s="1599"/>
      <c r="F955" s="1599"/>
      <c r="G955" s="1599"/>
      <c r="M955" s="1599"/>
      <c r="N955" s="1599"/>
    </row>
    <row r="956" spans="5:14">
      <c r="E956" s="1599"/>
      <c r="F956" s="1599"/>
      <c r="G956" s="1599"/>
      <c r="M956" s="1599"/>
      <c r="N956" s="1599"/>
    </row>
    <row r="957" spans="5:14">
      <c r="E957" s="1599"/>
      <c r="F957" s="1599"/>
      <c r="G957" s="1599"/>
      <c r="M957" s="1599"/>
      <c r="N957" s="1599"/>
    </row>
    <row r="958" spans="5:14">
      <c r="E958" s="1599"/>
      <c r="F958" s="1599"/>
      <c r="G958" s="1599"/>
      <c r="M958" s="1599"/>
      <c r="N958" s="1599"/>
    </row>
    <row r="959" spans="5:14">
      <c r="E959" s="1599"/>
      <c r="F959" s="1599"/>
      <c r="G959" s="1599"/>
      <c r="M959" s="1599"/>
      <c r="N959" s="1599"/>
    </row>
    <row r="960" spans="5:14">
      <c r="E960" s="1599"/>
      <c r="F960" s="1599"/>
      <c r="G960" s="1599"/>
      <c r="M960" s="1599"/>
      <c r="N960" s="1599"/>
    </row>
    <row r="961" spans="5:14">
      <c r="E961" s="1599"/>
      <c r="F961" s="1599"/>
      <c r="G961" s="1599"/>
      <c r="M961" s="1599"/>
      <c r="N961" s="1599"/>
    </row>
    <row r="962" spans="5:14">
      <c r="E962" s="1599"/>
      <c r="F962" s="1599"/>
      <c r="G962" s="1599"/>
      <c r="M962" s="1599"/>
      <c r="N962" s="1599"/>
    </row>
    <row r="963" spans="5:14">
      <c r="E963" s="1599"/>
      <c r="F963" s="1599"/>
      <c r="G963" s="1599"/>
      <c r="M963" s="1599"/>
      <c r="N963" s="1599"/>
    </row>
    <row r="964" spans="5:14">
      <c r="E964" s="1599"/>
      <c r="F964" s="1599"/>
      <c r="G964" s="1599"/>
      <c r="M964" s="1599"/>
      <c r="N964" s="1599"/>
    </row>
    <row r="965" spans="5:14">
      <c r="E965" s="1599"/>
      <c r="F965" s="1599"/>
      <c r="G965" s="1599"/>
      <c r="M965" s="1599"/>
      <c r="N965" s="1599"/>
    </row>
    <row r="966" spans="5:14">
      <c r="E966" s="1599"/>
      <c r="F966" s="1599"/>
      <c r="G966" s="1599"/>
      <c r="M966" s="1599"/>
      <c r="N966" s="1599"/>
    </row>
    <row r="967" spans="5:14">
      <c r="E967" s="1599"/>
      <c r="F967" s="1599"/>
      <c r="G967" s="1599"/>
      <c r="M967" s="1599"/>
      <c r="N967" s="1599"/>
    </row>
    <row r="968" spans="5:14">
      <c r="E968" s="1599"/>
      <c r="F968" s="1599"/>
      <c r="G968" s="1599"/>
      <c r="M968" s="1599"/>
      <c r="N968" s="1599"/>
    </row>
    <row r="969" spans="5:14">
      <c r="E969" s="1599"/>
      <c r="F969" s="1599"/>
      <c r="G969" s="1599"/>
      <c r="M969" s="1599"/>
      <c r="N969" s="1599"/>
    </row>
    <row r="970" spans="5:14">
      <c r="E970" s="1599"/>
      <c r="F970" s="1599"/>
      <c r="G970" s="1599"/>
      <c r="M970" s="1599"/>
      <c r="N970" s="1599"/>
    </row>
    <row r="971" spans="5:14">
      <c r="E971" s="1599"/>
      <c r="F971" s="1599"/>
      <c r="G971" s="1599"/>
      <c r="M971" s="1599"/>
      <c r="N971" s="1599"/>
    </row>
    <row r="972" spans="5:14">
      <c r="E972" s="1599"/>
      <c r="F972" s="1599"/>
      <c r="G972" s="1599"/>
      <c r="M972" s="1599"/>
      <c r="N972" s="1599"/>
    </row>
    <row r="973" spans="5:14">
      <c r="E973" s="1599"/>
      <c r="F973" s="1599"/>
      <c r="G973" s="1599"/>
      <c r="M973" s="1599"/>
      <c r="N973" s="1599"/>
    </row>
    <row r="974" spans="5:14">
      <c r="E974" s="1599"/>
      <c r="F974" s="1599"/>
      <c r="G974" s="1599"/>
      <c r="M974" s="1599"/>
      <c r="N974" s="1599"/>
    </row>
    <row r="975" spans="5:14">
      <c r="E975" s="1599"/>
      <c r="F975" s="1599"/>
      <c r="G975" s="1599"/>
      <c r="M975" s="1599"/>
      <c r="N975" s="1599"/>
    </row>
    <row r="976" spans="5:14">
      <c r="E976" s="1599"/>
      <c r="F976" s="1599"/>
      <c r="G976" s="1599"/>
      <c r="M976" s="1599"/>
      <c r="N976" s="1599"/>
    </row>
    <row r="977" spans="5:14">
      <c r="E977" s="1599"/>
      <c r="F977" s="1599"/>
      <c r="G977" s="1599"/>
      <c r="M977" s="1599"/>
      <c r="N977" s="1599"/>
    </row>
    <row r="978" spans="5:14">
      <c r="E978" s="1599"/>
      <c r="F978" s="1599"/>
      <c r="G978" s="1599"/>
      <c r="M978" s="1599"/>
      <c r="N978" s="1599"/>
    </row>
    <row r="979" spans="5:14">
      <c r="E979" s="1599"/>
      <c r="F979" s="1599"/>
      <c r="G979" s="1599"/>
      <c r="M979" s="1599"/>
      <c r="N979" s="1599"/>
    </row>
    <row r="980" spans="5:14">
      <c r="E980" s="1599"/>
      <c r="F980" s="1599"/>
      <c r="G980" s="1599"/>
      <c r="M980" s="1599"/>
      <c r="N980" s="1599"/>
    </row>
    <row r="981" spans="5:14">
      <c r="E981" s="1599"/>
      <c r="F981" s="1599"/>
      <c r="G981" s="1599"/>
      <c r="M981" s="1599"/>
      <c r="N981" s="1599"/>
    </row>
    <row r="982" spans="5:14">
      <c r="E982" s="1599"/>
      <c r="F982" s="1599"/>
      <c r="G982" s="1599"/>
      <c r="M982" s="1599"/>
      <c r="N982" s="1599"/>
    </row>
    <row r="983" spans="5:14">
      <c r="E983" s="1599"/>
      <c r="F983" s="1599"/>
      <c r="G983" s="1599"/>
      <c r="M983" s="1599"/>
      <c r="N983" s="1599"/>
    </row>
    <row r="984" spans="5:14">
      <c r="E984" s="1599"/>
      <c r="F984" s="1599"/>
      <c r="G984" s="1599"/>
      <c r="M984" s="1599"/>
      <c r="N984" s="1599"/>
    </row>
    <row r="985" spans="5:14">
      <c r="E985" s="1599"/>
      <c r="F985" s="1599"/>
      <c r="G985" s="1599"/>
      <c r="M985" s="1599"/>
      <c r="N985" s="1599"/>
    </row>
    <row r="986" spans="5:14">
      <c r="E986" s="1599"/>
      <c r="F986" s="1599"/>
      <c r="G986" s="1599"/>
      <c r="M986" s="1599"/>
      <c r="N986" s="1599"/>
    </row>
    <row r="987" spans="5:14">
      <c r="E987" s="1599"/>
      <c r="F987" s="1599"/>
      <c r="G987" s="1599"/>
      <c r="M987" s="1599"/>
      <c r="N987" s="1599"/>
    </row>
    <row r="988" spans="5:14">
      <c r="E988" s="1599"/>
      <c r="F988" s="1599"/>
      <c r="G988" s="1599"/>
      <c r="M988" s="1599"/>
      <c r="N988" s="1599"/>
    </row>
    <row r="989" spans="5:14">
      <c r="E989" s="1599"/>
      <c r="F989" s="1599"/>
      <c r="G989" s="1599"/>
      <c r="M989" s="1599"/>
      <c r="N989" s="1599"/>
    </row>
    <row r="990" spans="5:14">
      <c r="E990" s="1599"/>
      <c r="F990" s="1599"/>
      <c r="G990" s="1599"/>
      <c r="M990" s="1599"/>
      <c r="N990" s="1599"/>
    </row>
    <row r="991" spans="5:14">
      <c r="E991" s="1599"/>
      <c r="F991" s="1599"/>
      <c r="G991" s="1599"/>
      <c r="M991" s="1599"/>
      <c r="N991" s="1599"/>
    </row>
    <row r="992" spans="5:14">
      <c r="E992" s="1599"/>
      <c r="F992" s="1599"/>
      <c r="G992" s="1599"/>
      <c r="M992" s="1599"/>
      <c r="N992" s="1599"/>
    </row>
    <row r="993" spans="5:14">
      <c r="E993" s="1599"/>
      <c r="F993" s="1599"/>
      <c r="G993" s="1599"/>
      <c r="M993" s="1599"/>
      <c r="N993" s="1599"/>
    </row>
    <row r="994" spans="5:14">
      <c r="E994" s="1599"/>
      <c r="F994" s="1599"/>
      <c r="G994" s="1599"/>
      <c r="M994" s="1599"/>
      <c r="N994" s="1599"/>
    </row>
    <row r="995" spans="5:14">
      <c r="E995" s="1599"/>
      <c r="F995" s="1599"/>
      <c r="G995" s="1599"/>
      <c r="M995" s="1599"/>
      <c r="N995" s="1599"/>
    </row>
    <row r="996" spans="5:14">
      <c r="E996" s="1599"/>
      <c r="F996" s="1599"/>
      <c r="G996" s="1599"/>
      <c r="M996" s="1599"/>
      <c r="N996" s="1599"/>
    </row>
    <row r="997" spans="5:14">
      <c r="E997" s="1599"/>
      <c r="F997" s="1599"/>
      <c r="G997" s="1599"/>
      <c r="M997" s="1599"/>
      <c r="N997" s="1599"/>
    </row>
    <row r="998" spans="5:14">
      <c r="E998" s="1599"/>
      <c r="F998" s="1599"/>
      <c r="G998" s="1599"/>
      <c r="M998" s="1599"/>
      <c r="N998" s="1599"/>
    </row>
    <row r="999" spans="5:14">
      <c r="E999" s="1599"/>
      <c r="F999" s="1599"/>
      <c r="G999" s="1599"/>
      <c r="M999" s="1599"/>
      <c r="N999" s="1599"/>
    </row>
    <row r="1000" spans="5:14">
      <c r="E1000" s="1599"/>
      <c r="F1000" s="1599"/>
      <c r="G1000" s="1599"/>
      <c r="M1000" s="1599"/>
      <c r="N1000" s="1599"/>
    </row>
    <row r="1001" spans="5:14">
      <c r="E1001" s="1599"/>
      <c r="F1001" s="1599"/>
      <c r="G1001" s="1599"/>
      <c r="M1001" s="1599"/>
      <c r="N1001" s="1599"/>
    </row>
    <row r="1002" spans="5:14">
      <c r="E1002" s="1599"/>
      <c r="F1002" s="1599"/>
      <c r="G1002" s="1599"/>
      <c r="M1002" s="1599"/>
      <c r="N1002" s="1599"/>
    </row>
    <row r="1003" spans="5:14">
      <c r="E1003" s="1599"/>
      <c r="F1003" s="1599"/>
      <c r="G1003" s="1599"/>
      <c r="M1003" s="1599"/>
      <c r="N1003" s="1599"/>
    </row>
    <row r="1004" spans="5:14">
      <c r="E1004" s="1599"/>
      <c r="F1004" s="1599"/>
      <c r="G1004" s="1599"/>
      <c r="M1004" s="1599"/>
      <c r="N1004" s="1599"/>
    </row>
    <row r="1005" spans="5:14">
      <c r="E1005" s="1599"/>
      <c r="F1005" s="1599"/>
      <c r="G1005" s="1599"/>
      <c r="M1005" s="1599"/>
      <c r="N1005" s="1599"/>
    </row>
    <row r="1006" spans="5:14">
      <c r="E1006" s="1599"/>
      <c r="F1006" s="1599"/>
      <c r="G1006" s="1599"/>
      <c r="M1006" s="1599"/>
      <c r="N1006" s="1599"/>
    </row>
    <row r="1007" spans="5:14">
      <c r="E1007" s="1599"/>
      <c r="F1007" s="1599"/>
      <c r="G1007" s="1599"/>
      <c r="M1007" s="1599"/>
      <c r="N1007" s="1599"/>
    </row>
    <row r="1008" spans="5:14">
      <c r="E1008" s="1599"/>
      <c r="F1008" s="1599"/>
      <c r="G1008" s="1599"/>
      <c r="M1008" s="1599"/>
      <c r="N1008" s="1599"/>
    </row>
    <row r="1009" spans="5:14">
      <c r="E1009" s="1599"/>
      <c r="F1009" s="1599"/>
      <c r="G1009" s="1599"/>
      <c r="M1009" s="1599"/>
      <c r="N1009" s="1599"/>
    </row>
    <row r="1010" spans="5:14">
      <c r="E1010" s="1599"/>
      <c r="F1010" s="1599"/>
      <c r="G1010" s="1599"/>
      <c r="M1010" s="1599"/>
      <c r="N1010" s="1599"/>
    </row>
    <row r="1011" spans="5:14">
      <c r="E1011" s="1599"/>
      <c r="F1011" s="1599"/>
      <c r="G1011" s="1599"/>
      <c r="M1011" s="1599"/>
      <c r="N1011" s="1599"/>
    </row>
    <row r="1012" spans="5:14">
      <c r="E1012" s="1599"/>
      <c r="F1012" s="1599"/>
      <c r="G1012" s="1599"/>
      <c r="M1012" s="1599"/>
      <c r="N1012" s="1599"/>
    </row>
    <row r="1013" spans="5:14">
      <c r="E1013" s="1599"/>
      <c r="F1013" s="1599"/>
      <c r="G1013" s="1599"/>
      <c r="M1013" s="1599"/>
      <c r="N1013" s="1599"/>
    </row>
    <row r="1014" spans="5:14">
      <c r="E1014" s="1599"/>
      <c r="F1014" s="1599"/>
      <c r="G1014" s="1599"/>
      <c r="M1014" s="1599"/>
      <c r="N1014" s="1599"/>
    </row>
    <row r="1015" spans="5:14">
      <c r="E1015" s="1599"/>
      <c r="F1015" s="1599"/>
      <c r="G1015" s="1599"/>
      <c r="M1015" s="1599"/>
      <c r="N1015" s="1599"/>
    </row>
    <row r="1016" spans="5:14">
      <c r="E1016" s="1599"/>
      <c r="F1016" s="1599"/>
      <c r="G1016" s="1599"/>
      <c r="M1016" s="1599"/>
      <c r="N1016" s="1599"/>
    </row>
    <row r="1017" spans="5:14">
      <c r="E1017" s="1599"/>
      <c r="F1017" s="1599"/>
      <c r="G1017" s="1599"/>
      <c r="M1017" s="1599"/>
      <c r="N1017" s="1599"/>
    </row>
    <row r="1018" spans="5:14">
      <c r="E1018" s="1599"/>
      <c r="F1018" s="1599"/>
      <c r="G1018" s="1599"/>
      <c r="M1018" s="1599"/>
      <c r="N1018" s="1599"/>
    </row>
    <row r="1019" spans="5:14">
      <c r="E1019" s="1599"/>
      <c r="F1019" s="1599"/>
      <c r="G1019" s="1599"/>
      <c r="M1019" s="1599"/>
      <c r="N1019" s="1599"/>
    </row>
    <row r="1020" spans="5:14">
      <c r="E1020" s="1599"/>
      <c r="F1020" s="1599"/>
      <c r="G1020" s="1599"/>
      <c r="M1020" s="1599"/>
      <c r="N1020" s="1599"/>
    </row>
    <row r="1021" spans="5:14">
      <c r="E1021" s="1599"/>
      <c r="F1021" s="1599"/>
      <c r="G1021" s="1599"/>
      <c r="M1021" s="1599"/>
      <c r="N1021" s="1599"/>
    </row>
    <row r="1022" spans="5:14">
      <c r="E1022" s="1599"/>
      <c r="F1022" s="1599"/>
      <c r="G1022" s="1599"/>
      <c r="M1022" s="1599"/>
      <c r="N1022" s="1599"/>
    </row>
    <row r="1023" spans="5:14">
      <c r="E1023" s="1599"/>
      <c r="F1023" s="1599"/>
      <c r="G1023" s="1599"/>
      <c r="M1023" s="1599"/>
      <c r="N1023" s="1599"/>
    </row>
    <row r="1024" spans="5:14">
      <c r="E1024" s="1599"/>
      <c r="F1024" s="1599"/>
      <c r="G1024" s="1599"/>
      <c r="M1024" s="1599"/>
      <c r="N1024" s="1599"/>
    </row>
    <row r="1025" spans="5:14">
      <c r="E1025" s="1599"/>
      <c r="F1025" s="1599"/>
      <c r="G1025" s="1599"/>
      <c r="M1025" s="1599"/>
      <c r="N1025" s="1599"/>
    </row>
    <row r="1026" spans="5:14">
      <c r="E1026" s="1599"/>
      <c r="F1026" s="1599"/>
      <c r="G1026" s="1599"/>
      <c r="M1026" s="1599"/>
      <c r="N1026" s="1599"/>
    </row>
    <row r="1027" spans="5:14">
      <c r="E1027" s="1599"/>
      <c r="F1027" s="1599"/>
      <c r="G1027" s="1599"/>
      <c r="M1027" s="1599"/>
      <c r="N1027" s="1599"/>
    </row>
    <row r="1028" spans="5:14">
      <c r="E1028" s="1599"/>
      <c r="F1028" s="1599"/>
      <c r="G1028" s="1599"/>
      <c r="M1028" s="1599"/>
      <c r="N1028" s="1599"/>
    </row>
    <row r="1029" spans="5:14">
      <c r="E1029" s="1599"/>
      <c r="F1029" s="1599"/>
      <c r="G1029" s="1599"/>
      <c r="M1029" s="1599"/>
      <c r="N1029" s="1599"/>
    </row>
    <row r="1030" spans="5:14">
      <c r="E1030" s="1599"/>
      <c r="F1030" s="1599"/>
      <c r="G1030" s="1599"/>
      <c r="M1030" s="1599"/>
      <c r="N1030" s="1599"/>
    </row>
    <row r="1031" spans="5:14">
      <c r="E1031" s="1599"/>
      <c r="F1031" s="1599"/>
      <c r="G1031" s="1599"/>
      <c r="M1031" s="1599"/>
      <c r="N1031" s="1599"/>
    </row>
    <row r="1032" spans="5:14">
      <c r="E1032" s="1599"/>
      <c r="F1032" s="1599"/>
      <c r="G1032" s="1599"/>
      <c r="M1032" s="1599"/>
      <c r="N1032" s="1599"/>
    </row>
    <row r="1033" spans="5:14">
      <c r="E1033" s="1599"/>
      <c r="F1033" s="1599"/>
      <c r="G1033" s="1599"/>
      <c r="M1033" s="1599"/>
      <c r="N1033" s="1599"/>
    </row>
    <row r="1034" spans="5:14">
      <c r="E1034" s="1599"/>
      <c r="F1034" s="1599"/>
      <c r="G1034" s="1599"/>
      <c r="M1034" s="1599"/>
      <c r="N1034" s="1599"/>
    </row>
    <row r="1035" spans="5:14">
      <c r="E1035" s="1599"/>
      <c r="F1035" s="1599"/>
      <c r="G1035" s="1599"/>
      <c r="M1035" s="1599"/>
      <c r="N1035" s="1599"/>
    </row>
    <row r="1036" spans="5:14">
      <c r="E1036" s="1599"/>
      <c r="F1036" s="1599"/>
      <c r="G1036" s="1599"/>
      <c r="M1036" s="1599"/>
      <c r="N1036" s="1599"/>
    </row>
    <row r="1037" spans="5:14">
      <c r="E1037" s="1599"/>
      <c r="F1037" s="1599"/>
      <c r="G1037" s="1599"/>
      <c r="M1037" s="1599"/>
      <c r="N1037" s="1599"/>
    </row>
    <row r="1038" spans="5:14">
      <c r="E1038" s="1599"/>
      <c r="F1038" s="1599"/>
      <c r="G1038" s="1599"/>
      <c r="M1038" s="1599"/>
      <c r="N1038" s="1599"/>
    </row>
    <row r="1039" spans="5:14">
      <c r="E1039" s="1599"/>
      <c r="F1039" s="1599"/>
      <c r="G1039" s="1599"/>
      <c r="M1039" s="1599"/>
      <c r="N1039" s="1599"/>
    </row>
    <row r="1040" spans="5:14">
      <c r="E1040" s="1599"/>
      <c r="F1040" s="1599"/>
      <c r="G1040" s="1599"/>
      <c r="M1040" s="1599"/>
      <c r="N1040" s="1599"/>
    </row>
    <row r="1041" spans="5:14">
      <c r="E1041" s="1599"/>
      <c r="F1041" s="1599"/>
      <c r="G1041" s="1599"/>
      <c r="M1041" s="1599"/>
      <c r="N1041" s="1599"/>
    </row>
    <row r="1042" spans="5:14">
      <c r="E1042" s="1599"/>
      <c r="F1042" s="1599"/>
      <c r="G1042" s="1599"/>
      <c r="M1042" s="1599"/>
      <c r="N1042" s="1599"/>
    </row>
    <row r="1043" spans="5:14">
      <c r="E1043" s="1599"/>
      <c r="F1043" s="1599"/>
      <c r="G1043" s="1599"/>
      <c r="M1043" s="1599"/>
      <c r="N1043" s="1599"/>
    </row>
    <row r="1044" spans="5:14">
      <c r="E1044" s="1599"/>
      <c r="F1044" s="1599"/>
      <c r="G1044" s="1599"/>
      <c r="M1044" s="1599"/>
      <c r="N1044" s="1599"/>
    </row>
    <row r="1045" spans="5:14">
      <c r="E1045" s="1599"/>
      <c r="F1045" s="1599"/>
      <c r="G1045" s="1599"/>
      <c r="M1045" s="1599"/>
      <c r="N1045" s="1599"/>
    </row>
    <row r="1046" spans="5:14">
      <c r="E1046" s="1599"/>
      <c r="F1046" s="1599"/>
      <c r="G1046" s="1599"/>
      <c r="M1046" s="1599"/>
      <c r="N1046" s="1599"/>
    </row>
    <row r="1047" spans="5:14">
      <c r="E1047" s="1599"/>
      <c r="F1047" s="1599"/>
      <c r="G1047" s="1599"/>
      <c r="M1047" s="1599"/>
      <c r="N1047" s="1599"/>
    </row>
    <row r="1048" spans="5:14">
      <c r="E1048" s="1599"/>
      <c r="F1048" s="1599"/>
      <c r="G1048" s="1599"/>
      <c r="M1048" s="1599"/>
      <c r="N1048" s="1599"/>
    </row>
    <row r="1049" spans="5:14">
      <c r="E1049" s="1599"/>
      <c r="F1049" s="1599"/>
      <c r="G1049" s="1599"/>
      <c r="M1049" s="1599"/>
      <c r="N1049" s="1599"/>
    </row>
    <row r="1050" spans="5:14">
      <c r="E1050" s="1599"/>
      <c r="F1050" s="1599"/>
      <c r="G1050" s="1599"/>
      <c r="M1050" s="1599"/>
      <c r="N1050" s="1599"/>
    </row>
    <row r="1051" spans="5:14">
      <c r="E1051" s="1599"/>
      <c r="F1051" s="1599"/>
      <c r="G1051" s="1599"/>
      <c r="M1051" s="1599"/>
      <c r="N1051" s="1599"/>
    </row>
    <row r="1052" spans="5:14">
      <c r="E1052" s="1599"/>
      <c r="F1052" s="1599"/>
      <c r="G1052" s="1599"/>
      <c r="M1052" s="1599"/>
      <c r="N1052" s="1599"/>
    </row>
    <row r="1053" spans="5:14">
      <c r="E1053" s="1599"/>
      <c r="F1053" s="1599"/>
      <c r="G1053" s="1599"/>
      <c r="M1053" s="1599"/>
      <c r="N1053" s="1599"/>
    </row>
    <row r="1054" spans="5:14">
      <c r="E1054" s="1599"/>
      <c r="F1054" s="1599"/>
      <c r="G1054" s="1599"/>
      <c r="M1054" s="1599"/>
      <c r="N1054" s="1599"/>
    </row>
    <row r="1055" spans="5:14">
      <c r="E1055" s="1599"/>
      <c r="F1055" s="1599"/>
      <c r="G1055" s="1599"/>
      <c r="M1055" s="1599"/>
      <c r="N1055" s="1599"/>
    </row>
    <row r="1056" spans="5:14">
      <c r="E1056" s="1599"/>
      <c r="F1056" s="1599"/>
      <c r="G1056" s="1599"/>
      <c r="M1056" s="1599"/>
      <c r="N1056" s="1599"/>
    </row>
    <row r="1057" spans="5:14">
      <c r="E1057" s="1599"/>
      <c r="F1057" s="1599"/>
      <c r="G1057" s="1599"/>
      <c r="M1057" s="1599"/>
      <c r="N1057" s="1599"/>
    </row>
    <row r="1058" spans="5:14">
      <c r="E1058" s="1599"/>
      <c r="F1058" s="1599"/>
      <c r="G1058" s="1599"/>
      <c r="M1058" s="1599"/>
      <c r="N1058" s="1599"/>
    </row>
    <row r="1059" spans="5:14">
      <c r="E1059" s="1599"/>
      <c r="F1059" s="1599"/>
      <c r="G1059" s="1599"/>
      <c r="M1059" s="1599"/>
      <c r="N1059" s="1599"/>
    </row>
    <row r="1060" spans="5:14">
      <c r="E1060" s="1599"/>
      <c r="F1060" s="1599"/>
      <c r="G1060" s="1599"/>
      <c r="M1060" s="1599"/>
      <c r="N1060" s="1599"/>
    </row>
    <row r="1061" spans="5:14">
      <c r="E1061" s="1599"/>
      <c r="F1061" s="1599"/>
      <c r="G1061" s="1599"/>
      <c r="M1061" s="1599"/>
      <c r="N1061" s="1599"/>
    </row>
    <row r="1062" spans="5:14">
      <c r="E1062" s="1599"/>
      <c r="F1062" s="1599"/>
      <c r="G1062" s="1599"/>
      <c r="M1062" s="1599"/>
      <c r="N1062" s="1599"/>
    </row>
    <row r="1063" spans="5:14">
      <c r="E1063" s="1599"/>
      <c r="F1063" s="1599"/>
      <c r="G1063" s="1599"/>
      <c r="M1063" s="1599"/>
      <c r="N1063" s="1599"/>
    </row>
    <row r="1064" spans="5:14">
      <c r="E1064" s="1599"/>
      <c r="F1064" s="1599"/>
      <c r="G1064" s="1599"/>
      <c r="M1064" s="1599"/>
      <c r="N1064" s="1599"/>
    </row>
    <row r="1065" spans="5:14">
      <c r="E1065" s="1599"/>
      <c r="F1065" s="1599"/>
      <c r="G1065" s="1599"/>
      <c r="M1065" s="1599"/>
      <c r="N1065" s="1599"/>
    </row>
    <row r="1066" spans="5:14">
      <c r="E1066" s="1599"/>
      <c r="F1066" s="1599"/>
      <c r="G1066" s="1599"/>
      <c r="M1066" s="1599"/>
      <c r="N1066" s="1599"/>
    </row>
    <row r="1067" spans="5:14">
      <c r="E1067" s="1599"/>
      <c r="F1067" s="1599"/>
      <c r="G1067" s="1599"/>
      <c r="M1067" s="1599"/>
      <c r="N1067" s="1599"/>
    </row>
    <row r="1068" spans="5:14">
      <c r="E1068" s="1599"/>
      <c r="F1068" s="1599"/>
      <c r="G1068" s="1599"/>
      <c r="M1068" s="1599"/>
      <c r="N1068" s="1599"/>
    </row>
    <row r="1069" spans="5:14">
      <c r="E1069" s="1599"/>
      <c r="F1069" s="1599"/>
      <c r="G1069" s="1599"/>
      <c r="M1069" s="1599"/>
      <c r="N1069" s="1599"/>
    </row>
    <row r="1070" spans="5:14">
      <c r="E1070" s="1599"/>
      <c r="F1070" s="1599"/>
      <c r="G1070" s="1599"/>
      <c r="M1070" s="1599"/>
      <c r="N1070" s="1599"/>
    </row>
    <row r="1071" spans="5:14">
      <c r="E1071" s="1599"/>
      <c r="F1071" s="1599"/>
      <c r="G1071" s="1599"/>
      <c r="M1071" s="1599"/>
      <c r="N1071" s="1599"/>
    </row>
    <row r="1072" spans="5:14">
      <c r="E1072" s="1599"/>
      <c r="F1072" s="1599"/>
      <c r="G1072" s="1599"/>
      <c r="M1072" s="1599"/>
      <c r="N1072" s="1599"/>
    </row>
    <row r="1073" spans="5:14">
      <c r="E1073" s="1599"/>
      <c r="F1073" s="1599"/>
      <c r="G1073" s="1599"/>
      <c r="M1073" s="1599"/>
      <c r="N1073" s="1599"/>
    </row>
    <row r="1074" spans="5:14">
      <c r="E1074" s="1599"/>
      <c r="F1074" s="1599"/>
      <c r="G1074" s="1599"/>
      <c r="M1074" s="1599"/>
      <c r="N1074" s="1599"/>
    </row>
    <row r="1075" spans="5:14">
      <c r="E1075" s="1599"/>
      <c r="F1075" s="1599"/>
      <c r="G1075" s="1599"/>
      <c r="M1075" s="1599"/>
      <c r="N1075" s="1599"/>
    </row>
    <row r="1076" spans="5:14">
      <c r="E1076" s="1599"/>
      <c r="F1076" s="1599"/>
      <c r="G1076" s="1599"/>
      <c r="M1076" s="1599"/>
      <c r="N1076" s="1599"/>
    </row>
    <row r="1077" spans="5:14">
      <c r="E1077" s="1599"/>
      <c r="F1077" s="1599"/>
      <c r="G1077" s="1599"/>
      <c r="M1077" s="1599"/>
      <c r="N1077" s="1599"/>
    </row>
    <row r="1078" spans="5:14">
      <c r="E1078" s="1599"/>
      <c r="F1078" s="1599"/>
      <c r="G1078" s="1599"/>
      <c r="M1078" s="1599"/>
      <c r="N1078" s="1599"/>
    </row>
    <row r="1079" spans="5:14">
      <c r="E1079" s="1599"/>
      <c r="F1079" s="1599"/>
      <c r="G1079" s="1599"/>
      <c r="M1079" s="1599"/>
      <c r="N1079" s="1599"/>
    </row>
    <row r="1080" spans="5:14">
      <c r="E1080" s="1599"/>
      <c r="F1080" s="1599"/>
      <c r="G1080" s="1599"/>
      <c r="M1080" s="1599"/>
      <c r="N1080" s="1599"/>
    </row>
    <row r="1081" spans="5:14">
      <c r="E1081" s="1599"/>
      <c r="F1081" s="1599"/>
      <c r="G1081" s="1599"/>
      <c r="M1081" s="1599"/>
      <c r="N1081" s="1599"/>
    </row>
    <row r="1082" spans="5:14">
      <c r="E1082" s="1599"/>
      <c r="F1082" s="1599"/>
      <c r="G1082" s="1599"/>
      <c r="M1082" s="1599"/>
      <c r="N1082" s="1599"/>
    </row>
    <row r="1083" spans="5:14">
      <c r="E1083" s="1599"/>
      <c r="F1083" s="1599"/>
      <c r="G1083" s="1599"/>
      <c r="M1083" s="1599"/>
      <c r="N1083" s="1599"/>
    </row>
    <row r="1084" spans="5:14">
      <c r="E1084" s="1599"/>
      <c r="F1084" s="1599"/>
      <c r="G1084" s="1599"/>
      <c r="M1084" s="1599"/>
      <c r="N1084" s="1599"/>
    </row>
    <row r="1085" spans="5:14">
      <c r="E1085" s="1599"/>
      <c r="F1085" s="1599"/>
      <c r="G1085" s="1599"/>
      <c r="M1085" s="1599"/>
      <c r="N1085" s="1599"/>
    </row>
    <row r="1086" spans="5:14">
      <c r="E1086" s="1599"/>
      <c r="F1086" s="1599"/>
      <c r="G1086" s="1599"/>
      <c r="M1086" s="1599"/>
      <c r="N1086" s="1599"/>
    </row>
    <row r="1087" spans="5:14">
      <c r="E1087" s="1599"/>
      <c r="F1087" s="1599"/>
      <c r="G1087" s="1599"/>
      <c r="M1087" s="1599"/>
      <c r="N1087" s="1599"/>
    </row>
    <row r="1088" spans="5:14">
      <c r="E1088" s="1599"/>
      <c r="F1088" s="1599"/>
      <c r="G1088" s="1599"/>
      <c r="M1088" s="1599"/>
      <c r="N1088" s="1599"/>
    </row>
    <row r="1089" spans="5:14">
      <c r="E1089" s="1599"/>
      <c r="F1089" s="1599"/>
      <c r="G1089" s="1599"/>
      <c r="M1089" s="1599"/>
      <c r="N1089" s="1599"/>
    </row>
    <row r="1090" spans="5:14">
      <c r="E1090" s="1599"/>
      <c r="F1090" s="1599"/>
      <c r="G1090" s="1599"/>
      <c r="M1090" s="1599"/>
      <c r="N1090" s="1599"/>
    </row>
    <row r="1091" spans="5:14">
      <c r="E1091" s="1599"/>
      <c r="F1091" s="1599"/>
      <c r="G1091" s="1599"/>
      <c r="M1091" s="1599"/>
      <c r="N1091" s="1599"/>
    </row>
    <row r="1092" spans="5:14">
      <c r="E1092" s="1599"/>
      <c r="F1092" s="1599"/>
      <c r="G1092" s="1599"/>
      <c r="M1092" s="1599"/>
      <c r="N1092" s="1599"/>
    </row>
    <row r="1093" spans="5:14">
      <c r="E1093" s="1599"/>
      <c r="F1093" s="1599"/>
      <c r="G1093" s="1599"/>
      <c r="M1093" s="1599"/>
      <c r="N1093" s="1599"/>
    </row>
    <row r="1094" spans="5:14">
      <c r="E1094" s="1599"/>
      <c r="F1094" s="1599"/>
      <c r="G1094" s="1599"/>
      <c r="M1094" s="1599"/>
      <c r="N1094" s="1599"/>
    </row>
    <row r="1095" spans="5:14">
      <c r="E1095" s="1599"/>
      <c r="F1095" s="1599"/>
      <c r="G1095" s="1599"/>
      <c r="M1095" s="1599"/>
      <c r="N1095" s="1599"/>
    </row>
    <row r="1096" spans="5:14">
      <c r="E1096" s="1599"/>
      <c r="F1096" s="1599"/>
      <c r="G1096" s="1599"/>
      <c r="M1096" s="1599"/>
      <c r="N1096" s="1599"/>
    </row>
    <row r="1097" spans="5:14">
      <c r="E1097" s="1599"/>
      <c r="F1097" s="1599"/>
      <c r="G1097" s="1599"/>
      <c r="M1097" s="1599"/>
      <c r="N1097" s="1599"/>
    </row>
    <row r="1098" spans="5:14">
      <c r="E1098" s="1599"/>
      <c r="F1098" s="1599"/>
      <c r="G1098" s="1599"/>
      <c r="M1098" s="1599"/>
      <c r="N1098" s="1599"/>
    </row>
    <row r="1099" spans="5:14">
      <c r="E1099" s="1599"/>
      <c r="F1099" s="1599"/>
      <c r="G1099" s="1599"/>
      <c r="M1099" s="1599"/>
      <c r="N1099" s="1599"/>
    </row>
    <row r="1100" spans="5:14">
      <c r="E1100" s="1599"/>
      <c r="F1100" s="1599"/>
      <c r="G1100" s="1599"/>
      <c r="M1100" s="1599"/>
      <c r="N1100" s="1599"/>
    </row>
    <row r="1101" spans="5:14">
      <c r="E1101" s="1599"/>
      <c r="F1101" s="1599"/>
      <c r="G1101" s="1599"/>
      <c r="M1101" s="1599"/>
      <c r="N1101" s="1599"/>
    </row>
    <row r="1102" spans="5:14">
      <c r="E1102" s="1599"/>
      <c r="F1102" s="1599"/>
      <c r="G1102" s="1599"/>
      <c r="M1102" s="1599"/>
      <c r="N1102" s="1599"/>
    </row>
    <row r="1103" spans="5:14">
      <c r="E1103" s="1599"/>
      <c r="F1103" s="1599"/>
      <c r="G1103" s="1599"/>
      <c r="M1103" s="1599"/>
      <c r="N1103" s="1599"/>
    </row>
    <row r="1104" spans="5:14">
      <c r="E1104" s="1599"/>
      <c r="F1104" s="1599"/>
      <c r="G1104" s="1599"/>
      <c r="M1104" s="1599"/>
      <c r="N1104" s="1599"/>
    </row>
    <row r="1105" spans="5:14">
      <c r="E1105" s="1599"/>
      <c r="F1105" s="1599"/>
      <c r="G1105" s="1599"/>
      <c r="M1105" s="1599"/>
      <c r="N1105" s="1599"/>
    </row>
    <row r="1106" spans="5:14">
      <c r="E1106" s="1599"/>
      <c r="F1106" s="1599"/>
      <c r="G1106" s="1599"/>
      <c r="M1106" s="1599"/>
      <c r="N1106" s="1599"/>
    </row>
    <row r="1107" spans="5:14">
      <c r="E1107" s="1599"/>
      <c r="F1107" s="1599"/>
      <c r="G1107" s="1599"/>
      <c r="M1107" s="1599"/>
      <c r="N1107" s="1599"/>
    </row>
    <row r="1108" spans="5:14">
      <c r="E1108" s="1599"/>
      <c r="F1108" s="1599"/>
      <c r="G1108" s="1599"/>
      <c r="M1108" s="1599"/>
      <c r="N1108" s="1599"/>
    </row>
    <row r="1109" spans="5:14">
      <c r="E1109" s="1599"/>
      <c r="F1109" s="1599"/>
      <c r="G1109" s="1599"/>
      <c r="M1109" s="1599"/>
      <c r="N1109" s="1599"/>
    </row>
    <row r="1110" spans="5:14">
      <c r="E1110" s="1599"/>
      <c r="F1110" s="1599"/>
      <c r="G1110" s="1599"/>
      <c r="M1110" s="1599"/>
      <c r="N1110" s="1599"/>
    </row>
    <row r="1111" spans="5:14">
      <c r="E1111" s="1599"/>
      <c r="F1111" s="1599"/>
      <c r="G1111" s="1599"/>
      <c r="M1111" s="1599"/>
      <c r="N1111" s="1599"/>
    </row>
    <row r="1112" spans="5:14">
      <c r="E1112" s="1599"/>
      <c r="F1112" s="1599"/>
      <c r="G1112" s="1599"/>
      <c r="M1112" s="1599"/>
      <c r="N1112" s="1599"/>
    </row>
    <row r="1113" spans="5:14">
      <c r="E1113" s="1599"/>
      <c r="F1113" s="1599"/>
      <c r="G1113" s="1599"/>
      <c r="M1113" s="1599"/>
      <c r="N1113" s="1599"/>
    </row>
    <row r="1114" spans="5:14">
      <c r="E1114" s="1599"/>
      <c r="F1114" s="1599"/>
      <c r="G1114" s="1599"/>
      <c r="M1114" s="1599"/>
      <c r="N1114" s="1599"/>
    </row>
    <row r="1115" spans="5:14">
      <c r="E1115" s="1599"/>
      <c r="F1115" s="1599"/>
      <c r="G1115" s="1599"/>
      <c r="M1115" s="1599"/>
      <c r="N1115" s="1599"/>
    </row>
    <row r="1116" spans="5:14">
      <c r="E1116" s="1599"/>
      <c r="F1116" s="1599"/>
      <c r="G1116" s="1599"/>
      <c r="M1116" s="1599"/>
      <c r="N1116" s="1599"/>
    </row>
    <row r="1117" spans="5:14">
      <c r="E1117" s="1599"/>
      <c r="F1117" s="1599"/>
      <c r="G1117" s="1599"/>
      <c r="M1117" s="1599"/>
      <c r="N1117" s="1599"/>
    </row>
    <row r="1118" spans="5:14">
      <c r="E1118" s="1599"/>
      <c r="F1118" s="1599"/>
      <c r="G1118" s="1599"/>
      <c r="M1118" s="1599"/>
      <c r="N1118" s="1599"/>
    </row>
    <row r="1119" spans="5:14">
      <c r="E1119" s="1599"/>
      <c r="F1119" s="1599"/>
      <c r="G1119" s="1599"/>
      <c r="M1119" s="1599"/>
      <c r="N1119" s="1599"/>
    </row>
    <row r="1120" spans="5:14">
      <c r="E1120" s="1599"/>
      <c r="F1120" s="1599"/>
      <c r="G1120" s="1599"/>
      <c r="M1120" s="1599"/>
      <c r="N1120" s="1599"/>
    </row>
    <row r="1121" spans="5:14">
      <c r="E1121" s="1599"/>
      <c r="F1121" s="1599"/>
      <c r="G1121" s="1599"/>
      <c r="M1121" s="1599"/>
      <c r="N1121" s="1599"/>
    </row>
    <row r="1122" spans="5:14">
      <c r="E1122" s="1599"/>
      <c r="F1122" s="1599"/>
      <c r="G1122" s="1599"/>
      <c r="M1122" s="1599"/>
      <c r="N1122" s="1599"/>
    </row>
    <row r="1123" spans="5:14">
      <c r="E1123" s="1599"/>
      <c r="F1123" s="1599"/>
      <c r="G1123" s="1599"/>
      <c r="M1123" s="1599"/>
      <c r="N1123" s="1599"/>
    </row>
    <row r="1124" spans="5:14">
      <c r="E1124" s="1599"/>
      <c r="F1124" s="1599"/>
      <c r="G1124" s="1599"/>
      <c r="M1124" s="1599"/>
      <c r="N1124" s="1599"/>
    </row>
    <row r="1125" spans="5:14">
      <c r="E1125" s="1599"/>
      <c r="F1125" s="1599"/>
      <c r="G1125" s="1599"/>
      <c r="M1125" s="1599"/>
      <c r="N1125" s="1599"/>
    </row>
    <row r="1126" spans="5:14">
      <c r="E1126" s="1599"/>
      <c r="F1126" s="1599"/>
      <c r="G1126" s="1599"/>
      <c r="M1126" s="1599"/>
      <c r="N1126" s="1599"/>
    </row>
    <row r="1127" spans="5:14">
      <c r="E1127" s="1599"/>
      <c r="F1127" s="1599"/>
      <c r="G1127" s="1599"/>
      <c r="M1127" s="1599"/>
      <c r="N1127" s="1599"/>
    </row>
    <row r="1128" spans="5:14">
      <c r="E1128" s="1599"/>
      <c r="F1128" s="1599"/>
      <c r="G1128" s="1599"/>
      <c r="M1128" s="1599"/>
      <c r="N1128" s="1599"/>
    </row>
    <row r="1129" spans="5:14">
      <c r="E1129" s="1599"/>
      <c r="F1129" s="1599"/>
      <c r="G1129" s="1599"/>
      <c r="M1129" s="1599"/>
      <c r="N1129" s="1599"/>
    </row>
    <row r="1130" spans="5:14">
      <c r="E1130" s="1599"/>
      <c r="F1130" s="1599"/>
      <c r="G1130" s="1599"/>
      <c r="M1130" s="1599"/>
      <c r="N1130" s="1599"/>
    </row>
    <row r="1131" spans="5:14">
      <c r="E1131" s="1599"/>
      <c r="F1131" s="1599"/>
      <c r="G1131" s="1599"/>
      <c r="M1131" s="1599"/>
      <c r="N1131" s="1599"/>
    </row>
    <row r="1132" spans="5:14">
      <c r="E1132" s="1599"/>
      <c r="F1132" s="1599"/>
      <c r="G1132" s="1599"/>
      <c r="M1132" s="1599"/>
      <c r="N1132" s="1599"/>
    </row>
    <row r="1133" spans="5:14">
      <c r="E1133" s="1599"/>
      <c r="F1133" s="1599"/>
      <c r="G1133" s="1599"/>
      <c r="M1133" s="1599"/>
      <c r="N1133" s="1599"/>
    </row>
    <row r="1134" spans="5:14">
      <c r="E1134" s="1599"/>
      <c r="F1134" s="1599"/>
      <c r="G1134" s="1599"/>
      <c r="M1134" s="1599"/>
      <c r="N1134" s="1599"/>
    </row>
    <row r="1135" spans="5:14">
      <c r="E1135" s="1599"/>
      <c r="F1135" s="1599"/>
      <c r="G1135" s="1599"/>
      <c r="M1135" s="1599"/>
      <c r="N1135" s="1599"/>
    </row>
    <row r="1136" spans="5:14">
      <c r="E1136" s="1599"/>
      <c r="F1136" s="1599"/>
      <c r="G1136" s="1599"/>
      <c r="M1136" s="1599"/>
      <c r="N1136" s="1599"/>
    </row>
    <row r="1137" spans="5:14">
      <c r="E1137" s="1599"/>
      <c r="F1137" s="1599"/>
      <c r="G1137" s="1599"/>
      <c r="M1137" s="1599"/>
      <c r="N1137" s="1599"/>
    </row>
    <row r="1138" spans="5:14">
      <c r="E1138" s="1599"/>
      <c r="F1138" s="1599"/>
      <c r="G1138" s="1599"/>
      <c r="M1138" s="1599"/>
      <c r="N1138" s="1599"/>
    </row>
    <row r="1139" spans="5:14">
      <c r="E1139" s="1599"/>
      <c r="F1139" s="1599"/>
      <c r="G1139" s="1599"/>
      <c r="M1139" s="1599"/>
      <c r="N1139" s="1599"/>
    </row>
    <row r="1140" spans="5:14">
      <c r="E1140" s="1599"/>
      <c r="F1140" s="1599"/>
      <c r="G1140" s="1599"/>
      <c r="M1140" s="1599"/>
      <c r="N1140" s="1599"/>
    </row>
    <row r="1141" spans="5:14">
      <c r="E1141" s="1599"/>
      <c r="F1141" s="1599"/>
      <c r="G1141" s="1599"/>
      <c r="M1141" s="1599"/>
      <c r="N1141" s="1599"/>
    </row>
    <row r="1142" spans="5:14">
      <c r="E1142" s="1599"/>
      <c r="F1142" s="1599"/>
      <c r="G1142" s="1599"/>
      <c r="M1142" s="1599"/>
      <c r="N1142" s="1599"/>
    </row>
    <row r="1143" spans="5:14">
      <c r="E1143" s="1599"/>
      <c r="F1143" s="1599"/>
      <c r="G1143" s="1599"/>
      <c r="M1143" s="1599"/>
      <c r="N1143" s="1599"/>
    </row>
    <row r="1144" spans="5:14">
      <c r="E1144" s="1599"/>
      <c r="F1144" s="1599"/>
      <c r="G1144" s="1599"/>
      <c r="M1144" s="1599"/>
      <c r="N1144" s="1599"/>
    </row>
    <row r="1145" spans="5:14">
      <c r="E1145" s="1599"/>
      <c r="F1145" s="1599"/>
      <c r="G1145" s="1599"/>
      <c r="M1145" s="1599"/>
      <c r="N1145" s="1599"/>
    </row>
    <row r="1146" spans="5:14">
      <c r="E1146" s="1599"/>
      <c r="F1146" s="1599"/>
      <c r="G1146" s="1599"/>
      <c r="M1146" s="1599"/>
      <c r="N1146" s="1599"/>
    </row>
    <row r="1147" spans="5:14">
      <c r="E1147" s="1599"/>
      <c r="F1147" s="1599"/>
      <c r="G1147" s="1599"/>
      <c r="M1147" s="1599"/>
      <c r="N1147" s="1599"/>
    </row>
    <row r="1148" spans="5:14">
      <c r="E1148" s="1599"/>
      <c r="F1148" s="1599"/>
      <c r="G1148" s="1599"/>
      <c r="M1148" s="1599"/>
      <c r="N1148" s="1599"/>
    </row>
    <row r="1149" spans="5:14">
      <c r="E1149" s="1599"/>
      <c r="F1149" s="1599"/>
      <c r="G1149" s="1599"/>
      <c r="M1149" s="1599"/>
      <c r="N1149" s="1599"/>
    </row>
    <row r="1150" spans="5:14">
      <c r="E1150" s="1599"/>
      <c r="F1150" s="1599"/>
      <c r="G1150" s="1599"/>
      <c r="M1150" s="1599"/>
      <c r="N1150" s="1599"/>
    </row>
    <row r="1151" spans="5:14">
      <c r="E1151" s="1599"/>
      <c r="F1151" s="1599"/>
      <c r="G1151" s="1599"/>
      <c r="M1151" s="1599"/>
      <c r="N1151" s="1599"/>
    </row>
    <row r="1152" spans="5:14">
      <c r="E1152" s="1599"/>
      <c r="F1152" s="1599"/>
      <c r="G1152" s="1599"/>
      <c r="M1152" s="1599"/>
      <c r="N1152" s="1599"/>
    </row>
    <row r="1153" spans="5:14">
      <c r="E1153" s="1599"/>
      <c r="F1153" s="1599"/>
      <c r="G1153" s="1599"/>
      <c r="M1153" s="1599"/>
      <c r="N1153" s="1599"/>
    </row>
    <row r="1154" spans="5:14">
      <c r="E1154" s="1599"/>
      <c r="F1154" s="1599"/>
      <c r="G1154" s="1599"/>
      <c r="M1154" s="1599"/>
      <c r="N1154" s="1599"/>
    </row>
    <row r="1155" spans="5:14">
      <c r="E1155" s="1599"/>
      <c r="F1155" s="1599"/>
      <c r="G1155" s="1599"/>
      <c r="M1155" s="1599"/>
      <c r="N1155" s="1599"/>
    </row>
    <row r="1156" spans="5:14">
      <c r="E1156" s="1599"/>
      <c r="F1156" s="1599"/>
      <c r="G1156" s="1599"/>
      <c r="M1156" s="1599"/>
      <c r="N1156" s="1599"/>
    </row>
    <row r="1157" spans="5:14">
      <c r="E1157" s="1599"/>
      <c r="F1157" s="1599"/>
      <c r="G1157" s="1599"/>
      <c r="M1157" s="1599"/>
      <c r="N1157" s="1599"/>
    </row>
    <row r="1158" spans="5:14">
      <c r="E1158" s="1599"/>
      <c r="F1158" s="1599"/>
      <c r="G1158" s="1599"/>
      <c r="M1158" s="1599"/>
      <c r="N1158" s="1599"/>
    </row>
    <row r="1159" spans="5:14">
      <c r="E1159" s="1599"/>
      <c r="F1159" s="1599"/>
      <c r="G1159" s="1599"/>
      <c r="M1159" s="1599"/>
      <c r="N1159" s="1599"/>
    </row>
    <row r="1160" spans="5:14">
      <c r="E1160" s="1599"/>
      <c r="F1160" s="1599"/>
      <c r="G1160" s="1599"/>
      <c r="M1160" s="1599"/>
      <c r="N1160" s="1599"/>
    </row>
    <row r="1161" spans="5:14">
      <c r="E1161" s="1599"/>
      <c r="F1161" s="1599"/>
      <c r="G1161" s="1599"/>
      <c r="M1161" s="1599"/>
      <c r="N1161" s="1599"/>
    </row>
    <row r="1162" spans="5:14">
      <c r="E1162" s="1599"/>
      <c r="F1162" s="1599"/>
      <c r="G1162" s="1599"/>
      <c r="M1162" s="1599"/>
      <c r="N1162" s="1599"/>
    </row>
    <row r="1163" spans="5:14">
      <c r="E1163" s="1599"/>
      <c r="F1163" s="1599"/>
      <c r="G1163" s="1599"/>
      <c r="M1163" s="1599"/>
      <c r="N1163" s="1599"/>
    </row>
    <row r="1164" spans="5:14">
      <c r="E1164" s="1599"/>
      <c r="F1164" s="1599"/>
      <c r="G1164" s="1599"/>
      <c r="M1164" s="1599"/>
      <c r="N1164" s="1599"/>
    </row>
    <row r="1165" spans="5:14">
      <c r="E1165" s="1599"/>
      <c r="F1165" s="1599"/>
      <c r="G1165" s="1599"/>
      <c r="M1165" s="1599"/>
      <c r="N1165" s="1599"/>
    </row>
    <row r="1166" spans="5:14">
      <c r="E1166" s="1599"/>
      <c r="F1166" s="1599"/>
      <c r="G1166" s="1599"/>
      <c r="M1166" s="1599"/>
      <c r="N1166" s="1599"/>
    </row>
    <row r="1167" spans="5:14">
      <c r="E1167" s="1599"/>
      <c r="F1167" s="1599"/>
      <c r="G1167" s="1599"/>
      <c r="M1167" s="1599"/>
      <c r="N1167" s="1599"/>
    </row>
    <row r="1168" spans="5:14">
      <c r="E1168" s="1599"/>
      <c r="F1168" s="1599"/>
      <c r="G1168" s="1599"/>
      <c r="M1168" s="1599"/>
      <c r="N1168" s="1599"/>
    </row>
    <row r="1169" spans="5:14">
      <c r="E1169" s="1599"/>
      <c r="F1169" s="1599"/>
      <c r="G1169" s="1599"/>
      <c r="M1169" s="1599"/>
      <c r="N1169" s="1599"/>
    </row>
    <row r="1170" spans="5:14">
      <c r="E1170" s="1599"/>
      <c r="F1170" s="1599"/>
      <c r="G1170" s="1599"/>
      <c r="M1170" s="1599"/>
      <c r="N1170" s="1599"/>
    </row>
    <row r="1171" spans="5:14">
      <c r="E1171" s="1599"/>
      <c r="F1171" s="1599"/>
      <c r="G1171" s="1599"/>
      <c r="M1171" s="1599"/>
      <c r="N1171" s="1599"/>
    </row>
    <row r="1172" spans="5:14">
      <c r="E1172" s="1599"/>
      <c r="F1172" s="1599"/>
      <c r="G1172" s="1599"/>
      <c r="M1172" s="1599"/>
      <c r="N1172" s="1599"/>
    </row>
    <row r="1173" spans="5:14">
      <c r="E1173" s="1599"/>
      <c r="F1173" s="1599"/>
      <c r="G1173" s="1599"/>
      <c r="M1173" s="1599"/>
      <c r="N1173" s="1599"/>
    </row>
    <row r="1174" spans="5:14">
      <c r="E1174" s="1599"/>
      <c r="F1174" s="1599"/>
      <c r="G1174" s="1599"/>
      <c r="M1174" s="1599"/>
      <c r="N1174" s="1599"/>
    </row>
    <row r="1175" spans="5:14">
      <c r="E1175" s="1599"/>
      <c r="F1175" s="1599"/>
      <c r="G1175" s="1599"/>
      <c r="M1175" s="1599"/>
      <c r="N1175" s="1599"/>
    </row>
    <row r="1176" spans="5:14">
      <c r="E1176" s="1599"/>
      <c r="F1176" s="1599"/>
      <c r="G1176" s="1599"/>
      <c r="M1176" s="1599"/>
      <c r="N1176" s="1599"/>
    </row>
    <row r="1177" spans="5:14">
      <c r="E1177" s="1599"/>
      <c r="F1177" s="1599"/>
      <c r="G1177" s="1599"/>
      <c r="M1177" s="1599"/>
      <c r="N1177" s="1599"/>
    </row>
    <row r="1178" spans="5:14">
      <c r="E1178" s="1599"/>
      <c r="F1178" s="1599"/>
      <c r="G1178" s="1599"/>
      <c r="M1178" s="1599"/>
      <c r="N1178" s="1599"/>
    </row>
    <row r="1179" spans="5:14">
      <c r="E1179" s="1599"/>
      <c r="F1179" s="1599"/>
      <c r="G1179" s="1599"/>
      <c r="M1179" s="1599"/>
      <c r="N1179" s="1599"/>
    </row>
    <row r="1180" spans="5:14">
      <c r="E1180" s="1599"/>
      <c r="F1180" s="1599"/>
      <c r="G1180" s="1599"/>
      <c r="M1180" s="1599"/>
      <c r="N1180" s="1599"/>
    </row>
    <row r="1181" spans="5:14">
      <c r="E1181" s="1599"/>
      <c r="F1181" s="1599"/>
      <c r="G1181" s="1599"/>
      <c r="M1181" s="1599"/>
      <c r="N1181" s="1599"/>
    </row>
    <row r="1182" spans="5:14">
      <c r="E1182" s="1599"/>
      <c r="F1182" s="1599"/>
      <c r="G1182" s="1599"/>
      <c r="M1182" s="1599"/>
      <c r="N1182" s="1599"/>
    </row>
    <row r="1183" spans="5:14">
      <c r="E1183" s="1599"/>
      <c r="F1183" s="1599"/>
      <c r="G1183" s="1599"/>
      <c r="M1183" s="1599"/>
      <c r="N1183" s="1599"/>
    </row>
    <row r="1184" spans="5:14">
      <c r="E1184" s="1599"/>
      <c r="F1184" s="1599"/>
      <c r="G1184" s="1599"/>
      <c r="M1184" s="1599"/>
      <c r="N1184" s="1599"/>
    </row>
    <row r="1185" spans="5:14">
      <c r="E1185" s="1599"/>
      <c r="F1185" s="1599"/>
      <c r="G1185" s="1599"/>
      <c r="M1185" s="1599"/>
      <c r="N1185" s="1599"/>
    </row>
    <row r="1186" spans="5:14">
      <c r="E1186" s="1599"/>
      <c r="F1186" s="1599"/>
      <c r="G1186" s="1599"/>
      <c r="M1186" s="1599"/>
      <c r="N1186" s="1599"/>
    </row>
    <row r="1187" spans="5:14">
      <c r="E1187" s="1599"/>
      <c r="F1187" s="1599"/>
      <c r="G1187" s="1599"/>
      <c r="M1187" s="1599"/>
      <c r="N1187" s="1599"/>
    </row>
    <row r="1188" spans="5:14">
      <c r="E1188" s="1599"/>
      <c r="F1188" s="1599"/>
      <c r="G1188" s="1599"/>
      <c r="M1188" s="1599"/>
      <c r="N1188" s="1599"/>
    </row>
    <row r="1189" spans="5:14">
      <c r="E1189" s="1599"/>
      <c r="F1189" s="1599"/>
      <c r="G1189" s="1599"/>
      <c r="M1189" s="1599"/>
      <c r="N1189" s="1599"/>
    </row>
    <row r="1190" spans="5:14">
      <c r="E1190" s="1599"/>
      <c r="F1190" s="1599"/>
      <c r="G1190" s="1599"/>
      <c r="M1190" s="1599"/>
      <c r="N1190" s="1599"/>
    </row>
    <row r="1191" spans="5:14">
      <c r="E1191" s="1599"/>
      <c r="F1191" s="1599"/>
      <c r="G1191" s="1599"/>
      <c r="M1191" s="1599"/>
      <c r="N1191" s="1599"/>
    </row>
    <row r="1192" spans="5:14">
      <c r="E1192" s="1599"/>
      <c r="F1192" s="1599"/>
      <c r="G1192" s="1599"/>
      <c r="M1192" s="1599"/>
      <c r="N1192" s="1599"/>
    </row>
    <row r="1193" spans="5:14">
      <c r="E1193" s="1599"/>
      <c r="F1193" s="1599"/>
      <c r="G1193" s="1599"/>
      <c r="M1193" s="1599"/>
      <c r="N1193" s="1599"/>
    </row>
    <row r="1194" spans="5:14">
      <c r="E1194" s="1599"/>
      <c r="F1194" s="1599"/>
      <c r="G1194" s="1599"/>
      <c r="M1194" s="1599"/>
      <c r="N1194" s="1599"/>
    </row>
    <row r="1195" spans="5:14">
      <c r="E1195" s="1599"/>
      <c r="F1195" s="1599"/>
      <c r="G1195" s="1599"/>
      <c r="M1195" s="1599"/>
      <c r="N1195" s="1599"/>
    </row>
    <row r="1196" spans="5:14">
      <c r="E1196" s="1599"/>
      <c r="F1196" s="1599"/>
      <c r="G1196" s="1599"/>
      <c r="M1196" s="1599"/>
      <c r="N1196" s="1599"/>
    </row>
    <row r="1197" spans="5:14">
      <c r="E1197" s="1599"/>
      <c r="F1197" s="1599"/>
      <c r="G1197" s="1599"/>
      <c r="M1197" s="1599"/>
      <c r="N1197" s="1599"/>
    </row>
    <row r="1198" spans="5:14">
      <c r="E1198" s="1599"/>
      <c r="F1198" s="1599"/>
      <c r="G1198" s="1599"/>
      <c r="M1198" s="1599"/>
      <c r="N1198" s="1599"/>
    </row>
    <row r="1199" spans="5:14">
      <c r="E1199" s="1599"/>
      <c r="F1199" s="1599"/>
      <c r="G1199" s="1599"/>
      <c r="M1199" s="1599"/>
      <c r="N1199" s="1599"/>
    </row>
    <row r="1200" spans="5:14">
      <c r="E1200" s="1599"/>
      <c r="F1200" s="1599"/>
      <c r="G1200" s="1599"/>
      <c r="M1200" s="1599"/>
      <c r="N1200" s="1599"/>
    </row>
    <row r="1201" spans="5:14">
      <c r="E1201" s="1599"/>
      <c r="F1201" s="1599"/>
      <c r="G1201" s="1599"/>
      <c r="M1201" s="1599"/>
      <c r="N1201" s="1599"/>
    </row>
    <row r="1202" spans="5:14">
      <c r="E1202" s="1599"/>
      <c r="F1202" s="1599"/>
      <c r="G1202" s="1599"/>
      <c r="M1202" s="1599"/>
      <c r="N1202" s="1599"/>
    </row>
    <row r="1203" spans="5:14">
      <c r="E1203" s="1599"/>
      <c r="F1203" s="1599"/>
      <c r="G1203" s="1599"/>
      <c r="M1203" s="1599"/>
      <c r="N1203" s="1599"/>
    </row>
    <row r="1204" spans="5:14">
      <c r="E1204" s="1599"/>
      <c r="F1204" s="1599"/>
      <c r="G1204" s="1599"/>
      <c r="M1204" s="1599"/>
      <c r="N1204" s="1599"/>
    </row>
    <row r="1205" spans="5:14">
      <c r="E1205" s="1599"/>
      <c r="F1205" s="1599"/>
      <c r="G1205" s="1599"/>
      <c r="M1205" s="1599"/>
      <c r="N1205" s="1599"/>
    </row>
    <row r="1206" spans="5:14">
      <c r="E1206" s="1599"/>
      <c r="F1206" s="1599"/>
      <c r="G1206" s="1599"/>
      <c r="M1206" s="1599"/>
      <c r="N1206" s="1599"/>
    </row>
    <row r="1207" spans="5:14">
      <c r="E1207" s="1599"/>
      <c r="F1207" s="1599"/>
      <c r="G1207" s="1599"/>
      <c r="M1207" s="1599"/>
      <c r="N1207" s="1599"/>
    </row>
    <row r="1208" spans="5:14">
      <c r="E1208" s="1599"/>
      <c r="F1208" s="1599"/>
      <c r="G1208" s="1599"/>
      <c r="M1208" s="1599"/>
      <c r="N1208" s="1599"/>
    </row>
    <row r="1209" spans="5:14">
      <c r="E1209" s="1599"/>
      <c r="F1209" s="1599"/>
      <c r="G1209" s="1599"/>
      <c r="M1209" s="1599"/>
      <c r="N1209" s="1599"/>
    </row>
    <row r="1210" spans="5:14">
      <c r="E1210" s="1599"/>
      <c r="F1210" s="1599"/>
      <c r="G1210" s="1599"/>
      <c r="M1210" s="1599"/>
      <c r="N1210" s="1599"/>
    </row>
    <row r="1211" spans="5:14">
      <c r="E1211" s="1599"/>
      <c r="F1211" s="1599"/>
      <c r="G1211" s="1599"/>
      <c r="M1211" s="1599"/>
      <c r="N1211" s="1599"/>
    </row>
    <row r="1212" spans="5:14">
      <c r="E1212" s="1599"/>
      <c r="F1212" s="1599"/>
      <c r="G1212" s="1599"/>
      <c r="M1212" s="1599"/>
      <c r="N1212" s="1599"/>
    </row>
    <row r="1213" spans="5:14">
      <c r="E1213" s="1599"/>
      <c r="F1213" s="1599"/>
      <c r="G1213" s="1599"/>
      <c r="M1213" s="1599"/>
      <c r="N1213" s="1599"/>
    </row>
    <row r="1214" spans="5:14">
      <c r="E1214" s="1599"/>
      <c r="F1214" s="1599"/>
      <c r="G1214" s="1599"/>
      <c r="M1214" s="1599"/>
      <c r="N1214" s="1599"/>
    </row>
    <row r="1215" spans="5:14">
      <c r="E1215" s="1599"/>
      <c r="F1215" s="1599"/>
      <c r="G1215" s="1599"/>
      <c r="M1215" s="1599"/>
      <c r="N1215" s="1599"/>
    </row>
    <row r="1216" spans="5:14">
      <c r="E1216" s="1599"/>
      <c r="F1216" s="1599"/>
      <c r="G1216" s="1599"/>
      <c r="M1216" s="1599"/>
      <c r="N1216" s="1599"/>
    </row>
    <row r="1217" spans="5:14">
      <c r="E1217" s="1599"/>
      <c r="F1217" s="1599"/>
      <c r="G1217" s="1599"/>
      <c r="M1217" s="1599"/>
      <c r="N1217" s="1599"/>
    </row>
    <row r="1218" spans="5:14">
      <c r="E1218" s="1599"/>
      <c r="F1218" s="1599"/>
      <c r="G1218" s="1599"/>
      <c r="M1218" s="1599"/>
      <c r="N1218" s="1599"/>
    </row>
    <row r="1219" spans="5:14">
      <c r="E1219" s="1599"/>
      <c r="F1219" s="1599"/>
      <c r="G1219" s="1599"/>
      <c r="M1219" s="1599"/>
      <c r="N1219" s="1599"/>
    </row>
    <row r="1220" spans="5:14">
      <c r="E1220" s="1599"/>
      <c r="F1220" s="1599"/>
      <c r="G1220" s="1599"/>
      <c r="M1220" s="1599"/>
      <c r="N1220" s="1599"/>
    </row>
    <row r="1221" spans="5:14">
      <c r="E1221" s="1599"/>
      <c r="F1221" s="1599"/>
      <c r="G1221" s="1599"/>
      <c r="M1221" s="1599"/>
      <c r="N1221" s="1599"/>
    </row>
    <row r="1222" spans="5:14">
      <c r="E1222" s="1599"/>
      <c r="F1222" s="1599"/>
      <c r="G1222" s="1599"/>
      <c r="M1222" s="1599"/>
      <c r="N1222" s="1599"/>
    </row>
    <row r="1223" spans="5:14">
      <c r="E1223" s="1599"/>
      <c r="F1223" s="1599"/>
      <c r="G1223" s="1599"/>
      <c r="M1223" s="1599"/>
      <c r="N1223" s="1599"/>
    </row>
    <row r="1224" spans="5:14">
      <c r="E1224" s="1599"/>
      <c r="F1224" s="1599"/>
      <c r="G1224" s="1599"/>
      <c r="M1224" s="1599"/>
      <c r="N1224" s="1599"/>
    </row>
    <row r="1225" spans="5:14">
      <c r="E1225" s="1599"/>
      <c r="F1225" s="1599"/>
      <c r="G1225" s="1599"/>
      <c r="M1225" s="1599"/>
      <c r="N1225" s="1599"/>
    </row>
    <row r="1226" spans="5:14">
      <c r="E1226" s="1599"/>
      <c r="F1226" s="1599"/>
      <c r="G1226" s="1599"/>
      <c r="M1226" s="1599"/>
      <c r="N1226" s="1599"/>
    </row>
    <row r="1227" spans="5:14">
      <c r="E1227" s="1599"/>
      <c r="F1227" s="1599"/>
      <c r="G1227" s="1599"/>
      <c r="M1227" s="1599"/>
      <c r="N1227" s="1599"/>
    </row>
    <row r="1228" spans="5:14">
      <c r="E1228" s="1599"/>
      <c r="F1228" s="1599"/>
      <c r="G1228" s="1599"/>
      <c r="M1228" s="1599"/>
      <c r="N1228" s="1599"/>
    </row>
    <row r="1229" spans="5:14">
      <c r="E1229" s="1599"/>
      <c r="F1229" s="1599"/>
      <c r="G1229" s="1599"/>
      <c r="M1229" s="1599"/>
      <c r="N1229" s="1599"/>
    </row>
    <row r="1230" spans="5:14">
      <c r="E1230" s="1599"/>
      <c r="F1230" s="1599"/>
      <c r="G1230" s="1599"/>
      <c r="M1230" s="1599"/>
      <c r="N1230" s="1599"/>
    </row>
    <row r="1231" spans="5:14">
      <c r="E1231" s="1599"/>
      <c r="F1231" s="1599"/>
      <c r="G1231" s="1599"/>
      <c r="M1231" s="1599"/>
      <c r="N1231" s="1599"/>
    </row>
    <row r="1232" spans="5:14">
      <c r="E1232" s="1599"/>
      <c r="F1232" s="1599"/>
      <c r="G1232" s="1599"/>
      <c r="M1232" s="1599"/>
      <c r="N1232" s="1599"/>
    </row>
    <row r="1233" spans="5:14">
      <c r="E1233" s="1599"/>
      <c r="F1233" s="1599"/>
      <c r="G1233" s="1599"/>
      <c r="M1233" s="1599"/>
      <c r="N1233" s="1599"/>
    </row>
    <row r="1234" spans="5:14">
      <c r="E1234" s="1599"/>
      <c r="F1234" s="1599"/>
      <c r="G1234" s="1599"/>
      <c r="M1234" s="1599"/>
      <c r="N1234" s="1599"/>
    </row>
    <row r="1235" spans="5:14">
      <c r="E1235" s="1599"/>
      <c r="F1235" s="1599"/>
      <c r="G1235" s="1599"/>
      <c r="M1235" s="1599"/>
      <c r="N1235" s="1599"/>
    </row>
    <row r="1236" spans="5:14">
      <c r="E1236" s="1599"/>
      <c r="F1236" s="1599"/>
      <c r="G1236" s="1599"/>
      <c r="M1236" s="1599"/>
      <c r="N1236" s="1599"/>
    </row>
    <row r="1237" spans="5:14">
      <c r="E1237" s="1599"/>
      <c r="F1237" s="1599"/>
      <c r="G1237" s="1599"/>
      <c r="M1237" s="1599"/>
      <c r="N1237" s="1599"/>
    </row>
    <row r="1238" spans="5:14">
      <c r="E1238" s="1599"/>
      <c r="F1238" s="1599"/>
      <c r="G1238" s="1599"/>
      <c r="M1238" s="1599"/>
      <c r="N1238" s="1599"/>
    </row>
    <row r="1239" spans="5:14">
      <c r="E1239" s="1599"/>
      <c r="F1239" s="1599"/>
      <c r="G1239" s="1599"/>
      <c r="M1239" s="1599"/>
      <c r="N1239" s="1599"/>
    </row>
    <row r="1240" spans="5:14">
      <c r="E1240" s="1599"/>
      <c r="F1240" s="1599"/>
      <c r="G1240" s="1599"/>
      <c r="M1240" s="1599"/>
      <c r="N1240" s="1599"/>
    </row>
    <row r="1241" spans="5:14">
      <c r="E1241" s="1599"/>
      <c r="F1241" s="1599"/>
      <c r="G1241" s="1599"/>
      <c r="M1241" s="1599"/>
      <c r="N1241" s="1599"/>
    </row>
    <row r="1242" spans="5:14">
      <c r="E1242" s="1599"/>
      <c r="F1242" s="1599"/>
      <c r="G1242" s="1599"/>
      <c r="M1242" s="1599"/>
      <c r="N1242" s="1599"/>
    </row>
    <row r="1243" spans="5:14">
      <c r="E1243" s="1599"/>
      <c r="F1243" s="1599"/>
      <c r="G1243" s="1599"/>
      <c r="M1243" s="1599"/>
      <c r="N1243" s="1599"/>
    </row>
    <row r="1244" spans="5:14">
      <c r="E1244" s="1599"/>
      <c r="F1244" s="1599"/>
      <c r="G1244" s="1599"/>
      <c r="M1244" s="1599"/>
      <c r="N1244" s="1599"/>
    </row>
    <row r="1245" spans="5:14">
      <c r="E1245" s="1599"/>
      <c r="F1245" s="1599"/>
      <c r="G1245" s="1599"/>
      <c r="M1245" s="1599"/>
      <c r="N1245" s="1599"/>
    </row>
    <row r="1246" spans="5:14">
      <c r="E1246" s="1599"/>
      <c r="F1246" s="1599"/>
      <c r="G1246" s="1599"/>
      <c r="M1246" s="1599"/>
      <c r="N1246" s="1599"/>
    </row>
    <row r="1247" spans="5:14">
      <c r="E1247" s="1599"/>
      <c r="F1247" s="1599"/>
      <c r="G1247" s="1599"/>
      <c r="M1247" s="1599"/>
      <c r="N1247" s="1599"/>
    </row>
    <row r="1248" spans="5:14">
      <c r="E1248" s="1599"/>
      <c r="F1248" s="1599"/>
      <c r="G1248" s="1599"/>
      <c r="M1248" s="1599"/>
      <c r="N1248" s="1599"/>
    </row>
    <row r="1249" spans="5:14">
      <c r="E1249" s="1599"/>
      <c r="F1249" s="1599"/>
      <c r="G1249" s="1599"/>
      <c r="M1249" s="1599"/>
      <c r="N1249" s="1599"/>
    </row>
    <row r="1250" spans="5:14">
      <c r="E1250" s="1599"/>
      <c r="F1250" s="1599"/>
      <c r="G1250" s="1599"/>
      <c r="M1250" s="1599"/>
      <c r="N1250" s="1599"/>
    </row>
    <row r="1251" spans="5:14">
      <c r="E1251" s="1599"/>
      <c r="F1251" s="1599"/>
      <c r="G1251" s="1599"/>
      <c r="M1251" s="1599"/>
      <c r="N1251" s="1599"/>
    </row>
    <row r="1252" spans="5:14">
      <c r="E1252" s="1599"/>
      <c r="F1252" s="1599"/>
      <c r="G1252" s="1599"/>
      <c r="M1252" s="1599"/>
      <c r="N1252" s="1599"/>
    </row>
    <row r="1253" spans="5:14">
      <c r="E1253" s="1599"/>
      <c r="F1253" s="1599"/>
      <c r="G1253" s="1599"/>
      <c r="M1253" s="1599"/>
      <c r="N1253" s="1599"/>
    </row>
    <row r="1254" spans="5:14">
      <c r="E1254" s="1599"/>
      <c r="F1254" s="1599"/>
      <c r="G1254" s="1599"/>
      <c r="M1254" s="1599"/>
      <c r="N1254" s="1599"/>
    </row>
    <row r="1255" spans="5:14">
      <c r="E1255" s="1599"/>
      <c r="F1255" s="1599"/>
      <c r="G1255" s="1599"/>
      <c r="M1255" s="1599"/>
      <c r="N1255" s="1599"/>
    </row>
    <row r="1256" spans="5:14">
      <c r="E1256" s="1599"/>
      <c r="F1256" s="1599"/>
      <c r="G1256" s="1599"/>
      <c r="M1256" s="1599"/>
      <c r="N1256" s="1599"/>
    </row>
    <row r="1257" spans="5:14">
      <c r="E1257" s="1599"/>
      <c r="F1257" s="1599"/>
      <c r="G1257" s="1599"/>
      <c r="M1257" s="1599"/>
      <c r="N1257" s="1599"/>
    </row>
    <row r="1258" spans="5:14">
      <c r="E1258" s="1599"/>
      <c r="F1258" s="1599"/>
      <c r="G1258" s="1599"/>
      <c r="M1258" s="1599"/>
      <c r="N1258" s="1599"/>
    </row>
    <row r="1259" spans="5:14">
      <c r="E1259" s="1599"/>
      <c r="F1259" s="1599"/>
      <c r="G1259" s="1599"/>
      <c r="M1259" s="1599"/>
      <c r="N1259" s="1599"/>
    </row>
    <row r="1260" spans="5:14">
      <c r="E1260" s="1599"/>
      <c r="F1260" s="1599"/>
      <c r="G1260" s="1599"/>
      <c r="M1260" s="1599"/>
      <c r="N1260" s="1599"/>
    </row>
    <row r="1261" spans="5:14">
      <c r="E1261" s="1599"/>
      <c r="F1261" s="1599"/>
      <c r="G1261" s="1599"/>
      <c r="M1261" s="1599"/>
      <c r="N1261" s="1599"/>
    </row>
    <row r="1262" spans="5:14">
      <c r="E1262" s="1599"/>
      <c r="F1262" s="1599"/>
      <c r="G1262" s="1599"/>
      <c r="M1262" s="1599"/>
      <c r="N1262" s="1599"/>
    </row>
    <row r="1263" spans="5:14">
      <c r="E1263" s="1599"/>
      <c r="F1263" s="1599"/>
      <c r="G1263" s="1599"/>
      <c r="M1263" s="1599"/>
      <c r="N1263" s="1599"/>
    </row>
    <row r="1264" spans="5:14">
      <c r="E1264" s="1599"/>
      <c r="F1264" s="1599"/>
      <c r="G1264" s="1599"/>
      <c r="M1264" s="1599"/>
      <c r="N1264" s="1599"/>
    </row>
    <row r="1265" spans="5:14">
      <c r="E1265" s="1599"/>
      <c r="F1265" s="1599"/>
      <c r="G1265" s="1599"/>
      <c r="M1265" s="1599"/>
      <c r="N1265" s="1599"/>
    </row>
    <row r="1266" spans="5:14">
      <c r="E1266" s="1599"/>
      <c r="F1266" s="1599"/>
      <c r="G1266" s="1599"/>
      <c r="M1266" s="1599"/>
      <c r="N1266" s="1599"/>
    </row>
    <row r="1267" spans="5:14">
      <c r="E1267" s="1599"/>
      <c r="F1267" s="1599"/>
      <c r="G1267" s="1599"/>
      <c r="M1267" s="1599"/>
      <c r="N1267" s="1599"/>
    </row>
    <row r="1268" spans="5:14">
      <c r="E1268" s="1599"/>
      <c r="F1268" s="1599"/>
      <c r="G1268" s="1599"/>
      <c r="M1268" s="1599"/>
      <c r="N1268" s="1599"/>
    </row>
    <row r="1269" spans="5:14">
      <c r="E1269" s="1599"/>
      <c r="F1269" s="1599"/>
      <c r="G1269" s="1599"/>
      <c r="M1269" s="1599"/>
      <c r="N1269" s="1599"/>
    </row>
    <row r="1270" spans="5:14">
      <c r="E1270" s="1599"/>
      <c r="F1270" s="1599"/>
      <c r="G1270" s="1599"/>
      <c r="M1270" s="1599"/>
      <c r="N1270" s="1599"/>
    </row>
    <row r="1271" spans="5:14">
      <c r="E1271" s="1599"/>
      <c r="F1271" s="1599"/>
      <c r="G1271" s="1599"/>
      <c r="M1271" s="1599"/>
      <c r="N1271" s="1599"/>
    </row>
    <row r="1272" spans="5:14">
      <c r="E1272" s="1599"/>
      <c r="F1272" s="1599"/>
      <c r="G1272" s="1599"/>
      <c r="M1272" s="1599"/>
      <c r="N1272" s="1599"/>
    </row>
    <row r="1273" spans="5:14">
      <c r="E1273" s="1599"/>
      <c r="F1273" s="1599"/>
      <c r="G1273" s="1599"/>
      <c r="M1273" s="1599"/>
      <c r="N1273" s="1599"/>
    </row>
    <row r="1274" spans="5:14">
      <c r="E1274" s="1599"/>
      <c r="F1274" s="1599"/>
      <c r="G1274" s="1599"/>
      <c r="M1274" s="1599"/>
      <c r="N1274" s="1599"/>
    </row>
    <row r="1275" spans="5:14">
      <c r="E1275" s="1599"/>
      <c r="F1275" s="1599"/>
      <c r="G1275" s="1599"/>
      <c r="M1275" s="1599"/>
      <c r="N1275" s="1599"/>
    </row>
    <row r="1276" spans="5:14">
      <c r="E1276" s="1599"/>
      <c r="F1276" s="1599"/>
      <c r="G1276" s="1599"/>
      <c r="M1276" s="1599"/>
      <c r="N1276" s="1599"/>
    </row>
    <row r="1277" spans="5:14">
      <c r="E1277" s="1599"/>
      <c r="F1277" s="1599"/>
      <c r="G1277" s="1599"/>
      <c r="M1277" s="1599"/>
      <c r="N1277" s="1599"/>
    </row>
    <row r="1278" spans="5:14">
      <c r="E1278" s="1599"/>
      <c r="F1278" s="1599"/>
      <c r="G1278" s="1599"/>
      <c r="M1278" s="1599"/>
      <c r="N1278" s="1599"/>
    </row>
    <row r="1279" spans="5:14">
      <c r="E1279" s="1599"/>
      <c r="F1279" s="1599"/>
      <c r="G1279" s="1599"/>
      <c r="M1279" s="1599"/>
      <c r="N1279" s="1599"/>
    </row>
    <row r="1280" spans="5:14">
      <c r="E1280" s="1599"/>
      <c r="F1280" s="1599"/>
      <c r="G1280" s="1599"/>
      <c r="M1280" s="1599"/>
      <c r="N1280" s="1599"/>
    </row>
    <row r="1281" spans="5:14">
      <c r="E1281" s="1599"/>
      <c r="F1281" s="1599"/>
      <c r="G1281" s="1599"/>
      <c r="M1281" s="1599"/>
      <c r="N1281" s="1599"/>
    </row>
    <row r="1282" spans="5:14">
      <c r="E1282" s="1599"/>
      <c r="F1282" s="1599"/>
      <c r="G1282" s="1599"/>
      <c r="M1282" s="1599"/>
      <c r="N1282" s="1599"/>
    </row>
    <row r="1283" spans="5:14">
      <c r="E1283" s="1599"/>
      <c r="F1283" s="1599"/>
      <c r="G1283" s="1599"/>
      <c r="M1283" s="1599"/>
      <c r="N1283" s="1599"/>
    </row>
    <row r="1284" spans="5:14">
      <c r="E1284" s="1599"/>
      <c r="F1284" s="1599"/>
      <c r="G1284" s="1599"/>
      <c r="M1284" s="1599"/>
      <c r="N1284" s="1599"/>
    </row>
    <row r="1285" spans="5:14">
      <c r="E1285" s="1599"/>
      <c r="F1285" s="1599"/>
      <c r="G1285" s="1599"/>
      <c r="M1285" s="1599"/>
      <c r="N1285" s="1599"/>
    </row>
    <row r="1286" spans="5:14">
      <c r="E1286" s="1599"/>
      <c r="F1286" s="1599"/>
      <c r="G1286" s="1599"/>
      <c r="M1286" s="1599"/>
      <c r="N1286" s="1599"/>
    </row>
    <row r="1287" spans="5:14">
      <c r="E1287" s="1599"/>
      <c r="F1287" s="1599"/>
      <c r="G1287" s="1599"/>
      <c r="M1287" s="1599"/>
      <c r="N1287" s="1599"/>
    </row>
    <row r="1288" spans="5:14">
      <c r="E1288" s="1599"/>
      <c r="F1288" s="1599"/>
      <c r="G1288" s="1599"/>
      <c r="M1288" s="1599"/>
      <c r="N1288" s="1599"/>
    </row>
    <row r="1289" spans="5:14">
      <c r="E1289" s="1599"/>
      <c r="F1289" s="1599"/>
      <c r="G1289" s="1599"/>
      <c r="M1289" s="1599"/>
      <c r="N1289" s="1599"/>
    </row>
    <row r="1290" spans="5:14">
      <c r="E1290" s="1599"/>
      <c r="F1290" s="1599"/>
      <c r="G1290" s="1599"/>
      <c r="M1290" s="1599"/>
      <c r="N1290" s="1599"/>
    </row>
    <row r="1291" spans="5:14">
      <c r="E1291" s="1599"/>
      <c r="F1291" s="1599"/>
      <c r="G1291" s="1599"/>
      <c r="M1291" s="1599"/>
      <c r="N1291" s="1599"/>
    </row>
    <row r="1292" spans="5:14">
      <c r="E1292" s="1599"/>
      <c r="F1292" s="1599"/>
      <c r="G1292" s="1599"/>
      <c r="M1292" s="1599"/>
      <c r="N1292" s="1599"/>
    </row>
    <row r="1293" spans="5:14">
      <c r="E1293" s="1599"/>
      <c r="F1293" s="1599"/>
      <c r="G1293" s="1599"/>
      <c r="M1293" s="1599"/>
      <c r="N1293" s="1599"/>
    </row>
    <row r="1294" spans="5:14">
      <c r="E1294" s="1599"/>
      <c r="F1294" s="1599"/>
      <c r="G1294" s="1599"/>
      <c r="M1294" s="1599"/>
      <c r="N1294" s="1599"/>
    </row>
    <row r="1295" spans="5:14">
      <c r="E1295" s="1599"/>
      <c r="F1295" s="1599"/>
      <c r="G1295" s="1599"/>
      <c r="M1295" s="1599"/>
      <c r="N1295" s="1599"/>
    </row>
    <row r="1296" spans="5:14">
      <c r="E1296" s="1599"/>
      <c r="F1296" s="1599"/>
      <c r="G1296" s="1599"/>
      <c r="M1296" s="1599"/>
      <c r="N1296" s="1599"/>
    </row>
    <row r="1297" spans="5:14">
      <c r="E1297" s="1599"/>
      <c r="F1297" s="1599"/>
      <c r="G1297" s="1599"/>
      <c r="M1297" s="1599"/>
      <c r="N1297" s="1599"/>
    </row>
    <row r="1298" spans="5:14">
      <c r="E1298" s="1599"/>
      <c r="F1298" s="1599"/>
      <c r="G1298" s="1599"/>
      <c r="M1298" s="1599"/>
      <c r="N1298" s="1599"/>
    </row>
    <row r="1299" spans="5:14">
      <c r="E1299" s="1599"/>
      <c r="F1299" s="1599"/>
      <c r="G1299" s="1599"/>
      <c r="M1299" s="1599"/>
      <c r="N1299" s="1599"/>
    </row>
    <row r="1300" spans="5:14">
      <c r="E1300" s="1599"/>
      <c r="F1300" s="1599"/>
      <c r="G1300" s="1599"/>
      <c r="M1300" s="1599"/>
      <c r="N1300" s="1599"/>
    </row>
    <row r="1301" spans="5:14">
      <c r="E1301" s="1599"/>
      <c r="F1301" s="1599"/>
      <c r="G1301" s="1599"/>
      <c r="M1301" s="1599"/>
      <c r="N1301" s="1599"/>
    </row>
    <row r="1302" spans="5:14">
      <c r="E1302" s="1599"/>
      <c r="F1302" s="1599"/>
      <c r="G1302" s="1599"/>
      <c r="M1302" s="1599"/>
      <c r="N1302" s="1599"/>
    </row>
    <row r="1303" spans="5:14">
      <c r="E1303" s="1599"/>
      <c r="F1303" s="1599"/>
      <c r="G1303" s="1599"/>
      <c r="M1303" s="1599"/>
      <c r="N1303" s="1599"/>
    </row>
    <row r="1304" spans="5:14">
      <c r="E1304" s="1599"/>
      <c r="F1304" s="1599"/>
      <c r="G1304" s="1599"/>
      <c r="M1304" s="1599"/>
      <c r="N1304" s="1599"/>
    </row>
    <row r="1305" spans="5:14">
      <c r="E1305" s="1599"/>
      <c r="F1305" s="1599"/>
      <c r="G1305" s="1599"/>
      <c r="M1305" s="1599"/>
      <c r="N1305" s="1599"/>
    </row>
    <row r="1306" spans="5:14">
      <c r="E1306" s="1599"/>
      <c r="F1306" s="1599"/>
      <c r="G1306" s="1599"/>
      <c r="M1306" s="1599"/>
      <c r="N1306" s="1599"/>
    </row>
    <row r="1307" spans="5:14">
      <c r="E1307" s="1599"/>
      <c r="F1307" s="1599"/>
      <c r="G1307" s="1599"/>
      <c r="M1307" s="1599"/>
      <c r="N1307" s="1599"/>
    </row>
    <row r="1308" spans="5:14">
      <c r="E1308" s="1599"/>
      <c r="F1308" s="1599"/>
      <c r="G1308" s="1599"/>
      <c r="M1308" s="1599"/>
      <c r="N1308" s="1599"/>
    </row>
    <row r="1309" spans="5:14">
      <c r="E1309" s="1599"/>
      <c r="F1309" s="1599"/>
      <c r="G1309" s="1599"/>
      <c r="M1309" s="1599"/>
      <c r="N1309" s="1599"/>
    </row>
    <row r="1310" spans="5:14">
      <c r="E1310" s="1599"/>
      <c r="F1310" s="1599"/>
      <c r="G1310" s="1599"/>
      <c r="M1310" s="1599"/>
      <c r="N1310" s="1599"/>
    </row>
    <row r="1311" spans="5:14">
      <c r="E1311" s="1599"/>
      <c r="F1311" s="1599"/>
      <c r="G1311" s="1599"/>
      <c r="M1311" s="1599"/>
      <c r="N1311" s="1599"/>
    </row>
    <row r="1312" spans="5:14">
      <c r="E1312" s="1599"/>
      <c r="F1312" s="1599"/>
      <c r="G1312" s="1599"/>
      <c r="M1312" s="1599"/>
      <c r="N1312" s="1599"/>
    </row>
    <row r="1313" spans="5:14">
      <c r="E1313" s="1599"/>
      <c r="F1313" s="1599"/>
      <c r="G1313" s="1599"/>
      <c r="M1313" s="1599"/>
      <c r="N1313" s="1599"/>
    </row>
    <row r="1314" spans="5:14">
      <c r="E1314" s="1599"/>
      <c r="F1314" s="1599"/>
      <c r="G1314" s="1599"/>
      <c r="M1314" s="1599"/>
      <c r="N1314" s="1599"/>
    </row>
    <row r="1315" spans="5:14">
      <c r="E1315" s="1599"/>
      <c r="F1315" s="1599"/>
      <c r="G1315" s="1599"/>
      <c r="M1315" s="1599"/>
      <c r="N1315" s="1599"/>
    </row>
    <row r="1316" spans="5:14">
      <c r="E1316" s="1599"/>
      <c r="F1316" s="1599"/>
      <c r="G1316" s="1599"/>
      <c r="M1316" s="1599"/>
      <c r="N1316" s="1599"/>
    </row>
    <row r="1317" spans="5:14">
      <c r="E1317" s="1599"/>
      <c r="F1317" s="1599"/>
      <c r="G1317" s="1599"/>
      <c r="M1317" s="1599"/>
      <c r="N1317" s="1599"/>
    </row>
    <row r="1318" spans="5:14">
      <c r="E1318" s="1599"/>
      <c r="F1318" s="1599"/>
      <c r="G1318" s="1599"/>
      <c r="M1318" s="1599"/>
      <c r="N1318" s="1599"/>
    </row>
    <row r="1319" spans="5:14">
      <c r="E1319" s="1599"/>
      <c r="F1319" s="1599"/>
      <c r="G1319" s="1599"/>
      <c r="M1319" s="1599"/>
      <c r="N1319" s="1599"/>
    </row>
    <row r="1320" spans="5:14">
      <c r="E1320" s="1599"/>
      <c r="F1320" s="1599"/>
      <c r="G1320" s="1599"/>
      <c r="M1320" s="1599"/>
      <c r="N1320" s="1599"/>
    </row>
    <row r="1321" spans="5:14">
      <c r="E1321" s="1599"/>
      <c r="F1321" s="1599"/>
      <c r="G1321" s="1599"/>
      <c r="M1321" s="1599"/>
      <c r="N1321" s="1599"/>
    </row>
    <row r="1322" spans="5:14">
      <c r="E1322" s="1599"/>
      <c r="F1322" s="1599"/>
      <c r="G1322" s="1599"/>
      <c r="M1322" s="1599"/>
      <c r="N1322" s="1599"/>
    </row>
    <row r="1323" spans="5:14">
      <c r="E1323" s="1599"/>
      <c r="F1323" s="1599"/>
      <c r="G1323" s="1599"/>
      <c r="M1323" s="1599"/>
      <c r="N1323" s="1599"/>
    </row>
    <row r="1324" spans="5:14">
      <c r="E1324" s="1599"/>
      <c r="F1324" s="1599"/>
      <c r="G1324" s="1599"/>
      <c r="M1324" s="1599"/>
      <c r="N1324" s="1599"/>
    </row>
    <row r="1325" spans="5:14">
      <c r="E1325" s="1599"/>
      <c r="F1325" s="1599"/>
      <c r="G1325" s="1599"/>
      <c r="M1325" s="1599"/>
      <c r="N1325" s="1599"/>
    </row>
    <row r="1326" spans="5:14">
      <c r="E1326" s="1599"/>
      <c r="F1326" s="1599"/>
      <c r="G1326" s="1599"/>
      <c r="M1326" s="1599"/>
      <c r="N1326" s="1599"/>
    </row>
    <row r="1327" spans="5:14">
      <c r="E1327" s="1599"/>
      <c r="F1327" s="1599"/>
      <c r="G1327" s="1599"/>
      <c r="M1327" s="1599"/>
      <c r="N1327" s="1599"/>
    </row>
    <row r="1328" spans="5:14">
      <c r="E1328" s="1599"/>
      <c r="F1328" s="1599"/>
      <c r="G1328" s="1599"/>
      <c r="M1328" s="1599"/>
      <c r="N1328" s="1599"/>
    </row>
    <row r="1329" spans="5:14">
      <c r="E1329" s="1599"/>
      <c r="F1329" s="1599"/>
      <c r="G1329" s="1599"/>
      <c r="M1329" s="1599"/>
      <c r="N1329" s="1599"/>
    </row>
    <row r="1330" spans="5:14">
      <c r="E1330" s="1599"/>
      <c r="F1330" s="1599"/>
      <c r="G1330" s="1599"/>
      <c r="M1330" s="1599"/>
      <c r="N1330" s="1599"/>
    </row>
    <row r="1331" spans="5:14">
      <c r="E1331" s="1599"/>
      <c r="F1331" s="1599"/>
      <c r="G1331" s="1599"/>
      <c r="M1331" s="1599"/>
      <c r="N1331" s="1599"/>
    </row>
    <row r="1332" spans="5:14">
      <c r="E1332" s="1599"/>
      <c r="F1332" s="1599"/>
      <c r="G1332" s="1599"/>
      <c r="M1332" s="1599"/>
      <c r="N1332" s="1599"/>
    </row>
    <row r="1333" spans="5:14">
      <c r="E1333" s="1599"/>
      <c r="F1333" s="1599"/>
      <c r="G1333" s="1599"/>
      <c r="M1333" s="1599"/>
      <c r="N1333" s="1599"/>
    </row>
    <row r="1334" spans="5:14">
      <c r="E1334" s="1599"/>
      <c r="F1334" s="1599"/>
      <c r="G1334" s="1599"/>
      <c r="M1334" s="1599"/>
      <c r="N1334" s="1599"/>
    </row>
    <row r="1335" spans="5:14">
      <c r="E1335" s="1599"/>
      <c r="F1335" s="1599"/>
      <c r="G1335" s="1599"/>
      <c r="M1335" s="1599"/>
      <c r="N1335" s="1599"/>
    </row>
    <row r="1336" spans="5:14">
      <c r="E1336" s="1599"/>
      <c r="F1336" s="1599"/>
      <c r="G1336" s="1599"/>
      <c r="M1336" s="1599"/>
      <c r="N1336" s="1599"/>
    </row>
    <row r="1337" spans="5:14">
      <c r="E1337" s="1599"/>
      <c r="F1337" s="1599"/>
      <c r="G1337" s="1599"/>
      <c r="M1337" s="1599"/>
      <c r="N1337" s="1599"/>
    </row>
    <row r="1338" spans="5:14">
      <c r="E1338" s="1599"/>
      <c r="F1338" s="1599"/>
      <c r="G1338" s="1599"/>
      <c r="M1338" s="1599"/>
      <c r="N1338" s="1599"/>
    </row>
    <row r="1339" spans="5:14">
      <c r="E1339" s="1599"/>
      <c r="F1339" s="1599"/>
      <c r="G1339" s="1599"/>
      <c r="M1339" s="1599"/>
      <c r="N1339" s="1599"/>
    </row>
    <row r="1340" spans="5:14">
      <c r="E1340" s="1599"/>
      <c r="F1340" s="1599"/>
      <c r="G1340" s="1599"/>
      <c r="M1340" s="1599"/>
      <c r="N1340" s="1599"/>
    </row>
    <row r="1341" spans="5:14">
      <c r="E1341" s="1599"/>
      <c r="F1341" s="1599"/>
      <c r="G1341" s="1599"/>
      <c r="M1341" s="1599"/>
      <c r="N1341" s="1599"/>
    </row>
    <row r="1342" spans="5:14">
      <c r="E1342" s="1599"/>
      <c r="F1342" s="1599"/>
      <c r="G1342" s="1599"/>
      <c r="M1342" s="1599"/>
      <c r="N1342" s="1599"/>
    </row>
    <row r="1343" spans="5:14">
      <c r="E1343" s="1599"/>
      <c r="F1343" s="1599"/>
      <c r="G1343" s="1599"/>
      <c r="M1343" s="1599"/>
      <c r="N1343" s="1599"/>
    </row>
    <row r="1344" spans="5:14">
      <c r="E1344" s="1599"/>
      <c r="F1344" s="1599"/>
      <c r="G1344" s="1599"/>
      <c r="M1344" s="1599"/>
      <c r="N1344" s="1599"/>
    </row>
    <row r="1345" spans="5:14">
      <c r="E1345" s="1599"/>
      <c r="F1345" s="1599"/>
      <c r="G1345" s="1599"/>
      <c r="M1345" s="1599"/>
      <c r="N1345" s="1599"/>
    </row>
    <row r="1346" spans="5:14">
      <c r="E1346" s="1599"/>
      <c r="F1346" s="1599"/>
      <c r="G1346" s="1599"/>
      <c r="M1346" s="1599"/>
      <c r="N1346" s="1599"/>
    </row>
    <row r="1347" spans="5:14">
      <c r="E1347" s="1599"/>
      <c r="F1347" s="1599"/>
      <c r="G1347" s="1599"/>
      <c r="M1347" s="1599"/>
      <c r="N1347" s="1599"/>
    </row>
    <row r="1348" spans="5:14">
      <c r="E1348" s="1599"/>
      <c r="F1348" s="1599"/>
      <c r="G1348" s="1599"/>
      <c r="M1348" s="1599"/>
      <c r="N1348" s="1599"/>
    </row>
    <row r="1349" spans="5:14">
      <c r="E1349" s="1599"/>
      <c r="F1349" s="1599"/>
      <c r="G1349" s="1599"/>
      <c r="M1349" s="1599"/>
      <c r="N1349" s="1599"/>
    </row>
    <row r="1350" spans="5:14">
      <c r="E1350" s="1599"/>
      <c r="F1350" s="1599"/>
      <c r="G1350" s="1599"/>
      <c r="M1350" s="1599"/>
      <c r="N1350" s="1599"/>
    </row>
    <row r="1351" spans="5:14">
      <c r="E1351" s="1599"/>
      <c r="F1351" s="1599"/>
      <c r="G1351" s="1599"/>
      <c r="M1351" s="1599"/>
      <c r="N1351" s="1599"/>
    </row>
    <row r="1352" spans="5:14">
      <c r="E1352" s="1599"/>
      <c r="F1352" s="1599"/>
      <c r="G1352" s="1599"/>
      <c r="M1352" s="1599"/>
      <c r="N1352" s="1599"/>
    </row>
    <row r="1353" spans="5:14">
      <c r="E1353" s="1599"/>
      <c r="F1353" s="1599"/>
      <c r="G1353" s="1599"/>
      <c r="M1353" s="1599"/>
      <c r="N1353" s="1599"/>
    </row>
    <row r="1354" spans="5:14">
      <c r="E1354" s="1599"/>
      <c r="F1354" s="1599"/>
      <c r="G1354" s="1599"/>
      <c r="M1354" s="1599"/>
      <c r="N1354" s="1599"/>
    </row>
    <row r="1355" spans="5:14">
      <c r="E1355" s="1599"/>
      <c r="F1355" s="1599"/>
      <c r="G1355" s="1599"/>
      <c r="M1355" s="1599"/>
      <c r="N1355" s="1599"/>
    </row>
    <row r="1356" spans="5:14">
      <c r="E1356" s="1599"/>
      <c r="F1356" s="1599"/>
      <c r="G1356" s="1599"/>
      <c r="M1356" s="1599"/>
      <c r="N1356" s="1599"/>
    </row>
    <row r="1357" spans="5:14">
      <c r="E1357" s="1599"/>
      <c r="F1357" s="1599"/>
      <c r="G1357" s="1599"/>
      <c r="M1357" s="1599"/>
      <c r="N1357" s="1599"/>
    </row>
    <row r="1358" spans="5:14">
      <c r="E1358" s="1599"/>
      <c r="F1358" s="1599"/>
      <c r="G1358" s="1599"/>
      <c r="M1358" s="1599"/>
      <c r="N1358" s="1599"/>
    </row>
    <row r="1359" spans="5:14">
      <c r="E1359" s="1599"/>
      <c r="F1359" s="1599"/>
      <c r="G1359" s="1599"/>
      <c r="M1359" s="1599"/>
      <c r="N1359" s="1599"/>
    </row>
    <row r="1360" spans="5:14">
      <c r="E1360" s="1599"/>
      <c r="F1360" s="1599"/>
      <c r="G1360" s="1599"/>
      <c r="M1360" s="1599"/>
      <c r="N1360" s="1599"/>
    </row>
    <row r="1361" spans="5:14">
      <c r="E1361" s="1599"/>
      <c r="F1361" s="1599"/>
      <c r="G1361" s="1599"/>
      <c r="M1361" s="1599"/>
      <c r="N1361" s="1599"/>
    </row>
    <row r="1362" spans="5:14">
      <c r="E1362" s="1599"/>
      <c r="F1362" s="1599"/>
      <c r="G1362" s="1599"/>
      <c r="M1362" s="1599"/>
      <c r="N1362" s="1599"/>
    </row>
    <row r="1363" spans="5:14">
      <c r="E1363" s="1599"/>
      <c r="F1363" s="1599"/>
      <c r="G1363" s="1599"/>
      <c r="M1363" s="1599"/>
      <c r="N1363" s="1599"/>
    </row>
    <row r="1364" spans="5:14">
      <c r="E1364" s="1599"/>
      <c r="F1364" s="1599"/>
      <c r="G1364" s="1599"/>
      <c r="M1364" s="1599"/>
      <c r="N1364" s="1599"/>
    </row>
    <row r="1365" spans="5:14">
      <c r="E1365" s="1599"/>
      <c r="F1365" s="1599"/>
      <c r="G1365" s="1599"/>
      <c r="M1365" s="1599"/>
      <c r="N1365" s="1599"/>
    </row>
    <row r="1366" spans="5:14">
      <c r="E1366" s="1599"/>
      <c r="F1366" s="1599"/>
      <c r="G1366" s="1599"/>
      <c r="M1366" s="1599"/>
      <c r="N1366" s="1599"/>
    </row>
    <row r="1367" spans="5:14">
      <c r="E1367" s="1599"/>
      <c r="F1367" s="1599"/>
      <c r="G1367" s="1599"/>
      <c r="M1367" s="1599"/>
      <c r="N1367" s="1599"/>
    </row>
    <row r="1368" spans="5:14">
      <c r="E1368" s="1599"/>
      <c r="F1368" s="1599"/>
      <c r="G1368" s="1599"/>
      <c r="M1368" s="1599"/>
      <c r="N1368" s="1599"/>
    </row>
    <row r="1369" spans="5:14">
      <c r="E1369" s="1599"/>
      <c r="F1369" s="1599"/>
      <c r="G1369" s="1599"/>
      <c r="M1369" s="1599"/>
      <c r="N1369" s="1599"/>
    </row>
    <row r="1370" spans="5:14">
      <c r="E1370" s="1599"/>
      <c r="F1370" s="1599"/>
      <c r="G1370" s="1599"/>
      <c r="M1370" s="1599"/>
      <c r="N1370" s="1599"/>
    </row>
    <row r="1371" spans="5:14">
      <c r="E1371" s="1599"/>
      <c r="F1371" s="1599"/>
      <c r="G1371" s="1599"/>
      <c r="M1371" s="1599"/>
      <c r="N1371" s="1599"/>
    </row>
    <row r="1372" spans="5:14">
      <c r="E1372" s="1599"/>
      <c r="F1372" s="1599"/>
      <c r="G1372" s="1599"/>
      <c r="M1372" s="1599"/>
      <c r="N1372" s="1599"/>
    </row>
    <row r="1373" spans="5:14">
      <c r="E1373" s="1599"/>
      <c r="F1373" s="1599"/>
      <c r="G1373" s="1599"/>
      <c r="M1373" s="1599"/>
      <c r="N1373" s="1599"/>
    </row>
    <row r="1374" spans="5:14">
      <c r="E1374" s="1599"/>
      <c r="F1374" s="1599"/>
      <c r="G1374" s="1599"/>
      <c r="M1374" s="1599"/>
      <c r="N1374" s="1599"/>
    </row>
    <row r="1375" spans="5:14">
      <c r="E1375" s="1599"/>
      <c r="F1375" s="1599"/>
      <c r="G1375" s="1599"/>
      <c r="M1375" s="1599"/>
      <c r="N1375" s="1599"/>
    </row>
    <row r="1376" spans="5:14">
      <c r="E1376" s="1599"/>
      <c r="F1376" s="1599"/>
      <c r="G1376" s="1599"/>
      <c r="M1376" s="1599"/>
      <c r="N1376" s="1599"/>
    </row>
    <row r="1377" spans="5:14">
      <c r="E1377" s="1599"/>
      <c r="F1377" s="1599"/>
      <c r="G1377" s="1599"/>
      <c r="M1377" s="1599"/>
      <c r="N1377" s="1599"/>
    </row>
    <row r="1378" spans="5:14">
      <c r="E1378" s="1599"/>
      <c r="F1378" s="1599"/>
      <c r="G1378" s="1599"/>
      <c r="M1378" s="1599"/>
      <c r="N1378" s="1599"/>
    </row>
    <row r="1379" spans="5:14">
      <c r="E1379" s="1599"/>
      <c r="F1379" s="1599"/>
      <c r="G1379" s="1599"/>
      <c r="M1379" s="1599"/>
      <c r="N1379" s="1599"/>
    </row>
    <row r="1380" spans="5:14">
      <c r="E1380" s="1599"/>
      <c r="F1380" s="1599"/>
      <c r="G1380" s="1599"/>
      <c r="M1380" s="1599"/>
      <c r="N1380" s="1599"/>
    </row>
    <row r="1381" spans="5:14">
      <c r="E1381" s="1599"/>
      <c r="F1381" s="1599"/>
      <c r="G1381" s="1599"/>
      <c r="M1381" s="1599"/>
      <c r="N1381" s="1599"/>
    </row>
    <row r="1382" spans="5:14">
      <c r="E1382" s="1599"/>
      <c r="F1382" s="1599"/>
      <c r="G1382" s="1599"/>
      <c r="M1382" s="1599"/>
      <c r="N1382" s="1599"/>
    </row>
    <row r="1383" spans="5:14">
      <c r="E1383" s="1599"/>
      <c r="F1383" s="1599"/>
      <c r="G1383" s="1599"/>
      <c r="M1383" s="1599"/>
      <c r="N1383" s="1599"/>
    </row>
    <row r="1384" spans="5:14">
      <c r="E1384" s="1599"/>
      <c r="F1384" s="1599"/>
      <c r="G1384" s="1599"/>
      <c r="M1384" s="1599"/>
      <c r="N1384" s="1599"/>
    </row>
    <row r="1385" spans="5:14">
      <c r="E1385" s="1599"/>
      <c r="F1385" s="1599"/>
      <c r="G1385" s="1599"/>
      <c r="M1385" s="1599"/>
      <c r="N1385" s="1599"/>
    </row>
    <row r="1386" spans="5:14">
      <c r="E1386" s="1599"/>
      <c r="F1386" s="1599"/>
      <c r="G1386" s="1599"/>
      <c r="M1386" s="1599"/>
      <c r="N1386" s="1599"/>
    </row>
    <row r="1387" spans="5:14">
      <c r="E1387" s="1599"/>
      <c r="F1387" s="1599"/>
      <c r="G1387" s="1599"/>
      <c r="M1387" s="1599"/>
      <c r="N1387" s="1599"/>
    </row>
    <row r="1388" spans="5:14">
      <c r="E1388" s="1599"/>
      <c r="F1388" s="1599"/>
      <c r="G1388" s="1599"/>
      <c r="M1388" s="1599"/>
      <c r="N1388" s="1599"/>
    </row>
    <row r="1389" spans="5:14">
      <c r="E1389" s="1599"/>
      <c r="F1389" s="1599"/>
      <c r="G1389" s="1599"/>
      <c r="M1389" s="1599"/>
      <c r="N1389" s="1599"/>
    </row>
    <row r="1390" spans="5:14">
      <c r="E1390" s="1599"/>
      <c r="F1390" s="1599"/>
      <c r="G1390" s="1599"/>
      <c r="M1390" s="1599"/>
      <c r="N1390" s="1599"/>
    </row>
    <row r="1391" spans="5:14">
      <c r="E1391" s="1599"/>
      <c r="F1391" s="1599"/>
      <c r="G1391" s="1599"/>
      <c r="M1391" s="1599"/>
      <c r="N1391" s="1599"/>
    </row>
    <row r="1392" spans="5:14">
      <c r="E1392" s="1599"/>
      <c r="F1392" s="1599"/>
      <c r="G1392" s="1599"/>
      <c r="M1392" s="1599"/>
      <c r="N1392" s="1599"/>
    </row>
    <row r="1393" spans="5:14">
      <c r="E1393" s="1599"/>
      <c r="F1393" s="1599"/>
      <c r="G1393" s="1599"/>
      <c r="M1393" s="1599"/>
      <c r="N1393" s="1599"/>
    </row>
    <row r="1394" spans="5:14">
      <c r="E1394" s="1599"/>
      <c r="F1394" s="1599"/>
      <c r="G1394" s="1599"/>
      <c r="M1394" s="1599"/>
      <c r="N1394" s="1599"/>
    </row>
    <row r="1395" spans="5:14">
      <c r="E1395" s="1599"/>
      <c r="F1395" s="1599"/>
      <c r="G1395" s="1599"/>
      <c r="M1395" s="1599"/>
      <c r="N1395" s="1599"/>
    </row>
    <row r="1396" spans="5:14">
      <c r="E1396" s="1599"/>
      <c r="F1396" s="1599"/>
      <c r="G1396" s="1599"/>
      <c r="M1396" s="1599"/>
      <c r="N1396" s="1599"/>
    </row>
    <row r="1397" spans="5:14">
      <c r="E1397" s="1599"/>
      <c r="F1397" s="1599"/>
      <c r="G1397" s="1599"/>
      <c r="M1397" s="1599"/>
      <c r="N1397" s="1599"/>
    </row>
    <row r="1398" spans="5:14">
      <c r="E1398" s="1599"/>
      <c r="F1398" s="1599"/>
      <c r="G1398" s="1599"/>
      <c r="M1398" s="1599"/>
      <c r="N1398" s="1599"/>
    </row>
    <row r="1399" spans="5:14">
      <c r="E1399" s="1599"/>
      <c r="F1399" s="1599"/>
      <c r="G1399" s="1599"/>
      <c r="M1399" s="1599"/>
      <c r="N1399" s="1599"/>
    </row>
    <row r="1400" spans="5:14">
      <c r="E1400" s="1599"/>
      <c r="F1400" s="1599"/>
      <c r="G1400" s="1599"/>
      <c r="M1400" s="1599"/>
      <c r="N1400" s="1599"/>
    </row>
    <row r="1401" spans="5:14">
      <c r="E1401" s="1599"/>
      <c r="F1401" s="1599"/>
      <c r="G1401" s="1599"/>
      <c r="M1401" s="1599"/>
      <c r="N1401" s="1599"/>
    </row>
    <row r="1402" spans="5:14">
      <c r="E1402" s="1599"/>
      <c r="F1402" s="1599"/>
      <c r="G1402" s="1599"/>
      <c r="M1402" s="1599"/>
      <c r="N1402" s="1599"/>
    </row>
    <row r="1403" spans="5:14">
      <c r="E1403" s="1599"/>
      <c r="F1403" s="1599"/>
      <c r="G1403" s="1599"/>
      <c r="M1403" s="1599"/>
      <c r="N1403" s="1599"/>
    </row>
    <row r="1404" spans="5:14">
      <c r="E1404" s="1599"/>
      <c r="F1404" s="1599"/>
      <c r="G1404" s="1599"/>
      <c r="M1404" s="1599"/>
      <c r="N1404" s="1599"/>
    </row>
    <row r="1405" spans="5:14">
      <c r="E1405" s="1599"/>
      <c r="F1405" s="1599"/>
      <c r="G1405" s="1599"/>
      <c r="M1405" s="1599"/>
      <c r="N1405" s="1599"/>
    </row>
    <row r="1406" spans="5:14">
      <c r="E1406" s="1599"/>
      <c r="F1406" s="1599"/>
      <c r="G1406" s="1599"/>
      <c r="M1406" s="1599"/>
      <c r="N1406" s="1599"/>
    </row>
    <row r="1407" spans="5:14">
      <c r="E1407" s="1599"/>
      <c r="F1407" s="1599"/>
      <c r="G1407" s="1599"/>
      <c r="M1407" s="1599"/>
      <c r="N1407" s="1599"/>
    </row>
    <row r="1408" spans="5:14">
      <c r="E1408" s="1599"/>
      <c r="F1408" s="1599"/>
      <c r="G1408" s="1599"/>
      <c r="M1408" s="1599"/>
      <c r="N1408" s="1599"/>
    </row>
    <row r="1409" spans="5:14">
      <c r="E1409" s="1599"/>
      <c r="F1409" s="1599"/>
      <c r="G1409" s="1599"/>
      <c r="M1409" s="1599"/>
      <c r="N1409" s="1599"/>
    </row>
    <row r="1410" spans="5:14">
      <c r="E1410" s="1599"/>
      <c r="F1410" s="1599"/>
      <c r="G1410" s="1599"/>
      <c r="M1410" s="1599"/>
      <c r="N1410" s="1599"/>
    </row>
    <row r="1411" spans="5:14">
      <c r="E1411" s="1599"/>
      <c r="F1411" s="1599"/>
      <c r="G1411" s="1599"/>
      <c r="M1411" s="1599"/>
      <c r="N1411" s="1599"/>
    </row>
    <row r="1412" spans="5:14">
      <c r="E1412" s="1599"/>
      <c r="F1412" s="1599"/>
      <c r="G1412" s="1599"/>
      <c r="M1412" s="1599"/>
      <c r="N1412" s="1599"/>
    </row>
    <row r="1413" spans="5:14">
      <c r="E1413" s="1599"/>
      <c r="F1413" s="1599"/>
      <c r="G1413" s="1599"/>
      <c r="M1413" s="1599"/>
      <c r="N1413" s="1599"/>
    </row>
    <row r="1414" spans="5:14">
      <c r="E1414" s="1599"/>
      <c r="F1414" s="1599"/>
      <c r="G1414" s="1599"/>
      <c r="M1414" s="1599"/>
      <c r="N1414" s="1599"/>
    </row>
    <row r="1415" spans="5:14">
      <c r="E1415" s="1599"/>
      <c r="F1415" s="1599"/>
      <c r="G1415" s="1599"/>
      <c r="M1415" s="1599"/>
      <c r="N1415" s="1599"/>
    </row>
    <row r="1416" spans="5:14">
      <c r="E1416" s="1599"/>
      <c r="F1416" s="1599"/>
      <c r="G1416" s="1599"/>
      <c r="M1416" s="1599"/>
      <c r="N1416" s="1599"/>
    </row>
    <row r="1417" spans="5:14">
      <c r="E1417" s="1599"/>
      <c r="F1417" s="1599"/>
      <c r="G1417" s="1599"/>
      <c r="M1417" s="1599"/>
      <c r="N1417" s="1599"/>
    </row>
    <row r="1418" spans="5:14">
      <c r="E1418" s="1599"/>
      <c r="F1418" s="1599"/>
      <c r="G1418" s="1599"/>
      <c r="M1418" s="1599"/>
      <c r="N1418" s="1599"/>
    </row>
    <row r="1419" spans="5:14">
      <c r="E1419" s="1599"/>
      <c r="F1419" s="1599"/>
      <c r="G1419" s="1599"/>
      <c r="M1419" s="1599"/>
      <c r="N1419" s="1599"/>
    </row>
    <row r="1420" spans="5:14">
      <c r="E1420" s="1599"/>
      <c r="F1420" s="1599"/>
      <c r="G1420" s="1599"/>
      <c r="M1420" s="1599"/>
      <c r="N1420" s="1599"/>
    </row>
    <row r="1421" spans="5:14">
      <c r="E1421" s="1599"/>
      <c r="F1421" s="1599"/>
      <c r="G1421" s="1599"/>
      <c r="M1421" s="1599"/>
      <c r="N1421" s="1599"/>
    </row>
    <row r="1422" spans="5:14">
      <c r="E1422" s="1599"/>
      <c r="F1422" s="1599"/>
      <c r="G1422" s="1599"/>
      <c r="M1422" s="1599"/>
      <c r="N1422" s="1599"/>
    </row>
    <row r="1423" spans="5:14">
      <c r="E1423" s="1599"/>
      <c r="F1423" s="1599"/>
      <c r="G1423" s="1599"/>
      <c r="M1423" s="1599"/>
      <c r="N1423" s="1599"/>
    </row>
    <row r="1424" spans="5:14">
      <c r="E1424" s="1599"/>
      <c r="F1424" s="1599"/>
      <c r="G1424" s="1599"/>
      <c r="M1424" s="1599"/>
      <c r="N1424" s="1599"/>
    </row>
    <row r="1425" spans="5:14">
      <c r="E1425" s="1599"/>
      <c r="F1425" s="1599"/>
      <c r="G1425" s="1599"/>
      <c r="M1425" s="1599"/>
      <c r="N1425" s="1599"/>
    </row>
    <row r="1426" spans="5:14">
      <c r="E1426" s="1599"/>
      <c r="F1426" s="1599"/>
      <c r="G1426" s="1599"/>
      <c r="M1426" s="1599"/>
      <c r="N1426" s="1599"/>
    </row>
    <row r="1427" spans="5:14">
      <c r="E1427" s="1599"/>
      <c r="F1427" s="1599"/>
      <c r="G1427" s="1599"/>
      <c r="M1427" s="1599"/>
      <c r="N1427" s="1599"/>
    </row>
    <row r="1428" spans="5:14">
      <c r="E1428" s="1599"/>
      <c r="F1428" s="1599"/>
      <c r="G1428" s="1599"/>
      <c r="M1428" s="1599"/>
      <c r="N1428" s="1599"/>
    </row>
    <row r="1429" spans="5:14">
      <c r="E1429" s="1599"/>
      <c r="F1429" s="1599"/>
      <c r="G1429" s="1599"/>
      <c r="M1429" s="1599"/>
      <c r="N1429" s="1599"/>
    </row>
    <row r="1430" spans="5:14">
      <c r="E1430" s="1599"/>
      <c r="F1430" s="1599"/>
      <c r="G1430" s="1599"/>
      <c r="M1430" s="1599"/>
      <c r="N1430" s="1599"/>
    </row>
    <row r="1431" spans="5:14">
      <c r="E1431" s="1599"/>
      <c r="F1431" s="1599"/>
      <c r="G1431" s="1599"/>
      <c r="M1431" s="1599"/>
      <c r="N1431" s="1599"/>
    </row>
    <row r="1432" spans="5:14">
      <c r="E1432" s="1599"/>
      <c r="F1432" s="1599"/>
      <c r="G1432" s="1599"/>
      <c r="M1432" s="1599"/>
      <c r="N1432" s="1599"/>
    </row>
    <row r="1433" spans="5:14">
      <c r="E1433" s="1599"/>
      <c r="F1433" s="1599"/>
      <c r="G1433" s="1599"/>
      <c r="M1433" s="1599"/>
      <c r="N1433" s="1599"/>
    </row>
    <row r="1434" spans="5:14">
      <c r="E1434" s="1599"/>
      <c r="F1434" s="1599"/>
      <c r="G1434" s="1599"/>
      <c r="M1434" s="1599"/>
      <c r="N1434" s="1599"/>
    </row>
    <row r="1435" spans="5:14">
      <c r="E1435" s="1599"/>
      <c r="F1435" s="1599"/>
      <c r="G1435" s="1599"/>
      <c r="M1435" s="1599"/>
      <c r="N1435" s="1599"/>
    </row>
    <row r="1436" spans="5:14">
      <c r="E1436" s="1599"/>
      <c r="F1436" s="1599"/>
      <c r="G1436" s="1599"/>
      <c r="M1436" s="1599"/>
      <c r="N1436" s="1599"/>
    </row>
    <row r="1437" spans="5:14">
      <c r="E1437" s="1599"/>
      <c r="F1437" s="1599"/>
      <c r="G1437" s="1599"/>
      <c r="M1437" s="1599"/>
      <c r="N1437" s="1599"/>
    </row>
    <row r="1438" spans="5:14">
      <c r="E1438" s="1599"/>
      <c r="F1438" s="1599"/>
      <c r="G1438" s="1599"/>
      <c r="M1438" s="1599"/>
      <c r="N1438" s="1599"/>
    </row>
    <row r="1439" spans="5:14">
      <c r="E1439" s="1599"/>
      <c r="F1439" s="1599"/>
      <c r="G1439" s="1599"/>
      <c r="M1439" s="1599"/>
      <c r="N1439" s="1599"/>
    </row>
    <row r="1440" spans="5:14">
      <c r="E1440" s="1599"/>
      <c r="F1440" s="1599"/>
      <c r="G1440" s="1599"/>
      <c r="M1440" s="1599"/>
      <c r="N1440" s="1599"/>
    </row>
    <row r="1441" spans="5:14">
      <c r="E1441" s="1599"/>
      <c r="F1441" s="1599"/>
      <c r="G1441" s="1599"/>
      <c r="M1441" s="1599"/>
      <c r="N1441" s="1599"/>
    </row>
    <row r="1442" spans="5:14">
      <c r="E1442" s="1599"/>
      <c r="F1442" s="1599"/>
      <c r="G1442" s="1599"/>
      <c r="M1442" s="1599"/>
      <c r="N1442" s="1599"/>
    </row>
    <row r="1443" spans="5:14">
      <c r="E1443" s="1599"/>
      <c r="F1443" s="1599"/>
      <c r="G1443" s="1599"/>
      <c r="M1443" s="1599"/>
      <c r="N1443" s="1599"/>
    </row>
    <row r="1444" spans="5:14">
      <c r="E1444" s="1599"/>
      <c r="F1444" s="1599"/>
      <c r="G1444" s="1599"/>
      <c r="M1444" s="1599"/>
      <c r="N1444" s="1599"/>
    </row>
    <row r="1445" spans="5:14">
      <c r="E1445" s="1599"/>
      <c r="F1445" s="1599"/>
      <c r="G1445" s="1599"/>
      <c r="M1445" s="1599"/>
      <c r="N1445" s="1599"/>
    </row>
    <row r="1446" spans="5:14">
      <c r="E1446" s="1599"/>
      <c r="F1446" s="1599"/>
      <c r="G1446" s="1599"/>
      <c r="M1446" s="1599"/>
      <c r="N1446" s="1599"/>
    </row>
    <row r="1447" spans="5:14">
      <c r="E1447" s="1599"/>
      <c r="F1447" s="1599"/>
      <c r="G1447" s="1599"/>
      <c r="M1447" s="1599"/>
      <c r="N1447" s="1599"/>
    </row>
    <row r="1448" spans="5:14">
      <c r="E1448" s="1599"/>
      <c r="F1448" s="1599"/>
      <c r="G1448" s="1599"/>
      <c r="M1448" s="1599"/>
      <c r="N1448" s="1599"/>
    </row>
    <row r="1449" spans="5:14">
      <c r="E1449" s="1599"/>
      <c r="F1449" s="1599"/>
      <c r="G1449" s="1599"/>
      <c r="M1449" s="1599"/>
      <c r="N1449" s="1599"/>
    </row>
    <row r="1450" spans="5:14">
      <c r="E1450" s="1599"/>
      <c r="F1450" s="1599"/>
      <c r="G1450" s="1599"/>
      <c r="M1450" s="1599"/>
      <c r="N1450" s="1599"/>
    </row>
    <row r="1451" spans="5:14">
      <c r="E1451" s="1599"/>
      <c r="F1451" s="1599"/>
      <c r="G1451" s="1599"/>
      <c r="M1451" s="1599"/>
      <c r="N1451" s="1599"/>
    </row>
    <row r="1452" spans="5:14">
      <c r="E1452" s="1599"/>
      <c r="F1452" s="1599"/>
      <c r="G1452" s="1599"/>
      <c r="M1452" s="1599"/>
      <c r="N1452" s="1599"/>
    </row>
    <row r="1453" spans="5:14">
      <c r="E1453" s="1599"/>
      <c r="F1453" s="1599"/>
      <c r="G1453" s="1599"/>
      <c r="M1453" s="1599"/>
      <c r="N1453" s="1599"/>
    </row>
    <row r="1454" spans="5:14">
      <c r="E1454" s="1599"/>
      <c r="F1454" s="1599"/>
      <c r="G1454" s="1599"/>
      <c r="M1454" s="1599"/>
      <c r="N1454" s="1599"/>
    </row>
    <row r="1455" spans="5:14">
      <c r="E1455" s="1599"/>
      <c r="F1455" s="1599"/>
      <c r="G1455" s="1599"/>
      <c r="M1455" s="1599"/>
      <c r="N1455" s="1599"/>
    </row>
    <row r="1456" spans="5:14">
      <c r="E1456" s="1599"/>
      <c r="F1456" s="1599"/>
      <c r="G1456" s="1599"/>
      <c r="M1456" s="1599"/>
      <c r="N1456" s="1599"/>
    </row>
    <row r="1457" spans="5:14">
      <c r="E1457" s="1599"/>
      <c r="F1457" s="1599"/>
      <c r="G1457" s="1599"/>
      <c r="M1457" s="1599"/>
      <c r="N1457" s="1599"/>
    </row>
    <row r="1458" spans="5:14">
      <c r="E1458" s="1599"/>
      <c r="F1458" s="1599"/>
      <c r="G1458" s="1599"/>
      <c r="M1458" s="1599"/>
      <c r="N1458" s="1599"/>
    </row>
    <row r="1459" spans="5:14">
      <c r="E1459" s="1599"/>
      <c r="F1459" s="1599"/>
      <c r="G1459" s="1599"/>
      <c r="M1459" s="1599"/>
      <c r="N1459" s="1599"/>
    </row>
    <row r="1460" spans="5:14">
      <c r="E1460" s="1599"/>
      <c r="F1460" s="1599"/>
      <c r="G1460" s="1599"/>
      <c r="M1460" s="1599"/>
      <c r="N1460" s="1599"/>
    </row>
    <row r="1461" spans="5:14">
      <c r="E1461" s="1599"/>
      <c r="F1461" s="1599"/>
      <c r="G1461" s="1599"/>
      <c r="M1461" s="1599"/>
      <c r="N1461" s="1599"/>
    </row>
    <row r="1462" spans="5:14">
      <c r="E1462" s="1599"/>
      <c r="F1462" s="1599"/>
      <c r="G1462" s="1599"/>
      <c r="M1462" s="1599"/>
      <c r="N1462" s="1599"/>
    </row>
    <row r="1463" spans="5:14">
      <c r="E1463" s="1599"/>
      <c r="F1463" s="1599"/>
      <c r="G1463" s="1599"/>
      <c r="M1463" s="1599"/>
      <c r="N1463" s="1599"/>
    </row>
    <row r="1464" spans="5:14">
      <c r="E1464" s="1599"/>
      <c r="F1464" s="1599"/>
      <c r="G1464" s="1599"/>
      <c r="M1464" s="1599"/>
      <c r="N1464" s="1599"/>
    </row>
    <row r="1465" spans="5:14">
      <c r="E1465" s="1599"/>
      <c r="F1465" s="1599"/>
      <c r="G1465" s="1599"/>
      <c r="M1465" s="1599"/>
      <c r="N1465" s="1599"/>
    </row>
    <row r="1466" spans="5:14">
      <c r="E1466" s="1599"/>
      <c r="F1466" s="1599"/>
      <c r="G1466" s="1599"/>
      <c r="M1466" s="1599"/>
      <c r="N1466" s="1599"/>
    </row>
    <row r="1467" spans="5:14">
      <c r="E1467" s="1599"/>
      <c r="F1467" s="1599"/>
      <c r="G1467" s="1599"/>
      <c r="M1467" s="1599"/>
      <c r="N1467" s="1599"/>
    </row>
    <row r="1468" spans="5:14">
      <c r="E1468" s="1599"/>
      <c r="F1468" s="1599"/>
      <c r="G1468" s="1599"/>
      <c r="M1468" s="1599"/>
      <c r="N1468" s="1599"/>
    </row>
    <row r="1469" spans="5:14">
      <c r="E1469" s="1599"/>
      <c r="F1469" s="1599"/>
      <c r="G1469" s="1599"/>
      <c r="M1469" s="1599"/>
      <c r="N1469" s="1599"/>
    </row>
    <row r="1470" spans="5:14">
      <c r="E1470" s="1599"/>
      <c r="F1470" s="1599"/>
      <c r="G1470" s="1599"/>
      <c r="M1470" s="1599"/>
      <c r="N1470" s="1599"/>
    </row>
    <row r="1471" spans="5:14">
      <c r="E1471" s="1599"/>
      <c r="F1471" s="1599"/>
      <c r="G1471" s="1599"/>
      <c r="M1471" s="1599"/>
      <c r="N1471" s="1599"/>
    </row>
    <row r="1472" spans="5:14">
      <c r="E1472" s="1599"/>
      <c r="F1472" s="1599"/>
      <c r="G1472" s="1599"/>
      <c r="M1472" s="1599"/>
      <c r="N1472" s="1599"/>
    </row>
    <row r="1473" spans="5:14">
      <c r="E1473" s="1599"/>
      <c r="F1473" s="1599"/>
      <c r="G1473" s="1599"/>
      <c r="M1473" s="1599"/>
      <c r="N1473" s="1599"/>
    </row>
    <row r="1474" spans="5:14">
      <c r="E1474" s="1599"/>
      <c r="F1474" s="1599"/>
      <c r="G1474" s="1599"/>
      <c r="M1474" s="1599"/>
      <c r="N1474" s="1599"/>
    </row>
    <row r="1475" spans="5:14">
      <c r="E1475" s="1599"/>
      <c r="F1475" s="1599"/>
      <c r="G1475" s="1599"/>
      <c r="M1475" s="1599"/>
      <c r="N1475" s="1599"/>
    </row>
    <row r="1476" spans="5:14">
      <c r="E1476" s="1599"/>
      <c r="F1476" s="1599"/>
      <c r="G1476" s="1599"/>
      <c r="M1476" s="1599"/>
      <c r="N1476" s="1599"/>
    </row>
    <row r="1477" spans="5:14">
      <c r="E1477" s="1599"/>
      <c r="F1477" s="1599"/>
      <c r="G1477" s="1599"/>
      <c r="M1477" s="1599"/>
      <c r="N1477" s="1599"/>
    </row>
    <row r="1478" spans="5:14">
      <c r="E1478" s="1599"/>
      <c r="F1478" s="1599"/>
      <c r="G1478" s="1599"/>
      <c r="M1478" s="1599"/>
      <c r="N1478" s="1599"/>
    </row>
    <row r="1479" spans="5:14">
      <c r="E1479" s="1599"/>
      <c r="F1479" s="1599"/>
      <c r="G1479" s="1599"/>
      <c r="M1479" s="1599"/>
      <c r="N1479" s="1599"/>
    </row>
    <row r="1480" spans="5:14">
      <c r="E1480" s="1599"/>
      <c r="F1480" s="1599"/>
      <c r="G1480" s="1599"/>
      <c r="M1480" s="1599"/>
      <c r="N1480" s="1599"/>
    </row>
    <row r="1481" spans="5:14">
      <c r="E1481" s="1599"/>
      <c r="F1481" s="1599"/>
      <c r="G1481" s="1599"/>
      <c r="M1481" s="1599"/>
      <c r="N1481" s="1599"/>
    </row>
    <row r="1482" spans="5:14">
      <c r="E1482" s="1599"/>
      <c r="F1482" s="1599"/>
      <c r="G1482" s="1599"/>
      <c r="M1482" s="1599"/>
      <c r="N1482" s="1599"/>
    </row>
    <row r="1483" spans="5:14">
      <c r="E1483" s="1599"/>
      <c r="F1483" s="1599"/>
      <c r="G1483" s="1599"/>
      <c r="M1483" s="1599"/>
      <c r="N1483" s="1599"/>
    </row>
    <row r="1484" spans="5:14">
      <c r="E1484" s="1599"/>
      <c r="F1484" s="1599"/>
      <c r="G1484" s="1599"/>
      <c r="M1484" s="1599"/>
      <c r="N1484" s="1599"/>
    </row>
    <row r="1485" spans="5:14">
      <c r="E1485" s="1599"/>
      <c r="F1485" s="1599"/>
      <c r="G1485" s="1599"/>
      <c r="M1485" s="1599"/>
      <c r="N1485" s="1599"/>
    </row>
    <row r="1486" spans="5:14">
      <c r="E1486" s="1599"/>
      <c r="F1486" s="1599"/>
      <c r="G1486" s="1599"/>
      <c r="M1486" s="1599"/>
      <c r="N1486" s="1599"/>
    </row>
    <row r="1487" spans="5:14">
      <c r="E1487" s="1599"/>
      <c r="F1487" s="1599"/>
      <c r="G1487" s="1599"/>
      <c r="M1487" s="1599"/>
      <c r="N1487" s="1599"/>
    </row>
    <row r="1488" spans="5:14">
      <c r="E1488" s="1599"/>
      <c r="F1488" s="1599"/>
      <c r="G1488" s="1599"/>
      <c r="M1488" s="1599"/>
      <c r="N1488" s="1599"/>
    </row>
    <row r="1489" spans="5:14">
      <c r="E1489" s="1599"/>
      <c r="F1489" s="1599"/>
      <c r="G1489" s="1599"/>
      <c r="M1489" s="1599"/>
      <c r="N1489" s="1599"/>
    </row>
    <row r="1490" spans="5:14">
      <c r="E1490" s="1599"/>
      <c r="F1490" s="1599"/>
      <c r="G1490" s="1599"/>
      <c r="M1490" s="1599"/>
      <c r="N1490" s="1599"/>
    </row>
    <row r="1491" spans="5:14">
      <c r="E1491" s="1599"/>
      <c r="F1491" s="1599"/>
      <c r="G1491" s="1599"/>
      <c r="M1491" s="1599"/>
      <c r="N1491" s="1599"/>
    </row>
    <row r="1492" spans="5:14">
      <c r="E1492" s="1599"/>
      <c r="F1492" s="1599"/>
      <c r="G1492" s="1599"/>
      <c r="M1492" s="1599"/>
      <c r="N1492" s="1599"/>
    </row>
    <row r="1493" spans="5:14">
      <c r="E1493" s="1599"/>
      <c r="F1493" s="1599"/>
      <c r="G1493" s="1599"/>
      <c r="M1493" s="1599"/>
      <c r="N1493" s="1599"/>
    </row>
    <row r="1494" spans="5:14">
      <c r="E1494" s="1599"/>
      <c r="F1494" s="1599"/>
      <c r="G1494" s="1599"/>
      <c r="M1494" s="1599"/>
      <c r="N1494" s="1599"/>
    </row>
    <row r="1495" spans="5:14">
      <c r="E1495" s="1599"/>
      <c r="F1495" s="1599"/>
      <c r="G1495" s="1599"/>
      <c r="M1495" s="1599"/>
      <c r="N1495" s="1599"/>
    </row>
    <row r="1496" spans="5:14">
      <c r="E1496" s="1599"/>
      <c r="F1496" s="1599"/>
      <c r="G1496" s="1599"/>
      <c r="M1496" s="1599"/>
      <c r="N1496" s="1599"/>
    </row>
    <row r="1497" spans="5:14">
      <c r="E1497" s="1599"/>
      <c r="F1497" s="1599"/>
      <c r="G1497" s="1599"/>
      <c r="M1497" s="1599"/>
      <c r="N1497" s="1599"/>
    </row>
    <row r="1498" spans="5:14">
      <c r="E1498" s="1599"/>
      <c r="F1498" s="1599"/>
      <c r="G1498" s="1599"/>
      <c r="M1498" s="1599"/>
      <c r="N1498" s="1599"/>
    </row>
    <row r="1499" spans="5:14">
      <c r="E1499" s="1599"/>
      <c r="F1499" s="1599"/>
      <c r="G1499" s="1599"/>
      <c r="M1499" s="1599"/>
      <c r="N1499" s="1599"/>
    </row>
    <row r="1500" spans="5:14">
      <c r="E1500" s="1599"/>
      <c r="F1500" s="1599"/>
      <c r="G1500" s="1599"/>
      <c r="M1500" s="1599"/>
      <c r="N1500" s="1599"/>
    </row>
    <row r="1501" spans="5:14">
      <c r="E1501" s="1599"/>
      <c r="F1501" s="1599"/>
      <c r="G1501" s="1599"/>
      <c r="M1501" s="1599"/>
      <c r="N1501" s="1599"/>
    </row>
    <row r="1502" spans="5:14">
      <c r="E1502" s="1599"/>
      <c r="F1502" s="1599"/>
      <c r="G1502" s="1599"/>
      <c r="M1502" s="1599"/>
      <c r="N1502" s="1599"/>
    </row>
    <row r="1503" spans="5:14">
      <c r="E1503" s="1599"/>
      <c r="F1503" s="1599"/>
      <c r="G1503" s="1599"/>
      <c r="M1503" s="1599"/>
      <c r="N1503" s="1599"/>
    </row>
    <row r="1504" spans="5:14">
      <c r="E1504" s="1599"/>
      <c r="F1504" s="1599"/>
      <c r="G1504" s="1599"/>
      <c r="M1504" s="1599"/>
      <c r="N1504" s="1599"/>
    </row>
    <row r="1505" spans="5:14">
      <c r="E1505" s="1599"/>
      <c r="F1505" s="1599"/>
      <c r="G1505" s="1599"/>
      <c r="M1505" s="1599"/>
      <c r="N1505" s="1599"/>
    </row>
    <row r="1506" spans="5:14">
      <c r="E1506" s="1599"/>
      <c r="F1506" s="1599"/>
      <c r="G1506" s="1599"/>
      <c r="M1506" s="1599"/>
      <c r="N1506" s="1599"/>
    </row>
    <row r="1507" spans="5:14">
      <c r="E1507" s="1599"/>
      <c r="F1507" s="1599"/>
      <c r="G1507" s="1599"/>
      <c r="M1507" s="1599"/>
      <c r="N1507" s="1599"/>
    </row>
    <row r="1508" spans="5:14">
      <c r="E1508" s="1599"/>
      <c r="F1508" s="1599"/>
      <c r="G1508" s="1599"/>
      <c r="M1508" s="1599"/>
      <c r="N1508" s="1599"/>
    </row>
    <row r="1509" spans="5:14">
      <c r="E1509" s="1599"/>
      <c r="F1509" s="1599"/>
      <c r="G1509" s="1599"/>
      <c r="M1509" s="1599"/>
      <c r="N1509" s="1599"/>
    </row>
    <row r="1510" spans="5:14">
      <c r="E1510" s="1599"/>
      <c r="F1510" s="1599"/>
      <c r="G1510" s="1599"/>
      <c r="M1510" s="1599"/>
      <c r="N1510" s="1599"/>
    </row>
    <row r="1511" spans="5:14">
      <c r="E1511" s="1599"/>
      <c r="F1511" s="1599"/>
      <c r="G1511" s="1599"/>
      <c r="M1511" s="1599"/>
      <c r="N1511" s="1599"/>
    </row>
    <row r="1512" spans="5:14">
      <c r="E1512" s="1599"/>
      <c r="F1512" s="1599"/>
      <c r="G1512" s="1599"/>
      <c r="M1512" s="1599"/>
      <c r="N1512" s="1599"/>
    </row>
    <row r="1513" spans="5:14">
      <c r="E1513" s="1599"/>
      <c r="F1513" s="1599"/>
      <c r="G1513" s="1599"/>
      <c r="M1513" s="1599"/>
      <c r="N1513" s="1599"/>
    </row>
    <row r="1514" spans="5:14">
      <c r="E1514" s="1599"/>
      <c r="F1514" s="1599"/>
      <c r="G1514" s="1599"/>
      <c r="M1514" s="1599"/>
      <c r="N1514" s="1599"/>
    </row>
    <row r="1515" spans="5:14">
      <c r="E1515" s="1599"/>
      <c r="F1515" s="1599"/>
      <c r="G1515" s="1599"/>
      <c r="M1515" s="1599"/>
      <c r="N1515" s="1599"/>
    </row>
    <row r="1516" spans="5:14">
      <c r="E1516" s="1599"/>
      <c r="F1516" s="1599"/>
      <c r="G1516" s="1599"/>
      <c r="M1516" s="1599"/>
      <c r="N1516" s="1599"/>
    </row>
    <row r="1517" spans="5:14">
      <c r="E1517" s="1599"/>
      <c r="F1517" s="1599"/>
      <c r="G1517" s="1599"/>
      <c r="M1517" s="1599"/>
      <c r="N1517" s="1599"/>
    </row>
    <row r="1518" spans="5:14">
      <c r="E1518" s="1599"/>
      <c r="F1518" s="1599"/>
      <c r="G1518" s="1599"/>
      <c r="M1518" s="1599"/>
      <c r="N1518" s="1599"/>
    </row>
    <row r="1519" spans="5:14">
      <c r="E1519" s="1599"/>
      <c r="F1519" s="1599"/>
      <c r="G1519" s="1599"/>
      <c r="M1519" s="1599"/>
      <c r="N1519" s="1599"/>
    </row>
    <row r="1520" spans="5:14">
      <c r="E1520" s="1599"/>
      <c r="F1520" s="1599"/>
      <c r="G1520" s="1599"/>
      <c r="M1520" s="1599"/>
      <c r="N1520" s="1599"/>
    </row>
    <row r="1521" spans="5:14">
      <c r="E1521" s="1599"/>
      <c r="F1521" s="1599"/>
      <c r="G1521" s="1599"/>
      <c r="M1521" s="1599"/>
      <c r="N1521" s="1599"/>
    </row>
    <row r="1522" spans="5:14">
      <c r="E1522" s="1599"/>
      <c r="F1522" s="1599"/>
      <c r="G1522" s="1599"/>
      <c r="M1522" s="1599"/>
      <c r="N1522" s="1599"/>
    </row>
    <row r="1523" spans="5:14">
      <c r="E1523" s="1599"/>
      <c r="F1523" s="1599"/>
      <c r="G1523" s="1599"/>
      <c r="M1523" s="1599"/>
      <c r="N1523" s="1599"/>
    </row>
    <row r="1524" spans="5:14">
      <c r="E1524" s="1599"/>
      <c r="F1524" s="1599"/>
      <c r="G1524" s="1599"/>
      <c r="M1524" s="1599"/>
      <c r="N1524" s="1599"/>
    </row>
    <row r="1525" spans="5:14">
      <c r="E1525" s="1599"/>
      <c r="F1525" s="1599"/>
      <c r="G1525" s="1599"/>
      <c r="M1525" s="1599"/>
      <c r="N1525" s="1599"/>
    </row>
    <row r="1526" spans="5:14">
      <c r="E1526" s="1599"/>
      <c r="F1526" s="1599"/>
      <c r="G1526" s="1599"/>
      <c r="M1526" s="1599"/>
      <c r="N1526" s="1599"/>
    </row>
    <row r="1527" spans="5:14">
      <c r="E1527" s="1599"/>
      <c r="F1527" s="1599"/>
      <c r="G1527" s="1599"/>
      <c r="M1527" s="1599"/>
      <c r="N1527" s="1599"/>
    </row>
    <row r="1528" spans="5:14">
      <c r="E1528" s="1599"/>
      <c r="F1528" s="1599"/>
      <c r="G1528" s="1599"/>
      <c r="M1528" s="1599"/>
      <c r="N1528" s="1599"/>
    </row>
    <row r="1529" spans="5:14">
      <c r="E1529" s="1599"/>
      <c r="F1529" s="1599"/>
      <c r="G1529" s="1599"/>
      <c r="M1529" s="1599"/>
      <c r="N1529" s="1599"/>
    </row>
    <row r="1530" spans="5:14">
      <c r="E1530" s="1599"/>
      <c r="F1530" s="1599"/>
      <c r="G1530" s="1599"/>
      <c r="M1530" s="1599"/>
      <c r="N1530" s="1599"/>
    </row>
    <row r="1531" spans="5:14">
      <c r="E1531" s="1599"/>
      <c r="F1531" s="1599"/>
      <c r="G1531" s="1599"/>
      <c r="M1531" s="1599"/>
      <c r="N1531" s="1599"/>
    </row>
    <row r="1532" spans="5:14">
      <c r="E1532" s="1599"/>
      <c r="F1532" s="1599"/>
      <c r="G1532" s="1599"/>
      <c r="M1532" s="1599"/>
      <c r="N1532" s="1599"/>
    </row>
    <row r="1533" spans="5:14">
      <c r="E1533" s="1599"/>
      <c r="F1533" s="1599"/>
      <c r="G1533" s="1599"/>
      <c r="M1533" s="1599"/>
      <c r="N1533" s="1599"/>
    </row>
    <row r="1534" spans="5:14">
      <c r="E1534" s="1599"/>
      <c r="F1534" s="1599"/>
      <c r="G1534" s="1599"/>
      <c r="M1534" s="1599"/>
      <c r="N1534" s="1599"/>
    </row>
    <row r="1535" spans="5:14">
      <c r="E1535" s="1599"/>
      <c r="F1535" s="1599"/>
      <c r="G1535" s="1599"/>
      <c r="M1535" s="1599"/>
      <c r="N1535" s="1599"/>
    </row>
    <row r="1536" spans="5:14">
      <c r="E1536" s="1599"/>
      <c r="F1536" s="1599"/>
      <c r="G1536" s="1599"/>
      <c r="M1536" s="1599"/>
      <c r="N1536" s="1599"/>
    </row>
    <row r="1537" spans="5:14">
      <c r="E1537" s="1599"/>
      <c r="F1537" s="1599"/>
      <c r="G1537" s="1599"/>
      <c r="M1537" s="1599"/>
      <c r="N1537" s="1599"/>
    </row>
    <row r="1538" spans="5:14">
      <c r="E1538" s="1599"/>
      <c r="F1538" s="1599"/>
      <c r="G1538" s="1599"/>
      <c r="M1538" s="1599"/>
      <c r="N1538" s="1599"/>
    </row>
    <row r="1539" spans="5:14">
      <c r="E1539" s="1599"/>
      <c r="F1539" s="1599"/>
      <c r="G1539" s="1599"/>
      <c r="M1539" s="1599"/>
      <c r="N1539" s="1599"/>
    </row>
    <row r="1540" spans="5:14">
      <c r="E1540" s="1599"/>
      <c r="F1540" s="1599"/>
      <c r="G1540" s="1599"/>
      <c r="M1540" s="1599"/>
      <c r="N1540" s="1599"/>
    </row>
    <row r="1541" spans="5:14">
      <c r="E1541" s="1599"/>
      <c r="F1541" s="1599"/>
      <c r="G1541" s="1599"/>
      <c r="M1541" s="1599"/>
      <c r="N1541" s="1599"/>
    </row>
    <row r="1542" spans="5:14">
      <c r="E1542" s="1599"/>
      <c r="F1542" s="1599"/>
      <c r="G1542" s="1599"/>
      <c r="M1542" s="1599"/>
      <c r="N1542" s="1599"/>
    </row>
    <row r="1543" spans="5:14">
      <c r="E1543" s="1599"/>
      <c r="F1543" s="1599"/>
      <c r="G1543" s="1599"/>
      <c r="M1543" s="1599"/>
      <c r="N1543" s="1599"/>
    </row>
    <row r="1544" spans="5:14">
      <c r="E1544" s="1599"/>
      <c r="F1544" s="1599"/>
      <c r="G1544" s="1599"/>
      <c r="M1544" s="1599"/>
      <c r="N1544" s="1599"/>
    </row>
    <row r="1545" spans="5:14">
      <c r="E1545" s="1599"/>
      <c r="F1545" s="1599"/>
      <c r="G1545" s="1599"/>
      <c r="M1545" s="1599"/>
      <c r="N1545" s="1599"/>
    </row>
    <row r="1546" spans="5:14">
      <c r="E1546" s="1599"/>
      <c r="F1546" s="1599"/>
      <c r="G1546" s="1599"/>
      <c r="M1546" s="1599"/>
      <c r="N1546" s="1599"/>
    </row>
    <row r="1547" spans="5:14">
      <c r="E1547" s="1599"/>
      <c r="F1547" s="1599"/>
      <c r="G1547" s="1599"/>
      <c r="M1547" s="1599"/>
      <c r="N1547" s="1599"/>
    </row>
    <row r="1548" spans="5:14">
      <c r="E1548" s="1599"/>
      <c r="F1548" s="1599"/>
      <c r="G1548" s="1599"/>
      <c r="M1548" s="1599"/>
      <c r="N1548" s="1599"/>
    </row>
    <row r="1549" spans="5:14">
      <c r="E1549" s="1599"/>
      <c r="F1549" s="1599"/>
      <c r="G1549" s="1599"/>
      <c r="M1549" s="1599"/>
      <c r="N1549" s="1599"/>
    </row>
    <row r="1550" spans="5:14">
      <c r="E1550" s="1599"/>
      <c r="F1550" s="1599"/>
      <c r="G1550" s="1599"/>
      <c r="M1550" s="1599"/>
      <c r="N1550" s="1599"/>
    </row>
    <row r="1551" spans="5:14">
      <c r="E1551" s="1599"/>
      <c r="F1551" s="1599"/>
      <c r="G1551" s="1599"/>
      <c r="M1551" s="1599"/>
      <c r="N1551" s="1599"/>
    </row>
    <row r="1552" spans="5:14">
      <c r="E1552" s="1599"/>
      <c r="F1552" s="1599"/>
      <c r="G1552" s="1599"/>
      <c r="M1552" s="1599"/>
      <c r="N1552" s="1599"/>
    </row>
    <row r="1553" spans="5:14">
      <c r="E1553" s="1599"/>
      <c r="F1553" s="1599"/>
      <c r="G1553" s="1599"/>
      <c r="M1553" s="1599"/>
      <c r="N1553" s="1599"/>
    </row>
    <row r="1554" spans="5:14">
      <c r="E1554" s="1599"/>
      <c r="F1554" s="1599"/>
      <c r="G1554" s="1599"/>
      <c r="M1554" s="1599"/>
      <c r="N1554" s="1599"/>
    </row>
    <row r="1555" spans="5:14">
      <c r="E1555" s="1599"/>
      <c r="F1555" s="1599"/>
      <c r="G1555" s="1599"/>
      <c r="M1555" s="1599"/>
      <c r="N1555" s="1599"/>
    </row>
    <row r="1556" spans="5:14">
      <c r="E1556" s="1599"/>
      <c r="F1556" s="1599"/>
      <c r="G1556" s="1599"/>
      <c r="M1556" s="1599"/>
      <c r="N1556" s="1599"/>
    </row>
    <row r="1557" spans="5:14">
      <c r="E1557" s="1599"/>
      <c r="F1557" s="1599"/>
      <c r="G1557" s="1599"/>
      <c r="M1557" s="1599"/>
      <c r="N1557" s="1599"/>
    </row>
    <row r="1558" spans="5:14">
      <c r="E1558" s="1599"/>
      <c r="F1558" s="1599"/>
      <c r="G1558" s="1599"/>
      <c r="M1558" s="1599"/>
      <c r="N1558" s="1599"/>
    </row>
    <row r="1559" spans="5:14">
      <c r="E1559" s="1599"/>
      <c r="F1559" s="1599"/>
      <c r="G1559" s="1599"/>
      <c r="M1559" s="1599"/>
      <c r="N1559" s="1599"/>
    </row>
    <row r="1560" spans="5:14">
      <c r="E1560" s="1599"/>
      <c r="F1560" s="1599"/>
      <c r="G1560" s="1599"/>
      <c r="M1560" s="1599"/>
      <c r="N1560" s="1599"/>
    </row>
    <row r="1561" spans="5:14">
      <c r="E1561" s="1599"/>
      <c r="F1561" s="1599"/>
      <c r="G1561" s="1599"/>
      <c r="M1561" s="1599"/>
      <c r="N1561" s="1599"/>
    </row>
    <row r="1562" spans="5:14">
      <c r="E1562" s="1599"/>
      <c r="F1562" s="1599"/>
      <c r="G1562" s="1599"/>
      <c r="M1562" s="1599"/>
      <c r="N1562" s="1599"/>
    </row>
    <row r="1563" spans="5:14">
      <c r="E1563" s="1599"/>
      <c r="F1563" s="1599"/>
      <c r="G1563" s="1599"/>
      <c r="M1563" s="1599"/>
      <c r="N1563" s="1599"/>
    </row>
    <row r="1564" spans="5:14">
      <c r="E1564" s="1599"/>
      <c r="F1564" s="1599"/>
      <c r="G1564" s="1599"/>
      <c r="M1564" s="1599"/>
      <c r="N1564" s="1599"/>
    </row>
    <row r="1565" spans="5:14">
      <c r="E1565" s="1599"/>
      <c r="F1565" s="1599"/>
      <c r="G1565" s="1599"/>
      <c r="M1565" s="1599"/>
      <c r="N1565" s="1599"/>
    </row>
    <row r="1566" spans="5:14">
      <c r="E1566" s="1599"/>
      <c r="F1566" s="1599"/>
      <c r="G1566" s="1599"/>
      <c r="M1566" s="1599"/>
      <c r="N1566" s="1599"/>
    </row>
    <row r="1567" spans="5:14">
      <c r="E1567" s="1599"/>
      <c r="F1567" s="1599"/>
      <c r="G1567" s="1599"/>
      <c r="M1567" s="1599"/>
      <c r="N1567" s="1599"/>
    </row>
    <row r="1568" spans="5:14">
      <c r="E1568" s="1599"/>
      <c r="F1568" s="1599"/>
      <c r="G1568" s="1599"/>
      <c r="M1568" s="1599"/>
      <c r="N1568" s="1599"/>
    </row>
    <row r="1569" spans="5:14">
      <c r="E1569" s="1599"/>
      <c r="F1569" s="1599"/>
      <c r="G1569" s="1599"/>
      <c r="M1569" s="1599"/>
      <c r="N1569" s="1599"/>
    </row>
    <row r="1570" spans="5:14">
      <c r="E1570" s="1599"/>
      <c r="F1570" s="1599"/>
      <c r="G1570" s="1599"/>
      <c r="M1570" s="1599"/>
      <c r="N1570" s="1599"/>
    </row>
    <row r="1571" spans="5:14">
      <c r="E1571" s="1599"/>
      <c r="F1571" s="1599"/>
      <c r="G1571" s="1599"/>
      <c r="M1571" s="1599"/>
      <c r="N1571" s="1599"/>
    </row>
    <row r="1572" spans="5:14">
      <c r="E1572" s="1599"/>
      <c r="F1572" s="1599"/>
      <c r="G1572" s="1599"/>
      <c r="M1572" s="1599"/>
      <c r="N1572" s="1599"/>
    </row>
    <row r="1573" spans="5:14">
      <c r="E1573" s="1599"/>
      <c r="F1573" s="1599"/>
      <c r="G1573" s="1599"/>
      <c r="M1573" s="1599"/>
      <c r="N1573" s="1599"/>
    </row>
    <row r="1574" spans="5:14">
      <c r="E1574" s="1599"/>
      <c r="F1574" s="1599"/>
      <c r="G1574" s="1599"/>
      <c r="M1574" s="1599"/>
      <c r="N1574" s="1599"/>
    </row>
    <row r="1575" spans="5:14">
      <c r="E1575" s="1599"/>
      <c r="F1575" s="1599"/>
      <c r="G1575" s="1599"/>
      <c r="M1575" s="1599"/>
      <c r="N1575" s="1599"/>
    </row>
    <row r="1576" spans="5:14">
      <c r="E1576" s="1599"/>
      <c r="F1576" s="1599"/>
      <c r="G1576" s="1599"/>
      <c r="M1576" s="1599"/>
      <c r="N1576" s="1599"/>
    </row>
    <row r="1577" spans="5:14">
      <c r="E1577" s="1599"/>
      <c r="F1577" s="1599"/>
      <c r="G1577" s="1599"/>
      <c r="M1577" s="1599"/>
      <c r="N1577" s="1599"/>
    </row>
    <row r="1578" spans="5:14">
      <c r="E1578" s="1599"/>
      <c r="F1578" s="1599"/>
      <c r="G1578" s="1599"/>
      <c r="M1578" s="1599"/>
      <c r="N1578" s="1599"/>
    </row>
    <row r="1579" spans="5:14">
      <c r="E1579" s="1599"/>
      <c r="F1579" s="1599"/>
      <c r="G1579" s="1599"/>
      <c r="M1579" s="1599"/>
      <c r="N1579" s="1599"/>
    </row>
    <row r="1580" spans="5:14">
      <c r="E1580" s="1599"/>
      <c r="F1580" s="1599"/>
      <c r="G1580" s="1599"/>
      <c r="M1580" s="1599"/>
      <c r="N1580" s="1599"/>
    </row>
    <row r="1581" spans="5:14">
      <c r="E1581" s="1599"/>
      <c r="F1581" s="1599"/>
      <c r="G1581" s="1599"/>
      <c r="M1581" s="1599"/>
      <c r="N1581" s="1599"/>
    </row>
    <row r="1582" spans="5:14">
      <c r="E1582" s="1599"/>
      <c r="F1582" s="1599"/>
      <c r="G1582" s="1599"/>
      <c r="M1582" s="1599"/>
      <c r="N1582" s="1599"/>
    </row>
    <row r="1583" spans="5:14">
      <c r="E1583" s="1599"/>
      <c r="F1583" s="1599"/>
      <c r="G1583" s="1599"/>
      <c r="M1583" s="1599"/>
      <c r="N1583" s="1599"/>
    </row>
    <row r="1584" spans="5:14">
      <c r="E1584" s="1599"/>
      <c r="F1584" s="1599"/>
      <c r="G1584" s="1599"/>
      <c r="M1584" s="1599"/>
      <c r="N1584" s="1599"/>
    </row>
    <row r="1585" spans="5:14">
      <c r="E1585" s="1599"/>
      <c r="F1585" s="1599"/>
      <c r="G1585" s="1599"/>
      <c r="M1585" s="1599"/>
      <c r="N1585" s="1599"/>
    </row>
    <row r="1586" spans="5:14">
      <c r="E1586" s="1599"/>
      <c r="F1586" s="1599"/>
      <c r="G1586" s="1599"/>
      <c r="M1586" s="1599"/>
      <c r="N1586" s="1599"/>
    </row>
    <row r="1587" spans="5:14">
      <c r="E1587" s="1599"/>
      <c r="F1587" s="1599"/>
      <c r="G1587" s="1599"/>
      <c r="M1587" s="1599"/>
      <c r="N1587" s="1599"/>
    </row>
    <row r="1588" spans="5:14">
      <c r="E1588" s="1599"/>
      <c r="F1588" s="1599"/>
      <c r="G1588" s="1599"/>
      <c r="M1588" s="1599"/>
      <c r="N1588" s="1599"/>
    </row>
    <row r="1589" spans="5:14">
      <c r="E1589" s="1599"/>
      <c r="F1589" s="1599"/>
      <c r="G1589" s="1599"/>
      <c r="M1589" s="1599"/>
      <c r="N1589" s="1599"/>
    </row>
    <row r="1590" spans="5:14">
      <c r="E1590" s="1599"/>
      <c r="F1590" s="1599"/>
      <c r="G1590" s="1599"/>
      <c r="M1590" s="1599"/>
      <c r="N1590" s="1599"/>
    </row>
    <row r="1591" spans="5:14">
      <c r="E1591" s="1599"/>
      <c r="F1591" s="1599"/>
      <c r="G1591" s="1599"/>
      <c r="M1591" s="1599"/>
      <c r="N1591" s="1599"/>
    </row>
    <row r="1592" spans="5:14">
      <c r="E1592" s="1599"/>
      <c r="F1592" s="1599"/>
      <c r="G1592" s="1599"/>
      <c r="M1592" s="1599"/>
      <c r="N1592" s="1599"/>
    </row>
    <row r="1593" spans="5:14">
      <c r="E1593" s="1599"/>
      <c r="F1593" s="1599"/>
      <c r="G1593" s="1599"/>
      <c r="M1593" s="1599"/>
      <c r="N1593" s="1599"/>
    </row>
    <row r="1594" spans="5:14">
      <c r="E1594" s="1599"/>
      <c r="F1594" s="1599"/>
      <c r="G1594" s="1599"/>
      <c r="M1594" s="1599"/>
      <c r="N1594" s="1599"/>
    </row>
    <row r="1595" spans="5:14">
      <c r="E1595" s="1599"/>
      <c r="F1595" s="1599"/>
      <c r="G1595" s="1599"/>
      <c r="M1595" s="1599"/>
      <c r="N1595" s="1599"/>
    </row>
    <row r="1596" spans="5:14">
      <c r="E1596" s="1599"/>
      <c r="F1596" s="1599"/>
      <c r="G1596" s="1599"/>
      <c r="M1596" s="1599"/>
      <c r="N1596" s="1599"/>
    </row>
    <row r="1597" spans="5:14">
      <c r="E1597" s="1599"/>
      <c r="F1597" s="1599"/>
      <c r="G1597" s="1599"/>
      <c r="M1597" s="1599"/>
      <c r="N1597" s="1599"/>
    </row>
    <row r="1598" spans="5:14">
      <c r="E1598" s="1599"/>
      <c r="F1598" s="1599"/>
      <c r="G1598" s="1599"/>
      <c r="M1598" s="1599"/>
      <c r="N1598" s="1599"/>
    </row>
    <row r="1599" spans="5:14">
      <c r="E1599" s="1599"/>
      <c r="F1599" s="1599"/>
      <c r="G1599" s="1599"/>
      <c r="M1599" s="1599"/>
      <c r="N1599" s="1599"/>
    </row>
    <row r="1600" spans="5:14">
      <c r="E1600" s="1599"/>
      <c r="F1600" s="1599"/>
      <c r="G1600" s="1599"/>
      <c r="M1600" s="1599"/>
      <c r="N1600" s="1599"/>
    </row>
    <row r="1601" spans="5:14">
      <c r="E1601" s="1599"/>
      <c r="F1601" s="1599"/>
      <c r="G1601" s="1599"/>
      <c r="M1601" s="1599"/>
      <c r="N1601" s="1599"/>
    </row>
    <row r="1602" spans="5:14">
      <c r="E1602" s="1599"/>
      <c r="F1602" s="1599"/>
      <c r="G1602" s="1599"/>
      <c r="M1602" s="1599"/>
      <c r="N1602" s="1599"/>
    </row>
    <row r="1603" spans="5:14">
      <c r="E1603" s="1599"/>
      <c r="F1603" s="1599"/>
      <c r="G1603" s="1599"/>
      <c r="M1603" s="1599"/>
      <c r="N1603" s="1599"/>
    </row>
    <row r="1604" spans="5:14">
      <c r="E1604" s="1599"/>
      <c r="F1604" s="1599"/>
      <c r="G1604" s="1599"/>
      <c r="M1604" s="1599"/>
      <c r="N1604" s="1599"/>
    </row>
    <row r="1605" spans="5:14">
      <c r="E1605" s="1599"/>
      <c r="F1605" s="1599"/>
      <c r="G1605" s="1599"/>
      <c r="M1605" s="1599"/>
      <c r="N1605" s="1599"/>
    </row>
    <row r="1606" spans="5:14">
      <c r="E1606" s="1599"/>
      <c r="F1606" s="1599"/>
      <c r="G1606" s="1599"/>
      <c r="M1606" s="1599"/>
      <c r="N1606" s="1599"/>
    </row>
    <row r="1607" spans="5:14">
      <c r="E1607" s="1599"/>
      <c r="F1607" s="1599"/>
      <c r="G1607" s="1599"/>
      <c r="M1607" s="1599"/>
      <c r="N1607" s="1599"/>
    </row>
    <row r="1608" spans="5:14">
      <c r="E1608" s="1599"/>
      <c r="F1608" s="1599"/>
      <c r="G1608" s="1599"/>
      <c r="M1608" s="1599"/>
      <c r="N1608" s="1599"/>
    </row>
    <row r="1609" spans="5:14">
      <c r="E1609" s="1599"/>
      <c r="F1609" s="1599"/>
      <c r="G1609" s="1599"/>
      <c r="M1609" s="1599"/>
      <c r="N1609" s="1599"/>
    </row>
    <row r="1610" spans="5:14">
      <c r="E1610" s="1599"/>
      <c r="F1610" s="1599"/>
      <c r="G1610" s="1599"/>
      <c r="M1610" s="1599"/>
      <c r="N1610" s="1599"/>
    </row>
    <row r="1611" spans="5:14">
      <c r="E1611" s="1599"/>
      <c r="F1611" s="1599"/>
      <c r="G1611" s="1599"/>
      <c r="M1611" s="1599"/>
      <c r="N1611" s="1599"/>
    </row>
    <row r="1612" spans="5:14">
      <c r="E1612" s="1599"/>
      <c r="F1612" s="1599"/>
      <c r="G1612" s="1599"/>
      <c r="M1612" s="1599"/>
      <c r="N1612" s="1599"/>
    </row>
    <row r="1613" spans="5:14">
      <c r="E1613" s="1599"/>
      <c r="F1613" s="1599"/>
      <c r="G1613" s="1599"/>
      <c r="M1613" s="1599"/>
      <c r="N1613" s="1599"/>
    </row>
    <row r="1614" spans="5:14">
      <c r="E1614" s="1599"/>
      <c r="F1614" s="1599"/>
      <c r="G1614" s="1599"/>
      <c r="M1614" s="1599"/>
      <c r="N1614" s="1599"/>
    </row>
    <row r="1615" spans="5:14">
      <c r="E1615" s="1599"/>
      <c r="F1615" s="1599"/>
      <c r="G1615" s="1599"/>
      <c r="M1615" s="1599"/>
      <c r="N1615" s="1599"/>
    </row>
    <row r="1616" spans="5:14">
      <c r="E1616" s="1599"/>
      <c r="F1616" s="1599"/>
      <c r="G1616" s="1599"/>
      <c r="M1616" s="1599"/>
      <c r="N1616" s="1599"/>
    </row>
    <row r="1617" spans="5:14">
      <c r="E1617" s="1599"/>
      <c r="F1617" s="1599"/>
      <c r="G1617" s="1599"/>
      <c r="M1617" s="1599"/>
      <c r="N1617" s="1599"/>
    </row>
    <row r="1618" spans="5:14">
      <c r="E1618" s="1599"/>
      <c r="F1618" s="1599"/>
      <c r="G1618" s="1599"/>
      <c r="M1618" s="1599"/>
      <c r="N1618" s="1599"/>
    </row>
    <row r="1619" spans="5:14">
      <c r="E1619" s="1599"/>
      <c r="F1619" s="1599"/>
      <c r="G1619" s="1599"/>
      <c r="M1619" s="1599"/>
      <c r="N1619" s="1599"/>
    </row>
    <row r="1620" spans="5:14">
      <c r="E1620" s="1599"/>
      <c r="F1620" s="1599"/>
      <c r="G1620" s="1599"/>
      <c r="M1620" s="1599"/>
      <c r="N1620" s="1599"/>
    </row>
    <row r="1621" spans="5:14">
      <c r="E1621" s="1599"/>
      <c r="F1621" s="1599"/>
      <c r="G1621" s="1599"/>
      <c r="M1621" s="1599"/>
      <c r="N1621" s="1599"/>
    </row>
    <row r="1622" spans="5:14">
      <c r="E1622" s="1599"/>
      <c r="F1622" s="1599"/>
      <c r="G1622" s="1599"/>
      <c r="M1622" s="1599"/>
      <c r="N1622" s="1599"/>
    </row>
    <row r="1623" spans="5:14">
      <c r="E1623" s="1599"/>
      <c r="F1623" s="1599"/>
      <c r="G1623" s="1599"/>
      <c r="M1623" s="1599"/>
      <c r="N1623" s="1599"/>
    </row>
    <row r="1624" spans="5:14">
      <c r="E1624" s="1599"/>
      <c r="F1624" s="1599"/>
      <c r="G1624" s="1599"/>
      <c r="M1624" s="1599"/>
      <c r="N1624" s="1599"/>
    </row>
    <row r="1625" spans="5:14">
      <c r="E1625" s="1599"/>
      <c r="F1625" s="1599"/>
      <c r="G1625" s="1599"/>
      <c r="M1625" s="1599"/>
      <c r="N1625" s="1599"/>
    </row>
    <row r="1626" spans="5:14">
      <c r="E1626" s="1599"/>
      <c r="F1626" s="1599"/>
      <c r="G1626" s="1599"/>
      <c r="M1626" s="1599"/>
      <c r="N1626" s="1599"/>
    </row>
    <row r="1627" spans="5:14">
      <c r="E1627" s="1599"/>
      <c r="F1627" s="1599"/>
      <c r="G1627" s="1599"/>
      <c r="M1627" s="1599"/>
      <c r="N1627" s="1599"/>
    </row>
    <row r="1628" spans="5:14">
      <c r="E1628" s="1599"/>
      <c r="F1628" s="1599"/>
      <c r="G1628" s="1599"/>
      <c r="M1628" s="1599"/>
      <c r="N1628" s="1599"/>
    </row>
    <row r="1629" spans="5:14">
      <c r="E1629" s="1599"/>
      <c r="F1629" s="1599"/>
      <c r="G1629" s="1599"/>
      <c r="M1629" s="1599"/>
      <c r="N1629" s="1599"/>
    </row>
    <row r="1630" spans="5:14">
      <c r="E1630" s="1599"/>
      <c r="F1630" s="1599"/>
      <c r="G1630" s="1599"/>
      <c r="M1630" s="1599"/>
      <c r="N1630" s="1599"/>
    </row>
    <row r="1631" spans="5:14">
      <c r="E1631" s="1599"/>
      <c r="F1631" s="1599"/>
      <c r="G1631" s="1599"/>
      <c r="M1631" s="1599"/>
      <c r="N1631" s="1599"/>
    </row>
    <row r="1632" spans="5:14">
      <c r="E1632" s="1599"/>
      <c r="F1632" s="1599"/>
      <c r="G1632" s="1599"/>
      <c r="M1632" s="1599"/>
      <c r="N1632" s="1599"/>
    </row>
    <row r="1633" spans="5:14">
      <c r="E1633" s="1599"/>
      <c r="F1633" s="1599"/>
      <c r="G1633" s="1599"/>
      <c r="M1633" s="1599"/>
      <c r="N1633" s="1599"/>
    </row>
    <row r="1634" spans="5:14">
      <c r="E1634" s="1599"/>
      <c r="F1634" s="1599"/>
      <c r="G1634" s="1599"/>
      <c r="M1634" s="1599"/>
      <c r="N1634" s="1599"/>
    </row>
    <row r="1635" spans="5:14">
      <c r="E1635" s="1599"/>
      <c r="F1635" s="1599"/>
      <c r="G1635" s="1599"/>
      <c r="M1635" s="1599"/>
      <c r="N1635" s="1599"/>
    </row>
    <row r="1636" spans="5:14">
      <c r="E1636" s="1599"/>
      <c r="F1636" s="1599"/>
      <c r="G1636" s="1599"/>
      <c r="M1636" s="1599"/>
      <c r="N1636" s="1599"/>
    </row>
    <row r="1637" spans="5:14">
      <c r="E1637" s="1599"/>
      <c r="F1637" s="1599"/>
      <c r="G1637" s="1599"/>
      <c r="M1637" s="1599"/>
      <c r="N1637" s="1599"/>
    </row>
    <row r="1638" spans="5:14">
      <c r="E1638" s="1599"/>
      <c r="F1638" s="1599"/>
      <c r="G1638" s="1599"/>
      <c r="M1638" s="1599"/>
      <c r="N1638" s="1599"/>
    </row>
    <row r="1639" spans="5:14">
      <c r="E1639" s="1599"/>
      <c r="F1639" s="1599"/>
      <c r="G1639" s="1599"/>
      <c r="M1639" s="1599"/>
      <c r="N1639" s="1599"/>
    </row>
    <row r="1640" spans="5:14">
      <c r="E1640" s="1599"/>
      <c r="F1640" s="1599"/>
      <c r="G1640" s="1599"/>
      <c r="M1640" s="1599"/>
      <c r="N1640" s="1599"/>
    </row>
    <row r="1641" spans="5:14">
      <c r="E1641" s="1599"/>
      <c r="F1641" s="1599"/>
      <c r="G1641" s="1599"/>
      <c r="M1641" s="1599"/>
      <c r="N1641" s="1599"/>
    </row>
    <row r="1642" spans="5:14">
      <c r="E1642" s="1599"/>
      <c r="F1642" s="1599"/>
      <c r="G1642" s="1599"/>
      <c r="M1642" s="1599"/>
      <c r="N1642" s="1599"/>
    </row>
    <row r="1643" spans="5:14">
      <c r="E1643" s="1599"/>
      <c r="F1643" s="1599"/>
      <c r="G1643" s="1599"/>
      <c r="M1643" s="1599"/>
      <c r="N1643" s="1599"/>
    </row>
    <row r="1644" spans="5:14">
      <c r="E1644" s="1599"/>
      <c r="F1644" s="1599"/>
      <c r="G1644" s="1599"/>
      <c r="M1644" s="1599"/>
      <c r="N1644" s="1599"/>
    </row>
    <row r="1645" spans="5:14">
      <c r="E1645" s="1599"/>
      <c r="F1645" s="1599"/>
      <c r="G1645" s="1599"/>
      <c r="M1645" s="1599"/>
      <c r="N1645" s="1599"/>
    </row>
    <row r="1646" spans="5:14">
      <c r="E1646" s="1599"/>
      <c r="F1646" s="1599"/>
      <c r="G1646" s="1599"/>
      <c r="M1646" s="1599"/>
      <c r="N1646" s="1599"/>
    </row>
    <row r="1647" spans="5:14">
      <c r="E1647" s="1599"/>
      <c r="F1647" s="1599"/>
      <c r="G1647" s="1599"/>
      <c r="M1647" s="1599"/>
      <c r="N1647" s="1599"/>
    </row>
    <row r="1648" spans="5:14">
      <c r="E1648" s="1599"/>
      <c r="F1648" s="1599"/>
      <c r="G1648" s="1599"/>
      <c r="M1648" s="1599"/>
      <c r="N1648" s="1599"/>
    </row>
    <row r="1649" spans="5:14">
      <c r="E1649" s="1599"/>
      <c r="F1649" s="1599"/>
      <c r="G1649" s="1599"/>
      <c r="M1649" s="1599"/>
      <c r="N1649" s="1599"/>
    </row>
    <row r="1650" spans="5:14">
      <c r="E1650" s="1599"/>
      <c r="F1650" s="1599"/>
      <c r="G1650" s="1599"/>
      <c r="M1650" s="1599"/>
      <c r="N1650" s="1599"/>
    </row>
    <row r="1651" spans="5:14">
      <c r="E1651" s="1599"/>
      <c r="F1651" s="1599"/>
      <c r="G1651" s="1599"/>
      <c r="M1651" s="1599"/>
      <c r="N1651" s="1599"/>
    </row>
    <row r="1652" spans="5:14">
      <c r="E1652" s="1599"/>
      <c r="F1652" s="1599"/>
      <c r="G1652" s="1599"/>
      <c r="M1652" s="1599"/>
      <c r="N1652" s="1599"/>
    </row>
    <row r="1653" spans="5:14">
      <c r="E1653" s="1599"/>
      <c r="F1653" s="1599"/>
      <c r="G1653" s="1599"/>
      <c r="M1653" s="1599"/>
      <c r="N1653" s="1599"/>
    </row>
    <row r="1654" spans="5:14">
      <c r="E1654" s="1599"/>
      <c r="F1654" s="1599"/>
      <c r="G1654" s="1599"/>
      <c r="M1654" s="1599"/>
      <c r="N1654" s="1599"/>
    </row>
    <row r="1655" spans="5:14">
      <c r="E1655" s="1599"/>
      <c r="F1655" s="1599"/>
      <c r="G1655" s="1599"/>
      <c r="M1655" s="1599"/>
      <c r="N1655" s="1599"/>
    </row>
    <row r="1656" spans="5:14">
      <c r="E1656" s="1599"/>
      <c r="F1656" s="1599"/>
      <c r="G1656" s="1599"/>
      <c r="M1656" s="1599"/>
      <c r="N1656" s="1599"/>
    </row>
    <row r="1657" spans="5:14">
      <c r="E1657" s="1599"/>
      <c r="F1657" s="1599"/>
      <c r="G1657" s="1599"/>
      <c r="M1657" s="1599"/>
      <c r="N1657" s="1599"/>
    </row>
    <row r="1658" spans="5:14">
      <c r="E1658" s="1599"/>
      <c r="F1658" s="1599"/>
      <c r="G1658" s="1599"/>
      <c r="M1658" s="1599"/>
      <c r="N1658" s="1599"/>
    </row>
    <row r="1659" spans="5:14">
      <c r="E1659" s="1599"/>
      <c r="F1659" s="1599"/>
      <c r="G1659" s="1599"/>
      <c r="M1659" s="1599"/>
      <c r="N1659" s="1599"/>
    </row>
    <row r="1660" spans="5:14">
      <c r="E1660" s="1599"/>
      <c r="F1660" s="1599"/>
      <c r="G1660" s="1599"/>
      <c r="M1660" s="1599"/>
      <c r="N1660" s="1599"/>
    </row>
    <row r="1661" spans="5:14">
      <c r="E1661" s="1599"/>
      <c r="F1661" s="1599"/>
      <c r="G1661" s="1599"/>
      <c r="M1661" s="1599"/>
      <c r="N1661" s="1599"/>
    </row>
    <row r="1662" spans="5:14">
      <c r="E1662" s="1599"/>
      <c r="F1662" s="1599"/>
      <c r="G1662" s="1599"/>
      <c r="M1662" s="1599"/>
      <c r="N1662" s="1599"/>
    </row>
    <row r="1663" spans="5:14">
      <c r="E1663" s="1599"/>
      <c r="F1663" s="1599"/>
      <c r="G1663" s="1599"/>
      <c r="M1663" s="1599"/>
      <c r="N1663" s="1599"/>
    </row>
    <row r="1664" spans="5:14">
      <c r="E1664" s="1599"/>
      <c r="F1664" s="1599"/>
      <c r="G1664" s="1599"/>
      <c r="M1664" s="1599"/>
      <c r="N1664" s="1599"/>
    </row>
    <row r="1665" spans="5:14">
      <c r="E1665" s="1599"/>
      <c r="F1665" s="1599"/>
      <c r="G1665" s="1599"/>
      <c r="M1665" s="1599"/>
      <c r="N1665" s="1599"/>
    </row>
    <row r="1666" spans="5:14">
      <c r="E1666" s="1599"/>
      <c r="F1666" s="1599"/>
      <c r="G1666" s="1599"/>
      <c r="M1666" s="1599"/>
      <c r="N1666" s="1599"/>
    </row>
    <row r="1667" spans="5:14">
      <c r="E1667" s="1599"/>
      <c r="F1667" s="1599"/>
      <c r="G1667" s="1599"/>
      <c r="M1667" s="1599"/>
      <c r="N1667" s="1599"/>
    </row>
    <row r="1668" spans="5:14">
      <c r="E1668" s="1599"/>
      <c r="F1668" s="1599"/>
      <c r="G1668" s="1599"/>
      <c r="M1668" s="1599"/>
      <c r="N1668" s="1599"/>
    </row>
    <row r="1669" spans="5:14">
      <c r="E1669" s="1599"/>
      <c r="F1669" s="1599"/>
      <c r="G1669" s="1599"/>
      <c r="M1669" s="1599"/>
      <c r="N1669" s="1599"/>
    </row>
    <row r="1670" spans="5:14">
      <c r="E1670" s="1599"/>
      <c r="F1670" s="1599"/>
      <c r="G1670" s="1599"/>
      <c r="M1670" s="1599"/>
      <c r="N1670" s="1599"/>
    </row>
    <row r="1671" spans="5:14">
      <c r="E1671" s="1599"/>
      <c r="F1671" s="1599"/>
      <c r="G1671" s="1599"/>
      <c r="M1671" s="1599"/>
      <c r="N1671" s="1599"/>
    </row>
    <row r="1672" spans="5:14">
      <c r="E1672" s="1599"/>
      <c r="F1672" s="1599"/>
      <c r="G1672" s="1599"/>
      <c r="M1672" s="1599"/>
      <c r="N1672" s="1599"/>
    </row>
    <row r="1673" spans="5:14">
      <c r="E1673" s="1599"/>
      <c r="F1673" s="1599"/>
      <c r="G1673" s="1599"/>
      <c r="M1673" s="1599"/>
      <c r="N1673" s="1599"/>
    </row>
    <row r="1674" spans="5:14">
      <c r="E1674" s="1599"/>
      <c r="F1674" s="1599"/>
      <c r="G1674" s="1599"/>
      <c r="M1674" s="1599"/>
      <c r="N1674" s="1599"/>
    </row>
    <row r="1675" spans="5:14">
      <c r="E1675" s="1599"/>
      <c r="F1675" s="1599"/>
      <c r="G1675" s="1599"/>
      <c r="M1675" s="1599"/>
      <c r="N1675" s="1599"/>
    </row>
    <row r="1676" spans="5:14">
      <c r="E1676" s="1599"/>
      <c r="F1676" s="1599"/>
      <c r="G1676" s="1599"/>
      <c r="M1676" s="1599"/>
      <c r="N1676" s="1599"/>
    </row>
    <row r="1677" spans="5:14">
      <c r="E1677" s="1599"/>
      <c r="F1677" s="1599"/>
      <c r="G1677" s="1599"/>
      <c r="M1677" s="1599"/>
      <c r="N1677" s="1599"/>
    </row>
    <row r="1678" spans="5:14">
      <c r="E1678" s="1599"/>
      <c r="F1678" s="1599"/>
      <c r="G1678" s="1599"/>
      <c r="M1678" s="1599"/>
      <c r="N1678" s="1599"/>
    </row>
    <row r="1679" spans="5:14">
      <c r="E1679" s="1599"/>
      <c r="F1679" s="1599"/>
      <c r="G1679" s="1599"/>
      <c r="M1679" s="1599"/>
      <c r="N1679" s="1599"/>
    </row>
    <row r="1680" spans="5:14">
      <c r="E1680" s="1599"/>
      <c r="F1680" s="1599"/>
      <c r="G1680" s="1599"/>
      <c r="M1680" s="1599"/>
      <c r="N1680" s="1599"/>
    </row>
    <row r="1681" spans="5:14">
      <c r="E1681" s="1599"/>
      <c r="F1681" s="1599"/>
      <c r="G1681" s="1599"/>
      <c r="M1681" s="1599"/>
      <c r="N1681" s="1599"/>
    </row>
    <row r="1682" spans="5:14">
      <c r="E1682" s="1599"/>
      <c r="F1682" s="1599"/>
      <c r="G1682" s="1599"/>
      <c r="M1682" s="1599"/>
      <c r="N1682" s="1599"/>
    </row>
    <row r="1683" spans="5:14">
      <c r="E1683" s="1599"/>
      <c r="F1683" s="1599"/>
      <c r="G1683" s="1599"/>
      <c r="M1683" s="1599"/>
      <c r="N1683" s="1599"/>
    </row>
    <row r="1684" spans="5:14">
      <c r="E1684" s="1599"/>
      <c r="F1684" s="1599"/>
      <c r="G1684" s="1599"/>
      <c r="M1684" s="1599"/>
      <c r="N1684" s="1599"/>
    </row>
    <row r="1685" spans="5:14">
      <c r="E1685" s="1599"/>
      <c r="F1685" s="1599"/>
      <c r="G1685" s="1599"/>
      <c r="M1685" s="1599"/>
      <c r="N1685" s="1599"/>
    </row>
    <row r="1686" spans="5:14">
      <c r="E1686" s="1599"/>
      <c r="F1686" s="1599"/>
      <c r="G1686" s="1599"/>
      <c r="M1686" s="1599"/>
      <c r="N1686" s="1599"/>
    </row>
    <row r="1687" spans="5:14">
      <c r="E1687" s="1599"/>
      <c r="F1687" s="1599"/>
      <c r="G1687" s="1599"/>
      <c r="M1687" s="1599"/>
      <c r="N1687" s="1599"/>
    </row>
    <row r="1688" spans="5:14">
      <c r="E1688" s="1599"/>
      <c r="F1688" s="1599"/>
      <c r="G1688" s="1599"/>
      <c r="M1688" s="1599"/>
      <c r="N1688" s="1599"/>
    </row>
    <row r="1689" spans="5:14">
      <c r="E1689" s="1599"/>
      <c r="F1689" s="1599"/>
      <c r="G1689" s="1599"/>
      <c r="M1689" s="1599"/>
      <c r="N1689" s="1599"/>
    </row>
    <row r="1690" spans="5:14">
      <c r="E1690" s="1599"/>
      <c r="F1690" s="1599"/>
      <c r="G1690" s="1599"/>
      <c r="M1690" s="1599"/>
      <c r="N1690" s="1599"/>
    </row>
    <row r="1691" spans="5:14">
      <c r="E1691" s="1599"/>
      <c r="F1691" s="1599"/>
      <c r="G1691" s="1599"/>
      <c r="M1691" s="1599"/>
      <c r="N1691" s="1599"/>
    </row>
    <row r="1692" spans="5:14">
      <c r="E1692" s="1599"/>
      <c r="F1692" s="1599"/>
      <c r="G1692" s="1599"/>
      <c r="M1692" s="1599"/>
      <c r="N1692" s="1599"/>
    </row>
    <row r="1693" spans="5:14">
      <c r="E1693" s="1599"/>
      <c r="F1693" s="1599"/>
      <c r="G1693" s="1599"/>
      <c r="M1693" s="1599"/>
      <c r="N1693" s="1599"/>
    </row>
    <row r="1694" spans="5:14">
      <c r="E1694" s="1599"/>
      <c r="F1694" s="1599"/>
      <c r="G1694" s="1599"/>
      <c r="M1694" s="1599"/>
      <c r="N1694" s="1599"/>
    </row>
    <row r="1695" spans="5:14">
      <c r="E1695" s="1599"/>
      <c r="F1695" s="1599"/>
      <c r="G1695" s="1599"/>
      <c r="M1695" s="1599"/>
      <c r="N1695" s="1599"/>
    </row>
    <row r="1696" spans="5:14">
      <c r="E1696" s="1599"/>
      <c r="F1696" s="1599"/>
      <c r="G1696" s="1599"/>
      <c r="M1696" s="1599"/>
      <c r="N1696" s="1599"/>
    </row>
    <row r="1697" spans="5:14">
      <c r="E1697" s="1599"/>
      <c r="F1697" s="1599"/>
      <c r="G1697" s="1599"/>
      <c r="M1697" s="1599"/>
      <c r="N1697" s="1599"/>
    </row>
    <row r="1698" spans="5:14">
      <c r="E1698" s="1599"/>
      <c r="F1698" s="1599"/>
      <c r="G1698" s="1599"/>
      <c r="M1698" s="1599"/>
      <c r="N1698" s="1599"/>
    </row>
    <row r="1699" spans="5:14">
      <c r="E1699" s="1599"/>
      <c r="F1699" s="1599"/>
      <c r="G1699" s="1599"/>
      <c r="M1699" s="1599"/>
      <c r="N1699" s="1599"/>
    </row>
    <row r="1700" spans="5:14">
      <c r="E1700" s="1599"/>
      <c r="F1700" s="1599"/>
      <c r="G1700" s="1599"/>
      <c r="M1700" s="1599"/>
      <c r="N1700" s="1599"/>
    </row>
    <row r="1701" spans="5:14">
      <c r="E1701" s="1599"/>
      <c r="F1701" s="1599"/>
      <c r="G1701" s="1599"/>
      <c r="M1701" s="1599"/>
      <c r="N1701" s="1599"/>
    </row>
    <row r="1702" spans="5:14">
      <c r="E1702" s="1599"/>
      <c r="F1702" s="1599"/>
      <c r="G1702" s="1599"/>
      <c r="M1702" s="1599"/>
      <c r="N1702" s="1599"/>
    </row>
    <row r="1703" spans="5:14">
      <c r="E1703" s="1599"/>
      <c r="F1703" s="1599"/>
      <c r="G1703" s="1599"/>
      <c r="M1703" s="1599"/>
      <c r="N1703" s="1599"/>
    </row>
    <row r="1704" spans="5:14">
      <c r="E1704" s="1599"/>
      <c r="F1704" s="1599"/>
      <c r="G1704" s="1599"/>
      <c r="M1704" s="1599"/>
      <c r="N1704" s="1599"/>
    </row>
    <row r="1705" spans="5:14">
      <c r="E1705" s="1599"/>
      <c r="F1705" s="1599"/>
      <c r="G1705" s="1599"/>
      <c r="M1705" s="1599"/>
      <c r="N1705" s="1599"/>
    </row>
    <row r="1706" spans="5:14">
      <c r="E1706" s="1599"/>
      <c r="F1706" s="1599"/>
      <c r="G1706" s="1599"/>
      <c r="M1706" s="1599"/>
      <c r="N1706" s="1599"/>
    </row>
    <row r="1707" spans="5:14">
      <c r="E1707" s="1599"/>
      <c r="F1707" s="1599"/>
      <c r="G1707" s="1599"/>
      <c r="M1707" s="1599"/>
      <c r="N1707" s="1599"/>
    </row>
    <row r="1708" spans="5:14">
      <c r="E1708" s="1599"/>
      <c r="F1708" s="1599"/>
      <c r="G1708" s="1599"/>
      <c r="M1708" s="1599"/>
      <c r="N1708" s="1599"/>
    </row>
    <row r="1709" spans="5:14">
      <c r="E1709" s="1599"/>
      <c r="F1709" s="1599"/>
      <c r="G1709" s="1599"/>
      <c r="M1709" s="1599"/>
      <c r="N1709" s="1599"/>
    </row>
    <row r="1710" spans="5:14">
      <c r="E1710" s="1599"/>
      <c r="F1710" s="1599"/>
      <c r="G1710" s="1599"/>
      <c r="M1710" s="1599"/>
      <c r="N1710" s="1599"/>
    </row>
    <row r="1711" spans="5:14">
      <c r="E1711" s="1599"/>
      <c r="F1711" s="1599"/>
      <c r="G1711" s="1599"/>
      <c r="M1711" s="1599"/>
      <c r="N1711" s="1599"/>
    </row>
    <row r="1712" spans="5:14">
      <c r="E1712" s="1599"/>
      <c r="F1712" s="1599"/>
      <c r="G1712" s="1599"/>
      <c r="M1712" s="1599"/>
      <c r="N1712" s="1599"/>
    </row>
    <row r="1713" spans="5:14">
      <c r="E1713" s="1599"/>
      <c r="F1713" s="1599"/>
      <c r="G1713" s="1599"/>
      <c r="M1713" s="1599"/>
      <c r="N1713" s="1599"/>
    </row>
    <row r="1714" spans="5:14">
      <c r="E1714" s="1599"/>
      <c r="F1714" s="1599"/>
      <c r="G1714" s="1599"/>
      <c r="M1714" s="1599"/>
      <c r="N1714" s="1599"/>
    </row>
    <row r="1715" spans="5:14">
      <c r="E1715" s="1599"/>
      <c r="F1715" s="1599"/>
      <c r="G1715" s="1599"/>
      <c r="M1715" s="1599"/>
      <c r="N1715" s="1599"/>
    </row>
    <row r="1716" spans="5:14">
      <c r="E1716" s="1599"/>
      <c r="F1716" s="1599"/>
      <c r="G1716" s="1599"/>
      <c r="M1716" s="1599"/>
      <c r="N1716" s="1599"/>
    </row>
    <row r="1717" spans="5:14">
      <c r="E1717" s="1599"/>
      <c r="F1717" s="1599"/>
      <c r="G1717" s="1599"/>
      <c r="M1717" s="1599"/>
      <c r="N1717" s="1599"/>
    </row>
    <row r="1718" spans="5:14">
      <c r="E1718" s="1599"/>
      <c r="F1718" s="1599"/>
      <c r="G1718" s="1599"/>
      <c r="M1718" s="1599"/>
      <c r="N1718" s="1599"/>
    </row>
    <row r="1719" spans="5:14">
      <c r="E1719" s="1599"/>
      <c r="F1719" s="1599"/>
      <c r="G1719" s="1599"/>
      <c r="M1719" s="1599"/>
      <c r="N1719" s="1599"/>
    </row>
    <row r="1720" spans="5:14">
      <c r="E1720" s="1599"/>
      <c r="F1720" s="1599"/>
      <c r="G1720" s="1599"/>
      <c r="M1720" s="1599"/>
      <c r="N1720" s="1599"/>
    </row>
    <row r="1721" spans="5:14">
      <c r="E1721" s="1599"/>
      <c r="F1721" s="1599"/>
      <c r="G1721" s="1599"/>
      <c r="M1721" s="1599"/>
      <c r="N1721" s="1599"/>
    </row>
    <row r="1722" spans="5:14">
      <c r="E1722" s="1599"/>
      <c r="F1722" s="1599"/>
      <c r="G1722" s="1599"/>
      <c r="M1722" s="1599"/>
      <c r="N1722" s="1599"/>
    </row>
    <row r="1723" spans="5:14">
      <c r="E1723" s="1599"/>
      <c r="F1723" s="1599"/>
      <c r="G1723" s="1599"/>
      <c r="M1723" s="1599"/>
      <c r="N1723" s="1599"/>
    </row>
    <row r="1724" spans="5:14">
      <c r="E1724" s="1599"/>
      <c r="F1724" s="1599"/>
      <c r="G1724" s="1599"/>
      <c r="M1724" s="1599"/>
      <c r="N1724" s="1599"/>
    </row>
    <row r="1725" spans="5:14">
      <c r="E1725" s="1599"/>
      <c r="F1725" s="1599"/>
      <c r="G1725" s="1599"/>
      <c r="M1725" s="1599"/>
      <c r="N1725" s="1599"/>
    </row>
    <row r="1726" spans="5:14">
      <c r="E1726" s="1599"/>
      <c r="F1726" s="1599"/>
      <c r="G1726" s="1599"/>
      <c r="M1726" s="1599"/>
      <c r="N1726" s="1599"/>
    </row>
    <row r="1727" spans="5:14">
      <c r="E1727" s="1599"/>
      <c r="F1727" s="1599"/>
      <c r="G1727" s="1599"/>
      <c r="M1727" s="1599"/>
      <c r="N1727" s="1599"/>
    </row>
    <row r="1728" spans="5:14">
      <c r="E1728" s="1599"/>
      <c r="F1728" s="1599"/>
      <c r="G1728" s="1599"/>
      <c r="M1728" s="1599"/>
      <c r="N1728" s="1599"/>
    </row>
    <row r="1729" spans="5:14">
      <c r="E1729" s="1599"/>
      <c r="F1729" s="1599"/>
      <c r="G1729" s="1599"/>
      <c r="M1729" s="1599"/>
      <c r="N1729" s="1599"/>
    </row>
    <row r="1730" spans="5:14">
      <c r="E1730" s="1599"/>
      <c r="F1730" s="1599"/>
      <c r="G1730" s="1599"/>
      <c r="M1730" s="1599"/>
      <c r="N1730" s="1599"/>
    </row>
    <row r="1731" spans="5:14">
      <c r="E1731" s="1599"/>
      <c r="F1731" s="1599"/>
      <c r="G1731" s="1599"/>
      <c r="M1731" s="1599"/>
      <c r="N1731" s="1599"/>
    </row>
    <row r="1732" spans="5:14">
      <c r="E1732" s="1599"/>
      <c r="F1732" s="1599"/>
      <c r="G1732" s="1599"/>
      <c r="M1732" s="1599"/>
      <c r="N1732" s="1599"/>
    </row>
    <row r="1733" spans="5:14">
      <c r="E1733" s="1599"/>
      <c r="F1733" s="1599"/>
      <c r="G1733" s="1599"/>
      <c r="M1733" s="1599"/>
      <c r="N1733" s="1599"/>
    </row>
    <row r="1734" spans="5:14">
      <c r="E1734" s="1599"/>
      <c r="F1734" s="1599"/>
      <c r="G1734" s="1599"/>
      <c r="M1734" s="1599"/>
      <c r="N1734" s="1599"/>
    </row>
    <row r="1735" spans="5:14">
      <c r="E1735" s="1599"/>
      <c r="F1735" s="1599"/>
      <c r="G1735" s="1599"/>
      <c r="M1735" s="1599"/>
      <c r="N1735" s="1599"/>
    </row>
    <row r="1736" spans="5:14">
      <c r="E1736" s="1599"/>
      <c r="F1736" s="1599"/>
      <c r="G1736" s="1599"/>
      <c r="M1736" s="1599"/>
      <c r="N1736" s="1599"/>
    </row>
    <row r="1737" spans="5:14">
      <c r="E1737" s="1599"/>
      <c r="F1737" s="1599"/>
      <c r="G1737" s="1599"/>
      <c r="M1737" s="1599"/>
      <c r="N1737" s="1599"/>
    </row>
    <row r="1738" spans="5:14">
      <c r="E1738" s="1599"/>
      <c r="F1738" s="1599"/>
      <c r="G1738" s="1599"/>
      <c r="M1738" s="1599"/>
      <c r="N1738" s="1599"/>
    </row>
    <row r="1739" spans="5:14">
      <c r="E1739" s="1599"/>
      <c r="F1739" s="1599"/>
      <c r="G1739" s="1599"/>
      <c r="M1739" s="1599"/>
      <c r="N1739" s="1599"/>
    </row>
    <row r="1740" spans="5:14">
      <c r="E1740" s="1599"/>
      <c r="F1740" s="1599"/>
      <c r="G1740" s="1599"/>
      <c r="M1740" s="1599"/>
      <c r="N1740" s="1599"/>
    </row>
    <row r="1741" spans="5:14">
      <c r="E1741" s="1599"/>
      <c r="F1741" s="1599"/>
      <c r="G1741" s="1599"/>
      <c r="M1741" s="1599"/>
      <c r="N1741" s="1599"/>
    </row>
    <row r="1742" spans="5:14">
      <c r="E1742" s="1599"/>
      <c r="F1742" s="1599"/>
      <c r="G1742" s="1599"/>
      <c r="M1742" s="1599"/>
      <c r="N1742" s="1599"/>
    </row>
    <row r="1743" spans="5:14">
      <c r="E1743" s="1599"/>
      <c r="F1743" s="1599"/>
      <c r="G1743" s="1599"/>
      <c r="M1743" s="1599"/>
      <c r="N1743" s="1599"/>
    </row>
    <row r="1744" spans="5:14">
      <c r="E1744" s="1599"/>
      <c r="F1744" s="1599"/>
      <c r="G1744" s="1599"/>
      <c r="M1744" s="1599"/>
      <c r="N1744" s="1599"/>
    </row>
    <row r="1745" spans="5:14">
      <c r="E1745" s="1599"/>
      <c r="F1745" s="1599"/>
      <c r="G1745" s="1599"/>
      <c r="M1745" s="1599"/>
      <c r="N1745" s="1599"/>
    </row>
    <row r="1746" spans="5:14">
      <c r="E1746" s="1599"/>
      <c r="F1746" s="1599"/>
      <c r="G1746" s="1599"/>
      <c r="M1746" s="1599"/>
      <c r="N1746" s="1599"/>
    </row>
    <row r="1747" spans="5:14">
      <c r="E1747" s="1599"/>
      <c r="F1747" s="1599"/>
      <c r="G1747" s="1599"/>
      <c r="M1747" s="1599"/>
      <c r="N1747" s="1599"/>
    </row>
    <row r="1748" spans="5:14">
      <c r="E1748" s="1599"/>
      <c r="F1748" s="1599"/>
      <c r="G1748" s="1599"/>
      <c r="M1748" s="1599"/>
      <c r="N1748" s="1599"/>
    </row>
    <row r="1749" spans="5:14">
      <c r="E1749" s="1599"/>
      <c r="F1749" s="1599"/>
      <c r="G1749" s="1599"/>
      <c r="M1749" s="1599"/>
      <c r="N1749" s="1599"/>
    </row>
    <row r="1750" spans="5:14">
      <c r="E1750" s="1599"/>
      <c r="F1750" s="1599"/>
      <c r="G1750" s="1599"/>
      <c r="M1750" s="1599"/>
      <c r="N1750" s="1599"/>
    </row>
    <row r="1751" spans="5:14">
      <c r="E1751" s="1599"/>
      <c r="F1751" s="1599"/>
      <c r="G1751" s="1599"/>
      <c r="M1751" s="1599"/>
      <c r="N1751" s="1599"/>
    </row>
    <row r="1752" spans="5:14">
      <c r="E1752" s="1599"/>
      <c r="F1752" s="1599"/>
      <c r="G1752" s="1599"/>
      <c r="M1752" s="1599"/>
      <c r="N1752" s="1599"/>
    </row>
    <row r="1753" spans="5:14">
      <c r="E1753" s="1599"/>
      <c r="F1753" s="1599"/>
      <c r="G1753" s="1599"/>
      <c r="M1753" s="1599"/>
      <c r="N1753" s="1599"/>
    </row>
    <row r="1754" spans="5:14">
      <c r="E1754" s="1599"/>
      <c r="F1754" s="1599"/>
      <c r="G1754" s="1599"/>
      <c r="M1754" s="1599"/>
      <c r="N1754" s="1599"/>
    </row>
    <row r="1755" spans="5:14">
      <c r="E1755" s="1599"/>
      <c r="F1755" s="1599"/>
      <c r="G1755" s="1599"/>
      <c r="M1755" s="1599"/>
      <c r="N1755" s="1599"/>
    </row>
    <row r="1756" spans="5:14">
      <c r="E1756" s="1599"/>
      <c r="F1756" s="1599"/>
      <c r="G1756" s="1599"/>
      <c r="M1756" s="1599"/>
      <c r="N1756" s="1599"/>
    </row>
    <row r="1757" spans="5:14">
      <c r="E1757" s="1599"/>
      <c r="F1757" s="1599"/>
      <c r="G1757" s="1599"/>
      <c r="M1757" s="1599"/>
      <c r="N1757" s="1599"/>
    </row>
    <row r="1758" spans="5:14">
      <c r="E1758" s="1599"/>
      <c r="F1758" s="1599"/>
      <c r="G1758" s="1599"/>
      <c r="M1758" s="1599"/>
      <c r="N1758" s="1599"/>
    </row>
    <row r="1759" spans="5:14">
      <c r="E1759" s="1599"/>
      <c r="F1759" s="1599"/>
      <c r="G1759" s="1599"/>
      <c r="M1759" s="1599"/>
      <c r="N1759" s="1599"/>
    </row>
    <row r="1760" spans="5:14">
      <c r="E1760" s="1599"/>
      <c r="F1760" s="1599"/>
      <c r="G1760" s="1599"/>
      <c r="M1760" s="1599"/>
      <c r="N1760" s="1599"/>
    </row>
    <row r="1761" spans="5:14">
      <c r="E1761" s="1599"/>
      <c r="F1761" s="1599"/>
      <c r="G1761" s="1599"/>
      <c r="M1761" s="1599"/>
      <c r="N1761" s="1599"/>
    </row>
    <row r="1762" spans="5:14">
      <c r="E1762" s="1599"/>
      <c r="F1762" s="1599"/>
      <c r="G1762" s="1599"/>
      <c r="M1762" s="1599"/>
      <c r="N1762" s="1599"/>
    </row>
    <row r="1763" spans="5:14">
      <c r="E1763" s="1599"/>
      <c r="F1763" s="1599"/>
      <c r="G1763" s="1599"/>
      <c r="M1763" s="1599"/>
      <c r="N1763" s="1599"/>
    </row>
    <row r="1764" spans="5:14">
      <c r="E1764" s="1599"/>
      <c r="F1764" s="1599"/>
      <c r="G1764" s="1599"/>
      <c r="M1764" s="1599"/>
      <c r="N1764" s="1599"/>
    </row>
    <row r="1765" spans="5:14">
      <c r="E1765" s="1599"/>
      <c r="F1765" s="1599"/>
      <c r="G1765" s="1599"/>
      <c r="M1765" s="1599"/>
      <c r="N1765" s="1599"/>
    </row>
    <row r="1766" spans="5:14">
      <c r="E1766" s="1599"/>
      <c r="F1766" s="1599"/>
      <c r="G1766" s="1599"/>
      <c r="M1766" s="1599"/>
      <c r="N1766" s="1599"/>
    </row>
    <row r="1767" spans="5:14">
      <c r="E1767" s="1599"/>
      <c r="F1767" s="1599"/>
      <c r="G1767" s="1599"/>
      <c r="M1767" s="1599"/>
      <c r="N1767" s="1599"/>
    </row>
    <row r="1768" spans="5:14">
      <c r="E1768" s="1599"/>
      <c r="F1768" s="1599"/>
      <c r="G1768" s="1599"/>
      <c r="M1768" s="1599"/>
      <c r="N1768" s="1599"/>
    </row>
    <row r="1769" spans="5:14">
      <c r="E1769" s="1599"/>
      <c r="F1769" s="1599"/>
      <c r="G1769" s="1599"/>
      <c r="M1769" s="1599"/>
      <c r="N1769" s="1599"/>
    </row>
    <row r="1770" spans="5:14">
      <c r="E1770" s="1599"/>
      <c r="F1770" s="1599"/>
      <c r="G1770" s="1599"/>
      <c r="M1770" s="1599"/>
      <c r="N1770" s="1599"/>
    </row>
    <row r="1771" spans="5:14">
      <c r="E1771" s="1599"/>
      <c r="F1771" s="1599"/>
      <c r="G1771" s="1599"/>
      <c r="M1771" s="1599"/>
      <c r="N1771" s="1599"/>
    </row>
    <row r="1772" spans="5:14">
      <c r="E1772" s="1599"/>
      <c r="F1772" s="1599"/>
      <c r="G1772" s="1599"/>
      <c r="M1772" s="1599"/>
      <c r="N1772" s="1599"/>
    </row>
    <row r="1773" spans="5:14">
      <c r="E1773" s="1599"/>
      <c r="F1773" s="1599"/>
      <c r="G1773" s="1599"/>
      <c r="M1773" s="1599"/>
      <c r="N1773" s="1599"/>
    </row>
    <row r="1774" spans="5:14">
      <c r="E1774" s="1599"/>
      <c r="F1774" s="1599"/>
      <c r="G1774" s="1599"/>
      <c r="M1774" s="1599"/>
      <c r="N1774" s="1599"/>
    </row>
    <row r="1775" spans="5:14">
      <c r="E1775" s="1599"/>
      <c r="F1775" s="1599"/>
      <c r="G1775" s="1599"/>
      <c r="M1775" s="1599"/>
      <c r="N1775" s="1599"/>
    </row>
    <row r="1776" spans="5:14">
      <c r="E1776" s="1599"/>
      <c r="F1776" s="1599"/>
      <c r="G1776" s="1599"/>
      <c r="M1776" s="1599"/>
      <c r="N1776" s="1599"/>
    </row>
    <row r="1777" spans="5:14">
      <c r="E1777" s="1599"/>
      <c r="F1777" s="1599"/>
      <c r="G1777" s="1599"/>
      <c r="M1777" s="1599"/>
      <c r="N1777" s="1599"/>
    </row>
    <row r="1778" spans="5:14">
      <c r="E1778" s="1599"/>
      <c r="F1778" s="1599"/>
      <c r="G1778" s="1599"/>
      <c r="M1778" s="1599"/>
      <c r="N1778" s="1599"/>
    </row>
    <row r="1779" spans="5:14">
      <c r="E1779" s="1599"/>
      <c r="F1779" s="1599"/>
      <c r="G1779" s="1599"/>
      <c r="M1779" s="1599"/>
      <c r="N1779" s="1599"/>
    </row>
    <row r="1780" spans="5:14">
      <c r="E1780" s="1599"/>
      <c r="F1780" s="1599"/>
      <c r="G1780" s="1599"/>
      <c r="M1780" s="1599"/>
      <c r="N1780" s="1599"/>
    </row>
    <row r="1781" spans="5:14">
      <c r="E1781" s="1599"/>
      <c r="F1781" s="1599"/>
      <c r="G1781" s="1599"/>
      <c r="M1781" s="1599"/>
      <c r="N1781" s="1599"/>
    </row>
    <row r="1782" spans="5:14">
      <c r="E1782" s="1599"/>
      <c r="F1782" s="1599"/>
      <c r="G1782" s="1599"/>
      <c r="M1782" s="1599"/>
      <c r="N1782" s="1599"/>
    </row>
    <row r="1783" spans="5:14">
      <c r="E1783" s="1599"/>
      <c r="F1783" s="1599"/>
      <c r="G1783" s="1599"/>
      <c r="M1783" s="1599"/>
      <c r="N1783" s="1599"/>
    </row>
    <row r="1784" spans="5:14">
      <c r="E1784" s="1599"/>
      <c r="F1784" s="1599"/>
      <c r="G1784" s="1599"/>
      <c r="M1784" s="1599"/>
      <c r="N1784" s="1599"/>
    </row>
    <row r="1785" spans="5:14">
      <c r="E1785" s="1599"/>
      <c r="F1785" s="1599"/>
      <c r="G1785" s="1599"/>
      <c r="M1785" s="1599"/>
      <c r="N1785" s="1599"/>
    </row>
    <row r="1786" spans="5:14">
      <c r="E1786" s="1599"/>
      <c r="F1786" s="1599"/>
      <c r="G1786" s="1599"/>
      <c r="M1786" s="1599"/>
      <c r="N1786" s="1599"/>
    </row>
    <row r="1787" spans="5:14">
      <c r="E1787" s="1599"/>
      <c r="F1787" s="1599"/>
      <c r="G1787" s="1599"/>
      <c r="M1787" s="1599"/>
      <c r="N1787" s="1599"/>
    </row>
    <row r="1788" spans="5:14">
      <c r="E1788" s="1599"/>
      <c r="F1788" s="1599"/>
      <c r="G1788" s="1599"/>
      <c r="M1788" s="1599"/>
      <c r="N1788" s="1599"/>
    </row>
    <row r="1789" spans="5:14">
      <c r="E1789" s="1599"/>
      <c r="F1789" s="1599"/>
      <c r="G1789" s="1599"/>
      <c r="M1789" s="1599"/>
      <c r="N1789" s="1599"/>
    </row>
    <row r="1790" spans="5:14">
      <c r="E1790" s="1599"/>
      <c r="F1790" s="1599"/>
      <c r="G1790" s="1599"/>
      <c r="M1790" s="1599"/>
      <c r="N1790" s="1599"/>
    </row>
    <row r="1791" spans="5:14">
      <c r="E1791" s="1599"/>
      <c r="F1791" s="1599"/>
      <c r="G1791" s="1599"/>
      <c r="M1791" s="1599"/>
      <c r="N1791" s="1599"/>
    </row>
    <row r="1792" spans="5:14">
      <c r="E1792" s="1599"/>
      <c r="F1792" s="1599"/>
      <c r="G1792" s="1599"/>
      <c r="M1792" s="1599"/>
      <c r="N1792" s="1599"/>
    </row>
    <row r="1793" spans="5:14">
      <c r="E1793" s="1599"/>
      <c r="F1793" s="1599"/>
      <c r="G1793" s="1599"/>
      <c r="M1793" s="1599"/>
      <c r="N1793" s="1599"/>
    </row>
    <row r="1794" spans="5:14">
      <c r="E1794" s="1599"/>
      <c r="F1794" s="1599"/>
      <c r="G1794" s="1599"/>
      <c r="M1794" s="1599"/>
      <c r="N1794" s="1599"/>
    </row>
    <row r="1795" spans="5:14">
      <c r="E1795" s="1599"/>
      <c r="F1795" s="1599"/>
      <c r="G1795" s="1599"/>
      <c r="M1795" s="1599"/>
      <c r="N1795" s="1599"/>
    </row>
    <row r="1796" spans="5:14">
      <c r="E1796" s="1599"/>
      <c r="F1796" s="1599"/>
      <c r="G1796" s="1599"/>
      <c r="M1796" s="1599"/>
      <c r="N1796" s="1599"/>
    </row>
    <row r="1797" spans="5:14">
      <c r="E1797" s="1599"/>
      <c r="F1797" s="1599"/>
      <c r="G1797" s="1599"/>
      <c r="M1797" s="1599"/>
      <c r="N1797" s="1599"/>
    </row>
    <row r="1798" spans="5:14">
      <c r="E1798" s="1599"/>
      <c r="F1798" s="1599"/>
      <c r="G1798" s="1599"/>
      <c r="M1798" s="1599"/>
      <c r="N1798" s="1599"/>
    </row>
    <row r="1799" spans="5:14">
      <c r="E1799" s="1599"/>
      <c r="F1799" s="1599"/>
      <c r="G1799" s="1599"/>
      <c r="M1799" s="1599"/>
      <c r="N1799" s="1599"/>
    </row>
    <row r="1800" spans="5:14">
      <c r="E1800" s="1599"/>
      <c r="F1800" s="1599"/>
      <c r="G1800" s="1599"/>
      <c r="M1800" s="1599"/>
      <c r="N1800" s="1599"/>
    </row>
    <row r="1801" spans="5:14">
      <c r="E1801" s="1599"/>
      <c r="F1801" s="1599"/>
      <c r="G1801" s="1599"/>
      <c r="M1801" s="1599"/>
      <c r="N1801" s="1599"/>
    </row>
    <row r="1802" spans="5:14">
      <c r="E1802" s="1599"/>
      <c r="F1802" s="1599"/>
      <c r="G1802" s="1599"/>
      <c r="M1802" s="1599"/>
      <c r="N1802" s="1599"/>
    </row>
    <row r="1803" spans="5:14">
      <c r="E1803" s="1599"/>
      <c r="F1803" s="1599"/>
      <c r="G1803" s="1599"/>
      <c r="M1803" s="1599"/>
      <c r="N1803" s="1599"/>
    </row>
    <row r="1804" spans="5:14">
      <c r="E1804" s="1599"/>
      <c r="F1804" s="1599"/>
      <c r="G1804" s="1599"/>
      <c r="M1804" s="1599"/>
      <c r="N1804" s="1599"/>
    </row>
    <row r="1805" spans="5:14">
      <c r="E1805" s="1599"/>
      <c r="F1805" s="1599"/>
      <c r="G1805" s="1599"/>
      <c r="M1805" s="1599"/>
      <c r="N1805" s="1599"/>
    </row>
    <row r="1806" spans="5:14">
      <c r="E1806" s="1599"/>
      <c r="F1806" s="1599"/>
      <c r="G1806" s="1599"/>
      <c r="M1806" s="1599"/>
      <c r="N1806" s="1599"/>
    </row>
    <row r="1807" spans="5:14">
      <c r="E1807" s="1599"/>
      <c r="F1807" s="1599"/>
      <c r="G1807" s="1599"/>
      <c r="M1807" s="1599"/>
      <c r="N1807" s="1599"/>
    </row>
    <row r="1808" spans="5:14">
      <c r="E1808" s="1599"/>
      <c r="F1808" s="1599"/>
      <c r="G1808" s="1599"/>
      <c r="M1808" s="1599"/>
      <c r="N1808" s="1599"/>
    </row>
    <row r="1809" spans="5:14">
      <c r="E1809" s="1599"/>
      <c r="F1809" s="1599"/>
      <c r="G1809" s="1599"/>
      <c r="M1809" s="1599"/>
      <c r="N1809" s="1599"/>
    </row>
    <row r="1810" spans="5:14">
      <c r="E1810" s="1599"/>
      <c r="F1810" s="1599"/>
      <c r="G1810" s="1599"/>
      <c r="M1810" s="1599"/>
      <c r="N1810" s="1599"/>
    </row>
    <row r="1811" spans="5:14">
      <c r="E1811" s="1599"/>
      <c r="F1811" s="1599"/>
      <c r="G1811" s="1599"/>
      <c r="M1811" s="1599"/>
      <c r="N1811" s="1599"/>
    </row>
    <row r="1812" spans="5:14">
      <c r="E1812" s="1599"/>
      <c r="F1812" s="1599"/>
      <c r="G1812" s="1599"/>
      <c r="M1812" s="1599"/>
      <c r="N1812" s="1599"/>
    </row>
    <row r="1813" spans="5:14">
      <c r="E1813" s="1599"/>
      <c r="F1813" s="1599"/>
      <c r="G1813" s="1599"/>
      <c r="M1813" s="1599"/>
      <c r="N1813" s="1599"/>
    </row>
    <row r="1814" spans="5:14">
      <c r="E1814" s="1599"/>
      <c r="F1814" s="1599"/>
      <c r="G1814" s="1599"/>
      <c r="M1814" s="1599"/>
      <c r="N1814" s="1599"/>
    </row>
    <row r="1815" spans="5:14">
      <c r="E1815" s="1599"/>
      <c r="F1815" s="1599"/>
      <c r="G1815" s="1599"/>
      <c r="M1815" s="1599"/>
      <c r="N1815" s="1599"/>
    </row>
    <row r="1816" spans="5:14">
      <c r="E1816" s="1599"/>
      <c r="F1816" s="1599"/>
      <c r="G1816" s="1599"/>
      <c r="M1816" s="1599"/>
      <c r="N1816" s="1599"/>
    </row>
    <row r="1817" spans="5:14">
      <c r="E1817" s="1599"/>
      <c r="F1817" s="1599"/>
      <c r="G1817" s="1599"/>
      <c r="M1817" s="1599"/>
      <c r="N1817" s="1599"/>
    </row>
    <row r="1818" spans="5:14">
      <c r="E1818" s="1599"/>
      <c r="F1818" s="1599"/>
      <c r="G1818" s="1599"/>
      <c r="M1818" s="1599"/>
      <c r="N1818" s="1599"/>
    </row>
    <row r="1819" spans="5:14">
      <c r="E1819" s="1599"/>
      <c r="F1819" s="1599"/>
      <c r="G1819" s="1599"/>
      <c r="M1819" s="1599"/>
      <c r="N1819" s="1599"/>
    </row>
    <row r="1820" spans="5:14">
      <c r="E1820" s="1599"/>
      <c r="F1820" s="1599"/>
      <c r="G1820" s="1599"/>
      <c r="M1820" s="1599"/>
      <c r="N1820" s="1599"/>
    </row>
    <row r="1821" spans="5:14">
      <c r="E1821" s="1599"/>
      <c r="F1821" s="1599"/>
      <c r="G1821" s="1599"/>
      <c r="M1821" s="1599"/>
      <c r="N1821" s="1599"/>
    </row>
    <row r="1822" spans="5:14">
      <c r="E1822" s="1599"/>
      <c r="F1822" s="1599"/>
      <c r="G1822" s="1599"/>
      <c r="M1822" s="1599"/>
      <c r="N1822" s="1599"/>
    </row>
    <row r="1823" spans="5:14">
      <c r="E1823" s="1599"/>
      <c r="F1823" s="1599"/>
      <c r="G1823" s="1599"/>
      <c r="M1823" s="1599"/>
      <c r="N1823" s="1599"/>
    </row>
    <row r="1824" spans="5:14">
      <c r="E1824" s="1599"/>
      <c r="F1824" s="1599"/>
      <c r="G1824" s="1599"/>
      <c r="M1824" s="1599"/>
      <c r="N1824" s="1599"/>
    </row>
    <row r="1825" spans="5:14">
      <c r="E1825" s="1599"/>
      <c r="F1825" s="1599"/>
      <c r="G1825" s="1599"/>
      <c r="M1825" s="1599"/>
      <c r="N1825" s="1599"/>
    </row>
    <row r="1826" spans="5:14">
      <c r="E1826" s="1599"/>
      <c r="F1826" s="1599"/>
      <c r="G1826" s="1599"/>
      <c r="M1826" s="1599"/>
      <c r="N1826" s="1599"/>
    </row>
    <row r="1827" spans="5:14">
      <c r="E1827" s="1599"/>
      <c r="F1827" s="1599"/>
      <c r="G1827" s="1599"/>
      <c r="M1827" s="1599"/>
      <c r="N1827" s="1599"/>
    </row>
    <row r="1828" spans="5:14">
      <c r="E1828" s="1599"/>
      <c r="F1828" s="1599"/>
      <c r="G1828" s="1599"/>
      <c r="M1828" s="1599"/>
      <c r="N1828" s="1599"/>
    </row>
    <row r="1829" spans="5:14">
      <c r="E1829" s="1599"/>
      <c r="F1829" s="1599"/>
      <c r="G1829" s="1599"/>
      <c r="M1829" s="1599"/>
      <c r="N1829" s="1599"/>
    </row>
    <row r="1830" spans="5:14">
      <c r="E1830" s="1599"/>
      <c r="F1830" s="1599"/>
      <c r="G1830" s="1599"/>
      <c r="M1830" s="1599"/>
      <c r="N1830" s="1599"/>
    </row>
    <row r="1831" spans="5:14">
      <c r="E1831" s="1599"/>
      <c r="F1831" s="1599"/>
      <c r="G1831" s="1599"/>
      <c r="M1831" s="1599"/>
      <c r="N1831" s="1599"/>
    </row>
    <row r="1832" spans="5:14">
      <c r="E1832" s="1599"/>
      <c r="F1832" s="1599"/>
      <c r="G1832" s="1599"/>
      <c r="M1832" s="1599"/>
      <c r="N1832" s="1599"/>
    </row>
    <row r="1833" spans="5:14">
      <c r="E1833" s="1599"/>
      <c r="F1833" s="1599"/>
      <c r="G1833" s="1599"/>
      <c r="M1833" s="1599"/>
      <c r="N1833" s="1599"/>
    </row>
    <row r="1834" spans="5:14">
      <c r="E1834" s="1599"/>
      <c r="F1834" s="1599"/>
      <c r="G1834" s="1599"/>
      <c r="M1834" s="1599"/>
      <c r="N1834" s="1599"/>
    </row>
    <row r="1835" spans="5:14">
      <c r="E1835" s="1599"/>
      <c r="F1835" s="1599"/>
      <c r="G1835" s="1599"/>
      <c r="M1835" s="1599"/>
      <c r="N1835" s="1599"/>
    </row>
    <row r="1836" spans="5:14">
      <c r="E1836" s="1599"/>
      <c r="F1836" s="1599"/>
      <c r="G1836" s="1599"/>
      <c r="M1836" s="1599"/>
      <c r="N1836" s="1599"/>
    </row>
    <row r="1837" spans="5:14">
      <c r="E1837" s="1599"/>
      <c r="F1837" s="1599"/>
      <c r="G1837" s="1599"/>
      <c r="M1837" s="1599"/>
      <c r="N1837" s="1599"/>
    </row>
    <row r="1838" spans="5:14">
      <c r="E1838" s="1599"/>
      <c r="F1838" s="1599"/>
      <c r="G1838" s="1599"/>
      <c r="M1838" s="1599"/>
      <c r="N1838" s="1599"/>
    </row>
    <row r="1839" spans="5:14">
      <c r="E1839" s="1599"/>
      <c r="F1839" s="1599"/>
      <c r="G1839" s="1599"/>
      <c r="M1839" s="1599"/>
      <c r="N1839" s="1599"/>
    </row>
    <row r="1840" spans="5:14">
      <c r="E1840" s="1599"/>
      <c r="F1840" s="1599"/>
      <c r="G1840" s="1599"/>
      <c r="M1840" s="1599"/>
      <c r="N1840" s="1599"/>
    </row>
    <row r="1841" spans="5:14">
      <c r="E1841" s="1599"/>
      <c r="F1841" s="1599"/>
      <c r="G1841" s="1599"/>
      <c r="M1841" s="1599"/>
      <c r="N1841" s="1599"/>
    </row>
    <row r="1842" spans="5:14">
      <c r="E1842" s="1599"/>
      <c r="F1842" s="1599"/>
      <c r="G1842" s="1599"/>
      <c r="M1842" s="1599"/>
      <c r="N1842" s="1599"/>
    </row>
    <row r="1843" spans="5:14">
      <c r="E1843" s="1599"/>
      <c r="F1843" s="1599"/>
      <c r="G1843" s="1599"/>
      <c r="M1843" s="1599"/>
      <c r="N1843" s="1599"/>
    </row>
    <row r="1844" spans="5:14">
      <c r="E1844" s="1599"/>
      <c r="F1844" s="1599"/>
      <c r="G1844" s="1599"/>
      <c r="M1844" s="1599"/>
      <c r="N1844" s="1599"/>
    </row>
    <row r="1845" spans="5:14">
      <c r="E1845" s="1599"/>
      <c r="F1845" s="1599"/>
      <c r="G1845" s="1599"/>
      <c r="M1845" s="1599"/>
      <c r="N1845" s="1599"/>
    </row>
    <row r="1846" spans="5:14">
      <c r="E1846" s="1599"/>
      <c r="F1846" s="1599"/>
      <c r="G1846" s="1599"/>
      <c r="M1846" s="1599"/>
      <c r="N1846" s="1599"/>
    </row>
    <row r="1847" spans="5:14">
      <c r="E1847" s="1599"/>
      <c r="F1847" s="1599"/>
      <c r="G1847" s="1599"/>
      <c r="M1847" s="1599"/>
      <c r="N1847" s="1599"/>
    </row>
    <row r="1848" spans="5:14">
      <c r="E1848" s="1599"/>
      <c r="F1848" s="1599"/>
      <c r="G1848" s="1599"/>
      <c r="M1848" s="1599"/>
      <c r="N1848" s="1599"/>
    </row>
    <row r="1849" spans="5:14">
      <c r="E1849" s="1599"/>
      <c r="F1849" s="1599"/>
      <c r="G1849" s="1599"/>
      <c r="M1849" s="1599"/>
      <c r="N1849" s="1599"/>
    </row>
    <row r="1850" spans="5:14">
      <c r="E1850" s="1599"/>
      <c r="F1850" s="1599"/>
      <c r="G1850" s="1599"/>
      <c r="M1850" s="1599"/>
      <c r="N1850" s="1599"/>
    </row>
    <row r="1851" spans="5:14">
      <c r="E1851" s="1599"/>
      <c r="F1851" s="1599"/>
      <c r="G1851" s="1599"/>
      <c r="M1851" s="1599"/>
      <c r="N1851" s="1599"/>
    </row>
    <row r="1852" spans="5:14">
      <c r="E1852" s="1599"/>
      <c r="F1852" s="1599"/>
      <c r="G1852" s="1599"/>
      <c r="M1852" s="1599"/>
      <c r="N1852" s="1599"/>
    </row>
    <row r="1853" spans="5:14">
      <c r="E1853" s="1599"/>
      <c r="F1853" s="1599"/>
      <c r="G1853" s="1599"/>
      <c r="M1853" s="1599"/>
      <c r="N1853" s="1599"/>
    </row>
    <row r="1854" spans="5:14">
      <c r="E1854" s="1599"/>
      <c r="F1854" s="1599"/>
      <c r="G1854" s="1599"/>
      <c r="M1854" s="1599"/>
      <c r="N1854" s="1599"/>
    </row>
    <row r="1855" spans="5:14">
      <c r="E1855" s="1599"/>
      <c r="F1855" s="1599"/>
      <c r="G1855" s="1599"/>
      <c r="M1855" s="1599"/>
      <c r="N1855" s="1599"/>
    </row>
    <row r="1856" spans="5:14">
      <c r="E1856" s="1599"/>
      <c r="F1856" s="1599"/>
      <c r="G1856" s="1599"/>
      <c r="M1856" s="1599"/>
      <c r="N1856" s="1599"/>
    </row>
    <row r="1857" spans="5:14">
      <c r="E1857" s="1599"/>
      <c r="F1857" s="1599"/>
      <c r="G1857" s="1599"/>
      <c r="M1857" s="1599"/>
      <c r="N1857" s="1599"/>
    </row>
    <row r="1858" spans="5:14">
      <c r="E1858" s="1599"/>
      <c r="F1858" s="1599"/>
      <c r="G1858" s="1599"/>
      <c r="M1858" s="1599"/>
      <c r="N1858" s="1599"/>
    </row>
    <row r="1859" spans="5:14">
      <c r="E1859" s="1599"/>
      <c r="F1859" s="1599"/>
      <c r="G1859" s="1599"/>
      <c r="M1859" s="1599"/>
      <c r="N1859" s="1599"/>
    </row>
    <row r="1860" spans="5:14">
      <c r="E1860" s="1599"/>
      <c r="F1860" s="1599"/>
      <c r="G1860" s="1599"/>
      <c r="M1860" s="1599"/>
      <c r="N1860" s="1599"/>
    </row>
    <row r="1861" spans="5:14">
      <c r="E1861" s="1599"/>
      <c r="F1861" s="1599"/>
      <c r="G1861" s="1599"/>
      <c r="M1861" s="1599"/>
      <c r="N1861" s="1599"/>
    </row>
    <row r="1862" spans="5:14">
      <c r="E1862" s="1599"/>
      <c r="F1862" s="1599"/>
      <c r="G1862" s="1599"/>
      <c r="M1862" s="1599"/>
      <c r="N1862" s="1599"/>
    </row>
    <row r="1863" spans="5:14">
      <c r="E1863" s="1599"/>
      <c r="F1863" s="1599"/>
      <c r="G1863" s="1599"/>
      <c r="M1863" s="1599"/>
      <c r="N1863" s="1599"/>
    </row>
    <row r="1864" spans="5:14">
      <c r="E1864" s="1599"/>
      <c r="F1864" s="1599"/>
      <c r="G1864" s="1599"/>
      <c r="M1864" s="1599"/>
      <c r="N1864" s="1599"/>
    </row>
    <row r="1865" spans="5:14">
      <c r="E1865" s="1599"/>
      <c r="F1865" s="1599"/>
      <c r="G1865" s="1599"/>
      <c r="M1865" s="1599"/>
      <c r="N1865" s="1599"/>
    </row>
    <row r="1866" spans="5:14">
      <c r="E1866" s="1599"/>
      <c r="F1866" s="1599"/>
      <c r="G1866" s="1599"/>
      <c r="M1866" s="1599"/>
      <c r="N1866" s="1599"/>
    </row>
    <row r="1867" spans="5:14">
      <c r="E1867" s="1599"/>
      <c r="F1867" s="1599"/>
      <c r="G1867" s="1599"/>
      <c r="M1867" s="1599"/>
      <c r="N1867" s="1599"/>
    </row>
    <row r="1868" spans="5:14">
      <c r="E1868" s="1599"/>
      <c r="F1868" s="1599"/>
      <c r="G1868" s="1599"/>
      <c r="M1868" s="1599"/>
      <c r="N1868" s="1599"/>
    </row>
    <row r="1869" spans="5:14">
      <c r="E1869" s="1599"/>
      <c r="F1869" s="1599"/>
      <c r="G1869" s="1599"/>
      <c r="M1869" s="1599"/>
      <c r="N1869" s="1599"/>
    </row>
    <row r="1870" spans="5:14">
      <c r="E1870" s="1599"/>
      <c r="F1870" s="1599"/>
      <c r="G1870" s="1599"/>
      <c r="M1870" s="1599"/>
      <c r="N1870" s="1599"/>
    </row>
    <row r="1871" spans="5:14">
      <c r="E1871" s="1599"/>
      <c r="F1871" s="1599"/>
      <c r="G1871" s="1599"/>
      <c r="M1871" s="1599"/>
      <c r="N1871" s="1599"/>
    </row>
    <row r="1872" spans="5:14">
      <c r="E1872" s="1599"/>
      <c r="F1872" s="1599"/>
      <c r="G1872" s="1599"/>
      <c r="M1872" s="1599"/>
      <c r="N1872" s="1599"/>
    </row>
    <row r="1873" spans="5:14">
      <c r="E1873" s="1599"/>
      <c r="F1873" s="1599"/>
      <c r="G1873" s="1599"/>
      <c r="M1873" s="1599"/>
      <c r="N1873" s="1599"/>
    </row>
    <row r="1874" spans="5:14">
      <c r="E1874" s="1599"/>
      <c r="F1874" s="1599"/>
      <c r="G1874" s="1599"/>
      <c r="M1874" s="1599"/>
      <c r="N1874" s="1599"/>
    </row>
    <row r="1875" spans="5:14">
      <c r="E1875" s="1599"/>
      <c r="F1875" s="1599"/>
      <c r="G1875" s="1599"/>
      <c r="M1875" s="1599"/>
      <c r="N1875" s="1599"/>
    </row>
    <row r="1876" spans="5:14">
      <c r="E1876" s="1599"/>
      <c r="F1876" s="1599"/>
      <c r="G1876" s="1599"/>
      <c r="M1876" s="1599"/>
      <c r="N1876" s="1599"/>
    </row>
    <row r="1877" spans="5:14">
      <c r="E1877" s="1599"/>
      <c r="F1877" s="1599"/>
      <c r="G1877" s="1599"/>
      <c r="M1877" s="1599"/>
      <c r="N1877" s="1599"/>
    </row>
    <row r="1878" spans="5:14">
      <c r="E1878" s="1599"/>
      <c r="F1878" s="1599"/>
      <c r="G1878" s="1599"/>
      <c r="M1878" s="1599"/>
      <c r="N1878" s="1599"/>
    </row>
    <row r="1879" spans="5:14">
      <c r="E1879" s="1599"/>
      <c r="F1879" s="1599"/>
      <c r="G1879" s="1599"/>
      <c r="M1879" s="1599"/>
      <c r="N1879" s="1599"/>
    </row>
    <row r="1880" spans="5:14">
      <c r="E1880" s="1599"/>
      <c r="F1880" s="1599"/>
      <c r="G1880" s="1599"/>
      <c r="M1880" s="1599"/>
      <c r="N1880" s="1599"/>
    </row>
    <row r="1881" spans="5:14">
      <c r="E1881" s="1599"/>
      <c r="F1881" s="1599"/>
      <c r="G1881" s="1599"/>
      <c r="M1881" s="1599"/>
      <c r="N1881" s="1599"/>
    </row>
    <row r="1882" spans="5:14">
      <c r="E1882" s="1599"/>
      <c r="F1882" s="1599"/>
      <c r="G1882" s="1599"/>
      <c r="M1882" s="1599"/>
      <c r="N1882" s="1599"/>
    </row>
    <row r="1883" spans="5:14">
      <c r="E1883" s="1599"/>
      <c r="F1883" s="1599"/>
      <c r="G1883" s="1599"/>
      <c r="M1883" s="1599"/>
      <c r="N1883" s="1599"/>
    </row>
    <row r="1884" spans="5:14">
      <c r="E1884" s="1599"/>
      <c r="F1884" s="1599"/>
      <c r="G1884" s="1599"/>
      <c r="M1884" s="1599"/>
      <c r="N1884" s="1599"/>
    </row>
    <row r="1885" spans="5:14">
      <c r="E1885" s="1599"/>
      <c r="F1885" s="1599"/>
      <c r="G1885" s="1599"/>
      <c r="M1885" s="1599"/>
      <c r="N1885" s="1599"/>
    </row>
    <row r="1886" spans="5:14">
      <c r="E1886" s="1599"/>
      <c r="F1886" s="1599"/>
      <c r="G1886" s="1599"/>
      <c r="M1886" s="1599"/>
      <c r="N1886" s="1599"/>
    </row>
    <row r="1887" spans="5:14">
      <c r="E1887" s="1599"/>
      <c r="F1887" s="1599"/>
      <c r="G1887" s="1599"/>
      <c r="M1887" s="1599"/>
      <c r="N1887" s="1599"/>
    </row>
    <row r="1888" spans="5:14">
      <c r="E1888" s="1599"/>
      <c r="F1888" s="1599"/>
      <c r="G1888" s="1599"/>
      <c r="M1888" s="1599"/>
      <c r="N1888" s="1599"/>
    </row>
    <row r="1889" spans="5:14">
      <c r="E1889" s="1599"/>
      <c r="F1889" s="1599"/>
      <c r="G1889" s="1599"/>
      <c r="M1889" s="1599"/>
      <c r="N1889" s="1599"/>
    </row>
    <row r="1890" spans="5:14">
      <c r="E1890" s="1599"/>
      <c r="F1890" s="1599"/>
      <c r="G1890" s="1599"/>
      <c r="M1890" s="1599"/>
      <c r="N1890" s="1599"/>
    </row>
    <row r="1891" spans="5:14">
      <c r="E1891" s="1599"/>
      <c r="F1891" s="1599"/>
      <c r="G1891" s="1599"/>
      <c r="M1891" s="1599"/>
      <c r="N1891" s="1599"/>
    </row>
    <row r="1892" spans="5:14">
      <c r="E1892" s="1599"/>
      <c r="F1892" s="1599"/>
      <c r="G1892" s="1599"/>
      <c r="M1892" s="1599"/>
      <c r="N1892" s="1599"/>
    </row>
    <row r="1893" spans="5:14">
      <c r="E1893" s="1599"/>
      <c r="F1893" s="1599"/>
      <c r="G1893" s="1599"/>
      <c r="M1893" s="1599"/>
      <c r="N1893" s="1599"/>
    </row>
    <row r="1894" spans="5:14">
      <c r="E1894" s="1599"/>
      <c r="F1894" s="1599"/>
      <c r="G1894" s="1599"/>
      <c r="M1894" s="1599"/>
      <c r="N1894" s="1599"/>
    </row>
    <row r="1895" spans="5:14">
      <c r="E1895" s="1599"/>
      <c r="F1895" s="1599"/>
      <c r="G1895" s="1599"/>
      <c r="M1895" s="1599"/>
      <c r="N1895" s="1599"/>
    </row>
    <row r="1896" spans="5:14">
      <c r="E1896" s="1599"/>
      <c r="F1896" s="1599"/>
      <c r="G1896" s="1599"/>
      <c r="M1896" s="1599"/>
      <c r="N1896" s="1599"/>
    </row>
    <row r="1897" spans="5:14">
      <c r="E1897" s="1599"/>
      <c r="F1897" s="1599"/>
      <c r="G1897" s="1599"/>
      <c r="M1897" s="1599"/>
      <c r="N1897" s="1599"/>
    </row>
    <row r="1898" spans="5:14">
      <c r="E1898" s="1599"/>
      <c r="F1898" s="1599"/>
      <c r="G1898" s="1599"/>
      <c r="M1898" s="1599"/>
      <c r="N1898" s="1599"/>
    </row>
    <row r="1899" spans="5:14">
      <c r="E1899" s="1599"/>
      <c r="F1899" s="1599"/>
      <c r="G1899" s="1599"/>
      <c r="M1899" s="1599"/>
      <c r="N1899" s="1599"/>
    </row>
    <row r="1900" spans="5:14">
      <c r="E1900" s="1599"/>
      <c r="F1900" s="1599"/>
      <c r="G1900" s="1599"/>
      <c r="M1900" s="1599"/>
      <c r="N1900" s="1599"/>
    </row>
    <row r="1901" spans="5:14">
      <c r="E1901" s="1599"/>
      <c r="F1901" s="1599"/>
      <c r="G1901" s="1599"/>
      <c r="M1901" s="1599"/>
      <c r="N1901" s="1599"/>
    </row>
    <row r="1902" spans="5:14">
      <c r="E1902" s="1599"/>
      <c r="F1902" s="1599"/>
      <c r="G1902" s="1599"/>
      <c r="M1902" s="1599"/>
      <c r="N1902" s="1599"/>
    </row>
    <row r="1903" spans="5:14">
      <c r="E1903" s="1599"/>
      <c r="F1903" s="1599"/>
      <c r="G1903" s="1599"/>
      <c r="M1903" s="1599"/>
      <c r="N1903" s="1599"/>
    </row>
    <row r="1904" spans="5:14">
      <c r="E1904" s="1599"/>
      <c r="F1904" s="1599"/>
      <c r="G1904" s="1599"/>
      <c r="M1904" s="1599"/>
      <c r="N1904" s="1599"/>
    </row>
    <row r="1905" spans="5:14">
      <c r="E1905" s="1599"/>
      <c r="F1905" s="1599"/>
      <c r="G1905" s="1599"/>
      <c r="M1905" s="1599"/>
      <c r="N1905" s="1599"/>
    </row>
    <row r="1906" spans="5:14">
      <c r="E1906" s="1599"/>
      <c r="F1906" s="1599"/>
      <c r="G1906" s="1599"/>
      <c r="M1906" s="1599"/>
      <c r="N1906" s="1599"/>
    </row>
    <row r="1907" spans="5:14">
      <c r="E1907" s="1599"/>
      <c r="F1907" s="1599"/>
      <c r="G1907" s="1599"/>
      <c r="M1907" s="1599"/>
      <c r="N1907" s="1599"/>
    </row>
    <row r="1908" spans="5:14">
      <c r="E1908" s="1599"/>
      <c r="F1908" s="1599"/>
      <c r="G1908" s="1599"/>
      <c r="M1908" s="1599"/>
      <c r="N1908" s="1599"/>
    </row>
    <row r="1909" spans="5:14">
      <c r="E1909" s="1599"/>
      <c r="F1909" s="1599"/>
      <c r="G1909" s="1599"/>
      <c r="M1909" s="1599"/>
      <c r="N1909" s="1599"/>
    </row>
    <row r="1910" spans="5:14">
      <c r="E1910" s="1599"/>
      <c r="F1910" s="1599"/>
      <c r="G1910" s="1599"/>
      <c r="M1910" s="1599"/>
      <c r="N1910" s="1599"/>
    </row>
    <row r="1911" spans="5:14">
      <c r="E1911" s="1599"/>
      <c r="F1911" s="1599"/>
      <c r="G1911" s="1599"/>
      <c r="M1911" s="1599"/>
      <c r="N1911" s="1599"/>
    </row>
    <row r="1912" spans="5:14">
      <c r="E1912" s="1599"/>
      <c r="F1912" s="1599"/>
      <c r="G1912" s="1599"/>
      <c r="M1912" s="1599"/>
      <c r="N1912" s="1599"/>
    </row>
    <row r="1913" spans="5:14">
      <c r="E1913" s="1599"/>
      <c r="F1913" s="1599"/>
      <c r="G1913" s="1599"/>
      <c r="M1913" s="1599"/>
      <c r="N1913" s="1599"/>
    </row>
    <row r="1914" spans="5:14">
      <c r="E1914" s="1599"/>
      <c r="F1914" s="1599"/>
      <c r="G1914" s="1599"/>
      <c r="M1914" s="1599"/>
      <c r="N1914" s="1599"/>
    </row>
    <row r="1915" spans="5:14">
      <c r="E1915" s="1599"/>
      <c r="F1915" s="1599"/>
      <c r="G1915" s="1599"/>
      <c r="M1915" s="1599"/>
      <c r="N1915" s="1599"/>
    </row>
    <row r="1916" spans="5:14">
      <c r="E1916" s="1599"/>
      <c r="F1916" s="1599"/>
      <c r="G1916" s="1599"/>
      <c r="M1916" s="1599"/>
      <c r="N1916" s="1599"/>
    </row>
    <row r="1917" spans="5:14">
      <c r="E1917" s="1599"/>
      <c r="F1917" s="1599"/>
      <c r="G1917" s="1599"/>
      <c r="M1917" s="1599"/>
      <c r="N1917" s="1599"/>
    </row>
    <row r="1918" spans="5:14">
      <c r="E1918" s="1599"/>
      <c r="F1918" s="1599"/>
      <c r="G1918" s="1599"/>
      <c r="M1918" s="1599"/>
      <c r="N1918" s="1599"/>
    </row>
    <row r="1919" spans="5:14">
      <c r="E1919" s="1599"/>
      <c r="F1919" s="1599"/>
      <c r="G1919" s="1599"/>
      <c r="M1919" s="1599"/>
      <c r="N1919" s="1599"/>
    </row>
    <row r="1920" spans="5:14">
      <c r="E1920" s="1599"/>
      <c r="F1920" s="1599"/>
      <c r="G1920" s="1599"/>
      <c r="M1920" s="1599"/>
      <c r="N1920" s="1599"/>
    </row>
    <row r="1921" spans="5:14">
      <c r="E1921" s="1599"/>
      <c r="F1921" s="1599"/>
      <c r="G1921" s="1599"/>
      <c r="M1921" s="1599"/>
      <c r="N1921" s="1599"/>
    </row>
    <row r="1922" spans="5:14">
      <c r="E1922" s="1599"/>
      <c r="F1922" s="1599"/>
      <c r="G1922" s="1599"/>
      <c r="M1922" s="1599"/>
      <c r="N1922" s="1599"/>
    </row>
    <row r="1923" spans="5:14">
      <c r="E1923" s="1599"/>
      <c r="F1923" s="1599"/>
      <c r="G1923" s="1599"/>
      <c r="M1923" s="1599"/>
      <c r="N1923" s="1599"/>
    </row>
    <row r="1924" spans="5:14">
      <c r="E1924" s="1599"/>
      <c r="F1924" s="1599"/>
      <c r="G1924" s="1599"/>
      <c r="M1924" s="1599"/>
      <c r="N1924" s="1599"/>
    </row>
    <row r="1925" spans="5:14">
      <c r="E1925" s="1599"/>
      <c r="F1925" s="1599"/>
      <c r="G1925" s="1599"/>
      <c r="M1925" s="1599"/>
      <c r="N1925" s="1599"/>
    </row>
    <row r="1926" spans="5:14">
      <c r="E1926" s="1599"/>
      <c r="F1926" s="1599"/>
      <c r="G1926" s="1599"/>
      <c r="M1926" s="1599"/>
      <c r="N1926" s="1599"/>
    </row>
    <row r="1927" spans="5:14">
      <c r="E1927" s="1599"/>
      <c r="F1927" s="1599"/>
      <c r="G1927" s="1599"/>
      <c r="M1927" s="1599"/>
      <c r="N1927" s="1599"/>
    </row>
    <row r="1928" spans="5:14">
      <c r="E1928" s="1599"/>
      <c r="F1928" s="1599"/>
      <c r="G1928" s="1599"/>
      <c r="M1928" s="1599"/>
      <c r="N1928" s="1599"/>
    </row>
    <row r="1929" spans="5:14">
      <c r="E1929" s="1599"/>
      <c r="F1929" s="1599"/>
      <c r="G1929" s="1599"/>
      <c r="M1929" s="1599"/>
      <c r="N1929" s="1599"/>
    </row>
    <row r="1930" spans="5:14">
      <c r="E1930" s="1599"/>
      <c r="F1930" s="1599"/>
      <c r="G1930" s="1599"/>
      <c r="M1930" s="1599"/>
      <c r="N1930" s="1599"/>
    </row>
    <row r="1931" spans="5:14">
      <c r="E1931" s="1599"/>
      <c r="F1931" s="1599"/>
      <c r="G1931" s="1599"/>
      <c r="M1931" s="1599"/>
      <c r="N1931" s="1599"/>
    </row>
    <row r="1932" spans="5:14">
      <c r="E1932" s="1599"/>
      <c r="F1932" s="1599"/>
      <c r="G1932" s="1599"/>
      <c r="M1932" s="1599"/>
      <c r="N1932" s="1599"/>
    </row>
    <row r="1933" spans="5:14">
      <c r="E1933" s="1599"/>
      <c r="F1933" s="1599"/>
      <c r="G1933" s="1599"/>
      <c r="M1933" s="1599"/>
      <c r="N1933" s="1599"/>
    </row>
    <row r="1934" spans="5:14">
      <c r="E1934" s="1599"/>
      <c r="F1934" s="1599"/>
      <c r="G1934" s="1599"/>
      <c r="M1934" s="1599"/>
      <c r="N1934" s="1599"/>
    </row>
    <row r="1935" spans="5:14">
      <c r="E1935" s="1599"/>
      <c r="F1935" s="1599"/>
      <c r="G1935" s="1599"/>
      <c r="M1935" s="1599"/>
      <c r="N1935" s="1599"/>
    </row>
    <row r="1936" spans="5:14">
      <c r="E1936" s="1599"/>
      <c r="F1936" s="1599"/>
      <c r="G1936" s="1599"/>
      <c r="M1936" s="1599"/>
      <c r="N1936" s="1599"/>
    </row>
    <row r="1937" spans="5:14">
      <c r="E1937" s="1599"/>
      <c r="F1937" s="1599"/>
      <c r="G1937" s="1599"/>
      <c r="M1937" s="1599"/>
      <c r="N1937" s="1599"/>
    </row>
    <row r="1938" spans="5:14">
      <c r="E1938" s="1599"/>
      <c r="F1938" s="1599"/>
      <c r="G1938" s="1599"/>
      <c r="M1938" s="1599"/>
      <c r="N1938" s="1599"/>
    </row>
    <row r="1939" spans="5:14">
      <c r="E1939" s="1599"/>
      <c r="F1939" s="1599"/>
      <c r="G1939" s="1599"/>
      <c r="M1939" s="1599"/>
      <c r="N1939" s="1599"/>
    </row>
    <row r="1940" spans="5:14">
      <c r="E1940" s="1599"/>
      <c r="F1940" s="1599"/>
      <c r="G1940" s="1599"/>
      <c r="M1940" s="1599"/>
      <c r="N1940" s="1599"/>
    </row>
    <row r="1941" spans="5:14">
      <c r="E1941" s="1599"/>
      <c r="F1941" s="1599"/>
      <c r="G1941" s="1599"/>
      <c r="M1941" s="1599"/>
      <c r="N1941" s="1599"/>
    </row>
    <row r="1942" spans="5:14">
      <c r="E1942" s="1599"/>
      <c r="F1942" s="1599"/>
      <c r="G1942" s="1599"/>
      <c r="M1942" s="1599"/>
      <c r="N1942" s="1599"/>
    </row>
    <row r="1943" spans="5:14">
      <c r="E1943" s="1599"/>
      <c r="F1943" s="1599"/>
      <c r="G1943" s="1599"/>
      <c r="M1943" s="1599"/>
      <c r="N1943" s="1599"/>
    </row>
    <row r="1944" spans="5:14">
      <c r="E1944" s="1599"/>
      <c r="F1944" s="1599"/>
      <c r="G1944" s="1599"/>
      <c r="M1944" s="1599"/>
      <c r="N1944" s="1599"/>
    </row>
    <row r="1945" spans="5:14">
      <c r="E1945" s="1599"/>
      <c r="F1945" s="1599"/>
      <c r="G1945" s="1599"/>
      <c r="M1945" s="1599"/>
      <c r="N1945" s="1599"/>
    </row>
    <row r="1946" spans="5:14">
      <c r="E1946" s="1599"/>
      <c r="F1946" s="1599"/>
      <c r="G1946" s="1599"/>
      <c r="M1946" s="1599"/>
      <c r="N1946" s="1599"/>
    </row>
    <row r="1947" spans="5:14">
      <c r="E1947" s="1599"/>
      <c r="F1947" s="1599"/>
      <c r="G1947" s="1599"/>
      <c r="M1947" s="1599"/>
      <c r="N1947" s="1599"/>
    </row>
    <row r="1948" spans="5:14">
      <c r="E1948" s="1599"/>
      <c r="F1948" s="1599"/>
      <c r="G1948" s="1599"/>
      <c r="M1948" s="1599"/>
      <c r="N1948" s="1599"/>
    </row>
    <row r="1949" spans="5:14">
      <c r="E1949" s="1599"/>
      <c r="F1949" s="1599"/>
      <c r="G1949" s="1599"/>
      <c r="M1949" s="1599"/>
      <c r="N1949" s="1599"/>
    </row>
    <row r="1950" spans="5:14">
      <c r="E1950" s="1599"/>
      <c r="F1950" s="1599"/>
      <c r="G1950" s="1599"/>
      <c r="M1950" s="1599"/>
      <c r="N1950" s="1599"/>
    </row>
    <row r="1951" spans="5:14">
      <c r="E1951" s="1599"/>
      <c r="F1951" s="1599"/>
      <c r="G1951" s="1599"/>
      <c r="M1951" s="1599"/>
      <c r="N1951" s="1599"/>
    </row>
    <row r="1952" spans="5:14">
      <c r="E1952" s="1599"/>
      <c r="F1952" s="1599"/>
      <c r="G1952" s="1599"/>
      <c r="M1952" s="1599"/>
      <c r="N1952" s="1599"/>
    </row>
    <row r="1953" spans="5:14">
      <c r="E1953" s="1599"/>
      <c r="F1953" s="1599"/>
      <c r="G1953" s="1599"/>
      <c r="M1953" s="1599"/>
      <c r="N1953" s="1599"/>
    </row>
    <row r="1954" spans="5:14">
      <c r="E1954" s="1599"/>
      <c r="F1954" s="1599"/>
      <c r="G1954" s="1599"/>
      <c r="M1954" s="1599"/>
      <c r="N1954" s="1599"/>
    </row>
    <row r="1955" spans="5:14">
      <c r="E1955" s="1599"/>
      <c r="F1955" s="1599"/>
      <c r="G1955" s="1599"/>
      <c r="M1955" s="1599"/>
      <c r="N1955" s="1599"/>
    </row>
    <row r="1956" spans="5:14">
      <c r="E1956" s="1599"/>
      <c r="F1956" s="1599"/>
      <c r="G1956" s="1599"/>
      <c r="M1956" s="1599"/>
      <c r="N1956" s="1599"/>
    </row>
    <row r="1957" spans="5:14">
      <c r="E1957" s="1599"/>
      <c r="F1957" s="1599"/>
      <c r="G1957" s="1599"/>
      <c r="M1957" s="1599"/>
      <c r="N1957" s="1599"/>
    </row>
    <row r="1958" spans="5:14">
      <c r="E1958" s="1599"/>
      <c r="F1958" s="1599"/>
      <c r="G1958" s="1599"/>
      <c r="M1958" s="1599"/>
      <c r="N1958" s="1599"/>
    </row>
    <row r="1959" spans="5:14">
      <c r="E1959" s="1599"/>
      <c r="F1959" s="1599"/>
      <c r="G1959" s="1599"/>
      <c r="M1959" s="1599"/>
      <c r="N1959" s="1599"/>
    </row>
    <row r="1960" spans="5:14">
      <c r="E1960" s="1599"/>
      <c r="F1960" s="1599"/>
      <c r="G1960" s="1599"/>
      <c r="M1960" s="1599"/>
      <c r="N1960" s="1599"/>
    </row>
    <row r="1961" spans="5:14">
      <c r="E1961" s="1599"/>
      <c r="F1961" s="1599"/>
      <c r="G1961" s="1599"/>
      <c r="M1961" s="1599"/>
      <c r="N1961" s="1599"/>
    </row>
    <row r="1962" spans="5:14">
      <c r="E1962" s="1599"/>
      <c r="F1962" s="1599"/>
      <c r="G1962" s="1599"/>
      <c r="M1962" s="1599"/>
      <c r="N1962" s="1599"/>
    </row>
    <row r="1963" spans="5:14">
      <c r="E1963" s="1599"/>
      <c r="F1963" s="1599"/>
      <c r="G1963" s="1599"/>
      <c r="M1963" s="1599"/>
      <c r="N1963" s="1599"/>
    </row>
    <row r="1964" spans="5:14">
      <c r="E1964" s="1599"/>
      <c r="F1964" s="1599"/>
      <c r="G1964" s="1599"/>
      <c r="M1964" s="1599"/>
      <c r="N1964" s="1599"/>
    </row>
    <row r="1965" spans="5:14">
      <c r="E1965" s="1599"/>
      <c r="F1965" s="1599"/>
      <c r="G1965" s="1599"/>
      <c r="M1965" s="1599"/>
      <c r="N1965" s="1599"/>
    </row>
    <row r="1966" spans="5:14">
      <c r="E1966" s="1599"/>
      <c r="F1966" s="1599"/>
      <c r="G1966" s="1599"/>
      <c r="M1966" s="1599"/>
      <c r="N1966" s="1599"/>
    </row>
    <row r="1967" spans="5:14">
      <c r="E1967" s="1599"/>
      <c r="F1967" s="1599"/>
      <c r="G1967" s="1599"/>
      <c r="M1967" s="1599"/>
      <c r="N1967" s="1599"/>
    </row>
    <row r="1968" spans="5:14">
      <c r="E1968" s="1599"/>
      <c r="F1968" s="1599"/>
      <c r="G1968" s="1599"/>
      <c r="M1968" s="1599"/>
      <c r="N1968" s="1599"/>
    </row>
    <row r="1969" spans="5:14">
      <c r="E1969" s="1599"/>
      <c r="F1969" s="1599"/>
      <c r="G1969" s="1599"/>
      <c r="M1969" s="1599"/>
      <c r="N1969" s="1599"/>
    </row>
    <row r="1970" spans="5:14">
      <c r="E1970" s="1599"/>
      <c r="F1970" s="1599"/>
      <c r="G1970" s="1599"/>
      <c r="M1970" s="1599"/>
      <c r="N1970" s="1599"/>
    </row>
    <row r="1971" spans="5:14">
      <c r="E1971" s="1599"/>
      <c r="F1971" s="1599"/>
      <c r="G1971" s="1599"/>
      <c r="M1971" s="1599"/>
      <c r="N1971" s="1599"/>
    </row>
    <row r="1972" spans="5:14">
      <c r="E1972" s="1599"/>
      <c r="F1972" s="1599"/>
      <c r="G1972" s="1599"/>
      <c r="M1972" s="1599"/>
      <c r="N1972" s="1599"/>
    </row>
    <row r="1973" spans="5:14">
      <c r="E1973" s="1599"/>
      <c r="F1973" s="1599"/>
      <c r="G1973" s="1599"/>
      <c r="M1973" s="1599"/>
      <c r="N1973" s="1599"/>
    </row>
    <row r="1974" spans="5:14">
      <c r="E1974" s="1599"/>
      <c r="F1974" s="1599"/>
      <c r="G1974" s="1599"/>
      <c r="M1974" s="1599"/>
      <c r="N1974" s="1599"/>
    </row>
    <row r="1975" spans="5:14">
      <c r="E1975" s="1599"/>
      <c r="F1975" s="1599"/>
      <c r="G1975" s="1599"/>
      <c r="M1975" s="1599"/>
      <c r="N1975" s="1599"/>
    </row>
    <row r="1976" spans="5:14">
      <c r="E1976" s="1599"/>
      <c r="F1976" s="1599"/>
      <c r="G1976" s="1599"/>
      <c r="M1976" s="1599"/>
      <c r="N1976" s="1599"/>
    </row>
    <row r="1977" spans="5:14">
      <c r="E1977" s="1599"/>
      <c r="F1977" s="1599"/>
      <c r="G1977" s="1599"/>
      <c r="M1977" s="1599"/>
      <c r="N1977" s="1599"/>
    </row>
    <row r="1978" spans="5:14">
      <c r="E1978" s="1599"/>
      <c r="F1978" s="1599"/>
      <c r="G1978" s="1599"/>
      <c r="M1978" s="1599"/>
      <c r="N1978" s="1599"/>
    </row>
    <row r="1979" spans="5:14">
      <c r="E1979" s="1599"/>
      <c r="F1979" s="1599"/>
      <c r="G1979" s="1599"/>
      <c r="M1979" s="1599"/>
      <c r="N1979" s="1599"/>
    </row>
    <row r="1980" spans="5:14">
      <c r="E1980" s="1599"/>
      <c r="F1980" s="1599"/>
      <c r="G1980" s="1599"/>
      <c r="M1980" s="1599"/>
      <c r="N1980" s="1599"/>
    </row>
    <row r="1981" spans="5:14">
      <c r="E1981" s="1599"/>
      <c r="F1981" s="1599"/>
      <c r="G1981" s="1599"/>
      <c r="M1981" s="1599"/>
      <c r="N1981" s="1599"/>
    </row>
    <row r="1982" spans="5:14">
      <c r="E1982" s="1599"/>
      <c r="F1982" s="1599"/>
      <c r="G1982" s="1599"/>
      <c r="M1982" s="1599"/>
      <c r="N1982" s="1599"/>
    </row>
    <row r="1983" spans="5:14">
      <c r="E1983" s="1599"/>
      <c r="F1983" s="1599"/>
      <c r="G1983" s="1599"/>
      <c r="M1983" s="1599"/>
      <c r="N1983" s="1599"/>
    </row>
    <row r="1984" spans="5:14">
      <c r="E1984" s="1599"/>
      <c r="F1984" s="1599"/>
      <c r="G1984" s="1599"/>
      <c r="M1984" s="1599"/>
      <c r="N1984" s="1599"/>
    </row>
    <row r="1985" spans="5:14">
      <c r="E1985" s="1599"/>
      <c r="F1985" s="1599"/>
      <c r="G1985" s="1599"/>
      <c r="M1985" s="1599"/>
      <c r="N1985" s="1599"/>
    </row>
    <row r="1986" spans="5:14">
      <c r="E1986" s="1599"/>
      <c r="F1986" s="1599"/>
      <c r="G1986" s="1599"/>
      <c r="M1986" s="1599"/>
      <c r="N1986" s="1599"/>
    </row>
    <row r="1987" spans="5:14">
      <c r="E1987" s="1599"/>
      <c r="F1987" s="1599"/>
      <c r="G1987" s="1599"/>
      <c r="M1987" s="1599"/>
      <c r="N1987" s="1599"/>
    </row>
    <row r="1988" spans="5:14">
      <c r="E1988" s="1599"/>
      <c r="F1988" s="1599"/>
      <c r="G1988" s="1599"/>
      <c r="M1988" s="1599"/>
      <c r="N1988" s="1599"/>
    </row>
    <row r="1989" spans="5:14">
      <c r="E1989" s="1599"/>
      <c r="F1989" s="1599"/>
      <c r="G1989" s="1599"/>
      <c r="M1989" s="1599"/>
      <c r="N1989" s="1599"/>
    </row>
    <row r="1990" spans="5:14">
      <c r="E1990" s="1599"/>
      <c r="F1990" s="1599"/>
      <c r="G1990" s="1599"/>
      <c r="M1990" s="1599"/>
      <c r="N1990" s="1599"/>
    </row>
    <row r="1991" spans="5:14">
      <c r="E1991" s="1599"/>
      <c r="F1991" s="1599"/>
      <c r="G1991" s="1599"/>
      <c r="M1991" s="1599"/>
      <c r="N1991" s="1599"/>
    </row>
    <row r="1992" spans="5:14">
      <c r="E1992" s="1599"/>
      <c r="F1992" s="1599"/>
      <c r="G1992" s="1599"/>
      <c r="M1992" s="1599"/>
      <c r="N1992" s="1599"/>
    </row>
    <row r="1993" spans="5:14">
      <c r="E1993" s="1599"/>
      <c r="F1993" s="1599"/>
      <c r="G1993" s="1599"/>
      <c r="M1993" s="1599"/>
      <c r="N1993" s="1599"/>
    </row>
    <row r="1994" spans="5:14">
      <c r="E1994" s="1599"/>
      <c r="F1994" s="1599"/>
      <c r="G1994" s="1599"/>
      <c r="M1994" s="1599"/>
      <c r="N1994" s="1599"/>
    </row>
    <row r="1995" spans="5:14">
      <c r="E1995" s="1599"/>
      <c r="F1995" s="1599"/>
      <c r="G1995" s="1599"/>
      <c r="M1995" s="1599"/>
      <c r="N1995" s="1599"/>
    </row>
    <row r="1996" spans="5:14">
      <c r="E1996" s="1599"/>
      <c r="F1996" s="1599"/>
      <c r="G1996" s="1599"/>
      <c r="M1996" s="1599"/>
      <c r="N1996" s="1599"/>
    </row>
    <row r="1997" spans="5:14">
      <c r="E1997" s="1599"/>
      <c r="F1997" s="1599"/>
      <c r="G1997" s="1599"/>
      <c r="M1997" s="1599"/>
      <c r="N1997" s="1599"/>
    </row>
    <row r="1998" spans="5:14">
      <c r="E1998" s="1599"/>
      <c r="F1998" s="1599"/>
      <c r="G1998" s="1599"/>
      <c r="M1998" s="1599"/>
      <c r="N1998" s="1599"/>
    </row>
    <row r="1999" spans="5:14">
      <c r="E1999" s="1599"/>
      <c r="F1999" s="1599"/>
      <c r="G1999" s="1599"/>
      <c r="M1999" s="1599"/>
      <c r="N1999" s="1599"/>
    </row>
    <row r="2000" spans="5:14">
      <c r="E2000" s="1599"/>
      <c r="F2000" s="1599"/>
      <c r="G2000" s="1599"/>
      <c r="M2000" s="1599"/>
      <c r="N2000" s="1599"/>
    </row>
    <row r="2001" spans="5:14">
      <c r="E2001" s="1599"/>
      <c r="F2001" s="1599"/>
      <c r="G2001" s="1599"/>
      <c r="M2001" s="1599"/>
      <c r="N2001" s="1599"/>
    </row>
    <row r="2002" spans="5:14">
      <c r="E2002" s="1599"/>
      <c r="F2002" s="1599"/>
      <c r="G2002" s="1599"/>
      <c r="M2002" s="1599"/>
      <c r="N2002" s="1599"/>
    </row>
    <row r="2003" spans="5:14">
      <c r="E2003" s="1599"/>
      <c r="F2003" s="1599"/>
      <c r="G2003" s="1599"/>
      <c r="M2003" s="1599"/>
      <c r="N2003" s="1599"/>
    </row>
    <row r="2004" spans="5:14">
      <c r="E2004" s="1599"/>
      <c r="F2004" s="1599"/>
      <c r="G2004" s="1599"/>
      <c r="M2004" s="1599"/>
      <c r="N2004" s="1599"/>
    </row>
    <row r="2005" spans="5:14">
      <c r="E2005" s="1599"/>
      <c r="F2005" s="1599"/>
      <c r="G2005" s="1599"/>
      <c r="M2005" s="1599"/>
      <c r="N2005" s="1599"/>
    </row>
    <row r="2006" spans="5:14">
      <c r="E2006" s="1599"/>
      <c r="F2006" s="1599"/>
      <c r="G2006" s="1599"/>
      <c r="M2006" s="1599"/>
      <c r="N2006" s="1599"/>
    </row>
    <row r="2007" spans="5:14">
      <c r="E2007" s="1599"/>
      <c r="F2007" s="1599"/>
      <c r="G2007" s="1599"/>
      <c r="M2007" s="1599"/>
      <c r="N2007" s="1599"/>
    </row>
    <row r="2008" spans="5:14">
      <c r="E2008" s="1599"/>
      <c r="F2008" s="1599"/>
      <c r="G2008" s="1599"/>
      <c r="M2008" s="1599"/>
      <c r="N2008" s="1599"/>
    </row>
    <row r="2009" spans="5:14">
      <c r="E2009" s="1599"/>
      <c r="F2009" s="1599"/>
      <c r="G2009" s="1599"/>
      <c r="M2009" s="1599"/>
      <c r="N2009" s="1599"/>
    </row>
    <row r="2010" spans="5:14">
      <c r="E2010" s="1599"/>
      <c r="F2010" s="1599"/>
      <c r="G2010" s="1599"/>
      <c r="M2010" s="1599"/>
      <c r="N2010" s="1599"/>
    </row>
    <row r="2011" spans="5:14">
      <c r="E2011" s="1599"/>
      <c r="F2011" s="1599"/>
      <c r="G2011" s="1599"/>
      <c r="M2011" s="1599"/>
      <c r="N2011" s="1599"/>
    </row>
    <row r="2012" spans="5:14">
      <c r="E2012" s="1599"/>
      <c r="F2012" s="1599"/>
      <c r="G2012" s="1599"/>
      <c r="M2012" s="1599"/>
      <c r="N2012" s="1599"/>
    </row>
    <row r="2013" spans="5:14">
      <c r="E2013" s="1599"/>
      <c r="F2013" s="1599"/>
      <c r="G2013" s="1599"/>
      <c r="M2013" s="1599"/>
      <c r="N2013" s="1599"/>
    </row>
    <row r="2014" spans="5:14">
      <c r="E2014" s="1599"/>
      <c r="F2014" s="1599"/>
      <c r="G2014" s="1599"/>
      <c r="M2014" s="1599"/>
      <c r="N2014" s="1599"/>
    </row>
    <row r="2015" spans="5:14">
      <c r="E2015" s="1599"/>
      <c r="F2015" s="1599"/>
      <c r="G2015" s="1599"/>
      <c r="M2015" s="1599"/>
      <c r="N2015" s="1599"/>
    </row>
    <row r="2016" spans="5:14">
      <c r="E2016" s="1599"/>
      <c r="F2016" s="1599"/>
      <c r="G2016" s="1599"/>
      <c r="M2016" s="1599"/>
      <c r="N2016" s="1599"/>
    </row>
    <row r="2017" spans="5:14">
      <c r="E2017" s="1599"/>
      <c r="F2017" s="1599"/>
      <c r="G2017" s="1599"/>
      <c r="M2017" s="1599"/>
      <c r="N2017" s="1599"/>
    </row>
    <row r="2018" spans="5:14">
      <c r="E2018" s="1599"/>
      <c r="F2018" s="1599"/>
      <c r="G2018" s="1599"/>
      <c r="M2018" s="1599"/>
      <c r="N2018" s="1599"/>
    </row>
    <row r="2019" spans="5:14">
      <c r="E2019" s="1599"/>
      <c r="F2019" s="1599"/>
      <c r="G2019" s="1599"/>
      <c r="M2019" s="1599"/>
      <c r="N2019" s="1599"/>
    </row>
    <row r="2020" spans="5:14">
      <c r="E2020" s="1599"/>
      <c r="F2020" s="1599"/>
      <c r="G2020" s="1599"/>
      <c r="M2020" s="1599"/>
      <c r="N2020" s="1599"/>
    </row>
    <row r="2021" spans="5:14">
      <c r="E2021" s="1599"/>
      <c r="F2021" s="1599"/>
      <c r="G2021" s="1599"/>
      <c r="M2021" s="1599"/>
      <c r="N2021" s="1599"/>
    </row>
    <row r="2022" spans="5:14">
      <c r="E2022" s="1599"/>
      <c r="F2022" s="1599"/>
      <c r="G2022" s="1599"/>
      <c r="M2022" s="1599"/>
      <c r="N2022" s="1599"/>
    </row>
    <row r="2023" spans="5:14">
      <c r="E2023" s="1599"/>
      <c r="F2023" s="1599"/>
      <c r="G2023" s="1599"/>
      <c r="M2023" s="1599"/>
      <c r="N2023" s="1599"/>
    </row>
    <row r="2024" spans="5:14">
      <c r="E2024" s="1599"/>
      <c r="F2024" s="1599"/>
      <c r="G2024" s="1599"/>
      <c r="M2024" s="1599"/>
      <c r="N2024" s="1599"/>
    </row>
    <row r="2025" spans="5:14">
      <c r="E2025" s="1599"/>
      <c r="F2025" s="1599"/>
      <c r="G2025" s="1599"/>
      <c r="M2025" s="1599"/>
      <c r="N2025" s="1599"/>
    </row>
    <row r="2026" spans="5:14">
      <c r="E2026" s="1599"/>
      <c r="F2026" s="1599"/>
      <c r="G2026" s="1599"/>
      <c r="M2026" s="1599"/>
      <c r="N2026" s="1599"/>
    </row>
    <row r="2027" spans="5:14">
      <c r="E2027" s="1599"/>
      <c r="F2027" s="1599"/>
      <c r="G2027" s="1599"/>
      <c r="M2027" s="1599"/>
      <c r="N2027" s="1599"/>
    </row>
    <row r="2028" spans="5:14">
      <c r="E2028" s="1599"/>
      <c r="F2028" s="1599"/>
      <c r="G2028" s="1599"/>
      <c r="M2028" s="1599"/>
      <c r="N2028" s="1599"/>
    </row>
    <row r="2029" spans="5:14">
      <c r="E2029" s="1599"/>
      <c r="F2029" s="1599"/>
      <c r="G2029" s="1599"/>
      <c r="M2029" s="1599"/>
      <c r="N2029" s="1599"/>
    </row>
    <row r="2030" spans="5:14">
      <c r="E2030" s="1599"/>
      <c r="F2030" s="1599"/>
      <c r="G2030" s="1599"/>
      <c r="M2030" s="1599"/>
      <c r="N2030" s="1599"/>
    </row>
    <row r="2031" spans="5:14">
      <c r="E2031" s="1599"/>
      <c r="F2031" s="1599"/>
      <c r="G2031" s="1599"/>
      <c r="M2031" s="1599"/>
      <c r="N2031" s="1599"/>
    </row>
    <row r="2032" spans="5:14">
      <c r="E2032" s="1599"/>
      <c r="F2032" s="1599"/>
      <c r="G2032" s="1599"/>
      <c r="M2032" s="1599"/>
      <c r="N2032" s="1599"/>
    </row>
    <row r="2033" spans="5:14">
      <c r="E2033" s="1599"/>
      <c r="F2033" s="1599"/>
      <c r="G2033" s="1599"/>
      <c r="M2033" s="1599"/>
      <c r="N2033" s="1599"/>
    </row>
    <row r="2034" spans="5:14">
      <c r="E2034" s="1599"/>
      <c r="F2034" s="1599"/>
      <c r="G2034" s="1599"/>
      <c r="M2034" s="1599"/>
      <c r="N2034" s="1599"/>
    </row>
    <row r="2035" spans="5:14">
      <c r="E2035" s="1599"/>
      <c r="F2035" s="1599"/>
      <c r="G2035" s="1599"/>
      <c r="M2035" s="1599"/>
      <c r="N2035" s="1599"/>
    </row>
    <row r="2036" spans="5:14">
      <c r="E2036" s="1599"/>
      <c r="F2036" s="1599"/>
      <c r="G2036" s="1599"/>
      <c r="M2036" s="1599"/>
      <c r="N2036" s="1599"/>
    </row>
    <row r="2037" spans="5:14">
      <c r="E2037" s="1599"/>
      <c r="F2037" s="1599"/>
      <c r="G2037" s="1599"/>
      <c r="M2037" s="1599"/>
      <c r="N2037" s="1599"/>
    </row>
    <row r="2038" spans="5:14">
      <c r="E2038" s="1599"/>
      <c r="F2038" s="1599"/>
      <c r="G2038" s="1599"/>
      <c r="M2038" s="1599"/>
      <c r="N2038" s="1599"/>
    </row>
    <row r="2039" spans="5:14">
      <c r="E2039" s="1599"/>
      <c r="F2039" s="1599"/>
      <c r="G2039" s="1599"/>
      <c r="M2039" s="1599"/>
      <c r="N2039" s="1599"/>
    </row>
    <row r="2040" spans="5:14">
      <c r="E2040" s="1599"/>
      <c r="F2040" s="1599"/>
      <c r="G2040" s="1599"/>
      <c r="M2040" s="1599"/>
      <c r="N2040" s="1599"/>
    </row>
    <row r="2041" spans="5:14">
      <c r="E2041" s="1599"/>
      <c r="F2041" s="1599"/>
      <c r="G2041" s="1599"/>
      <c r="M2041" s="1599"/>
      <c r="N2041" s="1599"/>
    </row>
    <row r="2042" spans="5:14">
      <c r="E2042" s="1599"/>
      <c r="F2042" s="1599"/>
      <c r="G2042" s="1599"/>
      <c r="M2042" s="1599"/>
      <c r="N2042" s="1599"/>
    </row>
    <row r="2043" spans="5:14">
      <c r="E2043" s="1599"/>
      <c r="F2043" s="1599"/>
      <c r="G2043" s="1599"/>
      <c r="M2043" s="1599"/>
      <c r="N2043" s="1599"/>
    </row>
    <row r="2044" spans="5:14">
      <c r="E2044" s="1599"/>
      <c r="F2044" s="1599"/>
      <c r="G2044" s="1599"/>
      <c r="M2044" s="1599"/>
      <c r="N2044" s="1599"/>
    </row>
    <row r="2045" spans="5:14">
      <c r="E2045" s="1599"/>
      <c r="F2045" s="1599"/>
      <c r="G2045" s="1599"/>
      <c r="M2045" s="1599"/>
      <c r="N2045" s="1599"/>
    </row>
    <row r="2046" spans="5:14">
      <c r="E2046" s="1599"/>
      <c r="F2046" s="1599"/>
      <c r="G2046" s="1599"/>
      <c r="M2046" s="1599"/>
      <c r="N2046" s="1599"/>
    </row>
    <row r="2047" spans="5:14">
      <c r="E2047" s="1599"/>
      <c r="F2047" s="1599"/>
      <c r="G2047" s="1599"/>
      <c r="M2047" s="1599"/>
      <c r="N2047" s="1599"/>
    </row>
    <row r="2048" spans="5:14">
      <c r="E2048" s="1599"/>
      <c r="F2048" s="1599"/>
      <c r="G2048" s="1599"/>
      <c r="M2048" s="1599"/>
      <c r="N2048" s="1599"/>
    </row>
    <row r="2049" spans="5:14">
      <c r="E2049" s="1599"/>
      <c r="F2049" s="1599"/>
      <c r="G2049" s="1599"/>
      <c r="M2049" s="1599"/>
      <c r="N2049" s="1599"/>
    </row>
    <row r="2050" spans="5:14">
      <c r="E2050" s="1599"/>
      <c r="F2050" s="1599"/>
      <c r="G2050" s="1599"/>
      <c r="M2050" s="1599"/>
      <c r="N2050" s="1599"/>
    </row>
    <row r="2051" spans="5:14">
      <c r="E2051" s="1599"/>
      <c r="F2051" s="1599"/>
      <c r="G2051" s="1599"/>
      <c r="M2051" s="1599"/>
      <c r="N2051" s="1599"/>
    </row>
    <row r="2052" spans="5:14">
      <c r="E2052" s="1599"/>
      <c r="F2052" s="1599"/>
      <c r="G2052" s="1599"/>
      <c r="M2052" s="1599"/>
      <c r="N2052" s="1599"/>
    </row>
    <row r="2053" spans="5:14">
      <c r="E2053" s="1599"/>
      <c r="F2053" s="1599"/>
      <c r="G2053" s="1599"/>
      <c r="M2053" s="1599"/>
      <c r="N2053" s="1599"/>
    </row>
    <row r="2054" spans="5:14">
      <c r="E2054" s="1599"/>
      <c r="F2054" s="1599"/>
      <c r="G2054" s="1599"/>
      <c r="M2054" s="1599"/>
      <c r="N2054" s="1599"/>
    </row>
    <row r="2055" spans="5:14">
      <c r="E2055" s="1599"/>
      <c r="F2055" s="1599"/>
      <c r="G2055" s="1599"/>
      <c r="M2055" s="1599"/>
      <c r="N2055" s="1599"/>
    </row>
    <row r="2056" spans="5:14">
      <c r="E2056" s="1599"/>
      <c r="F2056" s="1599"/>
      <c r="G2056" s="1599"/>
      <c r="M2056" s="1599"/>
      <c r="N2056" s="1599"/>
    </row>
    <row r="2057" spans="5:14">
      <c r="E2057" s="1599"/>
      <c r="F2057" s="1599"/>
      <c r="G2057" s="1599"/>
      <c r="M2057" s="1599"/>
      <c r="N2057" s="1599"/>
    </row>
    <row r="2058" spans="5:14">
      <c r="E2058" s="1599"/>
      <c r="F2058" s="1599"/>
      <c r="G2058" s="1599"/>
      <c r="M2058" s="1599"/>
      <c r="N2058" s="1599"/>
    </row>
    <row r="2059" spans="5:14">
      <c r="E2059" s="1599"/>
      <c r="F2059" s="1599"/>
      <c r="G2059" s="1599"/>
      <c r="M2059" s="1599"/>
      <c r="N2059" s="1599"/>
    </row>
    <row r="2060" spans="5:14">
      <c r="E2060" s="1599"/>
      <c r="F2060" s="1599"/>
      <c r="G2060" s="1599"/>
      <c r="M2060" s="1599"/>
      <c r="N2060" s="1599"/>
    </row>
    <row r="2061" spans="5:14">
      <c r="E2061" s="1599"/>
      <c r="F2061" s="1599"/>
      <c r="G2061" s="1599"/>
      <c r="M2061" s="1599"/>
      <c r="N2061" s="1599"/>
    </row>
    <row r="2062" spans="5:14">
      <c r="E2062" s="1599"/>
      <c r="F2062" s="1599"/>
      <c r="G2062" s="1599"/>
      <c r="M2062" s="1599"/>
      <c r="N2062" s="1599"/>
    </row>
    <row r="2063" spans="5:14">
      <c r="E2063" s="1599"/>
      <c r="F2063" s="1599"/>
      <c r="G2063" s="1599"/>
      <c r="M2063" s="1599"/>
      <c r="N2063" s="1599"/>
    </row>
    <row r="2064" spans="5:14">
      <c r="E2064" s="1599"/>
      <c r="F2064" s="1599"/>
      <c r="G2064" s="1599"/>
      <c r="M2064" s="1599"/>
      <c r="N2064" s="1599"/>
    </row>
    <row r="2065" spans="5:14">
      <c r="E2065" s="1599"/>
      <c r="F2065" s="1599"/>
      <c r="G2065" s="1599"/>
      <c r="M2065" s="1599"/>
      <c r="N2065" s="1599"/>
    </row>
    <row r="2066" spans="5:14">
      <c r="E2066" s="1599"/>
      <c r="F2066" s="1599"/>
      <c r="G2066" s="1599"/>
      <c r="M2066" s="1599"/>
      <c r="N2066" s="1599"/>
    </row>
    <row r="2067" spans="5:14">
      <c r="E2067" s="1599"/>
      <c r="F2067" s="1599"/>
      <c r="G2067" s="1599"/>
      <c r="M2067" s="1599"/>
      <c r="N2067" s="1599"/>
    </row>
    <row r="2068" spans="5:14">
      <c r="E2068" s="1599"/>
      <c r="F2068" s="1599"/>
      <c r="G2068" s="1599"/>
      <c r="M2068" s="1599"/>
      <c r="N2068" s="1599"/>
    </row>
    <row r="2069" spans="5:14">
      <c r="E2069" s="1599"/>
      <c r="F2069" s="1599"/>
      <c r="G2069" s="1599"/>
      <c r="M2069" s="1599"/>
      <c r="N2069" s="1599"/>
    </row>
    <row r="2070" spans="5:14">
      <c r="E2070" s="1599"/>
      <c r="F2070" s="1599"/>
      <c r="G2070" s="1599"/>
      <c r="M2070" s="1599"/>
      <c r="N2070" s="1599"/>
    </row>
    <row r="2071" spans="5:14">
      <c r="E2071" s="1599"/>
      <c r="F2071" s="1599"/>
      <c r="G2071" s="1599"/>
      <c r="M2071" s="1599"/>
      <c r="N2071" s="1599"/>
    </row>
    <row r="2072" spans="5:14">
      <c r="E2072" s="1599"/>
      <c r="F2072" s="1599"/>
      <c r="G2072" s="1599"/>
      <c r="M2072" s="1599"/>
      <c r="N2072" s="1599"/>
    </row>
    <row r="2073" spans="5:14">
      <c r="E2073" s="1599"/>
      <c r="F2073" s="1599"/>
      <c r="G2073" s="1599"/>
      <c r="M2073" s="1599"/>
      <c r="N2073" s="1599"/>
    </row>
    <row r="2074" spans="5:14">
      <c r="E2074" s="1599"/>
      <c r="F2074" s="1599"/>
      <c r="G2074" s="1599"/>
      <c r="M2074" s="1599"/>
      <c r="N2074" s="1599"/>
    </row>
    <row r="2075" spans="5:14">
      <c r="E2075" s="1599"/>
      <c r="F2075" s="1599"/>
      <c r="G2075" s="1599"/>
      <c r="M2075" s="1599"/>
      <c r="N2075" s="1599"/>
    </row>
    <row r="2076" spans="5:14">
      <c r="E2076" s="1599"/>
      <c r="F2076" s="1599"/>
      <c r="G2076" s="1599"/>
      <c r="M2076" s="1599"/>
      <c r="N2076" s="1599"/>
    </row>
    <row r="2077" spans="5:14">
      <c r="E2077" s="1599"/>
      <c r="F2077" s="1599"/>
      <c r="G2077" s="1599"/>
      <c r="M2077" s="1599"/>
      <c r="N2077" s="1599"/>
    </row>
    <row r="2078" spans="5:14">
      <c r="E2078" s="1599"/>
      <c r="F2078" s="1599"/>
      <c r="G2078" s="1599"/>
      <c r="M2078" s="1599"/>
      <c r="N2078" s="1599"/>
    </row>
    <row r="2079" spans="5:14">
      <c r="E2079" s="1599"/>
      <c r="F2079" s="1599"/>
      <c r="G2079" s="1599"/>
      <c r="M2079" s="1599"/>
      <c r="N2079" s="1599"/>
    </row>
    <row r="2080" spans="5:14">
      <c r="E2080" s="1599"/>
      <c r="F2080" s="1599"/>
      <c r="G2080" s="1599"/>
      <c r="M2080" s="1599"/>
      <c r="N2080" s="1599"/>
    </row>
    <row r="2081" spans="5:14">
      <c r="E2081" s="1599"/>
      <c r="F2081" s="1599"/>
      <c r="G2081" s="1599"/>
      <c r="M2081" s="1599"/>
      <c r="N2081" s="1599"/>
    </row>
    <row r="2082" spans="5:14">
      <c r="E2082" s="1599"/>
      <c r="F2082" s="1599"/>
      <c r="G2082" s="1599"/>
      <c r="M2082" s="1599"/>
      <c r="N2082" s="1599"/>
    </row>
    <row r="2083" spans="5:14">
      <c r="E2083" s="1599"/>
      <c r="F2083" s="1599"/>
      <c r="G2083" s="1599"/>
      <c r="M2083" s="1599"/>
      <c r="N2083" s="1599"/>
    </row>
    <row r="2084" spans="5:14">
      <c r="E2084" s="1599"/>
      <c r="F2084" s="1599"/>
      <c r="G2084" s="1599"/>
      <c r="M2084" s="1599"/>
      <c r="N2084" s="1599"/>
    </row>
    <row r="2085" spans="5:14">
      <c r="E2085" s="1599"/>
      <c r="F2085" s="1599"/>
      <c r="G2085" s="1599"/>
      <c r="M2085" s="1599"/>
      <c r="N2085" s="1599"/>
    </row>
    <row r="2086" spans="5:14">
      <c r="E2086" s="1599"/>
      <c r="F2086" s="1599"/>
      <c r="G2086" s="1599"/>
      <c r="M2086" s="1599"/>
      <c r="N2086" s="1599"/>
    </row>
    <row r="2087" spans="5:14">
      <c r="E2087" s="1599"/>
      <c r="F2087" s="1599"/>
      <c r="G2087" s="1599"/>
      <c r="M2087" s="1599"/>
      <c r="N2087" s="1599"/>
    </row>
    <row r="2088" spans="5:14">
      <c r="E2088" s="1599"/>
      <c r="F2088" s="1599"/>
      <c r="G2088" s="1599"/>
      <c r="M2088" s="1599"/>
      <c r="N2088" s="1599"/>
    </row>
    <row r="2089" spans="5:14">
      <c r="E2089" s="1599"/>
      <c r="F2089" s="1599"/>
      <c r="G2089" s="1599"/>
      <c r="M2089" s="1599"/>
      <c r="N2089" s="1599"/>
    </row>
    <row r="2090" spans="5:14">
      <c r="E2090" s="1599"/>
      <c r="F2090" s="1599"/>
      <c r="G2090" s="1599"/>
      <c r="M2090" s="1599"/>
      <c r="N2090" s="1599"/>
    </row>
    <row r="2091" spans="5:14">
      <c r="E2091" s="1599"/>
      <c r="F2091" s="1599"/>
      <c r="G2091" s="1599"/>
      <c r="M2091" s="1599"/>
      <c r="N2091" s="1599"/>
    </row>
    <row r="2092" spans="5:14">
      <c r="E2092" s="1599"/>
      <c r="F2092" s="1599"/>
      <c r="G2092" s="1599"/>
      <c r="M2092" s="1599"/>
      <c r="N2092" s="1599"/>
    </row>
    <row r="2093" spans="5:14">
      <c r="E2093" s="1599"/>
      <c r="F2093" s="1599"/>
      <c r="G2093" s="1599"/>
      <c r="M2093" s="1599"/>
      <c r="N2093" s="1599"/>
    </row>
    <row r="2094" spans="5:14">
      <c r="E2094" s="1599"/>
      <c r="F2094" s="1599"/>
      <c r="G2094" s="1599"/>
      <c r="M2094" s="1599"/>
      <c r="N2094" s="1599"/>
    </row>
    <row r="2095" spans="5:14">
      <c r="E2095" s="1599"/>
      <c r="F2095" s="1599"/>
      <c r="G2095" s="1599"/>
      <c r="M2095" s="1599"/>
      <c r="N2095" s="1599"/>
    </row>
    <row r="2096" spans="5:14">
      <c r="E2096" s="1599"/>
      <c r="F2096" s="1599"/>
      <c r="G2096" s="1599"/>
      <c r="M2096" s="1599"/>
      <c r="N2096" s="1599"/>
    </row>
    <row r="2097" spans="5:14">
      <c r="E2097" s="1599"/>
      <c r="F2097" s="1599"/>
      <c r="G2097" s="1599"/>
      <c r="M2097" s="1599"/>
      <c r="N2097" s="1599"/>
    </row>
    <row r="2098" spans="5:14">
      <c r="E2098" s="1599"/>
      <c r="F2098" s="1599"/>
      <c r="G2098" s="1599"/>
      <c r="M2098" s="1599"/>
      <c r="N2098" s="1599"/>
    </row>
    <row r="2099" spans="5:14">
      <c r="E2099" s="1599"/>
      <c r="F2099" s="1599"/>
      <c r="G2099" s="1599"/>
      <c r="M2099" s="1599"/>
      <c r="N2099" s="1599"/>
    </row>
    <row r="2100" spans="5:14">
      <c r="E2100" s="1599"/>
      <c r="F2100" s="1599"/>
      <c r="G2100" s="1599"/>
      <c r="M2100" s="1599"/>
      <c r="N2100" s="1599"/>
    </row>
    <row r="2101" spans="5:14">
      <c r="E2101" s="1599"/>
      <c r="F2101" s="1599"/>
      <c r="G2101" s="1599"/>
      <c r="M2101" s="1599"/>
      <c r="N2101" s="1599"/>
    </row>
    <row r="2102" spans="5:14">
      <c r="E2102" s="1599"/>
      <c r="F2102" s="1599"/>
      <c r="G2102" s="1599"/>
      <c r="M2102" s="1599"/>
      <c r="N2102" s="1599"/>
    </row>
    <row r="2103" spans="5:14">
      <c r="E2103" s="1599"/>
      <c r="F2103" s="1599"/>
      <c r="G2103" s="1599"/>
      <c r="M2103" s="1599"/>
      <c r="N2103" s="1599"/>
    </row>
    <row r="2104" spans="5:14">
      <c r="E2104" s="1599"/>
      <c r="F2104" s="1599"/>
      <c r="G2104" s="1599"/>
      <c r="M2104" s="1599"/>
      <c r="N2104" s="1599"/>
    </row>
    <row r="2105" spans="5:14">
      <c r="E2105" s="1599"/>
      <c r="F2105" s="1599"/>
      <c r="G2105" s="1599"/>
      <c r="M2105" s="1599"/>
      <c r="N2105" s="1599"/>
    </row>
    <row r="2106" spans="5:14">
      <c r="E2106" s="1599"/>
      <c r="F2106" s="1599"/>
      <c r="G2106" s="1599"/>
      <c r="M2106" s="1599"/>
      <c r="N2106" s="1599"/>
    </row>
    <row r="2107" spans="5:14">
      <c r="E2107" s="1599"/>
      <c r="F2107" s="1599"/>
      <c r="G2107" s="1599"/>
      <c r="M2107" s="1599"/>
      <c r="N2107" s="1599"/>
    </row>
    <row r="2108" spans="5:14">
      <c r="E2108" s="1599"/>
      <c r="F2108" s="1599"/>
      <c r="G2108" s="1599"/>
      <c r="M2108" s="1599"/>
      <c r="N2108" s="1599"/>
    </row>
    <row r="2109" spans="5:14">
      <c r="E2109" s="1599"/>
      <c r="F2109" s="1599"/>
      <c r="G2109" s="1599"/>
      <c r="M2109" s="1599"/>
      <c r="N2109" s="1599"/>
    </row>
    <row r="2110" spans="5:14">
      <c r="E2110" s="1599"/>
      <c r="F2110" s="1599"/>
      <c r="G2110" s="1599"/>
      <c r="M2110" s="1599"/>
      <c r="N2110" s="1599"/>
    </row>
    <row r="2111" spans="5:14">
      <c r="E2111" s="1599"/>
      <c r="F2111" s="1599"/>
      <c r="G2111" s="1599"/>
      <c r="M2111" s="1599"/>
      <c r="N2111" s="1599"/>
    </row>
    <row r="2112" spans="5:14">
      <c r="E2112" s="1599"/>
      <c r="F2112" s="1599"/>
      <c r="G2112" s="1599"/>
      <c r="M2112" s="1599"/>
      <c r="N2112" s="1599"/>
    </row>
    <row r="2113" spans="5:14">
      <c r="E2113" s="1599"/>
      <c r="F2113" s="1599"/>
      <c r="G2113" s="1599"/>
      <c r="M2113" s="1599"/>
      <c r="N2113" s="1599"/>
    </row>
    <row r="2114" spans="5:14">
      <c r="E2114" s="1599"/>
      <c r="F2114" s="1599"/>
      <c r="G2114" s="1599"/>
      <c r="M2114" s="1599"/>
      <c r="N2114" s="1599"/>
    </row>
    <row r="2115" spans="5:14">
      <c r="E2115" s="1599"/>
      <c r="F2115" s="1599"/>
      <c r="G2115" s="1599"/>
      <c r="M2115" s="1599"/>
      <c r="N2115" s="1599"/>
    </row>
    <row r="2116" spans="5:14">
      <c r="E2116" s="1599"/>
      <c r="F2116" s="1599"/>
      <c r="G2116" s="1599"/>
      <c r="M2116" s="1599"/>
      <c r="N2116" s="1599"/>
    </row>
    <row r="2117" spans="5:14">
      <c r="E2117" s="1599"/>
      <c r="F2117" s="1599"/>
      <c r="G2117" s="1599"/>
      <c r="M2117" s="1599"/>
      <c r="N2117" s="1599"/>
    </row>
    <row r="2118" spans="5:14">
      <c r="E2118" s="1599"/>
      <c r="F2118" s="1599"/>
      <c r="G2118" s="1599"/>
      <c r="M2118" s="1599"/>
      <c r="N2118" s="1599"/>
    </row>
    <row r="2119" spans="5:14">
      <c r="E2119" s="1599"/>
      <c r="F2119" s="1599"/>
      <c r="G2119" s="1599"/>
      <c r="M2119" s="1599"/>
      <c r="N2119" s="1599"/>
    </row>
    <row r="2120" spans="5:14">
      <c r="E2120" s="1599"/>
      <c r="F2120" s="1599"/>
      <c r="G2120" s="1599"/>
      <c r="M2120" s="1599"/>
      <c r="N2120" s="1599"/>
    </row>
    <row r="2121" spans="5:14">
      <c r="E2121" s="1599"/>
      <c r="F2121" s="1599"/>
      <c r="G2121" s="1599"/>
      <c r="M2121" s="1599"/>
      <c r="N2121" s="1599"/>
    </row>
    <row r="2122" spans="5:14">
      <c r="E2122" s="1599"/>
      <c r="F2122" s="1599"/>
      <c r="G2122" s="1599"/>
      <c r="M2122" s="1599"/>
      <c r="N2122" s="1599"/>
    </row>
    <row r="2123" spans="5:14">
      <c r="E2123" s="1599"/>
      <c r="F2123" s="1599"/>
      <c r="G2123" s="1599"/>
      <c r="M2123" s="1599"/>
      <c r="N2123" s="1599"/>
    </row>
    <row r="2124" spans="5:14">
      <c r="E2124" s="1599"/>
      <c r="F2124" s="1599"/>
      <c r="G2124" s="1599"/>
      <c r="M2124" s="1599"/>
      <c r="N2124" s="1599"/>
    </row>
    <row r="2125" spans="5:14">
      <c r="E2125" s="1599"/>
      <c r="F2125" s="1599"/>
      <c r="G2125" s="1599"/>
      <c r="M2125" s="1599"/>
      <c r="N2125" s="1599"/>
    </row>
    <row r="2126" spans="5:14">
      <c r="E2126" s="1599"/>
      <c r="F2126" s="1599"/>
      <c r="G2126" s="1599"/>
      <c r="M2126" s="1599"/>
      <c r="N2126" s="1599"/>
    </row>
  </sheetData>
  <mergeCells count="6">
    <mergeCell ref="N4:O4"/>
    <mergeCell ref="C1:F1"/>
    <mergeCell ref="C2:F2"/>
    <mergeCell ref="L4:M4"/>
    <mergeCell ref="H4:I4"/>
    <mergeCell ref="J4:K4"/>
  </mergeCells>
  <phoneticPr fontId="333" type="noConversion"/>
  <pageMargins left="0" right="0" top="0.46" bottom="0.62" header="0.51" footer="0.53"/>
  <pageSetup paperSize="9" orientation="portrait" horizontalDpi="180" verticalDpi="180" r:id="rId1"/>
  <headerFooter alignWithMargins="0">
    <oddFooter>&amp;LA_Mazid&amp;C&amp;N&amp;R&amp;D&amp;T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tint="0.39997558519241921"/>
  </sheetPr>
  <dimension ref="A1:R28"/>
  <sheetViews>
    <sheetView topLeftCell="C1" zoomScaleNormal="100" workbookViewId="0">
      <selection activeCell="F23" sqref="F23"/>
    </sheetView>
  </sheetViews>
  <sheetFormatPr defaultColWidth="8.88671875" defaultRowHeight="13.8"/>
  <cols>
    <col min="1" max="1" width="2.109375" style="2021" customWidth="1"/>
    <col min="2" max="2" width="3.5546875" style="2021" customWidth="1"/>
    <col min="3" max="3" width="21.5546875" style="2021" customWidth="1"/>
    <col min="4" max="4" width="14.33203125" style="2021" customWidth="1"/>
    <col min="5" max="5" width="14.88671875" style="2021" customWidth="1"/>
    <col min="6" max="6" width="12.33203125" style="2021" customWidth="1"/>
    <col min="7" max="7" width="14.109375" style="2058" customWidth="1"/>
    <col min="8" max="8" width="8.33203125" style="2021" customWidth="1"/>
    <col min="9" max="9" width="13.88671875" style="2021" customWidth="1"/>
    <col min="10" max="10" width="11.88671875" style="2021" customWidth="1"/>
    <col min="11" max="11" width="13.33203125" style="2021" customWidth="1"/>
    <col min="12" max="12" width="15.6640625" style="2059" customWidth="1"/>
    <col min="13" max="13" width="14.44140625" style="2021" customWidth="1"/>
    <col min="14" max="14" width="13.33203125" style="2021" customWidth="1"/>
    <col min="15" max="16" width="8.88671875" style="2015"/>
    <col min="17" max="17" width="18.33203125" style="2015" customWidth="1"/>
    <col min="18" max="18" width="13.6640625" style="2015" customWidth="1"/>
    <col min="19" max="16384" width="8.88671875" style="2015"/>
  </cols>
  <sheetData>
    <row r="1" spans="1:18" ht="20.399999999999999">
      <c r="A1" s="3911" t="s">
        <v>719</v>
      </c>
      <c r="B1" s="3911"/>
      <c r="C1" s="3911"/>
      <c r="D1" s="3911"/>
      <c r="E1" s="3911"/>
      <c r="F1" s="3911"/>
      <c r="G1" s="3911"/>
      <c r="H1" s="3911"/>
      <c r="I1" s="3911"/>
      <c r="J1" s="3911"/>
      <c r="K1" s="3911"/>
      <c r="L1" s="3911"/>
      <c r="M1" s="3911"/>
      <c r="N1" s="3911"/>
    </row>
    <row r="2" spans="1:18" ht="18">
      <c r="A2" s="3912" t="s">
        <v>477</v>
      </c>
      <c r="B2" s="3912"/>
      <c r="C2" s="3912"/>
      <c r="D2" s="3912"/>
      <c r="E2" s="3912"/>
      <c r="F2" s="3912"/>
      <c r="G2" s="3912"/>
      <c r="H2" s="3912"/>
      <c r="I2" s="3912"/>
      <c r="J2" s="3912"/>
      <c r="K2" s="3912"/>
      <c r="L2" s="3912"/>
      <c r="M2" s="3912"/>
      <c r="N2" s="3912"/>
    </row>
    <row r="3" spans="1:18" ht="15.6">
      <c r="A3" s="2016"/>
      <c r="B3" s="2016"/>
      <c r="C3" s="2016"/>
      <c r="D3" s="2017"/>
      <c r="E3" s="2017"/>
      <c r="F3" s="2017"/>
      <c r="G3" s="2018"/>
      <c r="H3" s="2017"/>
      <c r="I3" s="2017"/>
      <c r="J3" s="2017"/>
      <c r="K3" s="2017"/>
      <c r="L3" s="2019"/>
      <c r="M3" s="2020"/>
      <c r="N3" s="2020" t="s">
        <v>2374</v>
      </c>
    </row>
    <row r="4" spans="1:18" ht="18.600000000000001" thickBot="1">
      <c r="A4" s="3913" t="s">
        <v>2229</v>
      </c>
      <c r="B4" s="3913"/>
      <c r="C4" s="3913"/>
      <c r="D4" s="3913"/>
      <c r="E4" s="3913"/>
      <c r="F4" s="3913"/>
      <c r="G4" s="3913"/>
      <c r="H4" s="3913"/>
      <c r="I4" s="3913"/>
      <c r="J4" s="3913"/>
      <c r="K4" s="3913"/>
      <c r="L4" s="3913"/>
      <c r="M4" s="3913"/>
      <c r="N4" s="3913"/>
    </row>
    <row r="5" spans="1:18" ht="15" thickBot="1">
      <c r="C5" s="2022"/>
      <c r="D5" s="3914" t="s">
        <v>5</v>
      </c>
      <c r="E5" s="3915"/>
      <c r="F5" s="3915"/>
      <c r="G5" s="3916"/>
      <c r="H5" s="3917" t="s">
        <v>569</v>
      </c>
      <c r="I5" s="3918"/>
      <c r="J5" s="3918"/>
      <c r="K5" s="3918"/>
      <c r="L5" s="3918"/>
      <c r="M5" s="3919" t="s">
        <v>2211</v>
      </c>
      <c r="N5" s="3921" t="s">
        <v>2212</v>
      </c>
    </row>
    <row r="6" spans="1:18" ht="41.4">
      <c r="A6" s="3923" t="s">
        <v>478</v>
      </c>
      <c r="B6" s="3923"/>
      <c r="C6" s="2023" t="s">
        <v>937</v>
      </c>
      <c r="D6" s="2024" t="s">
        <v>2230</v>
      </c>
      <c r="E6" s="2024" t="s">
        <v>6</v>
      </c>
      <c r="F6" s="2025" t="s">
        <v>2182</v>
      </c>
      <c r="G6" s="2026" t="s">
        <v>2214</v>
      </c>
      <c r="H6" s="2024" t="s">
        <v>7</v>
      </c>
      <c r="I6" s="2024" t="s">
        <v>2231</v>
      </c>
      <c r="J6" s="2024" t="s">
        <v>2182</v>
      </c>
      <c r="K6" s="2024" t="s">
        <v>639</v>
      </c>
      <c r="L6" s="2027" t="s">
        <v>2232</v>
      </c>
      <c r="M6" s="3920"/>
      <c r="N6" s="3922"/>
    </row>
    <row r="7" spans="1:18" s="2031" customFormat="1">
      <c r="A7" s="3903">
        <v>1</v>
      </c>
      <c r="B7" s="3904"/>
      <c r="C7" s="2028">
        <v>2</v>
      </c>
      <c r="D7" s="2028">
        <v>3</v>
      </c>
      <c r="E7" s="2028">
        <v>4</v>
      </c>
      <c r="F7" s="2028">
        <v>5</v>
      </c>
      <c r="G7" s="2029" t="s">
        <v>2233</v>
      </c>
      <c r="H7" s="2028">
        <v>7</v>
      </c>
      <c r="I7" s="2028">
        <v>8</v>
      </c>
      <c r="J7" s="2028">
        <v>9</v>
      </c>
      <c r="K7" s="2028">
        <v>10</v>
      </c>
      <c r="L7" s="2030" t="s">
        <v>2234</v>
      </c>
      <c r="M7" s="2024" t="s">
        <v>2235</v>
      </c>
      <c r="N7" s="2024">
        <v>13</v>
      </c>
    </row>
    <row r="8" spans="1:18">
      <c r="A8" s="3905" t="s">
        <v>482</v>
      </c>
      <c r="B8" s="3906"/>
      <c r="C8" s="3907" t="s">
        <v>874</v>
      </c>
      <c r="D8" s="3908"/>
      <c r="E8" s="2032"/>
      <c r="F8" s="2032"/>
      <c r="G8" s="2033"/>
      <c r="H8" s="2032"/>
      <c r="I8" s="2032"/>
      <c r="J8" s="2032"/>
      <c r="K8" s="2032"/>
      <c r="L8" s="2034"/>
      <c r="M8" s="2032"/>
      <c r="N8" s="2032"/>
    </row>
    <row r="9" spans="1:18">
      <c r="A9" s="2035"/>
      <c r="B9" s="2036">
        <v>1</v>
      </c>
      <c r="C9" s="2037" t="s">
        <v>2236</v>
      </c>
      <c r="D9" s="2060">
        <f>+'Annexure-1 Schedule'!D12</f>
        <v>83828453.890000001</v>
      </c>
      <c r="E9" s="2039">
        <f>+'Annexure-1 Schedule'!E12</f>
        <v>0</v>
      </c>
      <c r="F9" s="2039">
        <v>0</v>
      </c>
      <c r="G9" s="2040">
        <f>+D9+E9-F9</f>
        <v>83828453.890000001</v>
      </c>
      <c r="H9" s="2041">
        <v>0</v>
      </c>
      <c r="I9" s="2040">
        <v>0</v>
      </c>
      <c r="J9" s="2039">
        <v>0</v>
      </c>
      <c r="K9" s="2039">
        <v>0</v>
      </c>
      <c r="L9" s="2042">
        <f>I9-J9+K9</f>
        <v>0</v>
      </c>
      <c r="M9" s="2039">
        <f>G9-L9</f>
        <v>83828453.890000001</v>
      </c>
      <c r="N9" s="2043">
        <v>83828453.890000001</v>
      </c>
      <c r="P9" s="2015">
        <f>+Q9*H9/100</f>
        <v>0</v>
      </c>
      <c r="Q9" s="2072">
        <v>83828453.890000001</v>
      </c>
      <c r="R9" s="2072">
        <f>+'Annexure-1 Schedule'!I9+'Annexure-1 Schedule'!I10+'Annexure-1 Schedule'!I11</f>
        <v>295778688.86059719</v>
      </c>
    </row>
    <row r="10" spans="1:18">
      <c r="A10" s="2044"/>
      <c r="B10" s="2045">
        <v>2</v>
      </c>
      <c r="C10" s="2037" t="s">
        <v>2237</v>
      </c>
      <c r="D10" s="2060">
        <f>+'Annexure-1 Schedule'!D11+'Annexure-1 Schedule'!D10+'Annexure-1 Schedule'!D9</f>
        <v>882883203.3499999</v>
      </c>
      <c r="E10" s="2062">
        <f>+'Annexure-1 Schedule'!E11+'Annexure-1 Schedule'!E10+'Annexure-1 Schedule'!E9</f>
        <v>26933366.400000036</v>
      </c>
      <c r="F10" s="2039">
        <v>0</v>
      </c>
      <c r="G10" s="2040">
        <f>+D10+E10-F10</f>
        <v>909816569.75</v>
      </c>
      <c r="H10" s="2041">
        <v>0.05</v>
      </c>
      <c r="I10" s="2040">
        <v>295778688.86059719</v>
      </c>
      <c r="J10" s="2039">
        <v>0</v>
      </c>
      <c r="K10" s="2039">
        <f>+(G10-I10)*H10</f>
        <v>30701894.044470146</v>
      </c>
      <c r="L10" s="2042">
        <f>I10-J10+K10</f>
        <v>326480582.90506732</v>
      </c>
      <c r="M10" s="2039">
        <f>G10-L10</f>
        <v>583335986.84493268</v>
      </c>
      <c r="N10" s="2043">
        <v>587104514.48940277</v>
      </c>
      <c r="P10" s="2015">
        <f t="shared" ref="P10:P21" si="0">+Q10*H10/100</f>
        <v>307018.94044470147</v>
      </c>
      <c r="Q10" s="2072">
        <v>614037880.88940287</v>
      </c>
      <c r="R10" s="2072">
        <f>+'Annexure-1 Schedule'!I15+'Annexure-1 Schedule'!I16+'Annexure-1 Schedule'!I17+'Annexure-1 Schedule'!J39</f>
        <v>64219112.561854504</v>
      </c>
    </row>
    <row r="11" spans="1:18">
      <c r="A11" s="2046"/>
      <c r="B11" s="2047"/>
      <c r="C11" s="2028" t="s">
        <v>1379</v>
      </c>
      <c r="D11" s="2048">
        <f>SUM(D9:D10)</f>
        <v>966711657.23999989</v>
      </c>
      <c r="E11" s="2048">
        <f t="shared" ref="E11:N11" si="1">SUM(E9:E10)</f>
        <v>26933366.400000036</v>
      </c>
      <c r="F11" s="2048">
        <f t="shared" si="1"/>
        <v>0</v>
      </c>
      <c r="G11" s="2048">
        <f t="shared" si="1"/>
        <v>993645023.63999999</v>
      </c>
      <c r="H11" s="2048"/>
      <c r="I11" s="2048">
        <f t="shared" si="1"/>
        <v>295778688.86059719</v>
      </c>
      <c r="J11" s="2048">
        <f t="shared" si="1"/>
        <v>0</v>
      </c>
      <c r="K11" s="2048">
        <f t="shared" si="1"/>
        <v>30701894.044470146</v>
      </c>
      <c r="L11" s="2048">
        <f t="shared" si="1"/>
        <v>326480582.90506732</v>
      </c>
      <c r="M11" s="2048">
        <f t="shared" si="1"/>
        <v>667164440.73493266</v>
      </c>
      <c r="N11" s="2048">
        <f t="shared" si="1"/>
        <v>670932968.37940276</v>
      </c>
      <c r="P11" s="2015">
        <f t="shared" si="0"/>
        <v>0</v>
      </c>
      <c r="Q11" s="2072">
        <v>697866334.77940273</v>
      </c>
      <c r="R11" s="2072">
        <f>+I13-R10</f>
        <v>31861626.031725504</v>
      </c>
    </row>
    <row r="12" spans="1:18">
      <c r="A12" s="3905" t="s">
        <v>68</v>
      </c>
      <c r="B12" s="3906"/>
      <c r="C12" s="2049" t="s">
        <v>1323</v>
      </c>
      <c r="D12" s="2040"/>
      <c r="E12" s="2039"/>
      <c r="F12" s="2039"/>
      <c r="G12" s="2040"/>
      <c r="H12" s="2041"/>
      <c r="I12" s="2040"/>
      <c r="J12" s="2039"/>
      <c r="K12" s="2039"/>
      <c r="L12" s="2042"/>
      <c r="M12" s="2039"/>
      <c r="N12" s="2043"/>
      <c r="P12" s="2015">
        <f t="shared" si="0"/>
        <v>0</v>
      </c>
      <c r="Q12" s="2072">
        <v>0</v>
      </c>
      <c r="R12" s="2015">
        <v>35191070.549999997</v>
      </c>
    </row>
    <row r="13" spans="1:18">
      <c r="A13" s="2044"/>
      <c r="B13" s="2050">
        <v>1</v>
      </c>
      <c r="C13" s="2037" t="s">
        <v>2238</v>
      </c>
      <c r="D13" s="2043">
        <f>+'Annexure-1 Schedule'!D15+'Annexure-1 Schedule'!D16+'Annexure-1 Schedule'!D17+'Annexure-1 Schedule'!D39</f>
        <v>182433954.57999998</v>
      </c>
      <c r="E13" s="2131">
        <f>+'Annexure-1 Schedule'!E15+'Annexure-1 Schedule'!E16+'Annexure-1 Schedule'!E17+'Annexure-1 Schedule'!E39</f>
        <v>8422986</v>
      </c>
      <c r="F13" s="2039">
        <v>0</v>
      </c>
      <c r="G13" s="2040">
        <f t="shared" ref="G13:G19" si="2">+D13+E13-F13</f>
        <v>190856940.57999998</v>
      </c>
      <c r="H13" s="2041">
        <v>0.1</v>
      </c>
      <c r="I13" s="2043">
        <f>+'Annexure-1 Schedule'!I15+'Annexure-1 Schedule'!I16+'Annexure-1 Schedule'!I17+'Annexure-1 Schedule'!I39</f>
        <v>96080738.593580008</v>
      </c>
      <c r="J13" s="2039">
        <v>0</v>
      </c>
      <c r="K13" s="2039">
        <f>+(G13-I13)*H13</f>
        <v>9477620.1986419987</v>
      </c>
      <c r="L13" s="2042">
        <f t="shared" ref="L13:L19" si="3">I13-J13+K13</f>
        <v>105558358.79222201</v>
      </c>
      <c r="M13" s="2039">
        <f t="shared" ref="M13:M18" si="4">G13-L13</f>
        <v>85298581.787777975</v>
      </c>
      <c r="N13" s="2043">
        <v>86353215.986420006</v>
      </c>
      <c r="P13" s="2015">
        <f t="shared" si="0"/>
        <v>94776.201986419983</v>
      </c>
      <c r="Q13" s="2072">
        <v>94776201.986419976</v>
      </c>
    </row>
    <row r="14" spans="1:18">
      <c r="A14" s="2044"/>
      <c r="B14" s="2050">
        <v>2</v>
      </c>
      <c r="C14" s="2037" t="s">
        <v>271</v>
      </c>
      <c r="D14" s="2043">
        <f>+'Annexure-1 Schedule'!D18+'Annexure-1 Schedule'!D19+'Annexure-1 Schedule'!D20+'Annexure-1 Schedule'!D24+'Annexure-1 Schedule'!D25+'Annexure-1 Schedule'!D26+'Annexure-1 Schedule'!D27+'Annexure-1 Schedule'!D28+'Annexure-1 Schedule'!D29+'Annexure-1 Schedule'!D30+'Annexure-1 Schedule'!D31+'Annexure-1 Schedule'!D32+'Annexure-1 Schedule'!D33+'Annexure-1 Schedule'!D34+'Annexure-1 Schedule'!D35+'Annexure-1 Schedule'!D38+'Annexure-1 Schedule'!D41+'Annexure-1 Schedule'!D52+'Annexure-1 Schedule'!D53+'Annexure-1 Schedule'!D36+'Annexure-1 Schedule'!D42</f>
        <v>35191070.550000004</v>
      </c>
      <c r="E14" s="2130">
        <f>+'Annexure-1 Schedule'!E18+'Annexure-1 Schedule'!E19+'Annexure-1 Schedule'!E20+'Annexure-1 Schedule'!E24+'Annexure-1 Schedule'!E25+'Annexure-1 Schedule'!E26+'Annexure-1 Schedule'!E27+'Annexure-1 Schedule'!E28+'Annexure-1 Schedule'!E29+'Annexure-1 Schedule'!E30+'Annexure-1 Schedule'!E31+'Annexure-1 Schedule'!E32+'Annexure-1 Schedule'!E33+'Annexure-1 Schedule'!E34+'Annexure-1 Schedule'!E35+'Annexure-1 Schedule'!E36+'Annexure-1 Schedule'!E38+'Annexure-1 Schedule'!E41+'Annexure-1 Schedule'!E52+'Annexure-1 Schedule'!E53</f>
        <v>989963.5</v>
      </c>
      <c r="F14" s="2039">
        <v>9739505.1799999997</v>
      </c>
      <c r="G14" s="2040">
        <f t="shared" si="2"/>
        <v>26441528.870000005</v>
      </c>
      <c r="H14" s="2041">
        <v>0.1</v>
      </c>
      <c r="I14" s="2043">
        <f>+'Annexure-1 Schedule'!I18+'Annexure-1 Schedule'!I19+'Annexure-1 Schedule'!I20+'Annexure-1 Schedule'!I24+'Annexure-1 Schedule'!I25+'Annexure-1 Schedule'!I26+'Annexure-1 Schedule'!I27+'Annexure-1 Schedule'!I28+'Annexure-1 Schedule'!I29+'Annexure-1 Schedule'!I30+'Annexure-1 Schedule'!I31+'Annexure-1 Schedule'!I32+'Annexure-1 Schedule'!I33+'Annexure-1 Schedule'!I34+'Annexure-1 Schedule'!I35+'Annexure-1 Schedule'!I38+'Annexure-1 Schedule'!I41+'Annexure-1 Schedule'!I52+'Annexure-1 Schedule'!I53+'Annexure-1 Schedule'!I36+'Annexure-1 Schedule'!I42</f>
        <v>29646630.975147501</v>
      </c>
      <c r="J14" s="2039">
        <v>9536571.037263751</v>
      </c>
      <c r="K14" s="2039">
        <f>+(G14-I14+J14)*H14</f>
        <v>633146.89321162552</v>
      </c>
      <c r="L14" s="2042">
        <f t="shared" si="3"/>
        <v>20743206.831095375</v>
      </c>
      <c r="M14" s="2039">
        <f t="shared" si="4"/>
        <v>5698322.0389046296</v>
      </c>
      <c r="N14" s="2043">
        <v>5544439.574852501</v>
      </c>
      <c r="P14" s="2015">
        <f t="shared" si="0"/>
        <v>-3205.1021051474963</v>
      </c>
      <c r="Q14" s="2072">
        <v>-3205102.1051474959</v>
      </c>
      <c r="R14" s="2072">
        <f>+R12-D14</f>
        <v>0</v>
      </c>
    </row>
    <row r="15" spans="1:18">
      <c r="A15" s="2044"/>
      <c r="B15" s="2050">
        <v>3</v>
      </c>
      <c r="C15" s="2037" t="s">
        <v>2239</v>
      </c>
      <c r="D15" s="2043">
        <f>+'Annexure-1 Schedule'!D21+'Annexure-1 Schedule'!D22+'Annexure-1 Schedule'!D23+'Annexure-1 Schedule'!D37+'Annexure-1 Schedule'!D50</f>
        <v>33393003.329999998</v>
      </c>
      <c r="E15" s="2130">
        <f>+'Annexure-1 Schedule'!E21+'Annexure-1 Schedule'!E22+'Annexure-1 Schedule'!E23+'Annexure-1 Schedule'!E37+'Annexure-1 Schedule'!E42+'Annexure-1 Schedule'!E50</f>
        <v>1396122</v>
      </c>
      <c r="F15" s="2039">
        <v>93374</v>
      </c>
      <c r="G15" s="2040">
        <f t="shared" si="2"/>
        <v>34695751.329999998</v>
      </c>
      <c r="H15" s="2041">
        <v>0.1</v>
      </c>
      <c r="I15" s="2043">
        <f>+'Annexure-1 Schedule'!I21+'Annexure-1 Schedule'!I22+'Annexure-1 Schedule'!I23+'Annexure-1 Schedule'!I37+'Annexure-1 Schedule'!I50</f>
        <v>22213278.282028802</v>
      </c>
      <c r="J15" s="2039">
        <v>67588.847179999997</v>
      </c>
      <c r="K15" s="2039">
        <f>+(G15-I15+J15)*H15</f>
        <v>1255006.1895151197</v>
      </c>
      <c r="L15" s="2042">
        <f t="shared" si="3"/>
        <v>23400695.624363922</v>
      </c>
      <c r="M15" s="2039">
        <f t="shared" si="4"/>
        <v>11295055.705636077</v>
      </c>
      <c r="N15" s="2043">
        <v>11179725.0479712</v>
      </c>
      <c r="P15" s="2015">
        <f t="shared" si="0"/>
        <v>12482.473047971196</v>
      </c>
      <c r="Q15" s="2072">
        <v>12482473.047971196</v>
      </c>
      <c r="R15" s="2072">
        <v>33393003.329999998</v>
      </c>
    </row>
    <row r="16" spans="1:18">
      <c r="A16" s="2044"/>
      <c r="B16" s="2050">
        <v>4</v>
      </c>
      <c r="C16" s="2037" t="s">
        <v>2240</v>
      </c>
      <c r="D16" s="2043">
        <f>+'Annexure-1 Schedule'!D40</f>
        <v>40954586</v>
      </c>
      <c r="E16" s="2130">
        <f>+'Annexure-1 Schedule'!E40</f>
        <v>42334944</v>
      </c>
      <c r="F16" s="2039">
        <v>0</v>
      </c>
      <c r="G16" s="2040">
        <f t="shared" si="2"/>
        <v>83289530</v>
      </c>
      <c r="H16" s="2041">
        <v>0.3</v>
      </c>
      <c r="I16" s="2043">
        <f>+'Annexure-1 Schedule'!I40</f>
        <v>27754580.279313751</v>
      </c>
      <c r="J16" s="2039">
        <v>0</v>
      </c>
      <c r="K16" s="2039">
        <f t="shared" ref="K16:K18" si="5">+(G16-I16)*H16</f>
        <v>16660484.916205874</v>
      </c>
      <c r="L16" s="2042">
        <f t="shared" si="3"/>
        <v>44415065.195519626</v>
      </c>
      <c r="M16" s="2039">
        <f t="shared" si="4"/>
        <v>38874464.804480374</v>
      </c>
      <c r="N16" s="2043">
        <v>13200005.720686249</v>
      </c>
      <c r="P16" s="2015">
        <f t="shared" si="0"/>
        <v>49826.204162058748</v>
      </c>
      <c r="Q16" s="2072">
        <v>16608734.720686249</v>
      </c>
      <c r="R16" s="2072">
        <f>+R15-D15</f>
        <v>0</v>
      </c>
    </row>
    <row r="17" spans="1:18">
      <c r="A17" s="2044"/>
      <c r="B17" s="2050">
        <v>5</v>
      </c>
      <c r="C17" s="2037" t="s">
        <v>39</v>
      </c>
      <c r="D17" s="2043">
        <f>+'Annexure-1 Schedule'!D51</f>
        <v>1777843.355</v>
      </c>
      <c r="E17" s="2130">
        <f>+'Annexure-1 Schedule'!E51</f>
        <v>29899</v>
      </c>
      <c r="F17" s="2039">
        <v>0</v>
      </c>
      <c r="G17" s="2040">
        <f t="shared" si="2"/>
        <v>1807742.355</v>
      </c>
      <c r="H17" s="2041">
        <v>0.3</v>
      </c>
      <c r="I17" s="2043">
        <f>+'Annexure-1 Schedule'!I51</f>
        <v>1152797.5510835201</v>
      </c>
      <c r="J17" s="2039">
        <v>0</v>
      </c>
      <c r="K17" s="2039">
        <f t="shared" si="5"/>
        <v>196483.44117494396</v>
      </c>
      <c r="L17" s="2042">
        <f t="shared" si="3"/>
        <v>1349280.992258464</v>
      </c>
      <c r="M17" s="2039">
        <f t="shared" si="4"/>
        <v>458461.362741536</v>
      </c>
      <c r="N17" s="2043">
        <v>625045.80391647993</v>
      </c>
      <c r="P17" s="2015">
        <f t="shared" si="0"/>
        <v>1964.8344117494396</v>
      </c>
      <c r="Q17" s="2072">
        <v>654944.80391647993</v>
      </c>
    </row>
    <row r="18" spans="1:18">
      <c r="A18" s="2044"/>
      <c r="B18" s="2050">
        <v>6</v>
      </c>
      <c r="C18" s="2037" t="s">
        <v>2241</v>
      </c>
      <c r="D18" s="2043">
        <f>+'Annexure-1 Schedule'!D45+'Annexure-1 Schedule'!D47</f>
        <v>202048381.75</v>
      </c>
      <c r="E18" s="2130">
        <f>+'Annexure-1 Schedule'!E45+'Annexure-1 Schedule'!E47</f>
        <v>65000</v>
      </c>
      <c r="F18" s="2039">
        <v>290395.46000000002</v>
      </c>
      <c r="G18" s="2040">
        <f t="shared" si="2"/>
        <v>201822986.28999999</v>
      </c>
      <c r="H18" s="2041">
        <v>0.2</v>
      </c>
      <c r="I18" s="2043">
        <f>+'Annexure-1 Schedule'!I45+'Annexure-1 Schedule'!I47</f>
        <v>136134098.82007998</v>
      </c>
      <c r="J18" s="2039">
        <v>290145.01520000002</v>
      </c>
      <c r="K18" s="2039">
        <f t="shared" si="5"/>
        <v>13137777.493984003</v>
      </c>
      <c r="L18" s="2042">
        <f t="shared" si="3"/>
        <v>148981731.29886401</v>
      </c>
      <c r="M18" s="2039">
        <f t="shared" si="4"/>
        <v>52841254.991135985</v>
      </c>
      <c r="N18" s="2043">
        <v>65914282.929919995</v>
      </c>
      <c r="P18" s="2015">
        <f t="shared" si="0"/>
        <v>131377.77493984002</v>
      </c>
      <c r="Q18" s="2072">
        <v>65688887.469920009</v>
      </c>
    </row>
    <row r="19" spans="1:18">
      <c r="A19" s="2044"/>
      <c r="B19" s="2050">
        <v>7</v>
      </c>
      <c r="C19" s="2134" t="s">
        <v>2365</v>
      </c>
      <c r="D19" s="2038">
        <v>0</v>
      </c>
      <c r="E19" s="2135">
        <v>56803838.25</v>
      </c>
      <c r="F19" s="2039">
        <v>0</v>
      </c>
      <c r="G19" s="2040">
        <f t="shared" si="2"/>
        <v>56803838.25</v>
      </c>
      <c r="H19" s="2041"/>
      <c r="I19" s="2040">
        <v>0</v>
      </c>
      <c r="J19" s="2039">
        <v>0</v>
      </c>
      <c r="K19" s="2039">
        <f>'[1]Annexure-1 (Accounting Dep.)'!K19</f>
        <v>23722712.059999999</v>
      </c>
      <c r="L19" s="2042">
        <f t="shared" si="3"/>
        <v>23722712.059999999</v>
      </c>
      <c r="M19" s="2039">
        <f t="shared" ref="M19" si="6">D19-L19</f>
        <v>-23722712.059999999</v>
      </c>
      <c r="N19" s="2043">
        <v>0</v>
      </c>
      <c r="P19" s="2015">
        <f t="shared" si="0"/>
        <v>0</v>
      </c>
      <c r="Q19" s="2072">
        <v>56803838.25</v>
      </c>
    </row>
    <row r="20" spans="1:18">
      <c r="A20" s="2044"/>
      <c r="B20" s="2050"/>
      <c r="C20" s="2028" t="s">
        <v>1385</v>
      </c>
      <c r="D20" s="2051">
        <f>SUM(D13:D19)</f>
        <v>495798839.565</v>
      </c>
      <c r="E20" s="2051">
        <f t="shared" ref="E20:N20" si="7">SUM(E13:E19)</f>
        <v>110042752.75</v>
      </c>
      <c r="F20" s="2051">
        <f t="shared" si="7"/>
        <v>10123274.640000001</v>
      </c>
      <c r="G20" s="2051">
        <f t="shared" si="7"/>
        <v>595718317.67499995</v>
      </c>
      <c r="H20" s="2051"/>
      <c r="I20" s="2051">
        <f t="shared" si="7"/>
        <v>312982124.50123358</v>
      </c>
      <c r="J20" s="2051">
        <f t="shared" si="7"/>
        <v>9894304.8996437509</v>
      </c>
      <c r="K20" s="2051">
        <f>SUM(K13:K19)</f>
        <v>65083231.192733556</v>
      </c>
      <c r="L20" s="2051">
        <f t="shared" si="7"/>
        <v>368171050.79432338</v>
      </c>
      <c r="M20" s="2051">
        <f t="shared" si="7"/>
        <v>170743428.63067657</v>
      </c>
      <c r="N20" s="2051">
        <f t="shared" si="7"/>
        <v>182816715.06376642</v>
      </c>
      <c r="P20" s="2015">
        <f t="shared" si="0"/>
        <v>0</v>
      </c>
      <c r="R20" s="2072">
        <f>+'Annexure-1 Schedule'!D42</f>
        <v>51203</v>
      </c>
    </row>
    <row r="21" spans="1:18">
      <c r="A21" s="3909"/>
      <c r="B21" s="3910"/>
      <c r="C21" s="2167" t="s">
        <v>2242</v>
      </c>
      <c r="D21" s="2168">
        <f>D11+D20</f>
        <v>1462510496.8049998</v>
      </c>
      <c r="E21" s="2168">
        <f t="shared" ref="E21:N21" si="8">E11+E20</f>
        <v>136976119.15000004</v>
      </c>
      <c r="F21" s="2168">
        <f t="shared" si="8"/>
        <v>10123274.640000001</v>
      </c>
      <c r="G21" s="2168">
        <f t="shared" si="8"/>
        <v>1589363341.3150001</v>
      </c>
      <c r="H21" s="2168">
        <f t="shared" si="8"/>
        <v>0</v>
      </c>
      <c r="I21" s="2168">
        <f t="shared" si="8"/>
        <v>608760813.36183071</v>
      </c>
      <c r="J21" s="2168">
        <f>J11+J20</f>
        <v>9894304.8996437509</v>
      </c>
      <c r="K21" s="2168">
        <f t="shared" si="8"/>
        <v>95785125.237203702</v>
      </c>
      <c r="L21" s="2168">
        <f t="shared" si="8"/>
        <v>694651633.69939065</v>
      </c>
      <c r="M21" s="2168">
        <f t="shared" si="8"/>
        <v>837907869.36560917</v>
      </c>
      <c r="N21" s="2168">
        <f t="shared" si="8"/>
        <v>853749683.44316912</v>
      </c>
      <c r="P21" s="2015">
        <f t="shared" si="0"/>
        <v>0</v>
      </c>
      <c r="R21" s="2072">
        <f>+D19-R20</f>
        <v>-51203</v>
      </c>
    </row>
    <row r="22" spans="1:18">
      <c r="A22" s="2045"/>
      <c r="B22" s="2045"/>
      <c r="C22" s="2054"/>
      <c r="D22" s="2055"/>
      <c r="E22" s="2055"/>
      <c r="F22" s="2055"/>
      <c r="G22" s="2056"/>
      <c r="H22" s="2057"/>
      <c r="I22" s="2055"/>
      <c r="J22" s="2055"/>
      <c r="K22" s="2055"/>
      <c r="L22" s="2055"/>
      <c r="M22" s="2055"/>
      <c r="N22" s="2055"/>
    </row>
    <row r="25" spans="1:18">
      <c r="D25" s="2059">
        <f>+'Annexure-1 Schedule'!D57</f>
        <v>1462510496.8049998</v>
      </c>
      <c r="F25" s="2059">
        <f>+E20-F20</f>
        <v>99919478.109999999</v>
      </c>
      <c r="G25" s="2133">
        <f>+'Annexure-1 Schedule'!G57</f>
        <v>1589363341.3149998</v>
      </c>
    </row>
    <row r="26" spans="1:18">
      <c r="D26" s="2059">
        <f>+D21-D25</f>
        <v>0</v>
      </c>
    </row>
    <row r="27" spans="1:18">
      <c r="G27" s="2133">
        <f>+G21-G25</f>
        <v>0</v>
      </c>
    </row>
    <row r="28" spans="1:18">
      <c r="D28" s="2059">
        <f>+D25+E21-F20</f>
        <v>1589363341.3149998</v>
      </c>
    </row>
  </sheetData>
  <mergeCells count="13">
    <mergeCell ref="A7:B7"/>
    <mergeCell ref="A8:B8"/>
    <mergeCell ref="C8:D8"/>
    <mergeCell ref="A12:B12"/>
    <mergeCell ref="A21:B21"/>
    <mergeCell ref="A1:N1"/>
    <mergeCell ref="A2:N2"/>
    <mergeCell ref="A4:N4"/>
    <mergeCell ref="D5:G5"/>
    <mergeCell ref="H5:L5"/>
    <mergeCell ref="M5:M6"/>
    <mergeCell ref="N5:N6"/>
    <mergeCell ref="A6:B6"/>
  </mergeCells>
  <pageMargins left="0.7" right="0.7" top="0.75" bottom="0.75" header="0.3" footer="0.3"/>
  <pageSetup paperSize="9" scale="77"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1:P216"/>
  <sheetViews>
    <sheetView view="pageBreakPreview" topLeftCell="I70" zoomScaleNormal="130" zoomScaleSheetLayoutView="100" workbookViewId="0">
      <selection activeCell="T85" sqref="T85"/>
    </sheetView>
  </sheetViews>
  <sheetFormatPr defaultColWidth="9.109375" defaultRowHeight="11.4"/>
  <cols>
    <col min="1" max="1" width="1.109375" style="81" customWidth="1"/>
    <col min="2" max="2" width="18.88671875" style="81" customWidth="1"/>
    <col min="3" max="3" width="19.44140625" style="81" customWidth="1"/>
    <col min="4" max="4" width="6" style="81" customWidth="1"/>
    <col min="5" max="5" width="1" style="81" hidden="1" customWidth="1"/>
    <col min="6" max="6" width="16" style="81" customWidth="1"/>
    <col min="7" max="7" width="1.109375" style="81" customWidth="1"/>
    <col min="8" max="8" width="17.6640625" style="81" customWidth="1"/>
    <col min="9" max="9" width="5.88671875" style="81" customWidth="1"/>
    <col min="10" max="10" width="9.109375" style="81"/>
    <col min="11" max="11" width="18.33203125" style="81" customWidth="1"/>
    <col min="12" max="12" width="22.88671875" style="81" customWidth="1"/>
    <col min="13" max="13" width="11.33203125" style="81" bestFit="1" customWidth="1"/>
    <col min="14" max="15" width="9.109375" style="81"/>
    <col min="16" max="16" width="12.6640625" style="81" bestFit="1" customWidth="1"/>
    <col min="17" max="16384" width="9.109375" style="81"/>
  </cols>
  <sheetData>
    <row r="1" spans="1:8">
      <c r="A1" s="467"/>
      <c r="B1" s="456" t="s">
        <v>483</v>
      </c>
      <c r="C1" s="456"/>
      <c r="D1" s="456"/>
      <c r="E1" s="456"/>
      <c r="F1" s="456"/>
      <c r="G1" s="456"/>
      <c r="H1" s="456"/>
    </row>
    <row r="2" spans="1:8">
      <c r="A2" s="468"/>
      <c r="B2" s="3947" t="s">
        <v>1210</v>
      </c>
      <c r="C2" s="3947"/>
      <c r="D2" s="3947"/>
      <c r="E2" s="3947"/>
      <c r="F2" s="3947"/>
      <c r="G2" s="3947"/>
      <c r="H2" s="3947"/>
    </row>
    <row r="3" spans="1:8">
      <c r="B3" s="456" t="s">
        <v>1572</v>
      </c>
      <c r="C3" s="456"/>
      <c r="D3" s="457"/>
      <c r="E3" s="457"/>
      <c r="F3" s="457"/>
      <c r="G3" s="457"/>
      <c r="H3" s="457"/>
    </row>
    <row r="4" spans="1:8">
      <c r="B4" s="343"/>
      <c r="C4" s="343"/>
    </row>
    <row r="5" spans="1:8">
      <c r="C5" s="343"/>
    </row>
    <row r="7" spans="1:8">
      <c r="B7" s="3949" t="s">
        <v>746</v>
      </c>
      <c r="C7" s="3950"/>
      <c r="D7" s="3953" t="s">
        <v>194</v>
      </c>
      <c r="F7" s="469">
        <v>2017</v>
      </c>
      <c r="G7" s="331"/>
      <c r="H7" s="469"/>
    </row>
    <row r="8" spans="1:8">
      <c r="B8" s="3951"/>
      <c r="C8" s="3952"/>
      <c r="D8" s="3954"/>
      <c r="F8" s="470" t="s">
        <v>657</v>
      </c>
      <c r="G8" s="331"/>
      <c r="H8" s="470" t="s">
        <v>657</v>
      </c>
    </row>
    <row r="10" spans="1:8">
      <c r="B10" s="343" t="s">
        <v>1248</v>
      </c>
      <c r="C10" s="343"/>
      <c r="F10" s="471"/>
      <c r="G10" s="471"/>
      <c r="H10" s="471"/>
    </row>
    <row r="11" spans="1:8">
      <c r="B11" s="343"/>
      <c r="C11" s="343"/>
      <c r="F11" s="471"/>
      <c r="G11" s="471"/>
      <c r="H11" s="471"/>
    </row>
    <row r="12" spans="1:8">
      <c r="F12" s="471"/>
      <c r="G12" s="471"/>
      <c r="H12" s="471"/>
    </row>
    <row r="13" spans="1:8">
      <c r="B13" s="81" t="s">
        <v>1008</v>
      </c>
      <c r="D13" s="331">
        <v>20</v>
      </c>
      <c r="F13" s="448">
        <v>1189263727.97</v>
      </c>
      <c r="G13" s="445"/>
      <c r="H13" s="448">
        <v>577129834.05999994</v>
      </c>
    </row>
    <row r="14" spans="1:8">
      <c r="B14" s="81" t="s">
        <v>195</v>
      </c>
      <c r="D14" s="331"/>
      <c r="F14" s="450">
        <v>751189844.48000002</v>
      </c>
      <c r="G14" s="445"/>
      <c r="H14" s="450">
        <v>548025564.80999994</v>
      </c>
    </row>
    <row r="15" spans="1:8">
      <c r="B15" s="81" t="s">
        <v>570</v>
      </c>
      <c r="D15" s="331"/>
      <c r="F15" s="451">
        <v>131054697.34</v>
      </c>
      <c r="G15" s="445"/>
      <c r="H15" s="451">
        <v>119324575.36</v>
      </c>
    </row>
    <row r="16" spans="1:8">
      <c r="D16" s="331"/>
      <c r="F16" s="460">
        <v>2071508269.79</v>
      </c>
      <c r="G16" s="445">
        <v>0</v>
      </c>
      <c r="H16" s="460">
        <v>1244479974.2299998</v>
      </c>
    </row>
    <row r="17" spans="2:8">
      <c r="B17" s="81" t="s">
        <v>1009</v>
      </c>
      <c r="D17" s="331"/>
      <c r="F17" s="461">
        <v>257955446.63999999</v>
      </c>
      <c r="G17" s="445"/>
      <c r="H17" s="461">
        <v>158762777.53999999</v>
      </c>
    </row>
    <row r="18" spans="2:8">
      <c r="D18" s="331"/>
      <c r="F18" s="447">
        <v>1813552823.1500001</v>
      </c>
      <c r="G18" s="445">
        <v>0</v>
      </c>
      <c r="H18" s="452">
        <v>1085717196.6899998</v>
      </c>
    </row>
    <row r="19" spans="2:8">
      <c r="D19" s="331"/>
      <c r="F19" s="445"/>
      <c r="G19" s="445"/>
      <c r="H19" s="445"/>
    </row>
    <row r="20" spans="2:8">
      <c r="B20" s="343" t="s">
        <v>642</v>
      </c>
      <c r="C20" s="343"/>
      <c r="D20" s="331"/>
      <c r="F20" s="445"/>
      <c r="G20" s="445"/>
      <c r="H20" s="445"/>
    </row>
    <row r="21" spans="2:8">
      <c r="B21" s="81" t="s">
        <v>1010</v>
      </c>
      <c r="D21" s="331"/>
      <c r="F21" s="448">
        <v>-569835393.58779287</v>
      </c>
      <c r="G21" s="445"/>
      <c r="H21" s="448">
        <v>-321225642.13750005</v>
      </c>
    </row>
    <row r="22" spans="2:8">
      <c r="B22" s="81" t="s">
        <v>1011</v>
      </c>
      <c r="D22" s="331"/>
      <c r="F22" s="450">
        <v>1246175266.9778008</v>
      </c>
      <c r="G22" s="445"/>
      <c r="H22" s="450">
        <v>1207599046.3671002</v>
      </c>
    </row>
    <row r="23" spans="2:8">
      <c r="B23" s="81" t="s">
        <v>682</v>
      </c>
      <c r="D23" s="331"/>
      <c r="F23" s="450">
        <v>120049741.61494023</v>
      </c>
      <c r="G23" s="445"/>
      <c r="H23" s="450">
        <v>122876329.99000001</v>
      </c>
    </row>
    <row r="24" spans="2:8">
      <c r="B24" s="81" t="s">
        <v>1012</v>
      </c>
      <c r="D24" s="331"/>
      <c r="F24" s="451">
        <v>853610072.22755289</v>
      </c>
      <c r="G24" s="445"/>
      <c r="H24" s="451">
        <v>775668939.27040017</v>
      </c>
    </row>
    <row r="25" spans="2:8">
      <c r="D25" s="331"/>
      <c r="F25" s="447">
        <v>1649999686.9225011</v>
      </c>
      <c r="G25" s="445"/>
      <c r="H25" s="447">
        <v>1784918673.1800003</v>
      </c>
    </row>
    <row r="26" spans="2:8">
      <c r="B26" s="81" t="s">
        <v>1013</v>
      </c>
      <c r="D26" s="331">
        <v>21</v>
      </c>
      <c r="F26" s="445">
        <v>40410280.859999999</v>
      </c>
      <c r="G26" s="445"/>
      <c r="H26" s="445">
        <v>14986191.9</v>
      </c>
    </row>
    <row r="27" spans="2:8" ht="12" thickBot="1">
      <c r="D27" s="331"/>
      <c r="F27" s="453">
        <v>3761918237.5725012</v>
      </c>
      <c r="G27" s="452">
        <v>0</v>
      </c>
      <c r="H27" s="453">
        <v>3044384839.3099999</v>
      </c>
    </row>
    <row r="28" spans="2:8" ht="12" thickTop="1">
      <c r="D28" s="331"/>
      <c r="F28" s="445"/>
      <c r="G28" s="445"/>
      <c r="H28" s="445"/>
    </row>
    <row r="29" spans="2:8">
      <c r="D29" s="331"/>
      <c r="F29" s="445"/>
      <c r="G29" s="445"/>
      <c r="H29" s="445"/>
    </row>
    <row r="30" spans="2:8">
      <c r="D30" s="331"/>
      <c r="F30" s="445"/>
      <c r="G30" s="445"/>
      <c r="H30" s="445"/>
    </row>
    <row r="31" spans="2:8">
      <c r="B31" s="343" t="s">
        <v>1249</v>
      </c>
      <c r="C31" s="343"/>
      <c r="D31" s="331"/>
      <c r="F31" s="445"/>
      <c r="G31" s="445"/>
      <c r="H31" s="445"/>
    </row>
    <row r="32" spans="2:8">
      <c r="D32" s="331"/>
      <c r="F32" s="445"/>
      <c r="G32" s="445"/>
      <c r="H32" s="445"/>
    </row>
    <row r="33" spans="1:12">
      <c r="F33" s="445"/>
      <c r="G33" s="445"/>
      <c r="H33" s="445"/>
    </row>
    <row r="34" spans="1:12">
      <c r="B34" s="81" t="s">
        <v>775</v>
      </c>
      <c r="F34" s="448" t="e">
        <v>#REF!</v>
      </c>
      <c r="G34" s="445"/>
      <c r="H34" s="448">
        <v>3885035.12</v>
      </c>
      <c r="K34" s="445"/>
      <c r="L34" s="449"/>
    </row>
    <row r="35" spans="1:12">
      <c r="B35" s="81" t="s">
        <v>776</v>
      </c>
      <c r="F35" s="450">
        <v>1394000</v>
      </c>
      <c r="G35" s="445"/>
      <c r="H35" s="450">
        <v>455000</v>
      </c>
      <c r="K35" s="445"/>
    </row>
    <row r="36" spans="1:12">
      <c r="B36" s="81" t="s">
        <v>604</v>
      </c>
      <c r="F36" s="450">
        <v>2138000</v>
      </c>
      <c r="G36" s="445"/>
      <c r="H36" s="450">
        <v>10864500</v>
      </c>
      <c r="K36" s="445"/>
    </row>
    <row r="37" spans="1:12">
      <c r="B37" s="81" t="s">
        <v>605</v>
      </c>
      <c r="F37" s="450">
        <v>69000000</v>
      </c>
      <c r="G37" s="445"/>
      <c r="H37" s="450">
        <v>43000000</v>
      </c>
      <c r="K37" s="445"/>
    </row>
    <row r="38" spans="1:12">
      <c r="B38" s="81" t="s">
        <v>606</v>
      </c>
      <c r="F38" s="450">
        <v>2500000</v>
      </c>
      <c r="G38" s="445"/>
      <c r="H38" s="450">
        <v>2500000</v>
      </c>
      <c r="K38" s="445"/>
    </row>
    <row r="39" spans="1:12">
      <c r="B39" s="81" t="s">
        <v>607</v>
      </c>
      <c r="F39" s="450">
        <v>460000</v>
      </c>
      <c r="G39" s="445"/>
      <c r="H39" s="450">
        <v>975000</v>
      </c>
      <c r="K39" s="445"/>
    </row>
    <row r="40" spans="1:12">
      <c r="B40" s="81" t="s">
        <v>1177</v>
      </c>
      <c r="F40" s="450">
        <v>0</v>
      </c>
      <c r="G40" s="445"/>
      <c r="H40" s="450">
        <v>412605</v>
      </c>
      <c r="K40" s="445"/>
    </row>
    <row r="41" spans="1:12">
      <c r="B41" s="81" t="s">
        <v>569</v>
      </c>
      <c r="F41" s="450">
        <v>83453222.359999999</v>
      </c>
      <c r="G41" s="445"/>
      <c r="H41" s="450">
        <v>24149937.760000002</v>
      </c>
      <c r="K41" s="332"/>
    </row>
    <row r="42" spans="1:12">
      <c r="B42" s="81" t="s">
        <v>608</v>
      </c>
      <c r="F42" s="451">
        <v>2900941</v>
      </c>
      <c r="G42" s="445"/>
      <c r="H42" s="451">
        <v>8871367</v>
      </c>
      <c r="K42" s="332"/>
    </row>
    <row r="43" spans="1:12">
      <c r="B43" s="3955" t="s">
        <v>1346</v>
      </c>
      <c r="C43" s="3955"/>
      <c r="F43" s="462" t="e">
        <v>#REF!</v>
      </c>
      <c r="G43" s="462"/>
      <c r="H43" s="463">
        <v>2949271394.4299998</v>
      </c>
      <c r="K43" s="452"/>
    </row>
    <row r="44" spans="1:12" ht="12" thickBot="1">
      <c r="F44" s="453">
        <v>3761918237.5725012</v>
      </c>
      <c r="G44" s="445"/>
      <c r="H44" s="453">
        <v>3044384839.3099999</v>
      </c>
      <c r="K44" s="332"/>
    </row>
    <row r="45" spans="1:12" ht="12" thickTop="1">
      <c r="F45" s="445"/>
      <c r="G45" s="445"/>
      <c r="H45" s="445"/>
      <c r="K45" s="445"/>
    </row>
    <row r="46" spans="1:12">
      <c r="A46" s="3956" t="s">
        <v>1347</v>
      </c>
      <c r="B46" s="3956"/>
      <c r="C46" s="3956"/>
      <c r="D46" s="3956"/>
      <c r="E46" s="3956"/>
      <c r="F46" s="3956"/>
      <c r="G46" s="3956"/>
      <c r="H46" s="3956"/>
      <c r="I46" s="3956"/>
      <c r="K46" s="445"/>
    </row>
    <row r="47" spans="1:12">
      <c r="E47" s="331"/>
      <c r="K47" s="445"/>
    </row>
    <row r="48" spans="1:12">
      <c r="E48" s="331"/>
      <c r="K48" s="445"/>
    </row>
    <row r="49" spans="1:11">
      <c r="E49" s="331"/>
      <c r="K49" s="445"/>
    </row>
    <row r="50" spans="1:11">
      <c r="A50" s="454"/>
      <c r="B50" s="343"/>
      <c r="C50" s="455"/>
      <c r="D50" s="455"/>
      <c r="E50" s="331"/>
      <c r="G50" s="343"/>
      <c r="H50" s="455"/>
      <c r="I50" s="343"/>
    </row>
    <row r="51" spans="1:11">
      <c r="B51" s="343" t="s">
        <v>1246</v>
      </c>
      <c r="E51" s="331"/>
      <c r="F51" s="466" t="s">
        <v>431</v>
      </c>
      <c r="G51" s="466"/>
      <c r="H51" s="466"/>
      <c r="I51" s="458"/>
    </row>
    <row r="52" spans="1:11">
      <c r="E52" s="331"/>
      <c r="F52" s="458"/>
      <c r="G52" s="458"/>
      <c r="H52" s="458"/>
      <c r="I52" s="458"/>
    </row>
    <row r="53" spans="1:11">
      <c r="F53" s="458" t="s">
        <v>643</v>
      </c>
      <c r="G53" s="458"/>
      <c r="H53" s="458"/>
      <c r="I53" s="458"/>
    </row>
    <row r="54" spans="1:11">
      <c r="A54" s="331"/>
      <c r="B54" s="331"/>
      <c r="C54" s="331"/>
      <c r="D54" s="331"/>
      <c r="E54" s="331"/>
      <c r="F54" s="331"/>
      <c r="G54" s="331"/>
      <c r="H54" s="331"/>
      <c r="I54" s="331"/>
    </row>
    <row r="59" spans="1:11">
      <c r="B59" s="466"/>
      <c r="C59" s="466"/>
      <c r="D59" s="458"/>
      <c r="E59" s="458"/>
      <c r="F59" s="331"/>
      <c r="G59" s="343"/>
      <c r="J59" s="283"/>
    </row>
    <row r="60" spans="1:11">
      <c r="B60" s="472" t="s">
        <v>432</v>
      </c>
      <c r="C60" s="472"/>
      <c r="D60" s="472"/>
      <c r="E60" s="472"/>
      <c r="G60" s="81" t="s">
        <v>432</v>
      </c>
      <c r="H60" s="343"/>
      <c r="I60" s="343"/>
      <c r="J60" s="343"/>
    </row>
    <row r="61" spans="1:11">
      <c r="B61" s="3948"/>
      <c r="C61" s="3948"/>
      <c r="D61" s="3948"/>
      <c r="E61" s="3948"/>
      <c r="G61" s="3956"/>
      <c r="H61" s="3956"/>
      <c r="I61" s="3956"/>
      <c r="J61" s="3956"/>
    </row>
    <row r="62" spans="1:11">
      <c r="F62" s="445"/>
      <c r="G62" s="445"/>
      <c r="H62" s="445"/>
    </row>
    <row r="63" spans="1:11">
      <c r="B63" s="81" t="s">
        <v>1247</v>
      </c>
      <c r="F63" s="445"/>
      <c r="G63" s="445"/>
      <c r="H63" s="445"/>
    </row>
    <row r="64" spans="1:11">
      <c r="B64" s="465"/>
      <c r="F64" s="445"/>
      <c r="G64" s="445"/>
      <c r="H64" s="445"/>
    </row>
    <row r="74" spans="1:16">
      <c r="B74" s="473" t="s">
        <v>483</v>
      </c>
      <c r="C74" s="473"/>
      <c r="D74" s="473"/>
      <c r="E74" s="473"/>
      <c r="F74" s="473"/>
      <c r="G74" s="474"/>
      <c r="H74" s="474"/>
    </row>
    <row r="75" spans="1:16">
      <c r="A75" s="456"/>
      <c r="B75" s="473" t="s">
        <v>337</v>
      </c>
      <c r="C75" s="473"/>
      <c r="D75" s="473"/>
      <c r="E75" s="473"/>
      <c r="F75" s="473"/>
      <c r="G75" s="474"/>
      <c r="H75" s="474"/>
    </row>
    <row r="76" spans="1:16">
      <c r="B76" s="473" t="s">
        <v>1892</v>
      </c>
      <c r="C76" s="475"/>
      <c r="D76" s="475"/>
      <c r="E76" s="475"/>
      <c r="F76" s="475"/>
      <c r="G76" s="474"/>
      <c r="H76" s="474"/>
    </row>
    <row r="77" spans="1:16">
      <c r="B77" s="473"/>
      <c r="C77" s="475"/>
      <c r="D77" s="475"/>
      <c r="E77" s="475"/>
      <c r="F77" s="475"/>
      <c r="G77" s="474"/>
      <c r="H77" s="474"/>
    </row>
    <row r="78" spans="1:16">
      <c r="D78" s="445"/>
      <c r="E78" s="445"/>
      <c r="F78" s="445"/>
      <c r="G78" s="445"/>
      <c r="H78" s="445"/>
      <c r="K78" s="348"/>
      <c r="P78" s="348"/>
    </row>
    <row r="79" spans="1:16">
      <c r="E79" s="476"/>
      <c r="F79" s="477">
        <v>2021</v>
      </c>
      <c r="G79" s="445"/>
      <c r="H79" s="477">
        <v>2020</v>
      </c>
      <c r="K79" s="1703"/>
    </row>
    <row r="80" spans="1:16">
      <c r="E80" s="476"/>
      <c r="F80" s="478" t="s">
        <v>657</v>
      </c>
      <c r="G80" s="445"/>
      <c r="H80" s="478" t="s">
        <v>657</v>
      </c>
      <c r="K80" s="348"/>
    </row>
    <row r="81" spans="2:16">
      <c r="E81" s="445"/>
      <c r="F81" s="445"/>
      <c r="G81" s="445"/>
      <c r="H81" s="445"/>
      <c r="P81" s="348"/>
    </row>
    <row r="82" spans="2:16">
      <c r="E82" s="445"/>
      <c r="F82" s="445"/>
      <c r="G82" s="445"/>
      <c r="H82" s="445"/>
      <c r="L82" s="449"/>
    </row>
    <row r="83" spans="2:16">
      <c r="B83" s="81" t="s">
        <v>1069</v>
      </c>
      <c r="E83" s="445"/>
      <c r="F83" s="448">
        <v>0</v>
      </c>
      <c r="G83" s="445"/>
      <c r="H83" s="448">
        <v>0</v>
      </c>
    </row>
    <row r="84" spans="2:16">
      <c r="B84" s="3957" t="s">
        <v>1250</v>
      </c>
      <c r="C84" s="3957"/>
      <c r="E84" s="445"/>
      <c r="F84" s="3958">
        <v>3592103114.7844334</v>
      </c>
      <c r="G84" s="445"/>
      <c r="H84" s="3958">
        <v>3441838520.5609999</v>
      </c>
      <c r="P84" s="348"/>
    </row>
    <row r="85" spans="2:16">
      <c r="B85" s="3957"/>
      <c r="C85" s="3957"/>
      <c r="E85" s="445"/>
      <c r="F85" s="3959"/>
      <c r="G85" s="445"/>
      <c r="H85" s="3959"/>
      <c r="K85" s="543"/>
    </row>
    <row r="86" spans="2:16" ht="12" thickBot="1">
      <c r="B86" s="396"/>
      <c r="E86" s="447"/>
      <c r="F86" s="453">
        <v>3592103114.7844334</v>
      </c>
      <c r="G86" s="445"/>
      <c r="H86" s="453">
        <v>3441838520.5609999</v>
      </c>
      <c r="M86" s="449"/>
      <c r="P86" s="348"/>
    </row>
    <row r="87" spans="2:16" ht="12" thickTop="1">
      <c r="E87" s="445"/>
      <c r="F87" s="445"/>
      <c r="G87" s="445"/>
      <c r="H87" s="445"/>
      <c r="K87" s="464"/>
    </row>
    <row r="88" spans="2:16">
      <c r="E88" s="445"/>
      <c r="F88" s="445"/>
      <c r="G88" s="445"/>
      <c r="H88" s="445"/>
      <c r="P88" s="348"/>
    </row>
    <row r="89" spans="2:16">
      <c r="B89" s="1077" t="s">
        <v>992</v>
      </c>
      <c r="E89" s="445"/>
      <c r="F89" s="701">
        <v>0</v>
      </c>
      <c r="G89" s="445"/>
      <c r="H89" s="701">
        <v>724866792.47349989</v>
      </c>
      <c r="L89" s="449"/>
    </row>
    <row r="90" spans="2:16">
      <c r="B90" s="81" t="s">
        <v>1092</v>
      </c>
      <c r="E90" s="445"/>
      <c r="F90" s="772">
        <v>1670543865.0166597</v>
      </c>
      <c r="G90" s="445"/>
      <c r="H90" s="772">
        <v>1174340213.6784999</v>
      </c>
      <c r="L90" s="449"/>
      <c r="P90" s="348"/>
    </row>
    <row r="91" spans="2:16">
      <c r="B91" s="81" t="s">
        <v>993</v>
      </c>
      <c r="E91" s="445"/>
      <c r="F91" s="702">
        <v>1291559249.7677734</v>
      </c>
      <c r="G91" s="445"/>
      <c r="H91" s="702">
        <v>942631514.40900016</v>
      </c>
      <c r="K91" s="449"/>
      <c r="L91" s="449"/>
    </row>
    <row r="92" spans="2:16">
      <c r="B92" s="81" t="s">
        <v>2367</v>
      </c>
      <c r="C92" s="459"/>
      <c r="E92" s="445"/>
      <c r="F92" s="541">
        <v>630000000</v>
      </c>
      <c r="G92" s="445"/>
      <c r="H92" s="541">
        <v>600000000</v>
      </c>
      <c r="K92" s="471"/>
      <c r="L92" s="449"/>
    </row>
    <row r="93" spans="2:16">
      <c r="B93" s="3948" t="s">
        <v>1847</v>
      </c>
      <c r="C93" s="3948"/>
      <c r="E93" s="445"/>
      <c r="F93" s="541">
        <v>0</v>
      </c>
      <c r="G93" s="445"/>
      <c r="H93" s="541">
        <v>0</v>
      </c>
      <c r="K93" s="471"/>
      <c r="L93" s="449"/>
    </row>
    <row r="94" spans="2:16">
      <c r="B94" s="3960" t="s">
        <v>1208</v>
      </c>
      <c r="C94" s="3960"/>
      <c r="E94" s="445"/>
      <c r="F94" s="767">
        <v>0</v>
      </c>
      <c r="G94" s="700"/>
      <c r="H94" s="767">
        <v>0</v>
      </c>
      <c r="K94" s="449"/>
      <c r="L94" s="449"/>
    </row>
    <row r="95" spans="2:16">
      <c r="B95" s="3960"/>
      <c r="C95" s="3960"/>
      <c r="E95" s="447"/>
      <c r="F95" s="703"/>
      <c r="H95" s="703"/>
      <c r="K95" s="449"/>
      <c r="L95" s="449"/>
      <c r="P95" s="449"/>
    </row>
    <row r="96" spans="2:16" ht="12" thickBot="1">
      <c r="C96" s="331"/>
      <c r="E96" s="445"/>
      <c r="F96" s="704">
        <v>3592103114.7844334</v>
      </c>
      <c r="G96" s="445"/>
      <c r="H96" s="704">
        <v>3441838520.5609999</v>
      </c>
      <c r="K96" s="449"/>
    </row>
    <row r="97" spans="1:16" ht="12" thickTop="1">
      <c r="B97" s="331"/>
      <c r="E97" s="331"/>
      <c r="F97" s="331"/>
      <c r="G97" s="331"/>
      <c r="H97" s="331"/>
    </row>
    <row r="98" spans="1:16">
      <c r="B98" s="331"/>
      <c r="C98" s="331"/>
      <c r="D98" s="331"/>
      <c r="E98" s="331"/>
      <c r="F98" s="331"/>
      <c r="G98" s="331"/>
      <c r="H98" s="331"/>
      <c r="I98" s="331"/>
      <c r="K98" s="449"/>
      <c r="L98" s="449"/>
      <c r="P98" s="449"/>
    </row>
    <row r="99" spans="1:16">
      <c r="E99" s="331"/>
      <c r="L99" s="449"/>
    </row>
    <row r="100" spans="1:16">
      <c r="E100" s="331"/>
      <c r="K100" s="543"/>
      <c r="L100" s="449"/>
    </row>
    <row r="101" spans="1:16">
      <c r="C101" s="331" t="s">
        <v>1251</v>
      </c>
      <c r="E101" s="331"/>
      <c r="L101" s="449"/>
    </row>
    <row r="102" spans="1:16">
      <c r="A102" s="454"/>
      <c r="B102" s="343"/>
      <c r="C102" s="455"/>
      <c r="D102" s="455"/>
      <c r="E102" s="331"/>
      <c r="G102" s="343"/>
      <c r="H102" s="455"/>
      <c r="I102" s="343"/>
      <c r="K102" s="449"/>
    </row>
    <row r="103" spans="1:16">
      <c r="E103" s="331"/>
      <c r="H103" s="331"/>
      <c r="I103" s="331"/>
    </row>
    <row r="104" spans="1:16">
      <c r="A104" s="331"/>
      <c r="B104" s="331"/>
      <c r="C104" s="331"/>
      <c r="D104" s="331"/>
      <c r="E104" s="331"/>
      <c r="F104" s="331"/>
      <c r="G104" s="331"/>
      <c r="H104" s="331"/>
      <c r="I104" s="331"/>
      <c r="K104" s="449"/>
      <c r="L104" s="449"/>
    </row>
    <row r="105" spans="1:16">
      <c r="A105" s="331"/>
      <c r="B105" s="331"/>
    </row>
    <row r="107" spans="1:16">
      <c r="K107" s="283"/>
    </row>
    <row r="108" spans="1:16">
      <c r="B108" s="343" t="s">
        <v>1246</v>
      </c>
      <c r="E108" s="331"/>
      <c r="F108" s="466" t="s">
        <v>431</v>
      </c>
      <c r="G108" s="458"/>
      <c r="H108" s="466"/>
    </row>
    <row r="109" spans="1:16">
      <c r="A109" s="479"/>
      <c r="E109" s="331"/>
      <c r="F109" s="458" t="s">
        <v>1256</v>
      </c>
      <c r="G109" s="458"/>
      <c r="H109" s="458"/>
    </row>
    <row r="110" spans="1:16">
      <c r="A110" s="480"/>
    </row>
    <row r="111" spans="1:16">
      <c r="B111" s="331"/>
      <c r="C111" s="331"/>
      <c r="D111" s="331"/>
      <c r="E111" s="331"/>
      <c r="F111" s="331"/>
      <c r="G111" s="331"/>
      <c r="H111" s="331"/>
      <c r="I111" s="331"/>
    </row>
    <row r="116" spans="2:10">
      <c r="B116" s="466"/>
      <c r="C116" s="458"/>
      <c r="F116" s="331"/>
      <c r="G116" s="343"/>
      <c r="J116" s="283"/>
    </row>
    <row r="117" spans="2:10">
      <c r="B117" s="472" t="s">
        <v>432</v>
      </c>
      <c r="C117" s="472"/>
      <c r="D117" s="481"/>
      <c r="E117" s="481"/>
      <c r="G117" s="81" t="s">
        <v>432</v>
      </c>
      <c r="H117" s="343"/>
      <c r="I117" s="343"/>
      <c r="J117" s="343"/>
    </row>
    <row r="118" spans="2:10">
      <c r="B118" s="3948"/>
      <c r="C118" s="3948"/>
      <c r="D118" s="3948"/>
      <c r="E118" s="3948"/>
      <c r="G118" s="3956"/>
      <c r="H118" s="3956"/>
      <c r="I118" s="3956"/>
      <c r="J118" s="3956"/>
    </row>
    <row r="119" spans="2:10">
      <c r="F119" s="445"/>
      <c r="G119" s="445"/>
      <c r="H119" s="445"/>
    </row>
    <row r="120" spans="2:10">
      <c r="B120" s="81" t="s">
        <v>1247</v>
      </c>
      <c r="F120" s="445"/>
      <c r="G120" s="445"/>
      <c r="H120" s="445"/>
    </row>
    <row r="121" spans="2:10">
      <c r="B121" s="465"/>
      <c r="F121" s="445"/>
      <c r="G121" s="445"/>
      <c r="H121" s="445"/>
    </row>
    <row r="125" spans="2:10">
      <c r="F125" s="445"/>
      <c r="G125" s="445"/>
      <c r="H125" s="445"/>
    </row>
    <row r="126" spans="2:10">
      <c r="F126" s="445"/>
      <c r="G126" s="445"/>
      <c r="H126" s="445"/>
    </row>
    <row r="127" spans="2:10">
      <c r="F127" s="445"/>
      <c r="G127" s="445"/>
      <c r="H127" s="445"/>
    </row>
    <row r="128" spans="2:10">
      <c r="F128" s="445"/>
      <c r="G128" s="445"/>
      <c r="H128" s="445"/>
    </row>
    <row r="129" spans="2:8">
      <c r="F129" s="445"/>
      <c r="G129" s="445"/>
      <c r="H129" s="445"/>
    </row>
    <row r="130" spans="2:8">
      <c r="F130" s="445"/>
      <c r="G130" s="445"/>
      <c r="H130" s="445"/>
    </row>
    <row r="131" spans="2:8">
      <c r="F131" s="445"/>
      <c r="G131" s="445"/>
      <c r="H131" s="445"/>
    </row>
    <row r="132" spans="2:8">
      <c r="C132" s="343"/>
      <c r="F132" s="445"/>
      <c r="G132" s="445"/>
      <c r="H132" s="445"/>
    </row>
    <row r="133" spans="2:8">
      <c r="B133" s="343" t="s">
        <v>400</v>
      </c>
      <c r="C133" s="343"/>
      <c r="F133" s="445"/>
      <c r="G133" s="445"/>
      <c r="H133" s="445"/>
    </row>
    <row r="134" spans="2:8">
      <c r="B134" s="343" t="s">
        <v>1228</v>
      </c>
      <c r="F134" s="445"/>
      <c r="G134" s="445"/>
      <c r="H134" s="445"/>
    </row>
    <row r="135" spans="2:8">
      <c r="F135" s="445"/>
      <c r="G135" s="445"/>
      <c r="H135" s="445"/>
    </row>
    <row r="136" spans="2:8">
      <c r="F136" s="477">
        <v>2019</v>
      </c>
      <c r="G136" s="476"/>
      <c r="H136" s="477">
        <v>2018</v>
      </c>
    </row>
    <row r="137" spans="2:8">
      <c r="F137" s="478" t="s">
        <v>657</v>
      </c>
      <c r="G137" s="476"/>
      <c r="H137" s="478" t="s">
        <v>657</v>
      </c>
    </row>
    <row r="138" spans="2:8">
      <c r="F138" s="445"/>
      <c r="G138" s="445"/>
      <c r="H138" s="445"/>
    </row>
    <row r="139" spans="2:8">
      <c r="B139" s="81" t="s">
        <v>1094</v>
      </c>
      <c r="F139" s="447">
        <v>3594660225.212501</v>
      </c>
      <c r="G139" s="445"/>
      <c r="H139" s="447">
        <v>3441838520.5609999</v>
      </c>
    </row>
    <row r="140" spans="2:8">
      <c r="F140" s="445"/>
      <c r="G140" s="445"/>
      <c r="H140" s="445"/>
    </row>
    <row r="141" spans="2:8">
      <c r="F141" s="445"/>
      <c r="G141" s="445"/>
      <c r="H141" s="445"/>
    </row>
    <row r="142" spans="2:8">
      <c r="F142" s="445"/>
      <c r="G142" s="445"/>
      <c r="H142" s="445"/>
    </row>
    <row r="143" spans="2:8">
      <c r="F143" s="445"/>
      <c r="G143" s="445"/>
      <c r="H143" s="445"/>
    </row>
    <row r="144" spans="2:8">
      <c r="F144" s="445"/>
      <c r="G144" s="445"/>
      <c r="H144" s="445"/>
    </row>
    <row r="145" spans="2:8">
      <c r="F145" s="445"/>
      <c r="G145" s="445"/>
      <c r="H145" s="445"/>
    </row>
    <row r="146" spans="2:8">
      <c r="F146" s="445"/>
      <c r="G146" s="445"/>
      <c r="H146" s="445"/>
    </row>
    <row r="147" spans="2:8" ht="12" thickBot="1">
      <c r="F147" s="453">
        <v>3594660225.212501</v>
      </c>
      <c r="G147" s="447"/>
      <c r="H147" s="453">
        <v>3441838520.5609999</v>
      </c>
    </row>
    <row r="148" spans="2:8" ht="12" thickTop="1">
      <c r="F148" s="445"/>
      <c r="G148" s="445"/>
      <c r="H148" s="445"/>
    </row>
    <row r="151" spans="2:8">
      <c r="C151" s="343"/>
      <c r="F151" s="445"/>
      <c r="G151" s="445"/>
      <c r="H151" s="445"/>
    </row>
    <row r="152" spans="2:8">
      <c r="B152" s="343" t="s">
        <v>400</v>
      </c>
      <c r="C152" s="343"/>
      <c r="F152" s="445"/>
      <c r="G152" s="445"/>
      <c r="H152" s="445"/>
    </row>
    <row r="153" spans="2:8">
      <c r="B153" s="343" t="s">
        <v>1228</v>
      </c>
      <c r="D153" s="343"/>
      <c r="F153" s="445"/>
      <c r="G153" s="445"/>
      <c r="H153" s="445"/>
    </row>
    <row r="154" spans="2:8">
      <c r="D154" s="343"/>
      <c r="F154" s="445"/>
      <c r="G154" s="445"/>
      <c r="H154" s="445"/>
    </row>
    <row r="155" spans="2:8">
      <c r="F155" s="477">
        <v>2019</v>
      </c>
      <c r="G155" s="476"/>
      <c r="H155" s="477">
        <v>2012</v>
      </c>
    </row>
    <row r="156" spans="2:8">
      <c r="F156" s="478" t="s">
        <v>657</v>
      </c>
      <c r="G156" s="476"/>
      <c r="H156" s="478" t="s">
        <v>657</v>
      </c>
    </row>
    <row r="157" spans="2:8">
      <c r="F157" s="445"/>
      <c r="G157" s="445"/>
      <c r="H157" s="445"/>
    </row>
    <row r="158" spans="2:8">
      <c r="B158" s="81" t="s">
        <v>992</v>
      </c>
      <c r="C158" s="343"/>
      <c r="F158" s="445">
        <v>0</v>
      </c>
      <c r="G158" s="445"/>
      <c r="H158" s="445">
        <v>512254118.45100003</v>
      </c>
    </row>
    <row r="159" spans="2:8">
      <c r="B159" s="343" t="s">
        <v>993</v>
      </c>
      <c r="F159" s="445">
        <v>1424116360.1958413</v>
      </c>
      <c r="G159" s="445"/>
      <c r="H159" s="445">
        <v>1091466016.5140002</v>
      </c>
    </row>
    <row r="160" spans="2:8">
      <c r="B160" s="81" t="s">
        <v>994</v>
      </c>
      <c r="F160" s="445">
        <v>0</v>
      </c>
      <c r="G160" s="445"/>
      <c r="H160" s="445">
        <v>0</v>
      </c>
    </row>
    <row r="161" spans="2:8">
      <c r="B161" s="81" t="s">
        <v>995</v>
      </c>
      <c r="F161" s="445">
        <v>0</v>
      </c>
      <c r="G161" s="445"/>
      <c r="H161" s="445">
        <v>0</v>
      </c>
    </row>
    <row r="162" spans="2:8">
      <c r="B162" s="81" t="s">
        <v>319</v>
      </c>
      <c r="F162" s="445">
        <v>0</v>
      </c>
      <c r="G162" s="445"/>
      <c r="H162" s="445">
        <v>0</v>
      </c>
    </row>
    <row r="163" spans="2:8">
      <c r="B163" s="81" t="s">
        <v>1092</v>
      </c>
      <c r="F163" s="445">
        <v>1670543865.0166597</v>
      </c>
      <c r="G163" s="445"/>
      <c r="H163" s="445">
        <v>0</v>
      </c>
    </row>
    <row r="164" spans="2:8" ht="13.8">
      <c r="B164" s="81" t="s">
        <v>1093</v>
      </c>
      <c r="F164" s="718">
        <v>500000000</v>
      </c>
      <c r="G164" s="445">
        <v>0</v>
      </c>
      <c r="H164" s="445">
        <v>200000000</v>
      </c>
    </row>
    <row r="165" spans="2:8">
      <c r="B165" s="81" t="s">
        <v>1095</v>
      </c>
      <c r="F165" s="445"/>
      <c r="G165" s="445"/>
      <c r="H165" s="445"/>
    </row>
    <row r="166" spans="2:8" ht="12" thickBot="1">
      <c r="F166" s="453">
        <v>3594660225.212501</v>
      </c>
      <c r="G166" s="447"/>
      <c r="H166" s="453">
        <v>1803720134.9650002</v>
      </c>
    </row>
    <row r="167" spans="2:8" ht="12" thickTop="1">
      <c r="F167" s="445"/>
      <c r="G167" s="445"/>
      <c r="H167" s="445"/>
    </row>
    <row r="168" spans="2:8">
      <c r="C168" s="343"/>
      <c r="F168" s="445"/>
      <c r="G168" s="445"/>
      <c r="H168" s="445"/>
    </row>
    <row r="169" spans="2:8">
      <c r="B169" s="343" t="s">
        <v>773</v>
      </c>
      <c r="C169" s="343"/>
    </row>
    <row r="170" spans="2:8">
      <c r="B170" s="343" t="s">
        <v>1229</v>
      </c>
      <c r="D170" s="343"/>
    </row>
    <row r="171" spans="2:8">
      <c r="D171" s="343"/>
    </row>
    <row r="172" spans="2:8">
      <c r="F172" s="469">
        <v>2017</v>
      </c>
      <c r="G172" s="331"/>
      <c r="H172" s="469">
        <v>2012</v>
      </c>
    </row>
    <row r="173" spans="2:8">
      <c r="D173" s="3953" t="s">
        <v>194</v>
      </c>
      <c r="F173" s="470" t="s">
        <v>657</v>
      </c>
      <c r="G173" s="331"/>
      <c r="H173" s="470" t="s">
        <v>657</v>
      </c>
    </row>
    <row r="174" spans="2:8">
      <c r="C174" s="343"/>
      <c r="D174" s="3954"/>
    </row>
    <row r="175" spans="2:8">
      <c r="B175" s="343" t="s">
        <v>667</v>
      </c>
    </row>
    <row r="176" spans="2:8">
      <c r="B176" s="81" t="s">
        <v>774</v>
      </c>
    </row>
    <row r="178" spans="2:8">
      <c r="B178" s="81" t="s">
        <v>775</v>
      </c>
      <c r="F178" s="445">
        <v>5411849</v>
      </c>
      <c r="G178" s="445"/>
      <c r="H178" s="445">
        <v>4600000</v>
      </c>
    </row>
    <row r="179" spans="2:8">
      <c r="B179" s="81" t="s">
        <v>776</v>
      </c>
      <c r="F179" s="445">
        <v>1394000</v>
      </c>
      <c r="G179" s="445"/>
      <c r="H179" s="445">
        <v>630000</v>
      </c>
    </row>
    <row r="180" spans="2:8">
      <c r="B180" s="81" t="s">
        <v>604</v>
      </c>
      <c r="F180" s="445">
        <v>2138000</v>
      </c>
      <c r="G180" s="445"/>
      <c r="H180" s="445">
        <v>1005300</v>
      </c>
    </row>
    <row r="181" spans="2:8">
      <c r="B181" s="81" t="s">
        <v>605</v>
      </c>
      <c r="F181" s="445">
        <v>69000000</v>
      </c>
      <c r="G181" s="445"/>
      <c r="H181" s="445">
        <v>40000000</v>
      </c>
    </row>
    <row r="182" spans="2:8">
      <c r="B182" s="81" t="s">
        <v>606</v>
      </c>
      <c r="F182" s="445">
        <v>2500000</v>
      </c>
      <c r="G182" s="445"/>
      <c r="H182" s="445">
        <v>1200000</v>
      </c>
    </row>
    <row r="183" spans="2:8">
      <c r="B183" s="81" t="s">
        <v>607</v>
      </c>
      <c r="F183" s="445">
        <v>460000</v>
      </c>
      <c r="G183" s="445"/>
      <c r="H183" s="445">
        <v>400000</v>
      </c>
    </row>
    <row r="184" spans="2:8">
      <c r="B184" s="81" t="s">
        <v>1177</v>
      </c>
      <c r="F184" s="445">
        <v>0</v>
      </c>
      <c r="G184" s="445"/>
      <c r="H184" s="445">
        <v>49635.199999999997</v>
      </c>
    </row>
    <row r="185" spans="2:8">
      <c r="B185" s="81" t="s">
        <v>569</v>
      </c>
      <c r="F185" s="445">
        <v>83453222.359999999</v>
      </c>
      <c r="G185" s="445"/>
      <c r="H185" s="445">
        <v>27579115.239999998</v>
      </c>
    </row>
    <row r="186" spans="2:8">
      <c r="B186" s="81" t="s">
        <v>608</v>
      </c>
      <c r="C186" s="343"/>
      <c r="F186" s="445">
        <v>2900941</v>
      </c>
      <c r="G186" s="445"/>
      <c r="H186" s="445">
        <v>1726647</v>
      </c>
    </row>
    <row r="187" spans="2:8">
      <c r="B187" s="343" t="s">
        <v>305</v>
      </c>
      <c r="C187" s="343"/>
      <c r="F187" s="445"/>
      <c r="G187" s="445"/>
      <c r="H187" s="445"/>
    </row>
    <row r="188" spans="2:8">
      <c r="B188" s="343" t="s">
        <v>609</v>
      </c>
      <c r="F188" s="447">
        <v>3594660225.212501</v>
      </c>
      <c r="G188" s="445"/>
      <c r="H188" s="447">
        <v>1803720134.9650002</v>
      </c>
    </row>
    <row r="189" spans="2:8">
      <c r="F189" s="445"/>
      <c r="G189" s="445"/>
      <c r="H189" s="452"/>
    </row>
    <row r="190" spans="2:8">
      <c r="F190" s="445"/>
      <c r="G190" s="445"/>
      <c r="H190" s="445"/>
    </row>
    <row r="191" spans="2:8" ht="12" thickBot="1">
      <c r="F191" s="453">
        <v>3761918237.5725012</v>
      </c>
      <c r="G191" s="445"/>
      <c r="H191" s="453">
        <v>1880910832.4050002</v>
      </c>
    </row>
    <row r="192" spans="2:8" ht="12" thickTop="1">
      <c r="F192" s="445"/>
      <c r="G192" s="445"/>
      <c r="H192" s="445"/>
    </row>
    <row r="193" spans="2:8">
      <c r="F193" s="445"/>
      <c r="G193" s="445"/>
      <c r="H193" s="445"/>
    </row>
    <row r="194" spans="2:8">
      <c r="F194" s="445"/>
      <c r="G194" s="445"/>
      <c r="H194" s="445"/>
    </row>
    <row r="199" spans="2:8">
      <c r="F199" s="449">
        <v>1286603277.0177734</v>
      </c>
    </row>
    <row r="202" spans="2:8">
      <c r="B202" s="81" t="s">
        <v>994</v>
      </c>
    </row>
    <row r="203" spans="2:8">
      <c r="B203" s="81" t="s">
        <v>995</v>
      </c>
    </row>
    <row r="204" spans="2:8">
      <c r="B204" s="81" t="s">
        <v>319</v>
      </c>
    </row>
    <row r="205" spans="2:8">
      <c r="B205" s="81" t="s">
        <v>1092</v>
      </c>
    </row>
    <row r="206" spans="2:8">
      <c r="B206" s="81" t="s">
        <v>1093</v>
      </c>
    </row>
    <row r="207" spans="2:8">
      <c r="B207" s="81" t="s">
        <v>1095</v>
      </c>
      <c r="D207" s="81" t="s">
        <v>1428</v>
      </c>
    </row>
    <row r="216" spans="6:6">
      <c r="F216" s="482">
        <v>1527730595.715313</v>
      </c>
    </row>
  </sheetData>
  <mergeCells count="15">
    <mergeCell ref="B118:E118"/>
    <mergeCell ref="G118:J118"/>
    <mergeCell ref="D173:D174"/>
    <mergeCell ref="G61:J61"/>
    <mergeCell ref="B84:C85"/>
    <mergeCell ref="F84:F85"/>
    <mergeCell ref="H84:H85"/>
    <mergeCell ref="B94:C95"/>
    <mergeCell ref="B93:C93"/>
    <mergeCell ref="B2:H2"/>
    <mergeCell ref="B61:E61"/>
    <mergeCell ref="B7:C8"/>
    <mergeCell ref="D7:D8"/>
    <mergeCell ref="B43:C43"/>
    <mergeCell ref="A46:I46"/>
  </mergeCells>
  <phoneticPr fontId="0" type="noConversion"/>
  <printOptions horizontalCentered="1"/>
  <pageMargins left="0.75" right="0.6" top="1" bottom="0.6" header="0.5" footer="0.5"/>
  <pageSetup paperSize="9" scale="95" firstPageNumber="6" orientation="portrait" useFirstPageNumber="1" r:id="rId1"/>
  <headerFooter alignWithMargins="0">
    <oddFooter>&amp;C&amp;P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7030A0"/>
  </sheetPr>
  <dimension ref="B1:AA216"/>
  <sheetViews>
    <sheetView view="pageBreakPreview" topLeftCell="H53" zoomScaleSheetLayoutView="100" workbookViewId="0">
      <selection activeCell="S68" sqref="S68"/>
    </sheetView>
  </sheetViews>
  <sheetFormatPr defaultColWidth="9.109375" defaultRowHeight="15.6"/>
  <cols>
    <col min="1" max="1" width="2.109375" customWidth="1"/>
    <col min="2" max="2" width="5.109375" style="1635" customWidth="1"/>
    <col min="3" max="3" width="12.33203125" style="1636" customWidth="1"/>
    <col min="4" max="4" width="4.44140625" style="1534" customWidth="1"/>
    <col min="5" max="5" width="22.6640625" style="1514" customWidth="1"/>
    <col min="6" max="6" width="19.6640625" style="1514" customWidth="1"/>
    <col min="7" max="7" width="18.5546875" style="1514" customWidth="1"/>
    <col min="8" max="8" width="7" style="1513" customWidth="1"/>
    <col min="9" max="9" width="18.44140625" style="1514" customWidth="1"/>
    <col min="10" max="10" width="16.5546875" style="132" customWidth="1"/>
    <col min="11" max="11" width="9.109375" style="132" customWidth="1"/>
    <col min="12" max="12" width="17" style="485" customWidth="1"/>
    <col min="13" max="13" width="11.44140625" customWidth="1"/>
    <col min="14" max="14" width="19" customWidth="1"/>
    <col min="15" max="15" width="7.44140625" customWidth="1"/>
    <col min="16" max="16" width="14.44140625" customWidth="1"/>
    <col min="17" max="17" width="4.6640625" customWidth="1"/>
    <col min="18" max="18" width="20.5546875" customWidth="1"/>
    <col min="19" max="19" width="19" customWidth="1"/>
  </cols>
  <sheetData>
    <row r="1" spans="2:19" s="22" customFormat="1" ht="18.600000000000001">
      <c r="B1" s="3964" t="s">
        <v>719</v>
      </c>
      <c r="C1" s="3964"/>
      <c r="D1" s="3964"/>
      <c r="E1" s="3964"/>
      <c r="F1" s="3964"/>
      <c r="G1" s="3964"/>
      <c r="H1" s="3964"/>
      <c r="I1" s="3964"/>
      <c r="J1" s="533"/>
      <c r="K1" s="533"/>
      <c r="L1" s="484"/>
      <c r="N1" s="38"/>
    </row>
    <row r="2" spans="2:19" s="22" customFormat="1" ht="16.5" customHeight="1">
      <c r="B2" s="3964" t="s">
        <v>1474</v>
      </c>
      <c r="C2" s="3964"/>
      <c r="D2" s="3964"/>
      <c r="E2" s="3964"/>
      <c r="F2" s="3964"/>
      <c r="G2" s="3964"/>
      <c r="H2" s="3964"/>
      <c r="I2" s="3964"/>
      <c r="J2" s="533"/>
      <c r="K2" s="533"/>
      <c r="L2" s="484"/>
      <c r="M2" s="1550"/>
      <c r="N2" s="38"/>
    </row>
    <row r="3" spans="2:19">
      <c r="J3" s="226"/>
      <c r="K3" s="226"/>
      <c r="M3" s="1551"/>
      <c r="N3" s="38"/>
    </row>
    <row r="4" spans="2:19">
      <c r="B4" s="3965" t="s">
        <v>2222</v>
      </c>
      <c r="C4" s="3965"/>
      <c r="D4" s="3965"/>
      <c r="E4" s="3965"/>
      <c r="F4" s="3965"/>
      <c r="G4" s="3965"/>
      <c r="H4" s="3965"/>
      <c r="I4" s="3965"/>
      <c r="J4" s="534"/>
      <c r="K4" s="534"/>
      <c r="M4" s="1551"/>
      <c r="N4" s="38"/>
    </row>
    <row r="5" spans="2:19">
      <c r="M5" s="1551"/>
      <c r="N5" s="38"/>
    </row>
    <row r="6" spans="2:19" s="42" customFormat="1" ht="37.200000000000003" customHeight="1">
      <c r="B6" s="1637" t="s">
        <v>738</v>
      </c>
      <c r="C6" s="3975" t="s">
        <v>1809</v>
      </c>
      <c r="D6" s="3976"/>
      <c r="E6" s="3973" t="s">
        <v>918</v>
      </c>
      <c r="F6" s="3974"/>
      <c r="G6" s="1606"/>
      <c r="H6" s="1515"/>
      <c r="I6" s="1516" t="s">
        <v>2371</v>
      </c>
      <c r="J6" s="531"/>
      <c r="K6" s="531"/>
      <c r="L6" s="486"/>
      <c r="M6" s="3980"/>
    </row>
    <row r="7" spans="2:19" ht="16.2" thickBot="1">
      <c r="B7" s="1635" t="s">
        <v>66</v>
      </c>
      <c r="E7" s="1607" t="s">
        <v>494</v>
      </c>
      <c r="F7" s="1607"/>
      <c r="G7" s="1607"/>
      <c r="H7" s="1517"/>
      <c r="M7" s="3981"/>
    </row>
    <row r="8" spans="2:19" ht="21" customHeight="1" thickBot="1">
      <c r="B8" s="1635">
        <v>1</v>
      </c>
      <c r="C8" s="1914">
        <v>3111101</v>
      </c>
      <c r="D8" s="1632">
        <v>1</v>
      </c>
      <c r="E8" s="1541" t="s">
        <v>721</v>
      </c>
      <c r="F8" s="1518" t="s">
        <v>721</v>
      </c>
      <c r="G8" s="1608">
        <v>261731618.25999999</v>
      </c>
      <c r="H8" s="3966" t="s">
        <v>1664</v>
      </c>
      <c r="I8" s="1519">
        <v>262967598.25999999</v>
      </c>
      <c r="J8" s="557"/>
      <c r="K8" s="690"/>
      <c r="M8" s="3981"/>
      <c r="N8" s="570"/>
      <c r="O8" s="23"/>
      <c r="P8" s="24"/>
      <c r="Q8" s="25"/>
      <c r="R8" s="24"/>
      <c r="S8" s="26"/>
    </row>
    <row r="9" spans="2:19" ht="16.2" thickBot="1">
      <c r="D9" s="1632"/>
      <c r="E9" s="1541"/>
      <c r="F9" s="1520" t="s">
        <v>1371</v>
      </c>
      <c r="G9" s="1545">
        <v>0</v>
      </c>
      <c r="H9" s="3967"/>
      <c r="I9" s="1521"/>
      <c r="J9" s="719"/>
      <c r="K9" s="690"/>
      <c r="M9" s="1552"/>
      <c r="N9" s="570"/>
      <c r="O9" s="23"/>
      <c r="P9" s="24"/>
      <c r="Q9" s="25"/>
      <c r="R9" s="24"/>
      <c r="S9" s="26"/>
    </row>
    <row r="10" spans="2:19" ht="16.2" thickBot="1">
      <c r="D10" s="1632"/>
      <c r="E10" s="1541"/>
      <c r="F10" s="1520" t="s">
        <v>1232</v>
      </c>
      <c r="G10" s="1545">
        <v>0</v>
      </c>
      <c r="H10" s="3967"/>
      <c r="I10" s="1521"/>
      <c r="J10" s="719"/>
      <c r="K10" s="690"/>
      <c r="M10" s="1552"/>
      <c r="N10" s="570"/>
      <c r="O10" s="23"/>
      <c r="P10" s="24"/>
      <c r="Q10" s="25"/>
      <c r="R10" s="24"/>
      <c r="S10" s="26"/>
    </row>
    <row r="11" spans="2:19" ht="16.2" thickBot="1">
      <c r="D11" s="1632"/>
      <c r="E11" s="1541"/>
      <c r="F11" s="1520" t="s">
        <v>1814</v>
      </c>
      <c r="G11" s="1545">
        <v>1168480</v>
      </c>
      <c r="H11" s="1585">
        <v>499</v>
      </c>
      <c r="I11" s="1521"/>
      <c r="J11" s="719"/>
      <c r="K11" s="690"/>
      <c r="M11" s="1552"/>
      <c r="N11" s="570"/>
      <c r="O11" s="23"/>
      <c r="P11" s="24"/>
      <c r="Q11" s="25"/>
      <c r="R11" s="24"/>
      <c r="S11" s="26"/>
    </row>
    <row r="12" spans="2:19" ht="16.2" thickBot="1">
      <c r="D12" s="1632"/>
      <c r="E12" s="1541"/>
      <c r="F12" s="1522" t="s">
        <v>1461</v>
      </c>
      <c r="G12" s="1609">
        <v>67500</v>
      </c>
      <c r="H12" s="1585"/>
      <c r="I12" s="1521"/>
      <c r="J12" s="719"/>
      <c r="K12" s="690"/>
      <c r="M12" s="3981"/>
      <c r="N12" s="570"/>
      <c r="O12" s="23"/>
      <c r="P12" s="24"/>
      <c r="Q12" s="25"/>
      <c r="R12" s="24"/>
      <c r="S12" s="26"/>
    </row>
    <row r="13" spans="2:19" ht="16.2" thickBot="1">
      <c r="D13" s="1632"/>
      <c r="E13" s="1541"/>
      <c r="F13" s="1523"/>
      <c r="G13" s="1610">
        <v>262967598.25999999</v>
      </c>
      <c r="H13" s="1585"/>
      <c r="I13" s="1521"/>
      <c r="J13" s="719"/>
      <c r="K13" s="690"/>
      <c r="M13" s="3981"/>
      <c r="N13" s="570"/>
      <c r="O13" s="23"/>
      <c r="P13" s="24"/>
      <c r="Q13" s="25"/>
      <c r="R13" s="24"/>
      <c r="S13" s="26"/>
    </row>
    <row r="14" spans="2:19" ht="19.8" thickBot="1">
      <c r="B14" s="1635">
        <v>2</v>
      </c>
      <c r="C14" s="1914">
        <v>3111201</v>
      </c>
      <c r="D14" s="1632">
        <v>2</v>
      </c>
      <c r="E14" s="1541" t="s">
        <v>722</v>
      </c>
      <c r="F14" s="1518" t="s">
        <v>722</v>
      </c>
      <c r="G14" s="1608">
        <v>72695882.159999996</v>
      </c>
      <c r="H14" s="3967" t="s">
        <v>1815</v>
      </c>
      <c r="I14" s="1519">
        <v>72922237.159999996</v>
      </c>
      <c r="J14" s="558"/>
      <c r="K14" s="691"/>
      <c r="M14" s="1553"/>
      <c r="N14" s="23"/>
      <c r="O14" s="23"/>
      <c r="P14" s="24"/>
      <c r="Q14" s="25"/>
      <c r="R14" s="24"/>
      <c r="S14" s="26"/>
    </row>
    <row r="15" spans="2:19">
      <c r="D15" s="1632"/>
      <c r="E15" s="1541"/>
      <c r="F15" s="1524" t="s">
        <v>1799</v>
      </c>
      <c r="G15" s="1545">
        <v>226355</v>
      </c>
      <c r="H15" s="3967"/>
      <c r="I15" s="1521"/>
      <c r="J15" s="691"/>
      <c r="K15" s="691"/>
      <c r="M15" s="1553"/>
      <c r="N15" s="23"/>
      <c r="O15" s="23"/>
      <c r="P15" s="24"/>
      <c r="Q15" s="25"/>
      <c r="R15" s="24"/>
      <c r="S15" s="26"/>
    </row>
    <row r="16" spans="2:19">
      <c r="D16" s="1632"/>
      <c r="E16" s="1541"/>
      <c r="F16" s="1522" t="s">
        <v>1462</v>
      </c>
      <c r="G16" s="1609">
        <v>0</v>
      </c>
      <c r="H16" s="1525"/>
      <c r="I16" s="1521"/>
      <c r="J16" s="691"/>
      <c r="K16" s="691"/>
      <c r="M16" s="1553"/>
      <c r="N16" s="23"/>
      <c r="O16" s="23"/>
      <c r="P16" s="24"/>
      <c r="Q16" s="25"/>
      <c r="R16" s="24"/>
      <c r="S16" s="26"/>
    </row>
    <row r="17" spans="2:19">
      <c r="D17" s="1632"/>
      <c r="E17" s="1541"/>
      <c r="F17" s="1541"/>
      <c r="G17" s="1610">
        <v>72922237.159999996</v>
      </c>
      <c r="H17" s="1525"/>
      <c r="I17" s="1521"/>
      <c r="J17" s="691"/>
      <c r="K17" s="691"/>
      <c r="M17" s="1553"/>
      <c r="N17" s="23"/>
      <c r="O17" s="23"/>
      <c r="P17" s="24"/>
      <c r="Q17" s="25"/>
      <c r="R17" s="24"/>
      <c r="S17" s="26"/>
    </row>
    <row r="18" spans="2:19" ht="19.2">
      <c r="B18" s="1635">
        <v>3</v>
      </c>
      <c r="C18" s="1914">
        <v>3111311</v>
      </c>
      <c r="D18" s="1632">
        <v>3</v>
      </c>
      <c r="E18" s="1541" t="s">
        <v>723</v>
      </c>
      <c r="F18" s="1541"/>
      <c r="G18" s="1541"/>
      <c r="H18" s="1525">
        <v>3</v>
      </c>
      <c r="I18" s="1521">
        <v>10457239</v>
      </c>
      <c r="J18" s="705"/>
      <c r="K18" s="402"/>
      <c r="M18" s="1553"/>
      <c r="N18" s="23"/>
      <c r="O18" s="23"/>
      <c r="P18" s="24"/>
      <c r="Q18" s="25"/>
      <c r="R18" s="24"/>
      <c r="S18" s="26"/>
    </row>
    <row r="19" spans="2:19" ht="19.2">
      <c r="B19" s="1635">
        <v>4</v>
      </c>
      <c r="C19" s="1914">
        <v>3111311</v>
      </c>
      <c r="D19" s="1632">
        <v>4</v>
      </c>
      <c r="E19" s="1541" t="s">
        <v>724</v>
      </c>
      <c r="F19" s="1541"/>
      <c r="G19" s="1541"/>
      <c r="H19" s="1525">
        <v>4</v>
      </c>
      <c r="I19" s="1521">
        <v>7837723.4100000001</v>
      </c>
      <c r="J19" s="705"/>
      <c r="K19" s="402"/>
      <c r="M19" s="1553"/>
      <c r="N19" s="23"/>
      <c r="O19" s="23"/>
      <c r="P19" s="24"/>
      <c r="Q19" s="25"/>
      <c r="R19" s="24"/>
      <c r="S19" s="26"/>
    </row>
    <row r="20" spans="2:19" s="38" customFormat="1">
      <c r="B20" s="1635">
        <v>5</v>
      </c>
      <c r="C20" s="1636"/>
      <c r="D20" s="1632">
        <v>5</v>
      </c>
      <c r="E20" s="1541" t="s">
        <v>692</v>
      </c>
      <c r="F20" s="1541"/>
      <c r="G20" s="1541"/>
      <c r="H20" s="1525">
        <v>5</v>
      </c>
      <c r="I20" s="1521">
        <v>0</v>
      </c>
      <c r="J20" s="705"/>
      <c r="K20" s="402"/>
      <c r="L20" s="487"/>
      <c r="M20" s="1553"/>
      <c r="N20" s="23"/>
      <c r="O20" s="23"/>
      <c r="P20" s="24"/>
      <c r="Q20" s="25"/>
      <c r="R20" s="24"/>
      <c r="S20" s="26"/>
    </row>
    <row r="21" spans="2:19">
      <c r="B21" s="1635">
        <v>6</v>
      </c>
      <c r="D21" s="1632">
        <v>6</v>
      </c>
      <c r="E21" s="1541" t="s">
        <v>693</v>
      </c>
      <c r="F21" s="1541"/>
      <c r="G21" s="1541"/>
      <c r="H21" s="1525">
        <v>6</v>
      </c>
      <c r="I21" s="1521">
        <v>0</v>
      </c>
      <c r="J21" s="705"/>
      <c r="K21" s="402"/>
      <c r="M21" s="1553"/>
      <c r="N21" s="23"/>
      <c r="O21" s="23"/>
      <c r="P21" s="24"/>
      <c r="Q21" s="25"/>
      <c r="R21" s="24"/>
      <c r="S21" s="27"/>
    </row>
    <row r="22" spans="2:19">
      <c r="B22" s="1635">
        <v>7</v>
      </c>
      <c r="C22" s="1636">
        <v>4705</v>
      </c>
      <c r="D22" s="1632">
        <v>7</v>
      </c>
      <c r="E22" s="1541" t="s">
        <v>725</v>
      </c>
      <c r="F22" s="1541"/>
      <c r="G22" s="1541"/>
      <c r="H22" s="1525">
        <v>7</v>
      </c>
      <c r="I22" s="1521">
        <v>127825099.03</v>
      </c>
      <c r="J22" s="705"/>
      <c r="K22" s="402"/>
      <c r="M22" s="1553"/>
      <c r="N22" s="3968"/>
      <c r="O22" s="3968"/>
      <c r="P22" s="3968"/>
      <c r="Q22" s="3968"/>
      <c r="R22" s="3968"/>
      <c r="S22" s="29"/>
    </row>
    <row r="23" spans="2:19">
      <c r="B23" s="1635">
        <v>8</v>
      </c>
      <c r="C23" s="1636">
        <v>4705</v>
      </c>
      <c r="D23" s="1632">
        <v>8</v>
      </c>
      <c r="E23" s="1541" t="s">
        <v>726</v>
      </c>
      <c r="F23" s="1541"/>
      <c r="G23" s="1541"/>
      <c r="H23" s="1525">
        <v>8</v>
      </c>
      <c r="I23" s="1521">
        <v>39579710.82</v>
      </c>
      <c r="J23" s="705"/>
      <c r="K23" s="402"/>
      <c r="M23" s="1553"/>
      <c r="N23" s="23"/>
      <c r="O23" s="23"/>
      <c r="P23" s="24"/>
      <c r="Q23" s="25"/>
      <c r="R23" s="24"/>
      <c r="S23" s="26"/>
    </row>
    <row r="24" spans="2:19">
      <c r="B24" s="1635">
        <v>9</v>
      </c>
      <c r="C24" s="1636">
        <v>4733</v>
      </c>
      <c r="D24" s="1632">
        <v>9</v>
      </c>
      <c r="E24" s="1541" t="s">
        <v>1707</v>
      </c>
      <c r="F24" s="1541"/>
      <c r="G24" s="1541"/>
      <c r="H24" s="1525">
        <v>9</v>
      </c>
      <c r="I24" s="1521">
        <v>0</v>
      </c>
      <c r="J24" s="705"/>
      <c r="K24" s="402"/>
      <c r="M24" s="1553"/>
      <c r="N24" s="23"/>
      <c r="O24" s="23"/>
      <c r="P24" s="24"/>
      <c r="Q24" s="25"/>
      <c r="R24" s="24"/>
      <c r="S24" s="26"/>
    </row>
    <row r="25" spans="2:19">
      <c r="B25" s="1635">
        <v>10</v>
      </c>
      <c r="C25" s="1636">
        <v>4733</v>
      </c>
      <c r="D25" s="1632"/>
      <c r="E25" s="1541" t="s">
        <v>1758</v>
      </c>
      <c r="F25" s="1541"/>
      <c r="G25" s="1541"/>
      <c r="H25" s="1525">
        <v>553</v>
      </c>
      <c r="I25" s="1521">
        <v>0</v>
      </c>
      <c r="J25" s="705"/>
      <c r="K25" s="402"/>
      <c r="M25" s="1553"/>
      <c r="N25" s="23"/>
      <c r="O25" s="23"/>
      <c r="P25" s="24"/>
      <c r="Q25" s="25"/>
      <c r="R25" s="24"/>
      <c r="S25" s="26"/>
    </row>
    <row r="26" spans="2:19">
      <c r="B26" s="1635">
        <v>11</v>
      </c>
      <c r="C26" s="1636">
        <v>4714</v>
      </c>
      <c r="D26" s="1632">
        <v>11</v>
      </c>
      <c r="E26" s="1541" t="s">
        <v>1567</v>
      </c>
      <c r="F26" s="1541"/>
      <c r="G26" s="1541"/>
      <c r="H26" s="1525">
        <v>11</v>
      </c>
      <c r="I26" s="1521">
        <v>5577811</v>
      </c>
      <c r="J26" s="705"/>
      <c r="K26" s="402"/>
      <c r="M26" s="1553"/>
      <c r="N26" s="23"/>
      <c r="O26" s="23"/>
      <c r="P26" s="24"/>
      <c r="Q26" s="25"/>
      <c r="R26" s="24"/>
      <c r="S26" s="26"/>
    </row>
    <row r="27" spans="2:19">
      <c r="B27" s="1635">
        <v>12</v>
      </c>
      <c r="C27" s="1636">
        <v>4713</v>
      </c>
      <c r="D27" s="1632">
        <v>12</v>
      </c>
      <c r="E27" s="1541" t="s">
        <v>289</v>
      </c>
      <c r="F27" s="1541"/>
      <c r="G27" s="1541"/>
      <c r="H27" s="1525">
        <v>12</v>
      </c>
      <c r="I27" s="1521">
        <v>43154684</v>
      </c>
      <c r="J27" s="705"/>
      <c r="K27" s="402"/>
      <c r="M27" s="1553"/>
      <c r="N27" s="23"/>
      <c r="O27" s="23"/>
      <c r="P27" s="24"/>
      <c r="Q27" s="25"/>
      <c r="R27" s="24"/>
      <c r="S27" s="26"/>
    </row>
    <row r="28" spans="2:19">
      <c r="B28" s="1635">
        <v>13</v>
      </c>
      <c r="C28" s="1636">
        <v>4713</v>
      </c>
      <c r="D28" s="1632">
        <v>13</v>
      </c>
      <c r="E28" s="1541" t="s">
        <v>290</v>
      </c>
      <c r="F28" s="1541"/>
      <c r="G28" s="1541"/>
      <c r="H28" s="1525">
        <v>13</v>
      </c>
      <c r="I28" s="1521">
        <v>11802790</v>
      </c>
      <c r="J28" s="705"/>
      <c r="K28" s="402"/>
      <c r="M28" s="1553"/>
      <c r="N28" s="23"/>
      <c r="O28" s="23"/>
      <c r="P28" s="24"/>
      <c r="Q28" s="25"/>
      <c r="R28" s="24"/>
      <c r="S28" s="26"/>
    </row>
    <row r="29" spans="2:19">
      <c r="B29" s="1635">
        <v>14</v>
      </c>
      <c r="D29" s="1632">
        <v>14</v>
      </c>
      <c r="E29" s="1541" t="s">
        <v>291</v>
      </c>
      <c r="F29" s="1541"/>
      <c r="G29" s="1541"/>
      <c r="H29" s="1525">
        <v>14</v>
      </c>
      <c r="I29" s="1521">
        <v>0</v>
      </c>
      <c r="J29" s="705"/>
      <c r="K29" s="402"/>
      <c r="M29" s="1553"/>
      <c r="N29" s="23"/>
      <c r="O29" s="23"/>
      <c r="P29" s="24"/>
      <c r="Q29" s="25"/>
      <c r="R29" s="24"/>
      <c r="S29" s="26"/>
    </row>
    <row r="30" spans="2:19">
      <c r="B30" s="1635">
        <v>15</v>
      </c>
      <c r="D30" s="1632">
        <v>16</v>
      </c>
      <c r="E30" s="1541" t="s">
        <v>292</v>
      </c>
      <c r="F30" s="1541"/>
      <c r="G30" s="1541"/>
      <c r="H30" s="1525">
        <v>15</v>
      </c>
      <c r="I30" s="2192">
        <v>0</v>
      </c>
      <c r="J30" s="705"/>
      <c r="K30" s="402"/>
      <c r="M30" s="1553"/>
      <c r="N30" s="23"/>
      <c r="O30" s="23"/>
      <c r="P30" s="24"/>
      <c r="Q30" s="25"/>
      <c r="R30" s="24"/>
      <c r="S30" s="26"/>
    </row>
    <row r="31" spans="2:19">
      <c r="B31" s="1635">
        <v>16</v>
      </c>
      <c r="D31" s="1632">
        <v>17</v>
      </c>
      <c r="E31" s="1541" t="s">
        <v>293</v>
      </c>
      <c r="F31" s="1541"/>
      <c r="G31" s="1541"/>
      <c r="H31" s="1525">
        <v>16</v>
      </c>
      <c r="I31" s="2192">
        <v>0</v>
      </c>
      <c r="J31" s="705"/>
      <c r="K31" s="402"/>
      <c r="M31" s="1553"/>
      <c r="N31" s="23"/>
      <c r="O31" s="23"/>
      <c r="P31" s="24"/>
      <c r="Q31" s="25"/>
      <c r="R31" s="24"/>
      <c r="S31" s="27"/>
    </row>
    <row r="32" spans="2:19">
      <c r="B32" s="1635">
        <v>17</v>
      </c>
      <c r="C32" s="1636">
        <v>4765</v>
      </c>
      <c r="D32" s="1632">
        <v>20</v>
      </c>
      <c r="E32" s="1541" t="s">
        <v>294</v>
      </c>
      <c r="F32" s="1541"/>
      <c r="G32" s="1541"/>
      <c r="H32" s="1525">
        <v>18</v>
      </c>
      <c r="I32" s="1521">
        <v>1335954</v>
      </c>
      <c r="J32" s="705"/>
      <c r="K32" s="402"/>
      <c r="M32" s="1553"/>
      <c r="N32" s="23"/>
      <c r="O32" s="23"/>
      <c r="P32" s="24"/>
      <c r="Q32" s="25"/>
      <c r="R32" s="24"/>
      <c r="S32" s="27"/>
    </row>
    <row r="33" spans="2:19">
      <c r="B33" s="1635">
        <v>18</v>
      </c>
      <c r="C33" s="1636">
        <v>4709</v>
      </c>
      <c r="D33" s="1632">
        <v>55</v>
      </c>
      <c r="E33" s="1541" t="s">
        <v>17</v>
      </c>
      <c r="F33" s="1541"/>
      <c r="G33" s="1541"/>
      <c r="H33" s="1525">
        <v>51</v>
      </c>
      <c r="I33" s="1521">
        <v>399870</v>
      </c>
      <c r="J33" s="705"/>
      <c r="K33" s="402"/>
      <c r="M33" s="1553"/>
      <c r="N33" s="23"/>
      <c r="O33" s="23"/>
      <c r="P33" s="24"/>
      <c r="Q33" s="25"/>
      <c r="R33" s="24"/>
      <c r="S33" s="27"/>
    </row>
    <row r="34" spans="2:19">
      <c r="B34" s="1635">
        <v>19</v>
      </c>
      <c r="C34" s="1636">
        <v>4709</v>
      </c>
      <c r="D34" s="1632">
        <v>56</v>
      </c>
      <c r="E34" s="1541" t="s">
        <v>18</v>
      </c>
      <c r="F34" s="1541"/>
      <c r="G34" s="1541"/>
      <c r="H34" s="1525">
        <v>52</v>
      </c>
      <c r="I34" s="1521">
        <v>2808170</v>
      </c>
      <c r="J34" s="705"/>
      <c r="K34" s="402"/>
      <c r="M34" s="1553"/>
      <c r="N34" s="23"/>
      <c r="O34" s="23"/>
      <c r="P34" s="24"/>
      <c r="Q34" s="25"/>
      <c r="R34" s="24"/>
      <c r="S34" s="27"/>
    </row>
    <row r="35" spans="2:19">
      <c r="B35" s="1635">
        <v>20</v>
      </c>
      <c r="C35" s="1636">
        <v>4793</v>
      </c>
      <c r="D35" s="1632"/>
      <c r="E35" s="1541" t="s">
        <v>1231</v>
      </c>
      <c r="F35" s="1541"/>
      <c r="G35" s="1541"/>
      <c r="H35" s="1525">
        <v>536</v>
      </c>
      <c r="I35" s="1521">
        <v>682307</v>
      </c>
      <c r="J35" s="705"/>
      <c r="K35" s="402"/>
      <c r="M35" s="1553"/>
      <c r="N35" s="23"/>
      <c r="O35" s="23"/>
      <c r="P35" s="24"/>
      <c r="Q35" s="25"/>
      <c r="R35" s="24"/>
      <c r="S35" s="27"/>
    </row>
    <row r="36" spans="2:19">
      <c r="B36" s="1635">
        <v>21</v>
      </c>
      <c r="D36" s="1632"/>
      <c r="E36" s="1541" t="s">
        <v>1764</v>
      </c>
      <c r="F36" s="1541"/>
      <c r="G36" s="1541"/>
      <c r="H36" s="1525">
        <v>559</v>
      </c>
      <c r="I36" s="1521">
        <v>0</v>
      </c>
      <c r="J36" s="705"/>
      <c r="K36" s="402"/>
      <c r="M36" s="1553"/>
      <c r="N36" s="23"/>
      <c r="O36" s="23"/>
      <c r="P36" s="24"/>
      <c r="Q36" s="25"/>
      <c r="R36" s="24"/>
      <c r="S36" s="27"/>
    </row>
    <row r="37" spans="2:19">
      <c r="B37" s="1635">
        <v>22</v>
      </c>
      <c r="C37" s="1636">
        <v>4725</v>
      </c>
      <c r="D37" s="1632">
        <v>24</v>
      </c>
      <c r="E37" s="1541" t="s">
        <v>296</v>
      </c>
      <c r="F37" s="1541"/>
      <c r="G37" s="1541"/>
      <c r="H37" s="1525">
        <v>20</v>
      </c>
      <c r="I37" s="1521">
        <v>305931.36</v>
      </c>
      <c r="J37" s="705"/>
      <c r="K37" s="402"/>
      <c r="M37" s="1553"/>
      <c r="N37" s="3961"/>
      <c r="O37" s="3961"/>
      <c r="P37" s="3961"/>
      <c r="Q37" s="3961"/>
      <c r="R37" s="3961"/>
      <c r="S37" s="29"/>
    </row>
    <row r="38" spans="2:19" s="4" customFormat="1">
      <c r="B38" s="1635">
        <v>23</v>
      </c>
      <c r="C38" s="1636">
        <v>4721</v>
      </c>
      <c r="D38" s="1632">
        <v>26</v>
      </c>
      <c r="E38" s="1541" t="s">
        <v>647</v>
      </c>
      <c r="F38" s="1541"/>
      <c r="G38" s="1541"/>
      <c r="H38" s="1525">
        <v>22</v>
      </c>
      <c r="I38" s="1521">
        <v>240000</v>
      </c>
      <c r="J38" s="705"/>
      <c r="K38" s="402"/>
      <c r="L38" s="488"/>
      <c r="M38" s="1554"/>
      <c r="N38" s="31"/>
    </row>
    <row r="39" spans="2:19" ht="16.2" thickBot="1">
      <c r="B39" s="1635">
        <v>24</v>
      </c>
      <c r="C39" s="1636">
        <v>4721</v>
      </c>
      <c r="D39" s="1632"/>
      <c r="E39" s="1541" t="s">
        <v>1480</v>
      </c>
      <c r="F39" s="1541"/>
      <c r="G39" s="1541"/>
      <c r="H39" s="1525">
        <v>482</v>
      </c>
      <c r="I39" s="1521">
        <v>25980</v>
      </c>
      <c r="J39" s="402"/>
      <c r="K39" s="402"/>
      <c r="M39" s="1555"/>
      <c r="N39" s="30"/>
      <c r="O39" s="30"/>
      <c r="P39" s="30"/>
      <c r="Q39" s="30"/>
      <c r="R39" s="30"/>
      <c r="S39" s="29"/>
    </row>
    <row r="40" spans="2:19" s="62" customFormat="1" ht="16.2" thickBot="1">
      <c r="B40" s="1635"/>
      <c r="C40" s="1636"/>
      <c r="D40" s="1632"/>
      <c r="E40" s="1611" t="s">
        <v>919</v>
      </c>
      <c r="F40" s="1612"/>
      <c r="G40" s="1612"/>
      <c r="H40" s="1526"/>
      <c r="I40" s="1527">
        <v>587923105.04000008</v>
      </c>
      <c r="J40" s="895"/>
      <c r="K40" s="398"/>
      <c r="L40" s="398"/>
      <c r="M40" s="1553"/>
      <c r="N40" s="254"/>
      <c r="O40" s="254"/>
      <c r="P40" s="254"/>
      <c r="Q40" s="254"/>
      <c r="R40" s="254"/>
      <c r="S40" s="255"/>
    </row>
    <row r="41" spans="2:19" s="21" customFormat="1" ht="16.2" thickBot="1">
      <c r="B41" s="1638" t="s">
        <v>68</v>
      </c>
      <c r="C41" s="1639"/>
      <c r="D41" s="1633"/>
      <c r="E41" s="1613" t="s">
        <v>920</v>
      </c>
      <c r="F41" s="1614"/>
      <c r="G41" s="1614"/>
      <c r="H41" s="1528"/>
      <c r="I41" s="1529"/>
      <c r="J41" s="406"/>
      <c r="K41" s="406"/>
      <c r="L41" s="489"/>
      <c r="M41" s="1553"/>
      <c r="N41" s="32"/>
      <c r="O41" s="32"/>
      <c r="P41" s="33"/>
      <c r="Q41" s="34"/>
      <c r="R41" s="16"/>
      <c r="S41" s="35"/>
    </row>
    <row r="42" spans="2:19" ht="31.8" thickBot="1">
      <c r="B42" s="1635">
        <v>25</v>
      </c>
      <c r="C42" s="1636">
        <v>4845</v>
      </c>
      <c r="D42" s="1632">
        <v>10</v>
      </c>
      <c r="E42" s="1541" t="s">
        <v>287</v>
      </c>
      <c r="F42" s="1615" t="s">
        <v>1766</v>
      </c>
      <c r="G42" s="1616">
        <v>141938</v>
      </c>
      <c r="H42" s="1525" t="s">
        <v>1683</v>
      </c>
      <c r="I42" s="1530">
        <v>142838</v>
      </c>
      <c r="J42" s="713"/>
      <c r="K42" s="691"/>
      <c r="M42" s="1553"/>
      <c r="N42" s="23"/>
      <c r="O42" s="23"/>
      <c r="P42" s="24"/>
      <c r="Q42" s="25"/>
      <c r="R42" s="24"/>
      <c r="S42" s="26"/>
    </row>
    <row r="43" spans="2:19" s="21" customFormat="1">
      <c r="B43" s="93">
        <v>26</v>
      </c>
      <c r="C43" s="1636">
        <v>4845</v>
      </c>
      <c r="D43" s="1632">
        <v>11</v>
      </c>
      <c r="E43" s="1541" t="s">
        <v>288</v>
      </c>
      <c r="F43" s="1617" t="s">
        <v>1767</v>
      </c>
      <c r="G43" s="1618">
        <v>900</v>
      </c>
      <c r="H43" s="1525"/>
      <c r="I43" s="1530"/>
      <c r="J43" s="402"/>
      <c r="K43" s="402"/>
      <c r="L43" s="489"/>
      <c r="M43" s="1556"/>
      <c r="N43" s="32"/>
      <c r="O43" s="32"/>
      <c r="P43" s="33"/>
      <c r="Q43" s="34"/>
      <c r="R43" s="16"/>
      <c r="S43" s="35"/>
    </row>
    <row r="44" spans="2:19">
      <c r="B44" s="1635">
        <v>27</v>
      </c>
      <c r="C44" s="1636">
        <v>4773</v>
      </c>
      <c r="D44" s="1632">
        <v>22</v>
      </c>
      <c r="E44" s="1541" t="s">
        <v>295</v>
      </c>
      <c r="F44" s="1541"/>
      <c r="G44" s="1619">
        <v>142838</v>
      </c>
      <c r="H44" s="1525">
        <v>19</v>
      </c>
      <c r="I44" s="1530">
        <v>4574500</v>
      </c>
      <c r="J44" s="402"/>
      <c r="K44" s="402"/>
      <c r="M44" s="1553"/>
      <c r="N44" s="23"/>
      <c r="O44" s="23"/>
      <c r="P44" s="24"/>
      <c r="Q44" s="25"/>
      <c r="R44" s="17"/>
      <c r="S44" s="35"/>
    </row>
    <row r="45" spans="2:19">
      <c r="B45" s="93">
        <v>28</v>
      </c>
      <c r="D45" s="1632">
        <v>27</v>
      </c>
      <c r="E45" s="1541" t="s">
        <v>1509</v>
      </c>
      <c r="F45" s="1541"/>
      <c r="G45" s="1541"/>
      <c r="H45" s="1531">
        <v>23</v>
      </c>
      <c r="I45" s="1530">
        <v>0</v>
      </c>
      <c r="J45" s="402"/>
      <c r="K45" s="402"/>
      <c r="M45" s="1557"/>
      <c r="N45" s="23"/>
      <c r="O45" s="23"/>
      <c r="P45" s="24"/>
      <c r="Q45" s="25"/>
      <c r="R45" s="24"/>
      <c r="S45" s="26"/>
    </row>
    <row r="46" spans="2:19">
      <c r="B46" s="1635">
        <v>29</v>
      </c>
      <c r="D46" s="1632">
        <v>28</v>
      </c>
      <c r="E46" s="1541" t="s">
        <v>300</v>
      </c>
      <c r="F46" s="1541"/>
      <c r="G46" s="1541"/>
      <c r="H46" s="1525">
        <v>24</v>
      </c>
      <c r="I46" s="1521">
        <v>0</v>
      </c>
      <c r="J46" s="402"/>
      <c r="K46" s="402"/>
      <c r="M46" s="1553"/>
      <c r="N46" s="23"/>
      <c r="O46" s="23"/>
      <c r="P46" s="24"/>
      <c r="Q46" s="25"/>
      <c r="R46" s="24"/>
      <c r="S46" s="26"/>
    </row>
    <row r="47" spans="2:19">
      <c r="B47" s="93">
        <v>30</v>
      </c>
      <c r="C47" s="1636">
        <v>4851</v>
      </c>
      <c r="D47" s="1632"/>
      <c r="E47" s="1620" t="s">
        <v>921</v>
      </c>
      <c r="F47" s="1620"/>
      <c r="G47" s="1620"/>
      <c r="H47" s="1532"/>
      <c r="I47" s="1521"/>
      <c r="J47" s="402"/>
      <c r="K47" s="402"/>
      <c r="M47" s="1553"/>
      <c r="N47" s="23"/>
      <c r="O47" s="23"/>
      <c r="P47" s="24"/>
      <c r="Q47" s="25"/>
      <c r="R47" s="24"/>
      <c r="S47" s="26"/>
    </row>
    <row r="48" spans="2:19">
      <c r="B48" s="1635">
        <v>31</v>
      </c>
      <c r="C48" s="1636">
        <v>4851</v>
      </c>
      <c r="D48" s="1632"/>
      <c r="E48" s="1541" t="s">
        <v>1098</v>
      </c>
      <c r="F48" s="1541"/>
      <c r="G48" s="1541"/>
      <c r="H48" s="1525">
        <v>25</v>
      </c>
      <c r="I48" s="1521">
        <v>326275</v>
      </c>
      <c r="J48" s="402"/>
      <c r="K48" s="402"/>
      <c r="M48" s="1553"/>
      <c r="N48" s="23"/>
      <c r="O48" s="23"/>
      <c r="P48" s="24"/>
      <c r="Q48" s="25"/>
      <c r="R48" s="24"/>
      <c r="S48" s="26"/>
    </row>
    <row r="49" spans="2:19" ht="16.2" thickBot="1">
      <c r="B49" s="93">
        <v>32</v>
      </c>
      <c r="C49" s="1636">
        <v>4881</v>
      </c>
      <c r="D49" s="1632"/>
      <c r="E49" s="1541" t="s">
        <v>1099</v>
      </c>
      <c r="F49" s="1541"/>
      <c r="G49" s="1541"/>
      <c r="H49" s="1525">
        <v>21</v>
      </c>
      <c r="I49" s="1521">
        <v>2000</v>
      </c>
      <c r="J49" s="402"/>
      <c r="K49" s="402"/>
      <c r="M49" s="1553"/>
      <c r="N49" s="23"/>
      <c r="O49" s="23"/>
      <c r="P49" s="24"/>
      <c r="Q49" s="25"/>
      <c r="R49" s="24"/>
      <c r="S49" s="26"/>
    </row>
    <row r="50" spans="2:19" ht="16.2" thickBot="1">
      <c r="B50" s="1635">
        <v>33</v>
      </c>
      <c r="C50" s="1636">
        <v>4881</v>
      </c>
      <c r="D50" s="1632"/>
      <c r="E50" s="1541" t="s">
        <v>922</v>
      </c>
      <c r="F50" s="1541"/>
      <c r="G50" s="1541"/>
      <c r="H50" s="1525" t="s">
        <v>1579</v>
      </c>
      <c r="I50" s="1521">
        <v>19086394</v>
      </c>
      <c r="J50" s="556"/>
      <c r="K50" s="691"/>
      <c r="M50" s="1553"/>
      <c r="N50" s="23"/>
      <c r="O50" s="23"/>
      <c r="P50" s="24"/>
      <c r="Q50" s="25"/>
      <c r="R50" s="24"/>
      <c r="S50" s="26"/>
    </row>
    <row r="51" spans="2:19">
      <c r="B51" s="93">
        <v>34</v>
      </c>
      <c r="C51" s="1636">
        <v>4851</v>
      </c>
      <c r="D51" s="1632"/>
      <c r="E51" s="1541" t="s">
        <v>12</v>
      </c>
      <c r="F51" s="1541"/>
      <c r="G51" s="1541"/>
      <c r="H51" s="1525">
        <v>41</v>
      </c>
      <c r="I51" s="1521">
        <v>0</v>
      </c>
      <c r="J51" s="402"/>
      <c r="K51" s="402"/>
      <c r="M51" s="1553"/>
      <c r="N51" s="23"/>
      <c r="O51" s="23"/>
      <c r="P51" s="24"/>
      <c r="Q51" s="25"/>
      <c r="R51" s="24"/>
      <c r="S51" s="26"/>
    </row>
    <row r="52" spans="2:19">
      <c r="B52" s="1635">
        <v>35</v>
      </c>
      <c r="C52" s="1636">
        <v>4851</v>
      </c>
      <c r="D52" s="1632"/>
      <c r="E52" s="1541" t="s">
        <v>13</v>
      </c>
      <c r="F52" s="1541"/>
      <c r="G52" s="1541"/>
      <c r="H52" s="1525">
        <v>42</v>
      </c>
      <c r="I52" s="1521">
        <v>0</v>
      </c>
      <c r="J52" s="402"/>
      <c r="K52" s="402"/>
      <c r="M52" s="1553"/>
      <c r="N52" s="23"/>
      <c r="O52" s="23"/>
      <c r="P52" s="24"/>
      <c r="Q52" s="25"/>
      <c r="R52" s="24"/>
      <c r="S52" s="26"/>
    </row>
    <row r="53" spans="2:19" ht="16.2" thickBot="1">
      <c r="B53" s="93">
        <v>36</v>
      </c>
      <c r="C53" s="1636">
        <v>4881</v>
      </c>
      <c r="D53" s="1632"/>
      <c r="E53" s="1541" t="s">
        <v>1510</v>
      </c>
      <c r="F53" s="1541"/>
      <c r="G53" s="1541"/>
      <c r="H53" s="1525">
        <v>491</v>
      </c>
      <c r="I53" s="1521">
        <v>0</v>
      </c>
      <c r="J53" s="402"/>
      <c r="K53" s="402"/>
      <c r="M53" s="1555"/>
      <c r="N53" s="23"/>
      <c r="O53" s="23"/>
      <c r="P53" s="24"/>
      <c r="Q53" s="25"/>
      <c r="R53" s="24"/>
      <c r="S53" s="26"/>
    </row>
    <row r="54" spans="2:19" ht="16.2" thickBot="1">
      <c r="D54" s="1632"/>
      <c r="E54" s="1541"/>
      <c r="F54" s="1541"/>
      <c r="G54" s="1541"/>
      <c r="H54" s="1525"/>
      <c r="I54" s="1533">
        <v>24132007</v>
      </c>
      <c r="J54" s="402"/>
      <c r="K54" s="402"/>
      <c r="M54" s="1553"/>
      <c r="N54" s="23"/>
      <c r="O54" s="23"/>
      <c r="P54" s="24"/>
      <c r="Q54" s="25"/>
      <c r="R54" s="24"/>
      <c r="S54" s="26"/>
    </row>
    <row r="55" spans="2:19">
      <c r="D55" s="1632"/>
      <c r="E55" s="1621" t="s">
        <v>927</v>
      </c>
      <c r="F55" s="1621"/>
      <c r="G55" s="1621"/>
      <c r="H55" s="1528"/>
      <c r="I55" s="1534"/>
      <c r="J55" s="440"/>
      <c r="K55" s="440"/>
      <c r="L55" s="532"/>
      <c r="M55" s="1553"/>
      <c r="N55" s="23"/>
      <c r="O55" s="23"/>
      <c r="P55" s="24"/>
      <c r="Q55" s="25"/>
      <c r="R55" s="24"/>
      <c r="S55" s="26"/>
    </row>
    <row r="56" spans="2:19">
      <c r="B56" s="1635">
        <v>37</v>
      </c>
      <c r="C56" s="1636">
        <v>4827</v>
      </c>
      <c r="D56" s="1632">
        <v>32</v>
      </c>
      <c r="E56" s="1541" t="s">
        <v>648</v>
      </c>
      <c r="F56" s="1541"/>
      <c r="G56" s="1541"/>
      <c r="H56" s="1525">
        <v>28</v>
      </c>
      <c r="I56" s="1521">
        <v>1395004.31</v>
      </c>
      <c r="J56" s="402"/>
      <c r="K56" s="402"/>
      <c r="M56" s="1558"/>
      <c r="N56" s="23"/>
      <c r="O56" s="23"/>
      <c r="P56" s="24"/>
      <c r="Q56" s="25"/>
      <c r="R56" s="24"/>
      <c r="S56" s="26"/>
    </row>
    <row r="57" spans="2:19">
      <c r="B57" s="1635">
        <v>38</v>
      </c>
      <c r="C57" s="1636">
        <v>4888</v>
      </c>
      <c r="D57" s="1632"/>
      <c r="E57" s="1541" t="s">
        <v>1759</v>
      </c>
      <c r="F57" s="1541"/>
      <c r="G57" s="1541"/>
      <c r="H57" s="1525">
        <v>554</v>
      </c>
      <c r="I57" s="1521">
        <v>18486</v>
      </c>
      <c r="J57" s="402"/>
      <c r="K57" s="402"/>
      <c r="M57" s="1553"/>
      <c r="N57" s="23"/>
      <c r="O57" s="23"/>
      <c r="P57" s="24"/>
      <c r="Q57" s="25"/>
      <c r="R57" s="24"/>
      <c r="S57" s="26"/>
    </row>
    <row r="58" spans="2:19" ht="18.600000000000001" customHeight="1">
      <c r="B58" s="1635">
        <v>39</v>
      </c>
      <c r="D58" s="1632">
        <v>33</v>
      </c>
      <c r="E58" s="1541" t="s">
        <v>1819</v>
      </c>
      <c r="F58" s="1541"/>
      <c r="G58" s="1541"/>
      <c r="H58" s="1585" t="s">
        <v>1808</v>
      </c>
      <c r="I58" s="1521">
        <v>2719927.86</v>
      </c>
      <c r="J58" s="402"/>
      <c r="K58" s="402"/>
      <c r="M58" s="1553"/>
      <c r="N58" s="23"/>
      <c r="O58" s="23"/>
      <c r="P58" s="23"/>
      <c r="Q58" s="23"/>
      <c r="R58" s="23"/>
      <c r="S58" s="36"/>
    </row>
    <row r="59" spans="2:19">
      <c r="B59" s="1635">
        <v>40</v>
      </c>
      <c r="C59" s="1636">
        <v>4806</v>
      </c>
      <c r="D59" s="1632">
        <v>34</v>
      </c>
      <c r="E59" s="1541" t="s">
        <v>649</v>
      </c>
      <c r="F59" s="1541"/>
      <c r="G59" s="1541"/>
      <c r="H59" s="1525">
        <v>30</v>
      </c>
      <c r="I59" s="1521">
        <v>1210866.26</v>
      </c>
      <c r="J59" s="402"/>
      <c r="K59" s="402"/>
      <c r="M59" s="1553"/>
      <c r="N59" s="23"/>
      <c r="O59" s="23"/>
      <c r="P59" s="23"/>
      <c r="Q59" s="23"/>
      <c r="R59" s="23"/>
      <c r="S59" s="29"/>
    </row>
    <row r="60" spans="2:19">
      <c r="B60" s="1635">
        <v>41</v>
      </c>
      <c r="C60" s="1636">
        <v>4821</v>
      </c>
      <c r="D60" s="1632">
        <v>35</v>
      </c>
      <c r="E60" s="1541" t="s">
        <v>559</v>
      </c>
      <c r="F60" s="1541"/>
      <c r="G60" s="1541"/>
      <c r="H60" s="1525">
        <v>31</v>
      </c>
      <c r="I60" s="1521">
        <v>11619940.609999999</v>
      </c>
      <c r="J60" s="402"/>
      <c r="K60" s="402"/>
      <c r="M60" s="1553"/>
      <c r="N60" s="23"/>
      <c r="O60" s="23"/>
      <c r="P60" s="23"/>
      <c r="Q60" s="23"/>
      <c r="R60" s="23"/>
      <c r="S60" s="36"/>
    </row>
    <row r="61" spans="2:19">
      <c r="B61" s="1635">
        <v>42</v>
      </c>
      <c r="C61" s="1636">
        <v>4911</v>
      </c>
      <c r="D61" s="1632">
        <v>36</v>
      </c>
      <c r="E61" s="1541" t="s">
        <v>1176</v>
      </c>
      <c r="F61" s="1541"/>
      <c r="G61" s="1541"/>
      <c r="H61" s="1525" t="s">
        <v>1806</v>
      </c>
      <c r="I61" s="1521">
        <v>1111216</v>
      </c>
      <c r="J61" s="402"/>
      <c r="K61" s="402"/>
      <c r="M61" s="1553"/>
    </row>
    <row r="62" spans="2:19">
      <c r="B62" s="1635">
        <v>43</v>
      </c>
      <c r="C62" s="1636">
        <v>4836</v>
      </c>
      <c r="D62" s="1632">
        <v>37</v>
      </c>
      <c r="E62" s="1541" t="s">
        <v>679</v>
      </c>
      <c r="F62" s="1541"/>
      <c r="G62" s="1541"/>
      <c r="H62" s="1525">
        <v>33</v>
      </c>
      <c r="I62" s="1521">
        <v>1036942</v>
      </c>
      <c r="J62" s="402"/>
      <c r="K62" s="402"/>
      <c r="M62" s="1553"/>
    </row>
    <row r="63" spans="2:19">
      <c r="B63" s="1635">
        <v>44</v>
      </c>
      <c r="C63" s="1636">
        <v>4816</v>
      </c>
      <c r="D63" s="1632">
        <v>38</v>
      </c>
      <c r="E63" s="1541" t="s">
        <v>1230</v>
      </c>
      <c r="F63" s="1541"/>
      <c r="G63" s="1541"/>
      <c r="H63" s="1525">
        <v>34</v>
      </c>
      <c r="I63" s="1521">
        <v>827015</v>
      </c>
      <c r="J63" s="706"/>
      <c r="K63" s="440"/>
      <c r="M63" s="1553"/>
    </row>
    <row r="64" spans="2:19">
      <c r="B64" s="1635">
        <v>45</v>
      </c>
      <c r="C64" s="1636">
        <v>4793</v>
      </c>
      <c r="D64" s="1632">
        <v>39</v>
      </c>
      <c r="E64" s="1541" t="s">
        <v>891</v>
      </c>
      <c r="F64" s="1541"/>
      <c r="G64" s="1541"/>
      <c r="H64" s="1525">
        <v>35</v>
      </c>
      <c r="I64" s="1521">
        <v>1735025</v>
      </c>
      <c r="J64" s="402"/>
      <c r="K64" s="402"/>
      <c r="M64" s="1553"/>
    </row>
    <row r="65" spans="2:13" ht="16.2" thickBot="1">
      <c r="B65" s="1635">
        <v>46</v>
      </c>
      <c r="C65" s="1636">
        <v>4911</v>
      </c>
      <c r="D65" s="1632">
        <v>40</v>
      </c>
      <c r="E65" s="1541" t="s">
        <v>1413</v>
      </c>
      <c r="F65" s="1541"/>
      <c r="G65" s="1541"/>
      <c r="H65" s="1525">
        <v>36</v>
      </c>
      <c r="I65" s="1521">
        <v>397939</v>
      </c>
      <c r="J65" s="402"/>
      <c r="K65" s="402"/>
      <c r="M65" s="1553"/>
    </row>
    <row r="66" spans="2:13" ht="16.2" thickBot="1">
      <c r="B66" s="1635">
        <v>47</v>
      </c>
      <c r="C66" s="1636">
        <v>4815</v>
      </c>
      <c r="D66" s="1632">
        <v>41</v>
      </c>
      <c r="E66" s="1541" t="s">
        <v>893</v>
      </c>
      <c r="F66" s="1541"/>
      <c r="G66" s="1541"/>
      <c r="H66" s="1525">
        <v>37</v>
      </c>
      <c r="I66" s="1521">
        <v>622518</v>
      </c>
      <c r="J66" s="561"/>
      <c r="K66" s="692"/>
      <c r="M66" s="1553"/>
    </row>
    <row r="67" spans="2:13">
      <c r="B67" s="1635">
        <v>48</v>
      </c>
      <c r="C67" s="1636">
        <v>4828</v>
      </c>
      <c r="D67" s="1632">
        <v>42</v>
      </c>
      <c r="E67" s="1541" t="s">
        <v>894</v>
      </c>
      <c r="F67" s="1541"/>
      <c r="G67" s="1541"/>
      <c r="H67" s="1525">
        <v>38</v>
      </c>
      <c r="I67" s="1521">
        <v>157585</v>
      </c>
      <c r="J67" s="562"/>
      <c r="K67" s="562"/>
      <c r="M67" s="1553"/>
    </row>
    <row r="68" spans="2:13">
      <c r="B68" s="1635">
        <v>49</v>
      </c>
      <c r="C68" s="1636">
        <v>4823</v>
      </c>
      <c r="D68" s="1632">
        <v>43</v>
      </c>
      <c r="E68" s="1541" t="s">
        <v>895</v>
      </c>
      <c r="F68" s="1541"/>
      <c r="G68" s="1541"/>
      <c r="H68" s="1525">
        <v>39</v>
      </c>
      <c r="I68" s="1521">
        <v>14498529.41</v>
      </c>
      <c r="J68" s="402"/>
      <c r="K68" s="402"/>
      <c r="M68" s="1553"/>
    </row>
    <row r="69" spans="2:13">
      <c r="B69" s="1635">
        <v>50</v>
      </c>
      <c r="C69" s="1636">
        <v>4901</v>
      </c>
      <c r="D69" s="1632">
        <v>44</v>
      </c>
      <c r="E69" s="1541" t="s">
        <v>1082</v>
      </c>
      <c r="F69" s="1541"/>
      <c r="G69" s="1541"/>
      <c r="H69" s="1525">
        <v>40</v>
      </c>
      <c r="I69" s="1521">
        <v>5383251.4299999997</v>
      </c>
      <c r="J69" s="402"/>
      <c r="K69" s="402"/>
      <c r="M69" s="1553"/>
    </row>
    <row r="70" spans="2:13">
      <c r="B70" s="1635">
        <v>51</v>
      </c>
      <c r="C70" s="1636">
        <v>4846</v>
      </c>
      <c r="D70" s="1632">
        <v>47</v>
      </c>
      <c r="E70" s="1541" t="s">
        <v>897</v>
      </c>
      <c r="F70" s="1541"/>
      <c r="G70" s="1541"/>
      <c r="H70" s="1525">
        <v>43</v>
      </c>
      <c r="I70" s="1521">
        <v>-733339</v>
      </c>
      <c r="J70" s="402"/>
      <c r="K70" s="402"/>
      <c r="M70" s="1559"/>
    </row>
    <row r="71" spans="2:13">
      <c r="B71" s="1635">
        <v>52</v>
      </c>
      <c r="C71" s="1636">
        <v>4900</v>
      </c>
      <c r="D71" s="1632">
        <v>48</v>
      </c>
      <c r="E71" s="1541" t="s">
        <v>898</v>
      </c>
      <c r="F71" s="1541"/>
      <c r="G71" s="1541"/>
      <c r="H71" s="1525">
        <v>44</v>
      </c>
      <c r="I71" s="1521">
        <v>555834</v>
      </c>
      <c r="J71" s="402"/>
      <c r="K71" s="402"/>
      <c r="M71" s="1560"/>
    </row>
    <row r="72" spans="2:13">
      <c r="C72" s="1636">
        <v>4828</v>
      </c>
      <c r="D72" s="1632"/>
      <c r="E72" s="1622" t="s">
        <v>1083</v>
      </c>
      <c r="F72" s="1622"/>
      <c r="G72" s="1622"/>
      <c r="H72" s="1535"/>
      <c r="I72" s="1521"/>
      <c r="J72" s="402"/>
      <c r="K72" s="402"/>
      <c r="M72" s="1560"/>
    </row>
    <row r="73" spans="2:13">
      <c r="B73" s="1635">
        <v>53</v>
      </c>
      <c r="C73" s="1636">
        <v>4828</v>
      </c>
      <c r="D73" s="1632">
        <v>102</v>
      </c>
      <c r="E73" s="1541" t="s">
        <v>230</v>
      </c>
      <c r="F73" s="1608" t="s">
        <v>1778</v>
      </c>
      <c r="G73" s="1623">
        <v>63825</v>
      </c>
      <c r="H73" s="1536">
        <v>98</v>
      </c>
      <c r="I73" s="1521"/>
      <c r="J73" s="402"/>
      <c r="K73" s="402"/>
      <c r="M73" s="1560"/>
    </row>
    <row r="74" spans="2:13">
      <c r="B74" s="1635">
        <v>54</v>
      </c>
      <c r="C74" s="1636">
        <v>4828</v>
      </c>
      <c r="D74" s="1632">
        <v>103</v>
      </c>
      <c r="E74" s="1541" t="s">
        <v>231</v>
      </c>
      <c r="F74" s="1545" t="s">
        <v>1779</v>
      </c>
      <c r="G74" s="1624">
        <v>0</v>
      </c>
      <c r="H74" s="1536">
        <v>99</v>
      </c>
      <c r="I74" s="1521"/>
      <c r="J74" s="402"/>
      <c r="K74" s="402"/>
      <c r="M74" s="1560"/>
    </row>
    <row r="75" spans="2:13">
      <c r="B75" s="1635">
        <v>55</v>
      </c>
      <c r="C75" s="1636">
        <v>4828</v>
      </c>
      <c r="D75" s="1632">
        <v>104</v>
      </c>
      <c r="E75" s="1541" t="s">
        <v>245</v>
      </c>
      <c r="F75" s="1545" t="s">
        <v>1780</v>
      </c>
      <c r="G75" s="1624">
        <v>350</v>
      </c>
      <c r="H75" s="1536">
        <v>100</v>
      </c>
      <c r="I75" s="1519">
        <v>352927.5</v>
      </c>
      <c r="J75" s="402"/>
      <c r="K75" s="402"/>
      <c r="M75" s="1560"/>
    </row>
    <row r="76" spans="2:13">
      <c r="B76" s="1635">
        <v>56</v>
      </c>
      <c r="C76" s="1636">
        <v>4828</v>
      </c>
      <c r="D76" s="1632">
        <v>105</v>
      </c>
      <c r="E76" s="1541" t="s">
        <v>246</v>
      </c>
      <c r="F76" s="1545" t="s">
        <v>1781</v>
      </c>
      <c r="G76" s="1624">
        <v>218652.5</v>
      </c>
      <c r="H76" s="1536">
        <v>101</v>
      </c>
      <c r="I76" s="1521"/>
      <c r="J76" s="402"/>
      <c r="K76" s="402"/>
      <c r="M76" s="1560"/>
    </row>
    <row r="77" spans="2:13">
      <c r="B77" s="1635">
        <v>57</v>
      </c>
      <c r="C77" s="1636">
        <v>4828</v>
      </c>
      <c r="D77" s="1632">
        <v>106</v>
      </c>
      <c r="E77" s="1541" t="s">
        <v>1447</v>
      </c>
      <c r="F77" s="1545" t="s">
        <v>1782</v>
      </c>
      <c r="G77" s="1624">
        <v>59340</v>
      </c>
      <c r="H77" s="1536">
        <v>102</v>
      </c>
      <c r="I77" s="1521"/>
      <c r="J77" s="402"/>
      <c r="K77" s="402"/>
      <c r="M77" s="1560"/>
    </row>
    <row r="78" spans="2:13">
      <c r="B78" s="1635">
        <v>58</v>
      </c>
      <c r="C78" s="1636">
        <v>4828</v>
      </c>
      <c r="D78" s="1632">
        <v>107</v>
      </c>
      <c r="E78" s="1541" t="s">
        <v>247</v>
      </c>
      <c r="F78" s="1545" t="s">
        <v>1783</v>
      </c>
      <c r="G78" s="1624">
        <v>10260</v>
      </c>
      <c r="H78" s="1536">
        <v>103</v>
      </c>
      <c r="I78" s="1521"/>
      <c r="J78" s="402"/>
      <c r="K78" s="402"/>
      <c r="M78" s="1553"/>
    </row>
    <row r="79" spans="2:13">
      <c r="B79" s="1635">
        <v>59</v>
      </c>
      <c r="C79" s="1636">
        <v>4828</v>
      </c>
      <c r="D79" s="1632"/>
      <c r="E79" s="1541" t="s">
        <v>1811</v>
      </c>
      <c r="F79" s="1545" t="s">
        <v>1812</v>
      </c>
      <c r="G79" s="1625">
        <v>500</v>
      </c>
      <c r="H79" s="1536">
        <v>332</v>
      </c>
      <c r="I79" s="1521"/>
      <c r="J79" s="402"/>
      <c r="K79" s="402"/>
      <c r="M79" s="1559"/>
    </row>
    <row r="80" spans="2:13">
      <c r="D80" s="1632"/>
      <c r="E80" s="1541"/>
      <c r="F80" s="1541"/>
      <c r="G80" s="1626">
        <v>352927.5</v>
      </c>
      <c r="H80" s="1525"/>
      <c r="I80" s="1521"/>
      <c r="J80" s="402"/>
      <c r="K80" s="402"/>
      <c r="M80" s="1553"/>
    </row>
    <row r="81" spans="2:16">
      <c r="D81" s="1632"/>
      <c r="E81" s="1622" t="s">
        <v>1084</v>
      </c>
      <c r="F81" s="1622"/>
      <c r="G81" s="1622"/>
      <c r="H81" s="1535"/>
      <c r="I81" s="1521"/>
      <c r="J81" s="402"/>
      <c r="K81" s="402"/>
      <c r="M81" s="1553"/>
    </row>
    <row r="82" spans="2:16">
      <c r="B82" s="1635">
        <v>60</v>
      </c>
      <c r="C82" s="1636">
        <v>4845</v>
      </c>
      <c r="D82" s="1632">
        <v>49</v>
      </c>
      <c r="E82" s="1541" t="s">
        <v>1511</v>
      </c>
      <c r="F82" s="1541"/>
      <c r="G82" s="1541"/>
      <c r="H82" s="1525">
        <v>45</v>
      </c>
      <c r="I82" s="1521">
        <v>3789900</v>
      </c>
      <c r="J82" s="402"/>
      <c r="K82" s="402"/>
      <c r="M82" s="1553"/>
    </row>
    <row r="83" spans="2:16">
      <c r="B83" s="1635">
        <v>61</v>
      </c>
      <c r="C83" s="1636">
        <v>4845</v>
      </c>
      <c r="D83" s="1632">
        <v>50</v>
      </c>
      <c r="E83" s="1541" t="s">
        <v>1233</v>
      </c>
      <c r="F83" s="1541"/>
      <c r="G83" s="1541"/>
      <c r="H83" s="1525">
        <v>534</v>
      </c>
      <c r="I83" s="1521">
        <v>39853200</v>
      </c>
      <c r="J83" s="402"/>
      <c r="K83" s="402"/>
      <c r="M83" s="1553"/>
    </row>
    <row r="84" spans="2:16" ht="16.2" thickBot="1">
      <c r="B84" s="1635">
        <v>62</v>
      </c>
      <c r="C84" s="1636">
        <v>4840</v>
      </c>
      <c r="D84" s="1632">
        <v>51</v>
      </c>
      <c r="E84" s="1541" t="s">
        <v>1512</v>
      </c>
      <c r="F84" s="1541"/>
      <c r="G84" s="1541"/>
      <c r="H84" s="1525">
        <v>47</v>
      </c>
      <c r="I84" s="1521">
        <v>12367722</v>
      </c>
      <c r="J84" s="705"/>
      <c r="K84" s="402"/>
      <c r="M84" s="1553"/>
    </row>
    <row r="85" spans="2:16" ht="16.2" thickBot="1">
      <c r="B85" s="1635">
        <v>63</v>
      </c>
      <c r="C85" s="1636">
        <v>4845</v>
      </c>
      <c r="D85" s="1632">
        <v>52</v>
      </c>
      <c r="E85" s="1541" t="s">
        <v>1833</v>
      </c>
      <c r="F85" s="1541"/>
      <c r="G85" s="1541"/>
      <c r="H85" s="1525" t="s">
        <v>1835</v>
      </c>
      <c r="I85" s="1521">
        <v>2275892</v>
      </c>
      <c r="J85" s="712"/>
      <c r="K85" s="560"/>
      <c r="M85" s="1553"/>
    </row>
    <row r="86" spans="2:16">
      <c r="B86" s="1635">
        <v>64</v>
      </c>
      <c r="D86" s="1632"/>
      <c r="E86" s="1541" t="s">
        <v>1834</v>
      </c>
      <c r="F86" s="1541"/>
      <c r="G86" s="1541"/>
      <c r="H86" s="1525">
        <v>483</v>
      </c>
      <c r="I86" s="1521">
        <v>1702901</v>
      </c>
      <c r="J86" s="560"/>
      <c r="K86" s="560"/>
      <c r="M86" s="1561"/>
    </row>
    <row r="87" spans="2:16" ht="16.2" thickBot="1">
      <c r="B87" s="1635">
        <v>65</v>
      </c>
      <c r="D87" s="1632">
        <v>54</v>
      </c>
      <c r="E87" s="1541" t="s">
        <v>16</v>
      </c>
      <c r="F87" s="1541"/>
      <c r="G87" s="1541"/>
      <c r="H87" s="1525">
        <v>50</v>
      </c>
      <c r="I87" s="1521">
        <v>108073</v>
      </c>
      <c r="J87" s="402"/>
      <c r="K87" s="402"/>
      <c r="M87" s="1553"/>
    </row>
    <row r="88" spans="2:16" ht="16.2" thickBot="1">
      <c r="B88" s="1635">
        <v>66</v>
      </c>
      <c r="C88" s="1636">
        <v>4824</v>
      </c>
      <c r="D88" s="1632">
        <v>57</v>
      </c>
      <c r="E88" s="1541" t="s">
        <v>19</v>
      </c>
      <c r="F88" s="1541"/>
      <c r="G88" s="1541"/>
      <c r="H88" s="1537" t="s">
        <v>1678</v>
      </c>
      <c r="I88" s="1521">
        <v>8010243.4500000002</v>
      </c>
      <c r="J88" s="713"/>
      <c r="K88" s="691"/>
      <c r="M88" s="1553"/>
    </row>
    <row r="89" spans="2:16">
      <c r="B89" s="1635">
        <v>67</v>
      </c>
      <c r="C89" s="1636">
        <v>4824</v>
      </c>
      <c r="D89" s="1632"/>
      <c r="E89" s="1541" t="s">
        <v>1514</v>
      </c>
      <c r="F89" s="1541"/>
      <c r="G89" s="1541"/>
      <c r="H89" s="1525"/>
      <c r="I89" s="1521"/>
      <c r="J89" s="402"/>
      <c r="K89" s="402"/>
      <c r="M89" s="1553"/>
    </row>
    <row r="90" spans="2:16">
      <c r="B90" s="1635">
        <v>68</v>
      </c>
      <c r="C90" s="1636">
        <v>4801</v>
      </c>
      <c r="D90" s="1632">
        <v>58</v>
      </c>
      <c r="E90" s="1541" t="s">
        <v>20</v>
      </c>
      <c r="F90" s="1541"/>
      <c r="G90" s="1541"/>
      <c r="H90" s="1525">
        <v>54</v>
      </c>
      <c r="I90" s="1521">
        <v>1511195.5</v>
      </c>
      <c r="J90" s="402"/>
      <c r="K90" s="402"/>
      <c r="M90" s="1553"/>
    </row>
    <row r="91" spans="2:16" ht="16.2" thickBot="1">
      <c r="B91" s="1635">
        <v>69</v>
      </c>
      <c r="D91" s="1632">
        <v>59</v>
      </c>
      <c r="E91" s="1541" t="s">
        <v>21</v>
      </c>
      <c r="F91" s="1541"/>
      <c r="G91" s="1541"/>
      <c r="H91" s="1525">
        <v>55</v>
      </c>
      <c r="I91" s="1521">
        <v>2092073</v>
      </c>
      <c r="J91" s="402"/>
      <c r="K91" s="402"/>
      <c r="M91" s="1553"/>
    </row>
    <row r="92" spans="2:16" ht="16.2" thickBot="1">
      <c r="B92" s="1635">
        <v>70</v>
      </c>
      <c r="D92" s="1632">
        <v>60</v>
      </c>
      <c r="E92" s="1541" t="s">
        <v>22</v>
      </c>
      <c r="F92" s="1541"/>
      <c r="G92" s="1541"/>
      <c r="H92" s="1525">
        <v>56</v>
      </c>
      <c r="I92" s="1521">
        <v>7406002</v>
      </c>
      <c r="J92" s="559"/>
      <c r="K92" s="562"/>
      <c r="M92" s="1553"/>
    </row>
    <row r="93" spans="2:16" ht="13.5" customHeight="1">
      <c r="B93" s="1635">
        <v>71</v>
      </c>
      <c r="D93" s="1632"/>
      <c r="E93" s="3977" t="s">
        <v>2381</v>
      </c>
      <c r="F93" s="3978"/>
      <c r="G93" s="1541"/>
      <c r="H93" s="1525">
        <v>221</v>
      </c>
      <c r="I93" s="1521">
        <v>2716548.28</v>
      </c>
      <c r="J93" s="562"/>
      <c r="K93" s="562"/>
      <c r="M93" s="1553"/>
    </row>
    <row r="94" spans="2:16">
      <c r="B94" s="1635">
        <v>72</v>
      </c>
      <c r="D94" s="1632"/>
      <c r="E94" s="1627" t="s">
        <v>1800</v>
      </c>
      <c r="F94" s="1541"/>
      <c r="G94" s="1541"/>
      <c r="H94" s="1525">
        <v>550</v>
      </c>
      <c r="I94" s="1521">
        <v>1711870</v>
      </c>
      <c r="J94" s="562"/>
      <c r="K94" s="562"/>
      <c r="M94" s="1553"/>
    </row>
    <row r="95" spans="2:16" ht="16.2" customHeight="1">
      <c r="B95" s="1635">
        <v>73</v>
      </c>
      <c r="D95" s="1632"/>
      <c r="E95" s="3978" t="s">
        <v>1859</v>
      </c>
      <c r="F95" s="3978"/>
      <c r="G95" s="3979"/>
      <c r="H95" s="1525">
        <v>322</v>
      </c>
      <c r="I95" s="1521">
        <v>0</v>
      </c>
      <c r="J95" s="562"/>
      <c r="K95" s="562"/>
      <c r="M95" s="1553"/>
    </row>
    <row r="96" spans="2:16">
      <c r="B96" s="1635">
        <v>74</v>
      </c>
      <c r="D96" s="1632">
        <v>61</v>
      </c>
      <c r="E96" s="1541" t="s">
        <v>390</v>
      </c>
      <c r="F96" s="1541"/>
      <c r="G96" s="1541"/>
      <c r="H96" s="1525">
        <v>57</v>
      </c>
      <c r="I96" s="1521">
        <v>44356</v>
      </c>
      <c r="J96" s="705"/>
      <c r="K96" s="562"/>
      <c r="M96" s="1553"/>
      <c r="P96" s="542"/>
    </row>
    <row r="97" spans="2:16">
      <c r="B97" s="1635">
        <v>75</v>
      </c>
      <c r="D97" s="1632">
        <v>62</v>
      </c>
      <c r="E97" s="1541" t="s">
        <v>23</v>
      </c>
      <c r="F97" s="1541"/>
      <c r="G97" s="1541"/>
      <c r="H97" s="1525">
        <v>58</v>
      </c>
      <c r="I97" s="1521">
        <v>1178304</v>
      </c>
      <c r="J97" s="402"/>
      <c r="K97" s="402"/>
      <c r="M97" s="1553"/>
      <c r="P97" s="563"/>
    </row>
    <row r="98" spans="2:16">
      <c r="B98" s="1635">
        <v>76</v>
      </c>
      <c r="D98" s="1632">
        <v>63</v>
      </c>
      <c r="E98" s="1541" t="s">
        <v>981</v>
      </c>
      <c r="F98" s="1541"/>
      <c r="G98" s="1541"/>
      <c r="H98" s="1525">
        <v>59</v>
      </c>
      <c r="I98" s="1521">
        <v>361431</v>
      </c>
      <c r="J98" s="402"/>
      <c r="K98" s="402"/>
      <c r="M98" s="1553"/>
      <c r="P98" s="563"/>
    </row>
    <row r="99" spans="2:16">
      <c r="B99" s="1635">
        <v>77</v>
      </c>
      <c r="C99" s="1636">
        <v>4810</v>
      </c>
      <c r="D99" s="1632">
        <v>95</v>
      </c>
      <c r="E99" s="1541" t="s">
        <v>235</v>
      </c>
      <c r="F99" s="1541"/>
      <c r="G99" s="1541"/>
      <c r="H99" s="1525">
        <v>91</v>
      </c>
      <c r="I99" s="1521">
        <v>14462616.199999999</v>
      </c>
      <c r="J99" s="402"/>
      <c r="K99" s="402"/>
      <c r="M99" s="1553"/>
      <c r="P99" s="563"/>
    </row>
    <row r="100" spans="2:16">
      <c r="B100" s="1635">
        <v>78</v>
      </c>
      <c r="D100" s="1632">
        <v>94</v>
      </c>
      <c r="E100" s="1541" t="s">
        <v>27</v>
      </c>
      <c r="F100" s="1541"/>
      <c r="G100" s="1541"/>
      <c r="H100" s="1525">
        <v>90</v>
      </c>
      <c r="I100" s="1521">
        <v>1042449.11</v>
      </c>
      <c r="J100" s="705"/>
      <c r="K100" s="402"/>
      <c r="M100" s="1553"/>
      <c r="P100" s="563"/>
    </row>
    <row r="101" spans="2:16">
      <c r="B101" s="1635">
        <v>79</v>
      </c>
      <c r="C101" s="1636">
        <v>4814</v>
      </c>
      <c r="D101" s="1632">
        <v>96</v>
      </c>
      <c r="E101" s="1541" t="s">
        <v>236</v>
      </c>
      <c r="F101" s="1541"/>
      <c r="G101" s="1541"/>
      <c r="H101" s="1525">
        <v>92</v>
      </c>
      <c r="I101" s="1521">
        <v>3437650.92</v>
      </c>
      <c r="J101" s="706"/>
      <c r="K101" s="560"/>
      <c r="M101" s="1553"/>
      <c r="P101" s="542"/>
    </row>
    <row r="102" spans="2:16">
      <c r="B102" s="1635">
        <v>80</v>
      </c>
      <c r="D102" s="1632">
        <v>97</v>
      </c>
      <c r="E102" s="1541" t="s">
        <v>237</v>
      </c>
      <c r="F102" s="1541"/>
      <c r="G102" s="1541"/>
      <c r="H102" s="1525">
        <v>93</v>
      </c>
      <c r="I102" s="1521">
        <v>671638</v>
      </c>
      <c r="J102" s="705"/>
      <c r="K102" s="562"/>
      <c r="M102" s="1556"/>
      <c r="P102" s="563"/>
    </row>
    <row r="103" spans="2:16" ht="16.2" thickBot="1">
      <c r="B103" s="1635">
        <v>81</v>
      </c>
      <c r="D103" s="1632">
        <v>98</v>
      </c>
      <c r="E103" s="1541" t="s">
        <v>238</v>
      </c>
      <c r="F103" s="1541"/>
      <c r="G103" s="1541"/>
      <c r="H103" s="1525">
        <v>94</v>
      </c>
      <c r="I103" s="1521">
        <v>2360984</v>
      </c>
      <c r="J103" s="402"/>
      <c r="K103" s="402"/>
      <c r="M103" s="1554"/>
    </row>
    <row r="104" spans="2:16" ht="16.2" thickBot="1">
      <c r="D104" s="1632"/>
      <c r="E104" s="1541"/>
      <c r="F104" s="1541"/>
      <c r="G104" s="1541"/>
      <c r="H104" s="1531"/>
      <c r="I104" s="1538">
        <v>150014717.84</v>
      </c>
      <c r="J104" s="402"/>
      <c r="K104" s="402"/>
      <c r="M104" s="1555"/>
    </row>
    <row r="105" spans="2:16" s="62" customFormat="1">
      <c r="B105" s="1635"/>
      <c r="C105" s="1636"/>
      <c r="D105" s="1632"/>
      <c r="E105" s="1611" t="s">
        <v>1085</v>
      </c>
      <c r="F105" s="1612"/>
      <c r="G105" s="1612"/>
      <c r="H105" s="1526"/>
      <c r="I105" s="1539">
        <v>174146724.84</v>
      </c>
      <c r="J105" s="399"/>
      <c r="K105" s="399"/>
      <c r="L105" s="491"/>
      <c r="M105" s="1557"/>
    </row>
    <row r="106" spans="2:16" s="62" customFormat="1">
      <c r="B106" s="1635"/>
      <c r="C106" s="1636"/>
      <c r="D106" s="1632"/>
      <c r="E106" s="1628"/>
      <c r="F106" s="1628"/>
      <c r="G106" s="1628"/>
      <c r="H106" s="1528"/>
      <c r="I106" s="1540"/>
      <c r="J106" s="398"/>
      <c r="K106" s="398"/>
      <c r="L106" s="894"/>
      <c r="M106" s="1553"/>
    </row>
    <row r="107" spans="2:16">
      <c r="D107" s="1632"/>
      <c r="E107" s="1620" t="s">
        <v>1404</v>
      </c>
      <c r="F107" s="1620"/>
      <c r="G107" s="1620"/>
      <c r="H107" s="1532"/>
      <c r="I107" s="1541"/>
      <c r="M107" s="1553"/>
    </row>
    <row r="108" spans="2:16">
      <c r="B108" s="1635">
        <v>82</v>
      </c>
      <c r="C108" s="1636">
        <v>4845</v>
      </c>
      <c r="D108" s="1632">
        <v>72</v>
      </c>
      <c r="E108" s="1541" t="s">
        <v>1318</v>
      </c>
      <c r="F108" s="1541"/>
      <c r="G108" s="1541"/>
      <c r="H108" s="1525">
        <v>68</v>
      </c>
      <c r="I108" s="1521">
        <v>2393738</v>
      </c>
      <c r="J108" s="402"/>
      <c r="K108" s="402"/>
      <c r="M108" s="1553"/>
    </row>
    <row r="109" spans="2:16">
      <c r="B109" s="1635">
        <v>83</v>
      </c>
      <c r="C109" s="1636">
        <v>4831</v>
      </c>
      <c r="D109" s="1632">
        <v>74</v>
      </c>
      <c r="E109" s="1541" t="s">
        <v>1503</v>
      </c>
      <c r="F109" s="1541"/>
      <c r="G109" s="1541"/>
      <c r="H109" s="1525">
        <v>70</v>
      </c>
      <c r="I109" s="1521">
        <v>831014</v>
      </c>
      <c r="J109" s="402"/>
      <c r="K109" s="402"/>
      <c r="M109" s="1553"/>
    </row>
    <row r="110" spans="2:16">
      <c r="B110" s="1635">
        <v>84</v>
      </c>
      <c r="D110" s="1632">
        <v>75</v>
      </c>
      <c r="E110" s="1541" t="s">
        <v>1320</v>
      </c>
      <c r="F110" s="1541"/>
      <c r="G110" s="1541"/>
      <c r="H110" s="1525">
        <v>71</v>
      </c>
      <c r="I110" s="1521">
        <v>1456270.61</v>
      </c>
      <c r="J110" s="402"/>
      <c r="K110" s="402"/>
      <c r="M110" s="1553"/>
    </row>
    <row r="111" spans="2:16">
      <c r="B111" s="1635">
        <v>85</v>
      </c>
      <c r="D111" s="1632"/>
      <c r="E111" s="1541" t="s">
        <v>1772</v>
      </c>
      <c r="F111" s="1541"/>
      <c r="G111" s="1541"/>
      <c r="H111" s="1525">
        <v>560</v>
      </c>
      <c r="I111" s="1521">
        <v>28434</v>
      </c>
      <c r="J111" s="402"/>
      <c r="K111" s="402"/>
      <c r="M111" s="1553"/>
    </row>
    <row r="112" spans="2:16">
      <c r="B112" s="1635">
        <v>86</v>
      </c>
      <c r="C112" s="1636">
        <v>4817</v>
      </c>
      <c r="D112" s="1632"/>
      <c r="E112" s="1541" t="s">
        <v>1691</v>
      </c>
      <c r="F112" s="1541"/>
      <c r="G112" s="1541"/>
      <c r="H112" s="1525">
        <v>543</v>
      </c>
      <c r="I112" s="1521">
        <v>1551887</v>
      </c>
      <c r="J112" s="402"/>
      <c r="K112" s="402"/>
      <c r="M112" s="1553"/>
    </row>
    <row r="113" spans="2:13">
      <c r="B113" s="1635">
        <v>87</v>
      </c>
      <c r="D113" s="1632">
        <v>76</v>
      </c>
      <c r="E113" s="1541" t="s">
        <v>165</v>
      </c>
      <c r="F113" s="1541"/>
      <c r="G113" s="1541"/>
      <c r="H113" s="1525">
        <v>72</v>
      </c>
      <c r="I113" s="1521">
        <v>3667800</v>
      </c>
      <c r="J113" s="402"/>
      <c r="K113" s="402"/>
      <c r="M113" s="1553"/>
    </row>
    <row r="114" spans="2:13">
      <c r="B114" s="1635">
        <v>88</v>
      </c>
      <c r="D114" s="1632">
        <v>77</v>
      </c>
      <c r="E114" s="1541" t="s">
        <v>98</v>
      </c>
      <c r="F114" s="1541"/>
      <c r="G114" s="1541"/>
      <c r="H114" s="1525">
        <v>73</v>
      </c>
      <c r="I114" s="1521">
        <v>33855</v>
      </c>
      <c r="J114" s="402"/>
      <c r="K114" s="402"/>
      <c r="M114" s="1553"/>
    </row>
    <row r="115" spans="2:13">
      <c r="B115" s="1635">
        <v>89</v>
      </c>
      <c r="D115" s="1632">
        <v>78</v>
      </c>
      <c r="E115" s="1541" t="s">
        <v>99</v>
      </c>
      <c r="F115" s="1541"/>
      <c r="G115" s="1541"/>
      <c r="H115" s="1525">
        <v>74</v>
      </c>
      <c r="I115" s="1521">
        <v>386321</v>
      </c>
      <c r="J115" s="402"/>
      <c r="K115" s="402"/>
      <c r="M115" s="1556"/>
    </row>
    <row r="116" spans="2:13">
      <c r="B116" s="1635">
        <v>90</v>
      </c>
      <c r="D116" s="1632">
        <v>79</v>
      </c>
      <c r="E116" s="1541" t="s">
        <v>100</v>
      </c>
      <c r="F116" s="1541"/>
      <c r="G116" s="1541"/>
      <c r="H116" s="1525">
        <v>75</v>
      </c>
      <c r="I116" s="1521">
        <v>1111698</v>
      </c>
      <c r="J116" s="402"/>
      <c r="K116" s="402"/>
      <c r="M116" s="1556"/>
    </row>
    <row r="117" spans="2:13">
      <c r="B117" s="1635">
        <v>91</v>
      </c>
      <c r="D117" s="1632"/>
      <c r="E117" s="1541" t="s">
        <v>1889</v>
      </c>
      <c r="F117" s="1541"/>
      <c r="G117" s="1541"/>
      <c r="H117" s="1531">
        <v>566</v>
      </c>
      <c r="I117" s="1521">
        <v>0</v>
      </c>
      <c r="J117" s="402"/>
      <c r="K117" s="402"/>
      <c r="M117" s="1553"/>
    </row>
    <row r="118" spans="2:13">
      <c r="B118" s="1635">
        <v>92</v>
      </c>
      <c r="D118" s="1632"/>
      <c r="E118" s="1541" t="s">
        <v>1902</v>
      </c>
      <c r="F118" s="1541"/>
      <c r="G118" s="1541"/>
      <c r="H118" s="1531">
        <v>487</v>
      </c>
      <c r="I118" s="1521">
        <v>0</v>
      </c>
      <c r="J118" s="402"/>
      <c r="K118" s="402"/>
      <c r="M118" s="1562"/>
    </row>
    <row r="119" spans="2:13">
      <c r="B119" s="1635">
        <v>93</v>
      </c>
      <c r="D119" s="1632">
        <v>80</v>
      </c>
      <c r="E119" s="1541" t="s">
        <v>1701</v>
      </c>
      <c r="F119" s="1541"/>
      <c r="G119" s="1541"/>
      <c r="H119" s="1525">
        <v>76</v>
      </c>
      <c r="I119" s="1521">
        <v>1523620</v>
      </c>
      <c r="J119" s="705"/>
      <c r="K119" s="402"/>
      <c r="M119" s="1562"/>
    </row>
    <row r="120" spans="2:13">
      <c r="B120" s="1635">
        <v>94</v>
      </c>
      <c r="C120" s="1636">
        <v>4911</v>
      </c>
      <c r="D120" s="1632">
        <v>69</v>
      </c>
      <c r="E120" s="1541" t="s">
        <v>196</v>
      </c>
      <c r="F120" s="1541"/>
      <c r="G120" s="1541"/>
      <c r="H120" s="1513">
        <v>65</v>
      </c>
      <c r="I120" s="1521">
        <v>986028</v>
      </c>
      <c r="J120" s="705"/>
      <c r="K120" s="402"/>
      <c r="M120" s="1562"/>
    </row>
    <row r="121" spans="2:13" ht="16.2" thickBot="1">
      <c r="B121" s="1635">
        <v>95</v>
      </c>
      <c r="D121" s="1632">
        <v>82</v>
      </c>
      <c r="E121" s="1541" t="s">
        <v>1690</v>
      </c>
      <c r="F121" s="1541"/>
      <c r="G121" s="1541"/>
      <c r="H121" s="1513" t="s">
        <v>1689</v>
      </c>
      <c r="I121" s="1521">
        <v>1904568</v>
      </c>
      <c r="J121" s="705"/>
      <c r="K121" s="402"/>
      <c r="M121" s="1554"/>
    </row>
    <row r="122" spans="2:13" ht="16.2" thickBot="1">
      <c r="B122" s="1635">
        <v>96</v>
      </c>
      <c r="C122" s="1636">
        <v>4847</v>
      </c>
      <c r="D122" s="1632"/>
      <c r="E122" s="1541" t="s">
        <v>1479</v>
      </c>
      <c r="F122" s="1541"/>
      <c r="G122" s="1541"/>
      <c r="H122" s="1513" t="s">
        <v>1583</v>
      </c>
      <c r="I122" s="1521">
        <v>472623</v>
      </c>
      <c r="J122" s="722"/>
      <c r="K122" s="562"/>
      <c r="M122" s="1556"/>
    </row>
    <row r="123" spans="2:13" s="62" customFormat="1">
      <c r="B123" s="1635"/>
      <c r="C123" s="1636"/>
      <c r="D123" s="1632"/>
      <c r="E123" s="1611" t="s">
        <v>1403</v>
      </c>
      <c r="F123" s="1612"/>
      <c r="G123" s="1612"/>
      <c r="H123" s="1526"/>
      <c r="I123" s="1542">
        <v>16347856.609999999</v>
      </c>
      <c r="J123" s="404"/>
      <c r="K123" s="404"/>
      <c r="L123" s="492"/>
      <c r="M123" s="1563"/>
    </row>
    <row r="124" spans="2:13">
      <c r="D124" s="1632"/>
      <c r="E124" s="1541"/>
      <c r="F124" s="1541"/>
      <c r="G124" s="1541"/>
      <c r="H124" s="1531"/>
      <c r="I124" s="1543"/>
      <c r="J124" s="402"/>
      <c r="K124" s="402"/>
      <c r="M124" s="1556"/>
    </row>
    <row r="125" spans="2:13">
      <c r="D125" s="1632"/>
      <c r="E125" s="1620" t="s">
        <v>1086</v>
      </c>
      <c r="F125" s="1620"/>
      <c r="G125" s="1620"/>
      <c r="H125" s="1544"/>
      <c r="I125" s="1530"/>
      <c r="J125" s="402"/>
      <c r="K125" s="402"/>
      <c r="M125" s="1556"/>
    </row>
    <row r="126" spans="2:13">
      <c r="B126" s="1635">
        <v>97</v>
      </c>
      <c r="C126" s="1636">
        <v>4795</v>
      </c>
      <c r="D126" s="1632">
        <v>64</v>
      </c>
      <c r="E126" s="1541" t="s">
        <v>1508</v>
      </c>
      <c r="F126" s="1541"/>
      <c r="G126" s="1541"/>
      <c r="H126" s="1531" t="s">
        <v>2169</v>
      </c>
      <c r="I126" s="1530">
        <v>550000000</v>
      </c>
      <c r="J126" s="402"/>
      <c r="K126" s="402"/>
      <c r="M126" s="1556"/>
    </row>
    <row r="127" spans="2:13" ht="21.6" customHeight="1">
      <c r="B127" s="1635">
        <v>98</v>
      </c>
      <c r="C127" s="1636">
        <v>5967</v>
      </c>
      <c r="D127" s="1632"/>
      <c r="E127" s="1541" t="s">
        <v>1365</v>
      </c>
      <c r="F127" s="1541"/>
      <c r="G127" s="1541"/>
      <c r="H127" s="1531" t="s">
        <v>1684</v>
      </c>
      <c r="I127" s="1530">
        <v>10000000</v>
      </c>
      <c r="J127" s="402"/>
      <c r="K127" s="402"/>
      <c r="M127" s="1553"/>
    </row>
    <row r="128" spans="2:13">
      <c r="B128" s="1635">
        <v>99</v>
      </c>
      <c r="C128" s="1636">
        <v>4795</v>
      </c>
      <c r="D128" s="1632">
        <v>65</v>
      </c>
      <c r="E128" s="1541" t="s">
        <v>1060</v>
      </c>
      <c r="F128" s="1541"/>
      <c r="G128" s="1541"/>
      <c r="H128" s="1531">
        <v>61</v>
      </c>
      <c r="I128" s="1530">
        <v>0</v>
      </c>
      <c r="J128" s="402"/>
      <c r="K128" s="402"/>
      <c r="M128" s="1556"/>
    </row>
    <row r="129" spans="2:16">
      <c r="B129" s="1635">
        <v>100</v>
      </c>
      <c r="D129" s="1632"/>
      <c r="E129" s="1541" t="s">
        <v>1695</v>
      </c>
      <c r="F129" s="1541"/>
      <c r="G129" s="1541"/>
      <c r="H129" s="1525">
        <v>515</v>
      </c>
      <c r="I129" s="1521">
        <v>0</v>
      </c>
      <c r="J129" s="402"/>
      <c r="K129" s="402"/>
      <c r="M129" s="1556"/>
    </row>
    <row r="130" spans="2:16">
      <c r="B130" s="1635">
        <v>101</v>
      </c>
      <c r="C130" s="1636">
        <v>4795</v>
      </c>
      <c r="D130" s="1632">
        <v>66</v>
      </c>
      <c r="E130" s="1541" t="s">
        <v>1505</v>
      </c>
      <c r="F130" s="1541"/>
      <c r="G130" s="1541"/>
      <c r="H130" s="1531" t="s">
        <v>1825</v>
      </c>
      <c r="I130" s="1530">
        <v>215531</v>
      </c>
      <c r="J130" s="402"/>
      <c r="K130" s="402"/>
      <c r="M130" s="1556"/>
    </row>
    <row r="131" spans="2:16">
      <c r="B131" s="1635">
        <v>102</v>
      </c>
      <c r="C131" s="1636">
        <v>4901</v>
      </c>
      <c r="D131" s="1632">
        <v>67</v>
      </c>
      <c r="E131" s="1541" t="s">
        <v>1414</v>
      </c>
      <c r="F131" s="1541"/>
      <c r="G131" s="1541"/>
      <c r="H131" s="1531">
        <v>64</v>
      </c>
      <c r="I131" s="1530">
        <v>1364880</v>
      </c>
      <c r="J131" s="402"/>
      <c r="K131" s="402"/>
      <c r="M131" s="1556"/>
    </row>
    <row r="132" spans="2:16">
      <c r="D132" s="1632"/>
      <c r="E132" s="1541" t="s">
        <v>1431</v>
      </c>
      <c r="F132" s="1541"/>
      <c r="G132" s="1541"/>
      <c r="H132" s="1531">
        <v>63</v>
      </c>
      <c r="I132" s="1530">
        <v>655728.6</v>
      </c>
      <c r="J132" s="402"/>
      <c r="K132" s="402"/>
      <c r="M132" s="1556"/>
    </row>
    <row r="133" spans="2:16">
      <c r="B133" s="1635">
        <v>103</v>
      </c>
      <c r="C133" s="1636">
        <v>4921</v>
      </c>
      <c r="D133" s="1632">
        <v>68</v>
      </c>
      <c r="E133" s="1514" t="s">
        <v>1818</v>
      </c>
      <c r="H133" s="1531">
        <v>46</v>
      </c>
      <c r="I133" s="1545">
        <v>0</v>
      </c>
      <c r="J133" s="402"/>
      <c r="K133" s="402"/>
      <c r="M133" s="1556"/>
    </row>
    <row r="134" spans="2:16">
      <c r="B134" s="1635">
        <v>105</v>
      </c>
      <c r="D134" s="1632"/>
      <c r="E134" s="1541" t="s">
        <v>197</v>
      </c>
      <c r="F134" s="1541"/>
      <c r="G134" s="1541"/>
      <c r="H134" s="1531"/>
      <c r="I134" s="1530">
        <v>0</v>
      </c>
      <c r="J134" s="402"/>
      <c r="K134" s="402"/>
      <c r="M134" s="1553"/>
    </row>
    <row r="135" spans="2:16" ht="14.25" customHeight="1">
      <c r="B135" s="1635">
        <v>106</v>
      </c>
      <c r="D135" s="1634">
        <v>70</v>
      </c>
      <c r="E135" s="3969" t="s">
        <v>1513</v>
      </c>
      <c r="F135" s="3969"/>
      <c r="G135" s="3970"/>
      <c r="H135" s="1531">
        <v>67</v>
      </c>
      <c r="I135" s="1530">
        <v>433950</v>
      </c>
      <c r="J135" s="402"/>
      <c r="K135" s="402"/>
      <c r="M135" s="1553"/>
    </row>
    <row r="136" spans="2:16" ht="14.25" customHeight="1">
      <c r="B136" s="1635">
        <v>108</v>
      </c>
      <c r="C136" s="1636">
        <v>4833</v>
      </c>
      <c r="D136" s="1634"/>
      <c r="E136" s="1541" t="s">
        <v>2151</v>
      </c>
      <c r="F136" s="1629"/>
      <c r="G136" s="1534"/>
      <c r="H136" s="1525">
        <v>496</v>
      </c>
      <c r="I136" s="1521">
        <v>577735</v>
      </c>
      <c r="J136" s="402"/>
      <c r="K136" s="402"/>
      <c r="M136" s="1556"/>
    </row>
    <row r="137" spans="2:16" ht="14.25" customHeight="1">
      <c r="B137" s="1635">
        <v>109</v>
      </c>
      <c r="C137" s="1636">
        <v>4833</v>
      </c>
      <c r="D137" s="1634"/>
      <c r="E137" s="1541"/>
      <c r="F137" s="1629"/>
      <c r="G137" s="1534"/>
      <c r="H137" s="1525"/>
      <c r="I137" s="1521"/>
      <c r="J137" s="402"/>
      <c r="K137" s="402"/>
      <c r="M137" s="1556"/>
      <c r="N137" s="916"/>
    </row>
    <row r="138" spans="2:16">
      <c r="B138" s="1635">
        <v>104</v>
      </c>
      <c r="D138" s="1632"/>
      <c r="E138" s="1514" t="s">
        <v>1901</v>
      </c>
      <c r="H138" s="1531">
        <v>501</v>
      </c>
      <c r="I138" s="1545">
        <v>0</v>
      </c>
      <c r="M138" s="1553"/>
      <c r="P138" s="916"/>
    </row>
    <row r="139" spans="2:16">
      <c r="D139" s="1632"/>
      <c r="E139" s="1514" t="s">
        <v>2150</v>
      </c>
      <c r="H139" s="1531">
        <v>567</v>
      </c>
      <c r="I139" s="1541">
        <v>158268</v>
      </c>
      <c r="M139" s="1554"/>
      <c r="P139" s="916"/>
    </row>
    <row r="140" spans="2:16" ht="15.75" customHeight="1">
      <c r="B140" s="1635">
        <v>111</v>
      </c>
      <c r="C140" s="1636">
        <v>5963</v>
      </c>
      <c r="D140" s="1634">
        <v>71</v>
      </c>
      <c r="E140" s="3971" t="s">
        <v>1756</v>
      </c>
      <c r="F140" s="3971"/>
      <c r="G140" s="3972"/>
      <c r="H140" s="1525">
        <v>551</v>
      </c>
      <c r="I140" s="1521">
        <v>586470</v>
      </c>
      <c r="J140" s="402"/>
      <c r="K140" s="402"/>
      <c r="M140" s="1553"/>
      <c r="P140" s="916"/>
    </row>
    <row r="141" spans="2:16" ht="17.25" customHeight="1">
      <c r="D141" s="1632"/>
      <c r="E141" s="1611" t="s">
        <v>1405</v>
      </c>
      <c r="F141" s="1612"/>
      <c r="G141" s="1612"/>
      <c r="H141" s="1526"/>
      <c r="I141" s="1546">
        <v>563992562.60000002</v>
      </c>
      <c r="J141" s="402"/>
      <c r="K141" s="402"/>
      <c r="M141" s="1554"/>
    </row>
    <row r="142" spans="2:16" s="62" customFormat="1">
      <c r="B142" s="1635"/>
      <c r="C142" s="1636"/>
      <c r="D142" s="1632"/>
      <c r="E142" s="1541"/>
      <c r="F142" s="1541"/>
      <c r="G142" s="1541"/>
      <c r="H142" s="1525"/>
      <c r="I142" s="1521"/>
      <c r="J142" s="398"/>
      <c r="K142" s="398"/>
      <c r="L142" s="720"/>
      <c r="M142" s="1553"/>
    </row>
    <row r="143" spans="2:16">
      <c r="D143" s="1632"/>
      <c r="E143" s="1630" t="s">
        <v>1364</v>
      </c>
      <c r="F143" s="1631"/>
      <c r="G143" s="1631"/>
      <c r="H143" s="1526"/>
      <c r="I143" s="1527">
        <v>1342410249.0900002</v>
      </c>
      <c r="J143" s="402"/>
      <c r="K143" s="402"/>
      <c r="M143" s="1554"/>
      <c r="P143" s="916"/>
    </row>
    <row r="144" spans="2:16">
      <c r="B144" s="1635">
        <v>112</v>
      </c>
      <c r="D144" s="1632"/>
      <c r="E144" s="1541" t="s">
        <v>1363</v>
      </c>
      <c r="F144" s="1541"/>
      <c r="G144" s="1541"/>
      <c r="H144" s="1525">
        <v>49</v>
      </c>
      <c r="I144" s="1540">
        <v>336217252.47000003</v>
      </c>
      <c r="J144" s="721"/>
      <c r="K144" s="721"/>
      <c r="L144" s="720"/>
      <c r="M144" s="1553"/>
    </row>
    <row r="145" spans="2:27">
      <c r="D145" s="1632"/>
      <c r="E145" s="1611" t="s">
        <v>1366</v>
      </c>
      <c r="F145" s="1612"/>
      <c r="G145" s="1612"/>
      <c r="H145" s="1526"/>
      <c r="I145" s="1546">
        <v>1006192996.6200001</v>
      </c>
      <c r="J145" s="440"/>
      <c r="K145" s="440"/>
      <c r="M145" s="1564"/>
    </row>
    <row r="146" spans="2:27">
      <c r="D146" s="1632"/>
      <c r="E146" s="1541"/>
      <c r="F146" s="1541"/>
      <c r="G146" s="1541"/>
      <c r="H146" s="1525"/>
      <c r="I146" s="1541"/>
      <c r="J146" s="399"/>
      <c r="K146" s="399"/>
      <c r="L146" s="492"/>
      <c r="M146" s="1565"/>
      <c r="N146" s="65"/>
      <c r="P146" s="916"/>
    </row>
    <row r="147" spans="2:27">
      <c r="B147" s="2146"/>
      <c r="C147" s="2147" t="s">
        <v>499</v>
      </c>
      <c r="D147" s="1634"/>
      <c r="E147" s="3962" t="s">
        <v>1410</v>
      </c>
      <c r="F147" s="3962"/>
      <c r="G147" s="3963"/>
      <c r="H147" s="2148"/>
      <c r="I147" s="1541"/>
      <c r="M147" s="1553"/>
      <c r="P147" s="916"/>
    </row>
    <row r="148" spans="2:27">
      <c r="B148" s="2146">
        <v>113</v>
      </c>
      <c r="C148" s="2149">
        <v>4833</v>
      </c>
      <c r="D148" s="1634">
        <v>73</v>
      </c>
      <c r="E148" s="1608" t="s">
        <v>1507</v>
      </c>
      <c r="F148" s="2150"/>
      <c r="G148" s="1616"/>
      <c r="H148" s="2151">
        <v>82</v>
      </c>
      <c r="I148" s="2245">
        <v>5411849</v>
      </c>
      <c r="K148" s="244"/>
      <c r="M148" s="1566"/>
      <c r="P148" s="916"/>
    </row>
    <row r="149" spans="2:27">
      <c r="B149" s="2146">
        <v>107</v>
      </c>
      <c r="C149" s="2149">
        <v>4833</v>
      </c>
      <c r="D149" s="1634">
        <v>74</v>
      </c>
      <c r="E149" s="1545" t="s">
        <v>469</v>
      </c>
      <c r="F149" s="1629"/>
      <c r="G149" s="2152"/>
      <c r="H149" s="2153">
        <v>95</v>
      </c>
      <c r="I149" s="2245">
        <v>236643</v>
      </c>
      <c r="K149" s="244"/>
      <c r="M149" s="1562"/>
      <c r="P149" s="916"/>
    </row>
    <row r="150" spans="2:27">
      <c r="B150" s="2146">
        <v>110</v>
      </c>
      <c r="C150" s="2149"/>
      <c r="D150" s="1634">
        <v>75</v>
      </c>
      <c r="E150" s="1609" t="s">
        <v>1588</v>
      </c>
      <c r="F150" s="2154"/>
      <c r="G150" s="2155"/>
      <c r="H150" s="2156">
        <v>565</v>
      </c>
      <c r="I150" s="1521"/>
      <c r="J150" s="2247"/>
      <c r="K150" s="244"/>
      <c r="M150" s="1553"/>
      <c r="P150" s="916"/>
    </row>
    <row r="151" spans="2:27">
      <c r="B151" s="2146">
        <v>114</v>
      </c>
      <c r="C151" s="2149"/>
      <c r="D151" s="1634">
        <v>76</v>
      </c>
      <c r="E151" s="1541" t="s">
        <v>1088</v>
      </c>
      <c r="F151" s="1541"/>
      <c r="G151" s="1541"/>
      <c r="H151" s="2153" t="s">
        <v>1688</v>
      </c>
      <c r="I151" s="2214">
        <v>1394000</v>
      </c>
      <c r="J151" s="691"/>
      <c r="K151" s="244"/>
      <c r="M151" s="1553"/>
    </row>
    <row r="152" spans="2:27">
      <c r="B152" s="2146">
        <v>115</v>
      </c>
      <c r="C152" s="2149">
        <v>4883</v>
      </c>
      <c r="D152" s="1634">
        <v>77</v>
      </c>
      <c r="E152" s="2244" t="s">
        <v>2408</v>
      </c>
      <c r="F152" s="1541"/>
      <c r="G152" s="1541"/>
      <c r="H152" s="2153">
        <v>552</v>
      </c>
      <c r="I152" s="2243">
        <v>228969.74040000001</v>
      </c>
      <c r="J152" s="402"/>
      <c r="K152" s="244"/>
      <c r="M152" s="1553"/>
      <c r="P152" s="916"/>
    </row>
    <row r="153" spans="2:27">
      <c r="B153" s="2146">
        <v>116</v>
      </c>
      <c r="C153" s="2149"/>
      <c r="D153" s="1634">
        <v>78</v>
      </c>
      <c r="E153" s="1541" t="s">
        <v>386</v>
      </c>
      <c r="F153" s="1541"/>
      <c r="G153" s="1541"/>
      <c r="H153" s="2153">
        <v>84</v>
      </c>
      <c r="I153" s="2245">
        <v>2138000</v>
      </c>
      <c r="J153" s="402"/>
      <c r="K153" s="244"/>
      <c r="M153" s="1553"/>
    </row>
    <row r="154" spans="2:27" ht="16.2" thickBot="1">
      <c r="B154" s="2146">
        <v>117</v>
      </c>
      <c r="C154" s="2149"/>
      <c r="D154" s="1634">
        <v>79</v>
      </c>
      <c r="E154" s="1541" t="s">
        <v>2385</v>
      </c>
      <c r="F154" s="1541"/>
      <c r="G154" s="1541"/>
      <c r="H154" s="2191">
        <v>85521</v>
      </c>
      <c r="I154" s="2214">
        <v>610000</v>
      </c>
      <c r="J154" s="2246"/>
      <c r="K154" s="244"/>
      <c r="M154" s="1555"/>
    </row>
    <row r="155" spans="2:27" ht="16.2" thickBot="1">
      <c r="B155" s="2146">
        <v>118</v>
      </c>
      <c r="C155" s="2149"/>
      <c r="D155" s="1634">
        <v>80</v>
      </c>
      <c r="E155" s="1541" t="s">
        <v>587</v>
      </c>
      <c r="F155" s="1541"/>
      <c r="G155" s="1541"/>
      <c r="H155" s="2153">
        <v>86</v>
      </c>
      <c r="I155" s="1521">
        <v>2900941</v>
      </c>
      <c r="J155" s="561"/>
      <c r="K155" s="244"/>
      <c r="M155" s="1553"/>
    </row>
    <row r="156" spans="2:27">
      <c r="B156" s="2146">
        <v>119</v>
      </c>
      <c r="C156" s="2149">
        <v>4882</v>
      </c>
      <c r="D156" s="1634">
        <v>81</v>
      </c>
      <c r="E156" s="1541" t="s">
        <v>2556</v>
      </c>
      <c r="F156" s="1541"/>
      <c r="G156" s="1541"/>
      <c r="H156" s="2153">
        <v>215</v>
      </c>
      <c r="I156" s="1521">
        <v>1941498</v>
      </c>
      <c r="J156" s="402"/>
      <c r="K156" s="244"/>
      <c r="M156" s="1553"/>
    </row>
    <row r="157" spans="2:27">
      <c r="B157" s="2146">
        <v>120</v>
      </c>
      <c r="C157" s="2149"/>
      <c r="D157" s="1634">
        <v>82</v>
      </c>
      <c r="E157" s="1541" t="s">
        <v>90</v>
      </c>
      <c r="F157" s="1541"/>
      <c r="G157" s="1541"/>
      <c r="H157" s="2153">
        <v>88</v>
      </c>
      <c r="I157" s="2245">
        <v>71381039.004206955</v>
      </c>
      <c r="J157" s="402"/>
      <c r="K157" s="244"/>
      <c r="M157" s="1553"/>
      <c r="AA157">
        <v>0.02</v>
      </c>
    </row>
    <row r="158" spans="2:27" s="37" customFormat="1">
      <c r="B158" s="2146">
        <v>121</v>
      </c>
      <c r="C158" s="2149">
        <v>6503</v>
      </c>
      <c r="D158" s="1634">
        <v>83</v>
      </c>
      <c r="E158" s="1541" t="s">
        <v>91</v>
      </c>
      <c r="F158" s="1541"/>
      <c r="G158" s="1541"/>
      <c r="H158" s="2153">
        <v>89</v>
      </c>
      <c r="I158" s="2214">
        <v>2500000</v>
      </c>
      <c r="J158" s="560"/>
      <c r="K158" s="244"/>
      <c r="L158" s="490"/>
    </row>
    <row r="159" spans="2:27" s="4" customFormat="1">
      <c r="B159" s="2146">
        <v>122</v>
      </c>
      <c r="C159" s="2149"/>
      <c r="D159" s="1634">
        <v>84</v>
      </c>
      <c r="E159" s="1541" t="s">
        <v>695</v>
      </c>
      <c r="F159" s="1541"/>
      <c r="G159" s="1541"/>
      <c r="H159" s="2153">
        <v>17</v>
      </c>
      <c r="I159" s="2214">
        <v>69000000</v>
      </c>
      <c r="J159" s="402"/>
      <c r="K159" s="244"/>
      <c r="L159" s="488"/>
      <c r="M159" s="31"/>
      <c r="N159" s="31"/>
    </row>
    <row r="160" spans="2:27" s="38" customFormat="1">
      <c r="B160" s="1635"/>
      <c r="C160" s="1636"/>
      <c r="D160" s="1632"/>
      <c r="E160" s="1611" t="s">
        <v>600</v>
      </c>
      <c r="F160" s="1612"/>
      <c r="G160" s="1612"/>
      <c r="H160" s="1526"/>
      <c r="I160" s="1547">
        <v>157742939.74460697</v>
      </c>
      <c r="J160" s="402"/>
      <c r="K160" s="402"/>
      <c r="L160" s="487"/>
      <c r="P160" s="39"/>
      <c r="Q160" s="40"/>
      <c r="R160" s="20"/>
      <c r="S160" s="41"/>
    </row>
    <row r="161" spans="4:11">
      <c r="D161" s="1632"/>
      <c r="E161" s="1541"/>
      <c r="F161" s="1541"/>
      <c r="G161" s="1541"/>
      <c r="H161" s="1525"/>
      <c r="I161" s="1541"/>
      <c r="J161" s="535"/>
      <c r="K161" s="535"/>
    </row>
    <row r="162" spans="4:11">
      <c r="D162" s="1632"/>
      <c r="E162" s="1614" t="s">
        <v>1411</v>
      </c>
      <c r="F162" s="1614"/>
      <c r="G162" s="1614"/>
      <c r="H162" s="1528"/>
      <c r="I162" s="1547">
        <v>1163935936.3646071</v>
      </c>
    </row>
    <row r="163" spans="4:11">
      <c r="E163" s="1541"/>
      <c r="F163" s="1541"/>
      <c r="G163" s="1541"/>
      <c r="H163" s="1548"/>
      <c r="I163" s="1521"/>
      <c r="J163" s="402"/>
      <c r="K163" s="402"/>
    </row>
    <row r="164" spans="4:11">
      <c r="E164" s="1541"/>
      <c r="F164" s="1541"/>
      <c r="G164" s="1541"/>
      <c r="H164" s="1548"/>
      <c r="I164" s="1541"/>
      <c r="J164" s="402"/>
      <c r="K164" s="402"/>
    </row>
    <row r="165" spans="4:11">
      <c r="E165" s="1541"/>
      <c r="F165" s="1541"/>
      <c r="G165" s="1541"/>
      <c r="H165" s="1548"/>
      <c r="I165" s="1541"/>
    </row>
    <row r="166" spans="4:11">
      <c r="E166" s="1541"/>
      <c r="F166" s="1541"/>
      <c r="G166" s="1541"/>
      <c r="H166" s="1548"/>
      <c r="I166" s="1541"/>
    </row>
    <row r="167" spans="4:11">
      <c r="E167" s="1541"/>
      <c r="F167" s="1541"/>
      <c r="G167" s="1541"/>
      <c r="H167" s="1548"/>
      <c r="I167" s="1541"/>
    </row>
    <row r="168" spans="4:11">
      <c r="E168" s="1541"/>
      <c r="F168" s="1541"/>
      <c r="G168" s="1541"/>
      <c r="H168" s="1548"/>
      <c r="I168" s="1541"/>
      <c r="J168" s="38"/>
    </row>
    <row r="169" spans="4:11">
      <c r="E169" s="1541"/>
      <c r="F169" s="1541"/>
      <c r="G169" s="1541"/>
      <c r="H169" s="1548"/>
      <c r="I169" s="1541"/>
    </row>
    <row r="170" spans="4:11">
      <c r="E170" s="1541"/>
      <c r="F170" s="1541"/>
      <c r="G170" s="1541"/>
      <c r="H170" s="1548"/>
      <c r="I170" s="1541"/>
    </row>
    <row r="171" spans="4:11">
      <c r="E171" s="1541"/>
      <c r="F171" s="1541"/>
      <c r="G171" s="1541"/>
      <c r="H171" s="1548"/>
      <c r="I171" s="1541"/>
    </row>
    <row r="172" spans="4:11">
      <c r="E172" s="1541"/>
      <c r="F172" s="1541"/>
      <c r="G172" s="1541"/>
      <c r="H172" s="1548"/>
      <c r="I172" s="1541">
        <v>72180510.7105795</v>
      </c>
    </row>
    <row r="173" spans="4:11">
      <c r="E173" s="1541"/>
      <c r="F173" s="1541"/>
      <c r="G173" s="1541"/>
      <c r="H173" s="1548"/>
      <c r="I173" s="1541"/>
      <c r="J173" s="244"/>
      <c r="K173" s="244"/>
    </row>
    <row r="174" spans="4:11">
      <c r="E174" s="1541"/>
      <c r="F174" s="1541"/>
      <c r="G174" s="1541"/>
      <c r="H174" s="1548"/>
      <c r="I174" s="1541"/>
    </row>
    <row r="175" spans="4:11">
      <c r="E175" s="1541"/>
      <c r="F175" s="1541"/>
      <c r="G175" s="1541"/>
      <c r="H175" s="1548"/>
      <c r="I175" s="1541"/>
    </row>
    <row r="176" spans="4:11">
      <c r="E176" s="1541"/>
      <c r="F176" s="1541"/>
      <c r="G176" s="1541"/>
      <c r="H176" s="1548"/>
      <c r="I176" s="1541"/>
    </row>
    <row r="177" spans="5:9">
      <c r="E177" s="1541"/>
      <c r="F177" s="1541"/>
      <c r="G177" s="1541"/>
      <c r="H177" s="1548"/>
      <c r="I177" s="1541"/>
    </row>
    <row r="178" spans="5:9">
      <c r="E178" s="1541"/>
      <c r="F178" s="1541"/>
      <c r="G178" s="1541"/>
      <c r="H178" s="1548"/>
      <c r="I178" s="1541"/>
    </row>
    <row r="179" spans="5:9">
      <c r="E179" s="1541"/>
      <c r="F179" s="1541"/>
      <c r="G179" s="1541"/>
      <c r="H179" s="1548"/>
      <c r="I179" s="1541"/>
    </row>
    <row r="180" spans="5:9">
      <c r="E180" s="1541"/>
      <c r="F180" s="1541"/>
      <c r="G180" s="1541"/>
      <c r="H180" s="1548"/>
      <c r="I180" s="1541"/>
    </row>
    <row r="181" spans="5:9">
      <c r="E181" s="1541"/>
      <c r="F181" s="1541"/>
      <c r="G181" s="1541"/>
      <c r="H181" s="1548"/>
      <c r="I181" s="1541"/>
    </row>
    <row r="182" spans="5:9">
      <c r="E182" s="1541"/>
      <c r="F182" s="1541"/>
      <c r="G182" s="1541"/>
      <c r="H182" s="1548"/>
      <c r="I182" s="1541"/>
    </row>
    <row r="183" spans="5:9">
      <c r="E183" s="1541"/>
      <c r="F183" s="1541"/>
      <c r="G183" s="1541"/>
      <c r="H183" s="1548"/>
      <c r="I183" s="1541"/>
    </row>
    <row r="184" spans="5:9">
      <c r="E184" s="1541"/>
      <c r="F184" s="1541"/>
      <c r="G184" s="1541"/>
      <c r="H184" s="1548"/>
      <c r="I184" s="1541"/>
    </row>
    <row r="185" spans="5:9">
      <c r="E185" s="1541"/>
      <c r="F185" s="1541"/>
      <c r="G185" s="1541"/>
      <c r="H185" s="1548"/>
      <c r="I185" s="1541"/>
    </row>
    <row r="186" spans="5:9">
      <c r="E186" s="1541"/>
      <c r="F186" s="1541"/>
      <c r="G186" s="1541"/>
      <c r="H186" s="1548"/>
      <c r="I186" s="1541"/>
    </row>
    <row r="187" spans="5:9">
      <c r="E187" s="1541"/>
      <c r="F187" s="1541"/>
      <c r="G187" s="1541"/>
      <c r="H187" s="1548"/>
      <c r="I187" s="1541"/>
    </row>
    <row r="188" spans="5:9">
      <c r="E188" s="1541"/>
      <c r="F188" s="1541"/>
      <c r="G188" s="1541"/>
      <c r="H188" s="1548"/>
      <c r="I188" s="1541"/>
    </row>
    <row r="189" spans="5:9">
      <c r="E189" s="1541"/>
      <c r="F189" s="1541"/>
      <c r="G189" s="1541"/>
      <c r="H189" s="1548"/>
      <c r="I189" s="1541"/>
    </row>
    <row r="190" spans="5:9">
      <c r="E190" s="1541"/>
      <c r="F190" s="1541"/>
      <c r="G190" s="1541"/>
      <c r="H190" s="1548"/>
      <c r="I190" s="1541"/>
    </row>
    <row r="191" spans="5:9">
      <c r="E191" s="1541"/>
      <c r="F191" s="1541"/>
      <c r="G191" s="1541"/>
      <c r="H191" s="1548"/>
      <c r="I191" s="1541"/>
    </row>
    <row r="192" spans="5:9">
      <c r="E192" s="1541"/>
      <c r="F192" s="1541"/>
      <c r="G192" s="1541"/>
      <c r="H192" s="1548"/>
      <c r="I192" s="1541"/>
    </row>
    <row r="193" spans="5:9">
      <c r="E193" s="1541"/>
      <c r="F193" s="1541"/>
      <c r="G193" s="1541"/>
      <c r="H193" s="1548"/>
      <c r="I193" s="1541"/>
    </row>
    <row r="194" spans="5:9">
      <c r="E194" s="1541"/>
      <c r="F194" s="1541"/>
      <c r="G194" s="1541"/>
      <c r="H194" s="1548"/>
      <c r="I194" s="1541"/>
    </row>
    <row r="195" spans="5:9">
      <c r="E195" s="1541"/>
      <c r="F195" s="1541"/>
      <c r="G195" s="1541"/>
      <c r="H195" s="1548"/>
      <c r="I195" s="1541"/>
    </row>
    <row r="196" spans="5:9">
      <c r="E196" s="1541"/>
      <c r="F196" s="1541"/>
      <c r="G196" s="1541"/>
      <c r="H196" s="1548"/>
      <c r="I196" s="1541"/>
    </row>
    <row r="197" spans="5:9">
      <c r="E197" s="1541"/>
      <c r="F197" s="1541"/>
      <c r="G197" s="1541"/>
      <c r="H197" s="1548"/>
      <c r="I197" s="1541"/>
    </row>
    <row r="198" spans="5:9">
      <c r="E198" s="1541"/>
      <c r="F198" s="1541"/>
      <c r="G198" s="1541"/>
      <c r="H198" s="1548"/>
      <c r="I198" s="1541"/>
    </row>
    <row r="199" spans="5:9">
      <c r="E199" s="1541"/>
      <c r="F199" s="1541"/>
      <c r="G199" s="1541"/>
      <c r="H199" s="1548"/>
      <c r="I199" s="1541"/>
    </row>
    <row r="200" spans="5:9">
      <c r="E200" s="1541"/>
      <c r="F200" s="1541"/>
      <c r="G200" s="1541"/>
      <c r="H200" s="1548"/>
      <c r="I200" s="1541"/>
    </row>
    <row r="201" spans="5:9">
      <c r="E201" s="1541"/>
      <c r="F201" s="1541"/>
      <c r="G201" s="1541"/>
      <c r="H201" s="1548"/>
      <c r="I201" s="1541"/>
    </row>
    <row r="215" spans="9:11">
      <c r="I215" s="1549">
        <v>0</v>
      </c>
    </row>
    <row r="216" spans="9:11">
      <c r="J216" s="444"/>
      <c r="K216" s="444"/>
    </row>
  </sheetData>
  <mergeCells count="16">
    <mergeCell ref="N37:R37"/>
    <mergeCell ref="E147:G147"/>
    <mergeCell ref="B1:I1"/>
    <mergeCell ref="B2:I2"/>
    <mergeCell ref="B4:I4"/>
    <mergeCell ref="H8:H10"/>
    <mergeCell ref="H14:H15"/>
    <mergeCell ref="N22:R22"/>
    <mergeCell ref="E135:G135"/>
    <mergeCell ref="E140:G140"/>
    <mergeCell ref="E6:F6"/>
    <mergeCell ref="C6:D6"/>
    <mergeCell ref="E93:F93"/>
    <mergeCell ref="E95:G95"/>
    <mergeCell ref="M6:M8"/>
    <mergeCell ref="M12:M13"/>
  </mergeCells>
  <pageMargins left="0.47" right="0.34" top="0.56999999999999995" bottom="0.86" header="0.5" footer="0.5"/>
  <pageSetup paperSize="9" scale="76" orientation="portrait" r:id="rId1"/>
  <headerFooter alignWithMargins="0">
    <oddFooter>&amp;LMd. Abdul Mazid&amp;CPage &amp;P&amp;R&amp;D</oddFooter>
  </headerFooter>
  <rowBreaks count="3" manualBreakCount="3">
    <brk id="54" min="1" max="8" man="1"/>
    <brk id="123" min="1" max="8" man="1"/>
    <brk id="163" min="1" max="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0"/>
  </sheetPr>
  <dimension ref="B2:J86"/>
  <sheetViews>
    <sheetView showWhiteSpace="0" view="pageBreakPreview" topLeftCell="A28" zoomScale="110" zoomScaleNormal="100" zoomScaleSheetLayoutView="110" workbookViewId="0">
      <selection activeCell="I28" sqref="I1:I1048576"/>
    </sheetView>
  </sheetViews>
  <sheetFormatPr defaultRowHeight="13.2"/>
  <cols>
    <col min="1" max="1" width="0.109375" customWidth="1"/>
    <col min="2" max="2" width="6.44140625" customWidth="1"/>
    <col min="3" max="3" width="26" customWidth="1"/>
    <col min="4" max="4" width="18.5546875" customWidth="1"/>
    <col min="5" max="5" width="9.33203125" customWidth="1"/>
    <col min="6" max="6" width="16.5546875" customWidth="1"/>
    <col min="7" max="7" width="2.33203125" customWidth="1"/>
    <col min="8" max="8" width="13.5546875" customWidth="1"/>
    <col min="9" max="9" width="19.5546875" customWidth="1"/>
    <col min="10" max="10" width="18.6640625" customWidth="1"/>
  </cols>
  <sheetData>
    <row r="2" spans="2:10">
      <c r="B2" s="408" t="s">
        <v>1801</v>
      </c>
    </row>
    <row r="3" spans="2:10">
      <c r="F3" s="423" t="s">
        <v>793</v>
      </c>
      <c r="G3" s="423"/>
    </row>
    <row r="4" spans="2:10">
      <c r="B4" s="38" t="s">
        <v>1802</v>
      </c>
      <c r="D4" s="407">
        <v>3710654206.4744334</v>
      </c>
      <c r="E4" s="407"/>
      <c r="F4" s="407"/>
      <c r="G4" s="407"/>
    </row>
    <row r="5" spans="2:10">
      <c r="B5" t="s">
        <v>828</v>
      </c>
      <c r="D5" s="542">
        <v>651615183.99750006</v>
      </c>
      <c r="E5" s="424">
        <v>0</v>
      </c>
      <c r="F5" s="407">
        <v>0</v>
      </c>
      <c r="G5" s="407"/>
    </row>
    <row r="6" spans="2:10">
      <c r="B6" s="126" t="s">
        <v>1535</v>
      </c>
      <c r="D6" s="410">
        <v>3059039022.4769335</v>
      </c>
      <c r="E6" s="420"/>
      <c r="F6" s="420"/>
      <c r="G6" s="420"/>
      <c r="I6" s="415"/>
      <c r="J6" s="65"/>
    </row>
    <row r="7" spans="2:10">
      <c r="D7" s="65"/>
      <c r="E7" s="65"/>
      <c r="F7" s="65"/>
      <c r="G7" s="65"/>
      <c r="I7" s="414"/>
      <c r="J7" s="417"/>
    </row>
    <row r="8" spans="2:10">
      <c r="B8" t="s">
        <v>1029</v>
      </c>
      <c r="C8" t="s">
        <v>791</v>
      </c>
      <c r="D8" s="65">
        <v>0</v>
      </c>
      <c r="E8" s="422">
        <v>0.1</v>
      </c>
      <c r="F8" s="65">
        <v>0</v>
      </c>
      <c r="G8" s="65"/>
      <c r="I8" s="58"/>
      <c r="J8" s="418"/>
    </row>
    <row r="9" spans="2:10">
      <c r="D9" s="410">
        <v>3059039022.4769335</v>
      </c>
      <c r="E9" s="415"/>
      <c r="F9" s="65"/>
      <c r="G9" s="65"/>
      <c r="J9" s="410"/>
    </row>
    <row r="10" spans="2:10">
      <c r="B10" s="126" t="s">
        <v>1109</v>
      </c>
      <c r="D10" s="65"/>
      <c r="E10" s="65"/>
      <c r="F10" s="65"/>
      <c r="G10" s="65"/>
      <c r="I10" s="65"/>
    </row>
    <row r="11" spans="2:10">
      <c r="C11" t="s">
        <v>564</v>
      </c>
      <c r="D11" s="411">
        <v>1189263727.97</v>
      </c>
      <c r="E11" s="432">
        <v>0.4</v>
      </c>
      <c r="F11" s="407">
        <v>505437084.38725001</v>
      </c>
      <c r="G11" s="407"/>
      <c r="I11" s="416"/>
      <c r="J11" s="58"/>
    </row>
    <row r="12" spans="2:10">
      <c r="C12" t="s">
        <v>195</v>
      </c>
      <c r="D12" s="411">
        <v>751189844.48000002</v>
      </c>
      <c r="E12" s="422">
        <v>0.2</v>
      </c>
      <c r="F12" s="65">
        <v>150237968.896</v>
      </c>
      <c r="G12" s="65"/>
      <c r="I12" s="65"/>
    </row>
    <row r="13" spans="2:10">
      <c r="C13" t="s">
        <v>829</v>
      </c>
      <c r="D13" s="411">
        <v>131054697.34</v>
      </c>
      <c r="E13" s="426">
        <v>0.4</v>
      </c>
      <c r="F13" s="414">
        <v>55698246.369500004</v>
      </c>
      <c r="G13" s="414"/>
      <c r="I13" s="65"/>
    </row>
    <row r="14" spans="2:10">
      <c r="C14" s="18" t="s">
        <v>792</v>
      </c>
      <c r="D14" s="410">
        <v>2071508269.79</v>
      </c>
      <c r="E14" s="65"/>
      <c r="F14" s="65"/>
      <c r="G14" s="65"/>
      <c r="I14" s="65"/>
    </row>
    <row r="15" spans="2:10">
      <c r="D15" s="413">
        <v>987530752.68693352</v>
      </c>
      <c r="E15" s="425">
        <v>0.4</v>
      </c>
      <c r="F15" s="421">
        <v>419700569.89194673</v>
      </c>
      <c r="G15" s="421"/>
      <c r="I15" s="409"/>
      <c r="J15" t="s">
        <v>830</v>
      </c>
    </row>
    <row r="16" spans="2:10">
      <c r="B16" s="124"/>
      <c r="C16" s="124"/>
      <c r="D16" s="65">
        <v>0</v>
      </c>
      <c r="E16" s="65"/>
      <c r="F16" s="58">
        <v>1131073869.5446968</v>
      </c>
      <c r="G16" s="415"/>
      <c r="I16" s="65"/>
    </row>
    <row r="17" spans="2:10">
      <c r="B17" s="126"/>
      <c r="D17" s="410"/>
      <c r="E17" s="420"/>
      <c r="F17" s="420"/>
      <c r="G17" s="420"/>
      <c r="I17" s="65"/>
    </row>
    <row r="18" spans="2:10">
      <c r="D18" s="65"/>
      <c r="E18" s="65"/>
      <c r="F18" s="65">
        <v>257955446.63999999</v>
      </c>
      <c r="G18" s="65"/>
      <c r="I18" s="419"/>
      <c r="J18" t="s">
        <v>831</v>
      </c>
    </row>
    <row r="19" spans="2:10">
      <c r="D19" s="65"/>
      <c r="E19" s="65"/>
      <c r="F19" s="65"/>
      <c r="G19" s="65"/>
    </row>
    <row r="20" spans="2:10">
      <c r="C20" s="428" t="s">
        <v>563</v>
      </c>
      <c r="D20" s="429"/>
      <c r="E20" s="430"/>
      <c r="F20" s="410">
        <v>873118422.90469682</v>
      </c>
      <c r="G20" s="420"/>
    </row>
    <row r="21" spans="2:10">
      <c r="D21" s="427">
        <v>3710654206.4744334</v>
      </c>
      <c r="E21" s="65"/>
      <c r="F21" s="65"/>
      <c r="G21" s="65"/>
      <c r="J21" s="545">
        <v>7895990171.9989738</v>
      </c>
    </row>
    <row r="22" spans="2:10">
      <c r="D22" s="65"/>
      <c r="E22" s="65"/>
      <c r="F22" s="65"/>
      <c r="G22" s="65"/>
      <c r="J22" s="545">
        <v>873118422.90469682</v>
      </c>
    </row>
    <row r="23" spans="2:10">
      <c r="D23" s="65"/>
      <c r="E23" s="65"/>
      <c r="F23" s="65"/>
      <c r="G23" s="65"/>
    </row>
    <row r="24" spans="2:10">
      <c r="D24" s="65"/>
      <c r="E24" s="65"/>
      <c r="F24" s="65"/>
      <c r="G24" s="65"/>
      <c r="J24" s="544">
        <v>-7022871749.0942774</v>
      </c>
    </row>
    <row r="25" spans="2:10">
      <c r="D25" s="65"/>
      <c r="E25" s="65"/>
      <c r="F25" s="65"/>
      <c r="G25" s="65"/>
    </row>
    <row r="26" spans="2:10">
      <c r="D26" s="65"/>
      <c r="E26" s="65"/>
      <c r="F26" s="65"/>
      <c r="G26" s="65"/>
    </row>
    <row r="27" spans="2:10">
      <c r="D27" s="65"/>
      <c r="E27" s="65"/>
      <c r="F27" s="65"/>
      <c r="G27" s="65"/>
    </row>
    <row r="29" spans="2:10">
      <c r="B29" s="408" t="s">
        <v>2372</v>
      </c>
    </row>
    <row r="33" spans="2:9">
      <c r="F33" s="423" t="s">
        <v>793</v>
      </c>
      <c r="G33" s="423"/>
    </row>
    <row r="34" spans="2:9">
      <c r="B34" s="38" t="s">
        <v>1890</v>
      </c>
      <c r="D34" s="483">
        <v>3592103114.7844334</v>
      </c>
      <c r="E34" s="407"/>
      <c r="F34" s="407"/>
      <c r="G34" s="407"/>
    </row>
    <row r="35" spans="2:9">
      <c r="B35" t="s">
        <v>828</v>
      </c>
      <c r="D35" s="407">
        <v>0</v>
      </c>
      <c r="E35" s="436">
        <v>0</v>
      </c>
      <c r="F35" s="407">
        <v>0</v>
      </c>
      <c r="G35" s="407"/>
    </row>
    <row r="36" spans="2:9">
      <c r="D36" s="65"/>
      <c r="E36" s="65"/>
      <c r="F36" s="65"/>
      <c r="G36" s="65"/>
    </row>
    <row r="37" spans="2:9">
      <c r="B37" s="126" t="s">
        <v>1535</v>
      </c>
      <c r="D37" s="410">
        <v>3592103114.7844334</v>
      </c>
      <c r="E37" s="420"/>
      <c r="F37" s="420"/>
      <c r="G37" s="420"/>
    </row>
    <row r="38" spans="2:9">
      <c r="D38" s="65"/>
      <c r="E38" s="65"/>
      <c r="F38" s="65"/>
      <c r="G38" s="65"/>
    </row>
    <row r="39" spans="2:9">
      <c r="B39" t="s">
        <v>1029</v>
      </c>
      <c r="C39" t="s">
        <v>791</v>
      </c>
      <c r="D39" s="65">
        <v>0</v>
      </c>
      <c r="E39" s="426">
        <v>0.1</v>
      </c>
      <c r="F39" s="65">
        <v>0</v>
      </c>
      <c r="G39" s="65"/>
    </row>
    <row r="40" spans="2:9">
      <c r="D40" s="410">
        <v>3592103114.7844334</v>
      </c>
      <c r="E40" s="415"/>
      <c r="F40" s="65"/>
      <c r="G40" s="65"/>
      <c r="I40" s="65"/>
    </row>
    <row r="41" spans="2:9">
      <c r="B41" s="126"/>
      <c r="D41" s="65"/>
      <c r="E41" s="65"/>
      <c r="F41" s="65"/>
      <c r="G41" s="65"/>
      <c r="I41" s="65"/>
    </row>
    <row r="42" spans="2:9">
      <c r="C42" t="s">
        <v>564</v>
      </c>
      <c r="D42" s="411">
        <v>1189263727.97</v>
      </c>
      <c r="E42" s="436">
        <v>0.4</v>
      </c>
      <c r="F42" s="407">
        <v>475705491.18800002</v>
      </c>
      <c r="G42" s="407"/>
    </row>
    <row r="43" spans="2:9">
      <c r="C43" t="s">
        <v>195</v>
      </c>
      <c r="D43" s="412">
        <v>751189844.48000002</v>
      </c>
      <c r="E43" s="426">
        <v>0.2</v>
      </c>
      <c r="F43" s="65">
        <v>150237968.896</v>
      </c>
      <c r="G43" s="65"/>
    </row>
    <row r="44" spans="2:9">
      <c r="C44" t="s">
        <v>829</v>
      </c>
      <c r="D44" s="412">
        <v>131054697.34</v>
      </c>
      <c r="E44" s="426">
        <v>0.4</v>
      </c>
      <c r="F44" s="414">
        <v>52421878.936000004</v>
      </c>
      <c r="G44" s="414"/>
      <c r="I44" s="65"/>
    </row>
    <row r="45" spans="2:9">
      <c r="C45" s="18" t="s">
        <v>792</v>
      </c>
      <c r="D45" s="410">
        <v>2071508269.79</v>
      </c>
      <c r="E45" s="65"/>
      <c r="F45" s="65"/>
      <c r="G45" s="65"/>
      <c r="I45" s="65"/>
    </row>
    <row r="46" spans="2:9">
      <c r="D46" s="413">
        <v>1520594844.9944334</v>
      </c>
      <c r="E46" s="425">
        <v>0.4</v>
      </c>
      <c r="F46" s="421">
        <v>608237937.99777341</v>
      </c>
      <c r="G46" s="421"/>
      <c r="I46" s="58"/>
    </row>
    <row r="47" spans="2:9">
      <c r="B47" s="124"/>
      <c r="C47" s="124"/>
      <c r="D47" s="65">
        <v>0</v>
      </c>
      <c r="E47" s="65"/>
      <c r="F47" s="58">
        <v>1286603277.0177734</v>
      </c>
      <c r="G47" s="415"/>
    </row>
    <row r="48" spans="2:9">
      <c r="B48" s="126"/>
      <c r="D48" s="410"/>
      <c r="E48" s="420"/>
      <c r="F48" s="420"/>
      <c r="G48" s="420"/>
      <c r="I48" s="433"/>
    </row>
    <row r="49" spans="3:9">
      <c r="D49" s="65"/>
      <c r="E49" s="65"/>
      <c r="F49" s="65"/>
      <c r="G49" s="65"/>
      <c r="I49" s="434"/>
    </row>
    <row r="50" spans="3:9">
      <c r="D50" s="65"/>
      <c r="E50" s="65">
        <v>0</v>
      </c>
      <c r="F50" s="65">
        <v>0</v>
      </c>
      <c r="G50" s="65"/>
      <c r="H50" s="422"/>
      <c r="I50" s="434"/>
    </row>
    <row r="51" spans="3:9">
      <c r="C51" s="428" t="s">
        <v>563</v>
      </c>
      <c r="D51" s="429"/>
      <c r="E51" s="430"/>
      <c r="F51" s="410">
        <v>1286603277.0177734</v>
      </c>
      <c r="G51" s="420"/>
      <c r="I51" s="435"/>
    </row>
    <row r="52" spans="3:9">
      <c r="E52" s="65"/>
      <c r="F52" s="65"/>
      <c r="G52" s="65"/>
      <c r="I52" s="434"/>
    </row>
    <row r="53" spans="3:9">
      <c r="D53" s="65"/>
      <c r="E53" s="65"/>
      <c r="F53" s="65"/>
      <c r="G53" s="65"/>
      <c r="I53" s="433"/>
    </row>
    <row r="54" spans="3:9">
      <c r="C54" s="65"/>
      <c r="D54" s="427">
        <v>3592103114.7844334</v>
      </c>
      <c r="F54" s="65"/>
      <c r="G54" s="65"/>
    </row>
    <row r="55" spans="3:9">
      <c r="C55" s="18"/>
      <c r="F55" s="409"/>
      <c r="G55" s="65"/>
      <c r="I55" s="65"/>
    </row>
    <row r="56" spans="3:9">
      <c r="C56" s="18" t="s">
        <v>1525</v>
      </c>
      <c r="E56" s="65"/>
      <c r="F56" s="58">
        <v>1286603277.0177734</v>
      </c>
      <c r="G56" s="415"/>
    </row>
    <row r="57" spans="3:9">
      <c r="C57" s="18" t="s">
        <v>1481</v>
      </c>
      <c r="D57" s="415"/>
      <c r="E57" s="415"/>
      <c r="F57" s="494">
        <v>257955446.63999999</v>
      </c>
      <c r="G57" s="415"/>
      <c r="I57" s="65"/>
    </row>
    <row r="58" spans="3:9">
      <c r="C58" s="18" t="s">
        <v>1526</v>
      </c>
      <c r="F58" s="415">
        <v>1028647830.3777734</v>
      </c>
    </row>
    <row r="86" spans="6:7">
      <c r="F86" s="65"/>
      <c r="G86" s="65"/>
    </row>
  </sheetData>
  <phoneticPr fontId="0" type="noConversion"/>
  <pageMargins left="0.75" right="0.75" top="1" bottom="1" header="0.5" footer="0.5"/>
  <pageSetup paperSize="9" orientation="portrait" r:id="rId1"/>
  <headerFooter alignWithMargins="0">
    <oddFooter>&amp;LM Ahsan&amp;C&amp;N&amp;R&amp;D</oddFooter>
  </headerFooter>
  <rowBreaks count="1" manualBreakCount="1">
    <brk id="26" max="6"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tint="0.39997558519241921"/>
  </sheetPr>
  <dimension ref="A1:U355"/>
  <sheetViews>
    <sheetView topLeftCell="A139" workbookViewId="0">
      <selection activeCell="I196" sqref="I196"/>
    </sheetView>
  </sheetViews>
  <sheetFormatPr defaultRowHeight="13.2"/>
  <cols>
    <col min="1" max="1" width="6.6640625" customWidth="1"/>
    <col min="2" max="2" width="12.44140625" customWidth="1"/>
    <col min="3" max="3" width="32.6640625" bestFit="1" customWidth="1"/>
    <col min="4" max="4" width="13.88671875" customWidth="1"/>
    <col min="5" max="5" width="17.109375" customWidth="1"/>
    <col min="6" max="6" width="14.88671875" customWidth="1"/>
    <col min="7" max="7" width="15" customWidth="1"/>
    <col min="8" max="9" width="16.88671875" bestFit="1" customWidth="1"/>
    <col min="10" max="10" width="16.88671875" customWidth="1"/>
    <col min="11" max="11" width="10.6640625" bestFit="1" customWidth="1"/>
    <col min="12" max="12" width="12.88671875" customWidth="1"/>
    <col min="13" max="13" width="15.33203125" customWidth="1"/>
    <col min="14" max="20" width="15.109375" customWidth="1"/>
    <col min="21" max="21" width="11.33203125" bestFit="1" customWidth="1"/>
  </cols>
  <sheetData>
    <row r="1" spans="1:20" s="2073" customFormat="1" ht="20.399999999999999">
      <c r="A1" s="3992" t="s">
        <v>719</v>
      </c>
      <c r="B1" s="3992"/>
      <c r="C1" s="3992"/>
      <c r="D1" s="3992"/>
      <c r="E1" s="3992"/>
      <c r="F1" s="3992"/>
      <c r="G1" s="3992"/>
      <c r="H1" s="3992"/>
      <c r="I1" s="3992"/>
      <c r="J1" s="3992"/>
      <c r="K1" s="3992"/>
      <c r="L1" s="3992"/>
      <c r="M1" s="3992"/>
      <c r="N1" s="3992"/>
      <c r="O1" s="3992"/>
      <c r="P1" s="3992"/>
      <c r="Q1" s="3992"/>
      <c r="R1" s="3992"/>
    </row>
    <row r="2" spans="1:20" s="2073" customFormat="1" ht="18">
      <c r="A2" s="3993" t="s">
        <v>477</v>
      </c>
      <c r="B2" s="3993"/>
      <c r="C2" s="3993"/>
      <c r="D2" s="3993"/>
      <c r="E2" s="3993"/>
      <c r="F2" s="3993"/>
      <c r="G2" s="3993"/>
      <c r="H2" s="3993"/>
      <c r="I2" s="3993"/>
      <c r="J2" s="3993"/>
      <c r="K2" s="3993"/>
      <c r="L2" s="3993"/>
      <c r="M2" s="3993"/>
      <c r="N2" s="3993"/>
      <c r="O2" s="3993"/>
      <c r="P2" s="3993"/>
      <c r="Q2" s="3993"/>
      <c r="R2" s="3993"/>
    </row>
    <row r="3" spans="1:20" s="2073" customFormat="1" ht="17.399999999999999">
      <c r="A3" s="3994" t="s">
        <v>2243</v>
      </c>
      <c r="B3" s="3994"/>
      <c r="C3" s="3994"/>
      <c r="D3" s="3994"/>
      <c r="E3" s="3994"/>
      <c r="F3" s="3994"/>
      <c r="G3" s="3994"/>
      <c r="H3" s="3994"/>
      <c r="I3" s="3994"/>
      <c r="J3" s="3994"/>
      <c r="K3" s="3994"/>
      <c r="L3" s="3994"/>
      <c r="M3" s="3994"/>
      <c r="N3" s="3994"/>
      <c r="O3" s="3994"/>
      <c r="P3" s="3994"/>
      <c r="Q3" s="3994"/>
      <c r="R3" s="3994"/>
    </row>
    <row r="4" spans="1:20">
      <c r="A4" s="3995" t="s">
        <v>2244</v>
      </c>
      <c r="B4" s="3986" t="s">
        <v>2245</v>
      </c>
      <c r="C4" s="3995" t="s">
        <v>746</v>
      </c>
      <c r="D4" s="3996" t="s">
        <v>2246</v>
      </c>
      <c r="E4" s="3990" t="s">
        <v>2247</v>
      </c>
      <c r="F4" s="3990" t="s">
        <v>2248</v>
      </c>
      <c r="G4" s="3990" t="s">
        <v>2249</v>
      </c>
      <c r="H4" s="3990" t="s">
        <v>2250</v>
      </c>
      <c r="I4" s="3990" t="s">
        <v>2251</v>
      </c>
      <c r="J4" s="3990" t="s">
        <v>2252</v>
      </c>
      <c r="K4" s="3986" t="s">
        <v>2253</v>
      </c>
      <c r="L4" s="3998" t="s">
        <v>2254</v>
      </c>
      <c r="M4" s="3986" t="s">
        <v>480</v>
      </c>
      <c r="N4" s="3986"/>
      <c r="O4" s="3986" t="s">
        <v>569</v>
      </c>
      <c r="P4" s="3986"/>
      <c r="Q4" s="3986" t="s">
        <v>2255</v>
      </c>
      <c r="R4" s="3986"/>
      <c r="S4" s="2074"/>
      <c r="T4" s="2074"/>
    </row>
    <row r="5" spans="1:20" ht="26.4">
      <c r="A5" s="3995"/>
      <c r="B5" s="3986"/>
      <c r="C5" s="3995"/>
      <c r="D5" s="3997"/>
      <c r="E5" s="3991"/>
      <c r="F5" s="3991"/>
      <c r="G5" s="3991"/>
      <c r="H5" s="3991"/>
      <c r="I5" s="3991"/>
      <c r="J5" s="3991"/>
      <c r="K5" s="3986"/>
      <c r="L5" s="3998"/>
      <c r="M5" s="2075" t="s">
        <v>2256</v>
      </c>
      <c r="N5" s="2075" t="s">
        <v>2257</v>
      </c>
      <c r="O5" s="2076" t="s">
        <v>2256</v>
      </c>
      <c r="P5" s="2076" t="s">
        <v>2257</v>
      </c>
      <c r="Q5" s="2075" t="s">
        <v>2258</v>
      </c>
      <c r="R5" s="2075" t="s">
        <v>2259</v>
      </c>
      <c r="S5" s="2074"/>
      <c r="T5" s="2074"/>
    </row>
    <row r="6" spans="1:20">
      <c r="A6" s="3987" t="s">
        <v>2260</v>
      </c>
      <c r="B6" s="3987"/>
      <c r="C6" s="3987"/>
      <c r="D6" s="2077"/>
      <c r="E6" s="2078"/>
      <c r="F6" s="2077"/>
      <c r="G6" s="2077"/>
      <c r="H6" s="2077"/>
      <c r="I6" s="2079"/>
      <c r="J6" s="2079"/>
      <c r="K6" s="633"/>
      <c r="L6" s="633"/>
      <c r="M6" s="2077"/>
      <c r="N6" s="2077"/>
      <c r="O6" s="2077"/>
      <c r="P6" s="2077"/>
      <c r="Q6" s="2077"/>
      <c r="R6" s="2077"/>
      <c r="S6" s="2080"/>
      <c r="T6" s="2080"/>
    </row>
    <row r="7" spans="1:20" ht="14.4">
      <c r="A7" s="2081">
        <v>1</v>
      </c>
      <c r="B7" s="2082"/>
      <c r="C7" s="2083" t="s">
        <v>1451</v>
      </c>
      <c r="D7" s="2083"/>
      <c r="E7" s="2084"/>
      <c r="F7" s="2083"/>
      <c r="G7" s="2083"/>
      <c r="H7" s="2083"/>
      <c r="I7" s="633"/>
      <c r="J7" s="633"/>
      <c r="K7" s="633"/>
      <c r="L7" s="633"/>
      <c r="M7" s="2083"/>
      <c r="N7" s="2083"/>
      <c r="O7" s="2083"/>
      <c r="P7" s="2083"/>
      <c r="Q7" s="2083"/>
      <c r="R7" s="2083"/>
      <c r="S7" s="2085"/>
      <c r="T7" s="2085"/>
    </row>
    <row r="8" spans="1:20" s="644" customFormat="1" ht="14.4">
      <c r="A8" s="2082"/>
      <c r="B8" s="2086">
        <v>44197</v>
      </c>
      <c r="C8" s="2082" t="s">
        <v>1243</v>
      </c>
      <c r="D8" s="2082"/>
      <c r="E8" s="2087">
        <v>439692554.81999999</v>
      </c>
      <c r="F8" s="2082"/>
      <c r="G8" s="2082"/>
      <c r="H8" s="2088">
        <f>+E8+F8-G8</f>
        <v>439692554.81999999</v>
      </c>
      <c r="I8" s="2087">
        <v>320933736.58343768</v>
      </c>
      <c r="J8" s="2087">
        <v>118758818.23656234</v>
      </c>
      <c r="K8" s="2086">
        <v>44561</v>
      </c>
      <c r="L8" s="2089">
        <f>_xlfn.DAYS(K8,B8)+1</f>
        <v>365</v>
      </c>
      <c r="M8" s="2090">
        <v>2.5000000000000001E-2</v>
      </c>
      <c r="N8" s="2090">
        <v>0.05</v>
      </c>
      <c r="O8" s="2084">
        <f>(I8*M8*L8/365)</f>
        <v>8023343.4145859415</v>
      </c>
      <c r="P8" s="2084">
        <f>(H8*N8*365/365)</f>
        <v>21984627.741</v>
      </c>
      <c r="Q8" s="2091">
        <f>I8-O8</f>
        <v>312910393.16885173</v>
      </c>
      <c r="R8" s="2091">
        <f>I8-P8</f>
        <v>298949108.84243768</v>
      </c>
      <c r="S8" s="2092"/>
      <c r="T8" s="2092"/>
    </row>
    <row r="9" spans="1:20">
      <c r="A9" s="633"/>
      <c r="B9" s="633"/>
      <c r="C9" s="633"/>
      <c r="D9" s="633"/>
      <c r="E9" s="2093"/>
      <c r="F9" s="633"/>
      <c r="G9" s="633"/>
      <c r="H9" s="633"/>
      <c r="I9" s="633"/>
      <c r="J9" s="633"/>
      <c r="K9" s="633"/>
      <c r="L9" s="633"/>
      <c r="M9" s="633"/>
      <c r="N9" s="633"/>
      <c r="O9" s="633"/>
      <c r="P9" s="633"/>
      <c r="Q9" s="2094"/>
      <c r="R9" s="633"/>
    </row>
    <row r="10" spans="1:20" ht="14.4">
      <c r="A10" s="2081">
        <v>2</v>
      </c>
      <c r="B10" s="2082"/>
      <c r="C10" s="2083" t="s">
        <v>2261</v>
      </c>
      <c r="D10" s="2083"/>
      <c r="E10" s="2084"/>
      <c r="F10" s="2083"/>
      <c r="G10" s="2083"/>
      <c r="H10" s="2083"/>
      <c r="I10" s="633"/>
      <c r="J10" s="633"/>
      <c r="K10" s="633"/>
      <c r="L10" s="633"/>
      <c r="M10" s="2083"/>
      <c r="N10" s="2083"/>
      <c r="O10" s="2083"/>
      <c r="P10" s="2083"/>
      <c r="Q10" s="2094"/>
      <c r="R10" s="2083"/>
      <c r="S10" s="2085"/>
      <c r="T10" s="2085"/>
    </row>
    <row r="11" spans="1:20" s="644" customFormat="1" ht="14.4">
      <c r="A11" s="2082"/>
      <c r="B11" s="2086">
        <v>44197</v>
      </c>
      <c r="C11" s="2082" t="s">
        <v>1243</v>
      </c>
      <c r="D11" s="2082"/>
      <c r="E11" s="2095">
        <v>290497693.57999998</v>
      </c>
      <c r="F11" s="2096"/>
      <c r="G11" s="2082"/>
      <c r="H11" s="2088">
        <f>E11+F11-G11</f>
        <v>290497693.57999998</v>
      </c>
      <c r="I11" s="2095">
        <v>172408444.18909919</v>
      </c>
      <c r="J11" s="2095">
        <v>118089249.39090079</v>
      </c>
      <c r="K11" s="2086">
        <v>44561</v>
      </c>
      <c r="L11" s="2097">
        <f t="shared" ref="L11:L22" si="0">_xlfn.DAYS(K11,B11)+1</f>
        <v>365</v>
      </c>
      <c r="M11" s="2090">
        <v>2.5000000000000001E-2</v>
      </c>
      <c r="N11" s="2090">
        <v>0.05</v>
      </c>
      <c r="O11" s="2084">
        <f>(I11*M11*L11/365)</f>
        <v>4310211.1047274796</v>
      </c>
      <c r="P11" s="2084">
        <f>(H11*N11*365/365)</f>
        <v>14524884.679</v>
      </c>
      <c r="Q11" s="2091">
        <f>I11-O11</f>
        <v>168098233.08437172</v>
      </c>
      <c r="R11" s="2091">
        <f>I11-P11</f>
        <v>157883559.5100992</v>
      </c>
      <c r="S11" s="2092"/>
      <c r="T11" s="2092"/>
    </row>
    <row r="12" spans="1:20" ht="14.4">
      <c r="A12" s="633"/>
      <c r="B12" s="2098">
        <v>44263</v>
      </c>
      <c r="C12" s="633" t="s">
        <v>2262</v>
      </c>
      <c r="D12" s="633" t="s">
        <v>2263</v>
      </c>
      <c r="E12" s="2099"/>
      <c r="F12" s="2100">
        <v>988958</v>
      </c>
      <c r="G12" s="633"/>
      <c r="H12" s="409">
        <f t="shared" ref="H12:H75" si="1">+E12+F12-G12</f>
        <v>988958</v>
      </c>
      <c r="I12" s="2100"/>
      <c r="J12" s="2100"/>
      <c r="K12" s="2098">
        <v>44561</v>
      </c>
      <c r="L12" s="2101">
        <f t="shared" si="0"/>
        <v>299</v>
      </c>
      <c r="M12" s="2102">
        <v>2.5000000000000001E-2</v>
      </c>
      <c r="N12" s="2102">
        <v>0.05</v>
      </c>
      <c r="O12" s="2103">
        <f>(F12*M12*L12/365)</f>
        <v>20253.317945205479</v>
      </c>
      <c r="P12" s="2104">
        <f>(H12*N12*365/365)</f>
        <v>49447.9</v>
      </c>
      <c r="Q12" s="2094">
        <f>F12-O12</f>
        <v>968704.68205479451</v>
      </c>
      <c r="R12" s="2103">
        <f>F12-P12</f>
        <v>939510.1</v>
      </c>
      <c r="S12" s="2105"/>
      <c r="T12" s="2105"/>
    </row>
    <row r="13" spans="1:20" ht="14.4">
      <c r="A13" s="633"/>
      <c r="B13" s="2098">
        <v>44500</v>
      </c>
      <c r="C13" s="633" t="s">
        <v>2264</v>
      </c>
      <c r="D13" s="633"/>
      <c r="E13" s="2099"/>
      <c r="F13" s="2100">
        <v>2400</v>
      </c>
      <c r="G13" s="633"/>
      <c r="H13" s="409">
        <f t="shared" si="1"/>
        <v>2400</v>
      </c>
      <c r="I13" s="2100"/>
      <c r="J13" s="2100"/>
      <c r="K13" s="2098">
        <v>44561</v>
      </c>
      <c r="L13" s="2101">
        <f t="shared" si="0"/>
        <v>62</v>
      </c>
      <c r="M13" s="2102">
        <v>2.5000000000000001E-2</v>
      </c>
      <c r="N13" s="2102">
        <v>0.05</v>
      </c>
      <c r="O13" s="2103">
        <f t="shared" ref="O13:O22" si="2">(F13*M13*L13/365)</f>
        <v>10.191780821917808</v>
      </c>
      <c r="P13" s="2104">
        <f t="shared" ref="P13:P22" si="3">(H13*N13*365/365)</f>
        <v>120</v>
      </c>
      <c r="Q13" s="2094">
        <f t="shared" ref="Q13:Q22" si="4">F13-O13</f>
        <v>2389.8082191780823</v>
      </c>
      <c r="R13" s="2103">
        <f t="shared" ref="R13:R22" si="5">F13-P13</f>
        <v>2280</v>
      </c>
      <c r="S13" s="2105"/>
      <c r="T13" s="2105"/>
    </row>
    <row r="14" spans="1:20" ht="14.4">
      <c r="A14" s="633"/>
      <c r="B14" s="2098">
        <v>44500</v>
      </c>
      <c r="C14" s="633" t="s">
        <v>2264</v>
      </c>
      <c r="D14" s="633"/>
      <c r="E14" s="2099"/>
      <c r="F14" s="2100">
        <v>2400</v>
      </c>
      <c r="G14" s="633"/>
      <c r="H14" s="409">
        <f t="shared" si="1"/>
        <v>2400</v>
      </c>
      <c r="I14" s="2100"/>
      <c r="J14" s="2100"/>
      <c r="K14" s="2098">
        <v>44561</v>
      </c>
      <c r="L14" s="2101">
        <f t="shared" si="0"/>
        <v>62</v>
      </c>
      <c r="M14" s="2102">
        <v>2.5000000000000001E-2</v>
      </c>
      <c r="N14" s="2102">
        <v>0.05</v>
      </c>
      <c r="O14" s="2103">
        <f t="shared" si="2"/>
        <v>10.191780821917808</v>
      </c>
      <c r="P14" s="2104">
        <f t="shared" si="3"/>
        <v>120</v>
      </c>
      <c r="Q14" s="2094">
        <f t="shared" si="4"/>
        <v>2389.8082191780823</v>
      </c>
      <c r="R14" s="2103">
        <f t="shared" si="5"/>
        <v>2280</v>
      </c>
      <c r="S14" s="2105"/>
      <c r="T14" s="2105"/>
    </row>
    <row r="15" spans="1:20" ht="14.4">
      <c r="A15" s="633"/>
      <c r="B15" s="2098">
        <v>44451</v>
      </c>
      <c r="C15" s="633" t="s">
        <v>2265</v>
      </c>
      <c r="D15" s="633" t="s">
        <v>2266</v>
      </c>
      <c r="E15" s="2099"/>
      <c r="F15" s="2100">
        <v>75970</v>
      </c>
      <c r="G15" s="633"/>
      <c r="H15" s="409">
        <f t="shared" si="1"/>
        <v>75970</v>
      </c>
      <c r="I15" s="2100"/>
      <c r="J15" s="2100"/>
      <c r="K15" s="2098">
        <v>44561</v>
      </c>
      <c r="L15" s="2101">
        <f t="shared" si="0"/>
        <v>111</v>
      </c>
      <c r="M15" s="2102">
        <v>2.5000000000000001E-2</v>
      </c>
      <c r="N15" s="2102">
        <v>0.05</v>
      </c>
      <c r="O15" s="2103">
        <f t="shared" si="2"/>
        <v>577.58013698630134</v>
      </c>
      <c r="P15" s="2104">
        <f t="shared" si="3"/>
        <v>3798.5</v>
      </c>
      <c r="Q15" s="2094">
        <f t="shared" si="4"/>
        <v>75392.419863013696</v>
      </c>
      <c r="R15" s="2103">
        <f t="shared" si="5"/>
        <v>72171.5</v>
      </c>
      <c r="S15" s="2105"/>
      <c r="T15" s="2105"/>
    </row>
    <row r="16" spans="1:20" ht="14.4">
      <c r="A16" s="633"/>
      <c r="B16" s="2098">
        <v>44560</v>
      </c>
      <c r="C16" s="633" t="s">
        <v>2267</v>
      </c>
      <c r="D16" s="633" t="s">
        <v>2268</v>
      </c>
      <c r="E16" s="2099"/>
      <c r="F16" s="2100">
        <v>697191</v>
      </c>
      <c r="G16" s="633"/>
      <c r="H16" s="409">
        <f t="shared" si="1"/>
        <v>697191</v>
      </c>
      <c r="I16" s="2100"/>
      <c r="J16" s="2100"/>
      <c r="K16" s="2098">
        <v>44561</v>
      </c>
      <c r="L16" s="2101">
        <f t="shared" si="0"/>
        <v>2</v>
      </c>
      <c r="M16" s="2102">
        <v>2.5000000000000001E-2</v>
      </c>
      <c r="N16" s="2102">
        <v>0.05</v>
      </c>
      <c r="O16" s="2103">
        <f t="shared" si="2"/>
        <v>95.505616438356171</v>
      </c>
      <c r="P16" s="2104">
        <f t="shared" si="3"/>
        <v>34859.550000000003</v>
      </c>
      <c r="Q16" s="2094">
        <f t="shared" si="4"/>
        <v>697095.49438356166</v>
      </c>
      <c r="R16" s="2103">
        <f t="shared" si="5"/>
        <v>662331.44999999995</v>
      </c>
      <c r="S16" s="2105"/>
      <c r="T16" s="2105"/>
    </row>
    <row r="17" spans="1:21" ht="14.4">
      <c r="A17" s="633"/>
      <c r="B17" s="2098">
        <v>44560</v>
      </c>
      <c r="C17" s="633" t="s">
        <v>2269</v>
      </c>
      <c r="D17" s="633" t="s">
        <v>1</v>
      </c>
      <c r="E17" s="2099"/>
      <c r="F17" s="2100">
        <v>44200</v>
      </c>
      <c r="G17" s="633"/>
      <c r="H17" s="409">
        <f t="shared" si="1"/>
        <v>44200</v>
      </c>
      <c r="I17" s="2100"/>
      <c r="J17" s="2100"/>
      <c r="K17" s="2098">
        <v>44561</v>
      </c>
      <c r="L17" s="2101">
        <f t="shared" si="0"/>
        <v>2</v>
      </c>
      <c r="M17" s="2102">
        <v>2.5000000000000001E-2</v>
      </c>
      <c r="N17" s="2102">
        <v>0.05</v>
      </c>
      <c r="O17" s="2103">
        <f t="shared" si="2"/>
        <v>6.0547945205479454</v>
      </c>
      <c r="P17" s="2104">
        <f t="shared" si="3"/>
        <v>2210</v>
      </c>
      <c r="Q17" s="2094">
        <f t="shared" si="4"/>
        <v>44193.945205479453</v>
      </c>
      <c r="R17" s="2103">
        <f t="shared" si="5"/>
        <v>41990</v>
      </c>
      <c r="S17" s="2105"/>
      <c r="T17" s="2105"/>
    </row>
    <row r="18" spans="1:21" ht="14.4">
      <c r="A18" s="633"/>
      <c r="B18" s="2098">
        <v>44508</v>
      </c>
      <c r="C18" s="633" t="s">
        <v>2270</v>
      </c>
      <c r="D18" s="633" t="s">
        <v>2263</v>
      </c>
      <c r="E18" s="2099"/>
      <c r="F18" s="2100">
        <v>24331887.219999999</v>
      </c>
      <c r="G18" s="633"/>
      <c r="H18" s="409">
        <f t="shared" si="1"/>
        <v>24331887.219999999</v>
      </c>
      <c r="I18" s="2100"/>
      <c r="J18" s="2100"/>
      <c r="K18" s="2098">
        <v>44561</v>
      </c>
      <c r="L18" s="2101">
        <f t="shared" si="0"/>
        <v>54</v>
      </c>
      <c r="M18" s="2102">
        <v>2.5000000000000001E-2</v>
      </c>
      <c r="N18" s="2102">
        <v>0.05</v>
      </c>
      <c r="O18" s="2103">
        <f t="shared" si="2"/>
        <v>89994.651361643846</v>
      </c>
      <c r="P18" s="2104">
        <f t="shared" si="3"/>
        <v>1216594.361</v>
      </c>
      <c r="Q18" s="2094">
        <f t="shared" si="4"/>
        <v>24241892.568638355</v>
      </c>
      <c r="R18" s="2103">
        <f t="shared" si="5"/>
        <v>23115292.858999997</v>
      </c>
      <c r="S18" s="2105"/>
      <c r="T18" s="2105"/>
    </row>
    <row r="19" spans="1:21" ht="14.4">
      <c r="A19" s="633"/>
      <c r="B19" s="2098">
        <v>44425</v>
      </c>
      <c r="C19" s="633" t="s">
        <v>2270</v>
      </c>
      <c r="D19" s="633"/>
      <c r="E19" s="2099"/>
      <c r="F19" s="2100">
        <v>549000</v>
      </c>
      <c r="G19" s="633"/>
      <c r="H19" s="409">
        <f t="shared" si="1"/>
        <v>549000</v>
      </c>
      <c r="I19" s="2100"/>
      <c r="J19" s="2100"/>
      <c r="K19" s="2098">
        <v>44561</v>
      </c>
      <c r="L19" s="2101">
        <f t="shared" si="0"/>
        <v>137</v>
      </c>
      <c r="M19" s="2102">
        <v>2.5000000000000001E-2</v>
      </c>
      <c r="N19" s="2102">
        <v>0.05</v>
      </c>
      <c r="O19" s="2103">
        <f t="shared" si="2"/>
        <v>5151.5753424657532</v>
      </c>
      <c r="P19" s="2104">
        <f t="shared" si="3"/>
        <v>27450</v>
      </c>
      <c r="Q19" s="2094">
        <f t="shared" si="4"/>
        <v>543848.42465753423</v>
      </c>
      <c r="R19" s="2103">
        <f t="shared" si="5"/>
        <v>521550</v>
      </c>
      <c r="S19" s="2105"/>
      <c r="T19" s="2105"/>
    </row>
    <row r="20" spans="1:21" ht="14.4">
      <c r="A20" s="633"/>
      <c r="B20" s="2098">
        <v>44500</v>
      </c>
      <c r="C20" s="633" t="s">
        <v>2264</v>
      </c>
      <c r="D20" s="633"/>
      <c r="E20" s="2099"/>
      <c r="F20" s="2100">
        <v>2000</v>
      </c>
      <c r="G20" s="633"/>
      <c r="H20" s="409">
        <f t="shared" si="1"/>
        <v>2000</v>
      </c>
      <c r="I20" s="2100"/>
      <c r="J20" s="2100"/>
      <c r="K20" s="2098">
        <v>44561</v>
      </c>
      <c r="L20" s="2101">
        <f t="shared" si="0"/>
        <v>62</v>
      </c>
      <c r="M20" s="2102">
        <v>2.5000000000000001E-2</v>
      </c>
      <c r="N20" s="2102">
        <v>0.05</v>
      </c>
      <c r="O20" s="2103">
        <f t="shared" si="2"/>
        <v>8.493150684931507</v>
      </c>
      <c r="P20" s="2104">
        <f t="shared" si="3"/>
        <v>100</v>
      </c>
      <c r="Q20" s="2094">
        <f t="shared" si="4"/>
        <v>1991.5068493150684</v>
      </c>
      <c r="R20" s="2103">
        <f t="shared" si="5"/>
        <v>1900</v>
      </c>
      <c r="S20" s="2105"/>
      <c r="T20" s="2105"/>
    </row>
    <row r="21" spans="1:21" ht="14.4">
      <c r="A21" s="633"/>
      <c r="B21" s="2098">
        <v>44500</v>
      </c>
      <c r="C21" s="633" t="s">
        <v>2264</v>
      </c>
      <c r="D21" s="633"/>
      <c r="E21" s="2099"/>
      <c r="F21" s="2100">
        <v>3000</v>
      </c>
      <c r="G21" s="633"/>
      <c r="H21" s="409">
        <f t="shared" si="1"/>
        <v>3000</v>
      </c>
      <c r="I21" s="2100"/>
      <c r="J21" s="2100"/>
      <c r="K21" s="2098">
        <v>44561</v>
      </c>
      <c r="L21" s="2101">
        <f t="shared" si="0"/>
        <v>62</v>
      </c>
      <c r="M21" s="2102">
        <v>2.5000000000000001E-2</v>
      </c>
      <c r="N21" s="2102">
        <v>0.05</v>
      </c>
      <c r="O21" s="2103">
        <f t="shared" si="2"/>
        <v>12.739726027397261</v>
      </c>
      <c r="P21" s="2104">
        <f t="shared" si="3"/>
        <v>150</v>
      </c>
      <c r="Q21" s="2094">
        <f t="shared" si="4"/>
        <v>2987.2602739726026</v>
      </c>
      <c r="R21" s="2103">
        <f t="shared" si="5"/>
        <v>2850</v>
      </c>
      <c r="S21" s="2105"/>
      <c r="T21" s="2105"/>
    </row>
    <row r="22" spans="1:21" ht="14.4">
      <c r="A22" s="633"/>
      <c r="B22" s="2098">
        <v>44500</v>
      </c>
      <c r="C22" s="633" t="s">
        <v>2264</v>
      </c>
      <c r="D22" s="633"/>
      <c r="E22" s="2099"/>
      <c r="F22" s="2100">
        <v>3000</v>
      </c>
      <c r="G22" s="633"/>
      <c r="H22" s="409">
        <f t="shared" si="1"/>
        <v>3000</v>
      </c>
      <c r="I22" s="2100"/>
      <c r="J22" s="2100"/>
      <c r="K22" s="2098">
        <v>44561</v>
      </c>
      <c r="L22" s="2101">
        <f t="shared" si="0"/>
        <v>62</v>
      </c>
      <c r="M22" s="2102">
        <v>2.5000000000000001E-2</v>
      </c>
      <c r="N22" s="2102">
        <v>0.05</v>
      </c>
      <c r="O22" s="2103">
        <f t="shared" si="2"/>
        <v>12.739726027397261</v>
      </c>
      <c r="P22" s="2104">
        <f t="shared" si="3"/>
        <v>150</v>
      </c>
      <c r="Q22" s="2094">
        <f t="shared" si="4"/>
        <v>2987.2602739726026</v>
      </c>
      <c r="R22" s="2103">
        <f t="shared" si="5"/>
        <v>2850</v>
      </c>
      <c r="S22" s="2105"/>
      <c r="T22" s="2105"/>
    </row>
    <row r="23" spans="1:21">
      <c r="A23" s="633"/>
      <c r="B23" s="633"/>
      <c r="C23" s="633"/>
      <c r="D23" s="633"/>
      <c r="E23" s="2099"/>
      <c r="F23" s="2106"/>
      <c r="G23" s="633"/>
      <c r="H23" s="409">
        <f t="shared" si="1"/>
        <v>0</v>
      </c>
      <c r="I23" s="2100"/>
      <c r="J23" s="2100"/>
      <c r="K23" s="633"/>
      <c r="L23" s="633"/>
      <c r="M23" s="2102"/>
      <c r="N23" s="2102"/>
      <c r="O23" s="2103">
        <f t="shared" ref="O23:O70" si="6">(I23*M23*L23/365)</f>
        <v>0</v>
      </c>
      <c r="P23" s="2103">
        <f t="shared" ref="P23:P70" si="7">(I23*N23*L23/365)</f>
        <v>0</v>
      </c>
      <c r="Q23" s="2094"/>
      <c r="R23" s="2102"/>
      <c r="S23" s="2105"/>
      <c r="T23" s="2105"/>
      <c r="U23" s="916"/>
    </row>
    <row r="24" spans="1:21" ht="14.4">
      <c r="A24" s="2081">
        <v>3</v>
      </c>
      <c r="B24" s="2082"/>
      <c r="C24" s="2083" t="s">
        <v>2271</v>
      </c>
      <c r="D24" s="2083"/>
      <c r="E24" s="2107"/>
      <c r="F24" s="2083"/>
      <c r="G24" s="2083"/>
      <c r="H24" s="409">
        <f t="shared" si="1"/>
        <v>0</v>
      </c>
      <c r="I24" s="633"/>
      <c r="J24" s="633"/>
      <c r="K24" s="633"/>
      <c r="L24" s="633"/>
      <c r="M24" s="2102"/>
      <c r="N24" s="2102"/>
      <c r="O24" s="2103">
        <f t="shared" si="6"/>
        <v>0</v>
      </c>
      <c r="P24" s="2103">
        <f t="shared" si="7"/>
        <v>0</v>
      </c>
      <c r="Q24" s="2094"/>
      <c r="R24" s="2102"/>
      <c r="S24" s="2105"/>
      <c r="T24" s="2105"/>
    </row>
    <row r="25" spans="1:21" s="644" customFormat="1" ht="14.4">
      <c r="A25" s="2082"/>
      <c r="B25" s="2086">
        <v>44197</v>
      </c>
      <c r="C25" s="2082" t="s">
        <v>1243</v>
      </c>
      <c r="D25" s="2082"/>
      <c r="E25" s="2095">
        <v>152692954.94999999</v>
      </c>
      <c r="F25" s="2096"/>
      <c r="G25" s="2082"/>
      <c r="H25" s="409">
        <f t="shared" si="1"/>
        <v>152692954.94999999</v>
      </c>
      <c r="I25" s="2095">
        <v>93762333.716865927</v>
      </c>
      <c r="J25" s="2095">
        <v>58930621.233134061</v>
      </c>
      <c r="K25" s="2086">
        <v>44561</v>
      </c>
      <c r="L25" s="2097">
        <f>_xlfn.DAYS(K25,B25)+1</f>
        <v>365</v>
      </c>
      <c r="M25" s="2102">
        <v>2.5000000000000001E-2</v>
      </c>
      <c r="N25" s="2102">
        <v>0.05</v>
      </c>
      <c r="O25" s="2103">
        <f t="shared" si="6"/>
        <v>2344058.3429216482</v>
      </c>
      <c r="P25" s="2104">
        <f t="shared" ref="P25:P28" si="8">(H25*N25*365/365)</f>
        <v>7634647.7474999987</v>
      </c>
      <c r="Q25" s="2091">
        <f>I25-O25</f>
        <v>91418275.373944283</v>
      </c>
      <c r="R25" s="2091">
        <f>I25-P25</f>
        <v>86127685.969365925</v>
      </c>
      <c r="S25" s="2105"/>
      <c r="T25" s="2105"/>
    </row>
    <row r="26" spans="1:21" ht="14.4">
      <c r="A26" s="633"/>
      <c r="B26" s="2098">
        <v>44556</v>
      </c>
      <c r="C26" s="633" t="s">
        <v>2264</v>
      </c>
      <c r="D26" s="633"/>
      <c r="E26" s="2099"/>
      <c r="F26" s="2100">
        <v>2400</v>
      </c>
      <c r="G26" s="633"/>
      <c r="H26" s="409">
        <f t="shared" si="1"/>
        <v>2400</v>
      </c>
      <c r="I26" s="2100"/>
      <c r="J26" s="2100"/>
      <c r="K26" s="2098">
        <v>44561</v>
      </c>
      <c r="L26" s="2101">
        <f>_xlfn.DAYS(K26,B26)+1</f>
        <v>6</v>
      </c>
      <c r="M26" s="2102">
        <v>2.5000000000000001E-2</v>
      </c>
      <c r="N26" s="2102">
        <v>0.05</v>
      </c>
      <c r="O26" s="2103">
        <f t="shared" ref="O26:O28" si="9">(F26*M26*L26/365)</f>
        <v>0.98630136986301364</v>
      </c>
      <c r="P26" s="2104">
        <f t="shared" si="8"/>
        <v>120</v>
      </c>
      <c r="Q26" s="2094">
        <f t="shared" ref="Q26:Q28" si="10">F26-O26</f>
        <v>2399.0136986301368</v>
      </c>
      <c r="R26" s="2103">
        <f t="shared" ref="R26:R28" si="11">F26-P26</f>
        <v>2280</v>
      </c>
      <c r="S26" s="2105"/>
      <c r="T26" s="2105"/>
    </row>
    <row r="27" spans="1:21" ht="14.4">
      <c r="A27" s="633"/>
      <c r="B27" s="2098">
        <v>44556</v>
      </c>
      <c r="C27" s="633" t="s">
        <v>2264</v>
      </c>
      <c r="D27" s="633"/>
      <c r="E27" s="2099"/>
      <c r="F27" s="2100">
        <v>2400</v>
      </c>
      <c r="G27" s="633"/>
      <c r="H27" s="409">
        <f t="shared" si="1"/>
        <v>2400</v>
      </c>
      <c r="I27" s="2100"/>
      <c r="J27" s="2100"/>
      <c r="K27" s="2098">
        <v>44561</v>
      </c>
      <c r="L27" s="2101">
        <f>_xlfn.DAYS(K27,B27)+1</f>
        <v>6</v>
      </c>
      <c r="M27" s="2102">
        <v>2.5000000000000001E-2</v>
      </c>
      <c r="N27" s="2102">
        <v>0.05</v>
      </c>
      <c r="O27" s="2103">
        <f t="shared" si="9"/>
        <v>0.98630136986301364</v>
      </c>
      <c r="P27" s="2104">
        <f t="shared" si="8"/>
        <v>120</v>
      </c>
      <c r="Q27" s="2094">
        <f t="shared" si="10"/>
        <v>2399.0136986301368</v>
      </c>
      <c r="R27" s="2103">
        <f t="shared" si="11"/>
        <v>2280</v>
      </c>
      <c r="S27" s="2105"/>
      <c r="T27" s="2105"/>
    </row>
    <row r="28" spans="1:21" ht="14.4">
      <c r="A28" s="633"/>
      <c r="B28" s="2098">
        <v>44560</v>
      </c>
      <c r="C28" s="633" t="s">
        <v>2272</v>
      </c>
      <c r="D28" s="633" t="s">
        <v>2273</v>
      </c>
      <c r="E28" s="2099"/>
      <c r="F28" s="2100">
        <v>228560</v>
      </c>
      <c r="G28" s="633"/>
      <c r="H28" s="409">
        <f t="shared" si="1"/>
        <v>228560</v>
      </c>
      <c r="I28" s="2100"/>
      <c r="J28" s="2100"/>
      <c r="K28" s="2098">
        <v>44561</v>
      </c>
      <c r="L28" s="2101">
        <f>_xlfn.DAYS(K28,B28)+1</f>
        <v>2</v>
      </c>
      <c r="M28" s="2102">
        <v>2.5000000000000001E-2</v>
      </c>
      <c r="N28" s="2102">
        <v>0.05</v>
      </c>
      <c r="O28" s="2103">
        <f t="shared" si="9"/>
        <v>31.30958904109589</v>
      </c>
      <c r="P28" s="2104">
        <f t="shared" si="8"/>
        <v>11428</v>
      </c>
      <c r="Q28" s="2094">
        <f t="shared" si="10"/>
        <v>228528.69041095889</v>
      </c>
      <c r="R28" s="2103">
        <f t="shared" si="11"/>
        <v>217132</v>
      </c>
      <c r="S28" s="2105"/>
      <c r="T28" s="2105"/>
    </row>
    <row r="29" spans="1:21">
      <c r="A29" s="633"/>
      <c r="B29" s="633"/>
      <c r="C29" s="633"/>
      <c r="D29" s="633"/>
      <c r="E29" s="2099"/>
      <c r="F29" s="2106"/>
      <c r="G29" s="633"/>
      <c r="H29" s="409">
        <f t="shared" si="1"/>
        <v>0</v>
      </c>
      <c r="I29" s="2100"/>
      <c r="J29" s="2100"/>
      <c r="K29" s="633"/>
      <c r="L29" s="633"/>
      <c r="M29" s="2102"/>
      <c r="N29" s="2102"/>
      <c r="O29" s="2103">
        <f t="shared" si="6"/>
        <v>0</v>
      </c>
      <c r="P29" s="2103">
        <f t="shared" si="7"/>
        <v>0</v>
      </c>
      <c r="Q29" s="2094"/>
      <c r="R29" s="2102"/>
      <c r="S29" s="2105"/>
      <c r="T29" s="2105"/>
      <c r="U29" s="916"/>
    </row>
    <row r="30" spans="1:21" ht="14.4">
      <c r="A30" s="2081">
        <v>4</v>
      </c>
      <c r="B30" s="2082"/>
      <c r="C30" s="2108" t="s">
        <v>67</v>
      </c>
      <c r="D30" s="2083"/>
      <c r="E30" s="2107"/>
      <c r="F30" s="2109"/>
      <c r="G30" s="2083"/>
      <c r="H30" s="409">
        <f t="shared" si="1"/>
        <v>0</v>
      </c>
      <c r="I30" s="633"/>
      <c r="J30" s="633"/>
      <c r="K30" s="633"/>
      <c r="L30" s="633"/>
      <c r="M30" s="2102"/>
      <c r="N30" s="2102"/>
      <c r="O30" s="2103">
        <f t="shared" si="6"/>
        <v>0</v>
      </c>
      <c r="P30" s="2103">
        <f t="shared" si="7"/>
        <v>0</v>
      </c>
      <c r="Q30" s="2094"/>
      <c r="R30" s="2102"/>
      <c r="S30" s="2105"/>
      <c r="T30" s="2105"/>
    </row>
    <row r="31" spans="1:21" s="644" customFormat="1" ht="14.4">
      <c r="A31" s="2082"/>
      <c r="B31" s="2086">
        <v>44197</v>
      </c>
      <c r="C31" s="2082" t="s">
        <v>1243</v>
      </c>
      <c r="D31" s="2082"/>
      <c r="E31" s="2110">
        <v>83828453.890000001</v>
      </c>
      <c r="F31" s="2082"/>
      <c r="G31" s="2082"/>
      <c r="H31" s="409">
        <f t="shared" si="1"/>
        <v>83828453.890000001</v>
      </c>
      <c r="I31" s="2095">
        <v>83828453.890000001</v>
      </c>
      <c r="J31" s="2095"/>
      <c r="K31" s="2086">
        <v>44561</v>
      </c>
      <c r="L31" s="2097">
        <f>_xlfn.DAYS(K31,B31)+1</f>
        <v>365</v>
      </c>
      <c r="M31" s="2102">
        <v>0</v>
      </c>
      <c r="N31" s="2102">
        <v>0</v>
      </c>
      <c r="O31" s="2103"/>
      <c r="P31" s="2103">
        <f t="shared" si="7"/>
        <v>0</v>
      </c>
      <c r="Q31" s="2094"/>
      <c r="R31" s="2102"/>
      <c r="S31" s="2105"/>
      <c r="T31" s="2105"/>
    </row>
    <row r="32" spans="1:21">
      <c r="A32" s="3988" t="s">
        <v>2274</v>
      </c>
      <c r="B32" s="3988"/>
      <c r="C32" s="3988"/>
      <c r="D32" s="2111"/>
      <c r="E32" s="2112"/>
      <c r="F32" s="2111"/>
      <c r="G32" s="2111"/>
      <c r="H32" s="409">
        <f t="shared" si="1"/>
        <v>0</v>
      </c>
      <c r="I32" s="633"/>
      <c r="J32" s="633"/>
      <c r="K32" s="633"/>
      <c r="L32" s="633"/>
      <c r="M32" s="2102"/>
      <c r="N32" s="2102"/>
      <c r="O32" s="2103">
        <f t="shared" si="6"/>
        <v>0</v>
      </c>
      <c r="P32" s="2103">
        <f t="shared" si="7"/>
        <v>0</v>
      </c>
      <c r="Q32" s="2094"/>
      <c r="R32" s="2102"/>
      <c r="S32" s="2105"/>
      <c r="T32" s="2105"/>
    </row>
    <row r="33" spans="1:21" ht="14.4">
      <c r="A33" s="2081">
        <v>5</v>
      </c>
      <c r="B33" s="633"/>
      <c r="C33" s="2083" t="s">
        <v>2275</v>
      </c>
      <c r="D33" s="2083"/>
      <c r="E33" s="2107"/>
      <c r="F33" s="2083"/>
      <c r="G33" s="2083"/>
      <c r="H33" s="409">
        <f t="shared" si="1"/>
        <v>0</v>
      </c>
      <c r="I33" s="633"/>
      <c r="J33" s="633"/>
      <c r="K33" s="633"/>
      <c r="L33" s="633"/>
      <c r="M33" s="2102"/>
      <c r="N33" s="2102"/>
      <c r="O33" s="2103">
        <f t="shared" si="6"/>
        <v>0</v>
      </c>
      <c r="P33" s="2103">
        <f t="shared" si="7"/>
        <v>0</v>
      </c>
      <c r="Q33" s="2094"/>
      <c r="R33" s="2102"/>
      <c r="S33" s="2105"/>
      <c r="T33" s="2105"/>
    </row>
    <row r="34" spans="1:21" ht="14.4">
      <c r="A34" s="633">
        <v>5.0999999999999996</v>
      </c>
      <c r="B34" s="633"/>
      <c r="C34" s="2113" t="s">
        <v>69</v>
      </c>
      <c r="D34" s="2081"/>
      <c r="E34" s="2114"/>
      <c r="F34" s="2081"/>
      <c r="G34" s="2081"/>
      <c r="H34" s="409">
        <f t="shared" si="1"/>
        <v>0</v>
      </c>
      <c r="I34" s="633"/>
      <c r="J34" s="633"/>
      <c r="K34" s="633"/>
      <c r="L34" s="633"/>
      <c r="M34" s="2102"/>
      <c r="N34" s="2102"/>
      <c r="O34" s="2103">
        <f t="shared" si="6"/>
        <v>0</v>
      </c>
      <c r="P34" s="2103">
        <f t="shared" si="7"/>
        <v>0</v>
      </c>
      <c r="Q34" s="2094"/>
      <c r="R34" s="2102"/>
      <c r="S34" s="2105"/>
      <c r="T34" s="2105"/>
    </row>
    <row r="35" spans="1:21" s="644" customFormat="1" ht="14.4">
      <c r="A35" s="2082"/>
      <c r="B35" s="2086">
        <v>44197</v>
      </c>
      <c r="C35" s="2082" t="s">
        <v>1243</v>
      </c>
      <c r="D35" s="2082"/>
      <c r="E35" s="2095">
        <v>76254684.435000002</v>
      </c>
      <c r="F35" s="2088"/>
      <c r="G35" s="2082"/>
      <c r="H35" s="409">
        <f t="shared" si="1"/>
        <v>76254684.435000002</v>
      </c>
      <c r="I35" s="2095">
        <v>36052854.992820002</v>
      </c>
      <c r="J35" s="2095">
        <v>40201829.44218</v>
      </c>
      <c r="K35" s="2086">
        <v>44561</v>
      </c>
      <c r="L35" s="2097">
        <f>_xlfn.DAYS(K35,B35)+1</f>
        <v>365</v>
      </c>
      <c r="M35" s="2102">
        <v>0.2</v>
      </c>
      <c r="N35" s="2102">
        <v>0.1</v>
      </c>
      <c r="O35" s="2103">
        <f t="shared" si="6"/>
        <v>7210570.9985640012</v>
      </c>
      <c r="P35" s="2104">
        <f t="shared" ref="P35:P38" si="12">(H35*N35*365/365)</f>
        <v>7625468.4435000019</v>
      </c>
      <c r="Q35" s="2091">
        <f>I35-O35</f>
        <v>28842283.994256001</v>
      </c>
      <c r="R35" s="2091">
        <f>I35-P35</f>
        <v>28427386.549320001</v>
      </c>
      <c r="S35" s="2105"/>
      <c r="T35" s="2105"/>
    </row>
    <row r="36" spans="1:21" ht="14.4">
      <c r="A36" s="633"/>
      <c r="B36" s="2098">
        <v>44380</v>
      </c>
      <c r="C36" s="633" t="s">
        <v>2276</v>
      </c>
      <c r="D36" s="633" t="s">
        <v>2277</v>
      </c>
      <c r="E36" s="2099"/>
      <c r="F36" s="2099">
        <v>115000</v>
      </c>
      <c r="G36" s="633"/>
      <c r="H36" s="409">
        <f t="shared" si="1"/>
        <v>115000</v>
      </c>
      <c r="I36" s="2099"/>
      <c r="J36" s="2099"/>
      <c r="K36" s="2098">
        <v>44561</v>
      </c>
      <c r="L36" s="2101">
        <f>_xlfn.DAYS(K36,B36)+1</f>
        <v>182</v>
      </c>
      <c r="M36" s="2102">
        <v>0.2</v>
      </c>
      <c r="N36" s="2102">
        <v>0.1</v>
      </c>
      <c r="O36" s="2103">
        <f t="shared" ref="O36:O38" si="13">(F36*M36*L36/365)</f>
        <v>11468.493150684932</v>
      </c>
      <c r="P36" s="2104">
        <f t="shared" si="12"/>
        <v>11500</v>
      </c>
      <c r="Q36" s="2094">
        <f t="shared" ref="Q36:Q38" si="14">F36-O36</f>
        <v>103531.50684931508</v>
      </c>
      <c r="R36" s="2103">
        <f t="shared" ref="R36:R38" si="15">F36-P36</f>
        <v>103500</v>
      </c>
      <c r="S36" s="2105"/>
      <c r="T36" s="2105"/>
    </row>
    <row r="37" spans="1:21" ht="14.4">
      <c r="A37" s="633"/>
      <c r="B37" s="2098">
        <v>44359</v>
      </c>
      <c r="C37" s="633" t="s">
        <v>2276</v>
      </c>
      <c r="D37" s="633" t="s">
        <v>2278</v>
      </c>
      <c r="E37" s="2099"/>
      <c r="F37" s="2099">
        <v>93700</v>
      </c>
      <c r="G37" s="633"/>
      <c r="H37" s="409">
        <f t="shared" si="1"/>
        <v>93700</v>
      </c>
      <c r="I37" s="2099"/>
      <c r="J37" s="2099"/>
      <c r="K37" s="2098">
        <v>44561</v>
      </c>
      <c r="L37" s="2101">
        <f>_xlfn.DAYS(K37,B37)+1</f>
        <v>203</v>
      </c>
      <c r="M37" s="2102">
        <v>0.2</v>
      </c>
      <c r="N37" s="2102">
        <v>0.1</v>
      </c>
      <c r="O37" s="2103">
        <f t="shared" si="13"/>
        <v>10422.520547945205</v>
      </c>
      <c r="P37" s="2104">
        <f t="shared" si="12"/>
        <v>9370</v>
      </c>
      <c r="Q37" s="2094">
        <f t="shared" si="14"/>
        <v>83277.479452054802</v>
      </c>
      <c r="R37" s="2103">
        <f t="shared" si="15"/>
        <v>84330</v>
      </c>
      <c r="S37" s="2105"/>
      <c r="T37" s="2105"/>
    </row>
    <row r="38" spans="1:21" ht="14.4">
      <c r="A38" s="633"/>
      <c r="B38" s="2098">
        <v>44559</v>
      </c>
      <c r="C38" s="633" t="s">
        <v>2279</v>
      </c>
      <c r="D38" s="633" t="s">
        <v>2277</v>
      </c>
      <c r="E38" s="2099"/>
      <c r="F38" s="2099">
        <v>33540</v>
      </c>
      <c r="G38" s="633"/>
      <c r="H38" s="409">
        <f t="shared" si="1"/>
        <v>33540</v>
      </c>
      <c r="I38" s="2099"/>
      <c r="J38" s="2099"/>
      <c r="K38" s="2098">
        <v>44561</v>
      </c>
      <c r="L38" s="2101">
        <f>_xlfn.DAYS(K38,B38)+1</f>
        <v>3</v>
      </c>
      <c r="M38" s="2102">
        <v>0.2</v>
      </c>
      <c r="N38" s="2102">
        <v>0.1</v>
      </c>
      <c r="O38" s="2103">
        <f t="shared" si="13"/>
        <v>55.134246575342466</v>
      </c>
      <c r="P38" s="2104">
        <f t="shared" si="12"/>
        <v>3354</v>
      </c>
      <c r="Q38" s="2094">
        <f t="shared" si="14"/>
        <v>33484.865753424659</v>
      </c>
      <c r="R38" s="2103">
        <f t="shared" si="15"/>
        <v>30186</v>
      </c>
      <c r="S38" s="2105"/>
      <c r="T38" s="2105"/>
    </row>
    <row r="39" spans="1:21">
      <c r="A39" s="633"/>
      <c r="B39" s="2098"/>
      <c r="C39" s="633"/>
      <c r="D39" s="633"/>
      <c r="E39" s="2099"/>
      <c r="F39" s="2115"/>
      <c r="G39" s="633"/>
      <c r="H39" s="409">
        <f t="shared" si="1"/>
        <v>0</v>
      </c>
      <c r="I39" s="2099"/>
      <c r="J39" s="2099"/>
      <c r="K39" s="633"/>
      <c r="L39" s="633"/>
      <c r="M39" s="2102">
        <v>0.2</v>
      </c>
      <c r="N39" s="2102">
        <v>0.1</v>
      </c>
      <c r="O39" s="2103">
        <f t="shared" si="6"/>
        <v>0</v>
      </c>
      <c r="P39" s="2103">
        <f t="shared" si="7"/>
        <v>0</v>
      </c>
      <c r="Q39" s="2094"/>
      <c r="R39" s="2102"/>
      <c r="S39" s="2105"/>
      <c r="T39" s="2105"/>
      <c r="U39" s="916"/>
    </row>
    <row r="40" spans="1:21" ht="14.4">
      <c r="A40" s="633">
        <v>5.2</v>
      </c>
      <c r="B40" s="633"/>
      <c r="C40" s="2113" t="s">
        <v>254</v>
      </c>
      <c r="D40" s="2081"/>
      <c r="E40" s="2114"/>
      <c r="F40" s="2081"/>
      <c r="G40" s="2081"/>
      <c r="H40" s="409">
        <f t="shared" si="1"/>
        <v>0</v>
      </c>
      <c r="I40" s="633"/>
      <c r="J40" s="633"/>
      <c r="K40" s="633"/>
      <c r="L40" s="633"/>
      <c r="M40" s="2102">
        <v>0.2</v>
      </c>
      <c r="N40" s="2102">
        <v>0.1</v>
      </c>
      <c r="O40" s="2103">
        <f t="shared" si="6"/>
        <v>0</v>
      </c>
      <c r="P40" s="2103">
        <f t="shared" si="7"/>
        <v>0</v>
      </c>
      <c r="Q40" s="2094"/>
      <c r="R40" s="2102"/>
      <c r="S40" s="2105"/>
      <c r="T40" s="2105"/>
    </row>
    <row r="41" spans="1:21" s="644" customFormat="1" ht="14.4">
      <c r="A41" s="2082"/>
      <c r="B41" s="2086">
        <v>44197</v>
      </c>
      <c r="C41" s="2082" t="s">
        <v>1243</v>
      </c>
      <c r="D41" s="2082"/>
      <c r="E41" s="2095">
        <v>57757108.164999999</v>
      </c>
      <c r="F41" s="2088"/>
      <c r="G41" s="2082"/>
      <c r="H41" s="409">
        <f t="shared" si="1"/>
        <v>57757108.164999999</v>
      </c>
      <c r="I41" s="2095">
        <f>38500993.2321</f>
        <v>38500993.232100002</v>
      </c>
      <c r="J41" s="2095">
        <v>19256114.9329</v>
      </c>
      <c r="K41" s="2086">
        <v>44561</v>
      </c>
      <c r="L41" s="2097">
        <f>_xlfn.DAYS(K41,B41)+1</f>
        <v>365</v>
      </c>
      <c r="M41" s="2102">
        <v>0.2</v>
      </c>
      <c r="N41" s="2102">
        <v>0.1</v>
      </c>
      <c r="O41" s="2103">
        <f t="shared" si="6"/>
        <v>7700198.6464200011</v>
      </c>
      <c r="P41" s="2104">
        <f t="shared" ref="P41:P43" si="16">(H41*N41*365/365)</f>
        <v>5775710.8165000007</v>
      </c>
      <c r="Q41" s="2091">
        <f>I41-O41</f>
        <v>30800794.58568</v>
      </c>
      <c r="R41" s="2091">
        <f>I41-P41</f>
        <v>32725282.415600002</v>
      </c>
      <c r="S41" s="2105"/>
      <c r="T41" s="2105"/>
    </row>
    <row r="42" spans="1:21" ht="14.4">
      <c r="A42" s="633"/>
      <c r="B42" s="2098">
        <v>44250</v>
      </c>
      <c r="C42" s="2116" t="s">
        <v>254</v>
      </c>
      <c r="D42" s="2116" t="s">
        <v>2280</v>
      </c>
      <c r="E42" s="2117"/>
      <c r="F42" s="2099">
        <v>7647416</v>
      </c>
      <c r="G42" s="2116"/>
      <c r="H42" s="409">
        <f t="shared" si="1"/>
        <v>7647416</v>
      </c>
      <c r="I42" s="2099"/>
      <c r="J42" s="2099"/>
      <c r="K42" s="2098">
        <v>44561</v>
      </c>
      <c r="L42" s="2101">
        <f>_xlfn.DAYS(K42,B42)+1</f>
        <v>312</v>
      </c>
      <c r="M42" s="2102">
        <v>0.2</v>
      </c>
      <c r="N42" s="2102">
        <v>0.1</v>
      </c>
      <c r="O42" s="2103">
        <f t="shared" ref="O42:O43" si="17">(F42*M42*L42/365)</f>
        <v>1307393.8586301371</v>
      </c>
      <c r="P42" s="2104">
        <f t="shared" si="16"/>
        <v>764741.60000000021</v>
      </c>
      <c r="Q42" s="2094">
        <f t="shared" ref="Q42:Q43" si="18">F42-O42</f>
        <v>6340022.1413698625</v>
      </c>
      <c r="R42" s="2103">
        <f t="shared" ref="R42:R43" si="19">F42-P42</f>
        <v>6882674.3999999994</v>
      </c>
      <c r="S42" s="2105"/>
      <c r="T42" s="2105"/>
    </row>
    <row r="43" spans="1:21" ht="14.4">
      <c r="A43" s="633"/>
      <c r="B43" s="2098">
        <v>44290</v>
      </c>
      <c r="C43" s="2116" t="s">
        <v>254</v>
      </c>
      <c r="D43" s="2116" t="s">
        <v>2280</v>
      </c>
      <c r="E43" s="2117"/>
      <c r="F43" s="2099">
        <v>240000</v>
      </c>
      <c r="G43" s="2116"/>
      <c r="H43" s="409">
        <f t="shared" si="1"/>
        <v>240000</v>
      </c>
      <c r="I43" s="2099"/>
      <c r="J43" s="2099"/>
      <c r="K43" s="2098">
        <v>44561</v>
      </c>
      <c r="L43" s="2101">
        <f>_xlfn.DAYS(K43,B43)+1</f>
        <v>272</v>
      </c>
      <c r="M43" s="2102">
        <v>0.2</v>
      </c>
      <c r="N43" s="2102">
        <v>0.1</v>
      </c>
      <c r="O43" s="2103">
        <f t="shared" si="17"/>
        <v>35769.863013698632</v>
      </c>
      <c r="P43" s="2104">
        <f t="shared" si="16"/>
        <v>24000</v>
      </c>
      <c r="Q43" s="2094">
        <f t="shared" si="18"/>
        <v>204230.13698630137</v>
      </c>
      <c r="R43" s="2103">
        <f t="shared" si="19"/>
        <v>216000</v>
      </c>
      <c r="S43" s="2105"/>
      <c r="T43" s="2105"/>
    </row>
    <row r="44" spans="1:21">
      <c r="A44" s="633"/>
      <c r="B44" s="633"/>
      <c r="C44" s="2081"/>
      <c r="D44" s="633"/>
      <c r="E44" s="2099"/>
      <c r="F44" s="2115"/>
      <c r="G44" s="633"/>
      <c r="H44" s="409">
        <f t="shared" si="1"/>
        <v>0</v>
      </c>
      <c r="I44" s="2099"/>
      <c r="J44" s="2099"/>
      <c r="K44" s="633"/>
      <c r="L44" s="633"/>
      <c r="M44" s="2102">
        <v>0.2</v>
      </c>
      <c r="N44" s="2102">
        <v>0.1</v>
      </c>
      <c r="O44" s="2103">
        <f t="shared" si="6"/>
        <v>0</v>
      </c>
      <c r="P44" s="2103">
        <f t="shared" si="7"/>
        <v>0</v>
      </c>
      <c r="Q44" s="2094"/>
      <c r="R44" s="2102"/>
      <c r="S44" s="2105"/>
      <c r="T44" s="2105"/>
      <c r="U44" s="916"/>
    </row>
    <row r="45" spans="1:21" ht="14.4">
      <c r="A45" s="633">
        <v>5.3</v>
      </c>
      <c r="B45" s="633"/>
      <c r="C45" s="2113" t="s">
        <v>255</v>
      </c>
      <c r="D45" s="2081"/>
      <c r="E45" s="2114"/>
      <c r="F45" s="2081"/>
      <c r="G45" s="2118"/>
      <c r="H45" s="409">
        <f t="shared" si="1"/>
        <v>0</v>
      </c>
      <c r="I45" s="2099"/>
      <c r="J45" s="2099"/>
      <c r="K45" s="633"/>
      <c r="L45" s="633"/>
      <c r="M45" s="2102">
        <v>0.2</v>
      </c>
      <c r="N45" s="2102">
        <v>0.1</v>
      </c>
      <c r="O45" s="2103">
        <f t="shared" si="6"/>
        <v>0</v>
      </c>
      <c r="P45" s="2103">
        <f t="shared" si="7"/>
        <v>0</v>
      </c>
      <c r="Q45" s="2094"/>
      <c r="R45" s="2102"/>
      <c r="S45" s="2105"/>
      <c r="T45" s="2105"/>
    </row>
    <row r="46" spans="1:21" s="644" customFormat="1" ht="14.4">
      <c r="A46" s="2082"/>
      <c r="B46" s="2086">
        <v>44197</v>
      </c>
      <c r="C46" s="2082" t="s">
        <v>1243</v>
      </c>
      <c r="D46" s="2082"/>
      <c r="E46" s="2095">
        <v>5424120.5</v>
      </c>
      <c r="F46" s="2082"/>
      <c r="G46" s="2082"/>
      <c r="H46" s="409">
        <f t="shared" si="1"/>
        <v>5424120.5</v>
      </c>
      <c r="I46" s="2095">
        <f>2153788.02387</f>
        <v>2153788.0238700002</v>
      </c>
      <c r="J46" s="2095">
        <v>3270332.4761299998</v>
      </c>
      <c r="K46" s="2086">
        <v>44561</v>
      </c>
      <c r="L46" s="2097">
        <f>_xlfn.DAYS(K46,B46)+1</f>
        <v>365</v>
      </c>
      <c r="M46" s="2102">
        <v>0.2</v>
      </c>
      <c r="N46" s="2102">
        <v>0.1</v>
      </c>
      <c r="O46" s="2103">
        <f t="shared" si="6"/>
        <v>430757.60477400006</v>
      </c>
      <c r="P46" s="2104">
        <f t="shared" ref="P46" si="20">(H46*N46*365/365)</f>
        <v>542412.05000000005</v>
      </c>
      <c r="Q46" s="2091">
        <f>I46-O46</f>
        <v>1723030.419096</v>
      </c>
      <c r="R46" s="2091">
        <f>I46-P46</f>
        <v>1611375.9738700001</v>
      </c>
      <c r="S46" s="2105"/>
      <c r="T46" s="2105"/>
    </row>
    <row r="47" spans="1:21">
      <c r="A47" s="633"/>
      <c r="B47" s="633"/>
      <c r="C47" s="633"/>
      <c r="D47" s="633"/>
      <c r="E47" s="2099"/>
      <c r="F47" s="633"/>
      <c r="G47" s="633"/>
      <c r="H47" s="409">
        <f t="shared" si="1"/>
        <v>0</v>
      </c>
      <c r="I47" s="2099"/>
      <c r="J47" s="2099"/>
      <c r="K47" s="633"/>
      <c r="L47" s="633"/>
      <c r="M47" s="2102">
        <v>0.2</v>
      </c>
      <c r="N47" s="2102">
        <v>0.1</v>
      </c>
      <c r="O47" s="2103">
        <f t="shared" si="6"/>
        <v>0</v>
      </c>
      <c r="P47" s="2103">
        <f t="shared" si="7"/>
        <v>0</v>
      </c>
      <c r="Q47" s="2094"/>
      <c r="R47" s="2102"/>
      <c r="S47" s="2105"/>
      <c r="T47" s="2105"/>
      <c r="U47" s="916"/>
    </row>
    <row r="48" spans="1:21" ht="14.4">
      <c r="A48" s="633">
        <v>5.4</v>
      </c>
      <c r="B48" s="633"/>
      <c r="C48" s="2113" t="s">
        <v>252</v>
      </c>
      <c r="D48" s="2081"/>
      <c r="E48" s="2114"/>
      <c r="F48" s="2081"/>
      <c r="G48" s="2081"/>
      <c r="H48" s="409">
        <f t="shared" si="1"/>
        <v>0</v>
      </c>
      <c r="I48" s="2099"/>
      <c r="J48" s="2099"/>
      <c r="K48" s="633"/>
      <c r="L48" s="633"/>
      <c r="M48" s="2102">
        <v>0.2</v>
      </c>
      <c r="N48" s="2102">
        <v>0.1</v>
      </c>
      <c r="O48" s="2103">
        <f t="shared" si="6"/>
        <v>0</v>
      </c>
      <c r="P48" s="2103">
        <f t="shared" si="7"/>
        <v>0</v>
      </c>
      <c r="Q48" s="2094"/>
      <c r="R48" s="2102"/>
      <c r="S48" s="2105"/>
      <c r="T48" s="2105"/>
    </row>
    <row r="49" spans="1:21" s="644" customFormat="1" ht="14.4">
      <c r="A49" s="2082"/>
      <c r="B49" s="2086">
        <v>44197</v>
      </c>
      <c r="C49" s="2082" t="s">
        <v>1243</v>
      </c>
      <c r="D49" s="2082"/>
      <c r="E49" s="2095">
        <v>42998041.479999997</v>
      </c>
      <c r="F49" s="2088">
        <v>211325</v>
      </c>
      <c r="G49" s="2082"/>
      <c r="H49" s="409">
        <f t="shared" si="1"/>
        <v>43209366.479999997</v>
      </c>
      <c r="I49" s="2095">
        <v>9645579.7376299985</v>
      </c>
      <c r="J49" s="2095">
        <v>33352461.742369998</v>
      </c>
      <c r="K49" s="2086">
        <v>44561</v>
      </c>
      <c r="L49" s="2097">
        <f>_xlfn.DAYS(K49,B49)+1</f>
        <v>365</v>
      </c>
      <c r="M49" s="2102">
        <v>0.2</v>
      </c>
      <c r="N49" s="2102">
        <v>0.1</v>
      </c>
      <c r="O49" s="2103">
        <f>(I49*M49*L49/365)+(F49*M49*L49/365)</f>
        <v>1971380.9475259997</v>
      </c>
      <c r="P49" s="2104">
        <f t="shared" ref="P49:P50" si="21">(H49*N49*365/365)</f>
        <v>4320936.648</v>
      </c>
      <c r="Q49" s="2091">
        <f>I49-O49</f>
        <v>7674198.790103999</v>
      </c>
      <c r="R49" s="2091">
        <f>I49-P49</f>
        <v>5324643.0896299984</v>
      </c>
      <c r="S49" s="2105"/>
      <c r="T49" s="2105"/>
    </row>
    <row r="50" spans="1:21" ht="14.4">
      <c r="A50" s="633"/>
      <c r="B50" s="2098">
        <v>44448</v>
      </c>
      <c r="C50" s="633" t="s">
        <v>252</v>
      </c>
      <c r="D50" s="633"/>
      <c r="E50" s="2099"/>
      <c r="F50" s="2099">
        <v>82000</v>
      </c>
      <c r="G50" s="633"/>
      <c r="H50" s="409">
        <f t="shared" si="1"/>
        <v>82000</v>
      </c>
      <c r="I50" s="2099"/>
      <c r="J50" s="2099"/>
      <c r="K50" s="2098">
        <v>44561</v>
      </c>
      <c r="L50" s="2101">
        <f>_xlfn.DAYS(K50,B50)+1</f>
        <v>114</v>
      </c>
      <c r="M50" s="2102">
        <v>0.2</v>
      </c>
      <c r="N50" s="2102">
        <v>0.1</v>
      </c>
      <c r="O50" s="2103">
        <f t="shared" ref="O50" si="22">(F50*M50*L50/365)</f>
        <v>5122.1917808219177</v>
      </c>
      <c r="P50" s="2104">
        <f t="shared" si="21"/>
        <v>8200</v>
      </c>
      <c r="Q50" s="2094">
        <f t="shared" ref="Q50" si="23">F50-O50</f>
        <v>76877.808219178085</v>
      </c>
      <c r="R50" s="2103">
        <f t="shared" ref="R50" si="24">F50-P50</f>
        <v>73800</v>
      </c>
      <c r="S50" s="2105"/>
      <c r="T50" s="2105"/>
      <c r="U50" s="916"/>
    </row>
    <row r="51" spans="1:21">
      <c r="A51" s="633"/>
      <c r="B51" s="633"/>
      <c r="C51" s="633"/>
      <c r="D51" s="633"/>
      <c r="E51" s="2099"/>
      <c r="F51" s="2115"/>
      <c r="G51" s="633"/>
      <c r="H51" s="409">
        <f t="shared" si="1"/>
        <v>0</v>
      </c>
      <c r="I51" s="2099"/>
      <c r="J51" s="2099"/>
      <c r="K51" s="633"/>
      <c r="L51" s="633"/>
      <c r="M51" s="2102"/>
      <c r="N51" s="2102">
        <v>0.1</v>
      </c>
      <c r="O51" s="2103"/>
      <c r="P51" s="2103">
        <f t="shared" si="7"/>
        <v>0</v>
      </c>
      <c r="Q51" s="2094"/>
      <c r="R51" s="2102"/>
      <c r="S51" s="2105"/>
      <c r="T51" s="2105"/>
    </row>
    <row r="52" spans="1:21" ht="14.4">
      <c r="A52" s="2081">
        <v>6</v>
      </c>
      <c r="B52" s="3989" t="s">
        <v>271</v>
      </c>
      <c r="C52" s="3989"/>
      <c r="D52" s="2083"/>
      <c r="E52" s="2107"/>
      <c r="F52" s="2083"/>
      <c r="G52" s="2083"/>
      <c r="H52" s="409">
        <f t="shared" si="1"/>
        <v>0</v>
      </c>
      <c r="I52" s="2099"/>
      <c r="J52" s="2099"/>
      <c r="K52" s="633"/>
      <c r="L52" s="633"/>
      <c r="M52" s="2102"/>
      <c r="N52" s="2102">
        <v>0.1</v>
      </c>
      <c r="O52" s="2103">
        <f t="shared" si="6"/>
        <v>0</v>
      </c>
      <c r="P52" s="2103">
        <f t="shared" si="7"/>
        <v>0</v>
      </c>
      <c r="Q52" s="2094"/>
      <c r="R52" s="2102"/>
      <c r="S52" s="2105"/>
      <c r="T52" s="2105"/>
    </row>
    <row r="53" spans="1:21">
      <c r="A53" s="633">
        <v>6.1</v>
      </c>
      <c r="B53" s="633"/>
      <c r="C53" s="2119" t="s">
        <v>256</v>
      </c>
      <c r="D53" s="633"/>
      <c r="E53" s="2099"/>
      <c r="F53" s="633"/>
      <c r="G53" s="633"/>
      <c r="H53" s="409">
        <f t="shared" si="1"/>
        <v>0</v>
      </c>
      <c r="I53" s="2099"/>
      <c r="J53" s="2099"/>
      <c r="K53" s="633"/>
      <c r="L53" s="633"/>
      <c r="M53" s="2102"/>
      <c r="N53" s="2102">
        <v>0.1</v>
      </c>
      <c r="O53" s="2103">
        <f t="shared" si="6"/>
        <v>0</v>
      </c>
      <c r="P53" s="2103">
        <f t="shared" si="7"/>
        <v>0</v>
      </c>
      <c r="Q53" s="2094"/>
      <c r="R53" s="2102"/>
      <c r="S53" s="2105"/>
      <c r="T53" s="2105"/>
    </row>
    <row r="54" spans="1:21" s="644" customFormat="1" ht="14.4">
      <c r="A54" s="2082"/>
      <c r="B54" s="2086">
        <v>44197</v>
      </c>
      <c r="C54" s="2082" t="s">
        <v>1243</v>
      </c>
      <c r="D54" s="2082"/>
      <c r="E54" s="2095">
        <v>722933.75</v>
      </c>
      <c r="F54" s="2082"/>
      <c r="G54" s="2082"/>
      <c r="H54" s="409">
        <f t="shared" si="1"/>
        <v>722933.75</v>
      </c>
      <c r="I54" s="2095">
        <v>138231.38048000005</v>
      </c>
      <c r="J54" s="2095">
        <v>584702.36951999995</v>
      </c>
      <c r="K54" s="2086">
        <v>44561</v>
      </c>
      <c r="L54" s="2097">
        <f>_xlfn.DAYS(K54,B54)+1</f>
        <v>365</v>
      </c>
      <c r="M54" s="2102">
        <v>0.2</v>
      </c>
      <c r="N54" s="2102">
        <v>0.1</v>
      </c>
      <c r="O54" s="2103">
        <f t="shared" si="6"/>
        <v>27646.276096000012</v>
      </c>
      <c r="P54" s="2104">
        <f t="shared" ref="P54" si="25">(H54*N54*365/365)</f>
        <v>72293.375</v>
      </c>
      <c r="Q54" s="2091">
        <f>I54-O54</f>
        <v>110585.10438400003</v>
      </c>
      <c r="R54" s="2091">
        <f>I54-P54</f>
        <v>65938.005480000051</v>
      </c>
      <c r="S54" s="2105"/>
      <c r="T54" s="2105"/>
    </row>
    <row r="55" spans="1:21">
      <c r="A55" s="633"/>
      <c r="B55" s="633"/>
      <c r="C55" s="633"/>
      <c r="D55" s="633"/>
      <c r="E55" s="2099"/>
      <c r="F55" s="633"/>
      <c r="G55" s="633"/>
      <c r="H55" s="409">
        <f t="shared" si="1"/>
        <v>0</v>
      </c>
      <c r="I55" s="2099"/>
      <c r="J55" s="2099"/>
      <c r="K55" s="633"/>
      <c r="L55" s="633"/>
      <c r="M55" s="2102">
        <v>0.2</v>
      </c>
      <c r="N55" s="2102">
        <v>0.1</v>
      </c>
      <c r="O55" s="2103">
        <f t="shared" si="6"/>
        <v>0</v>
      </c>
      <c r="P55" s="2103">
        <f t="shared" si="7"/>
        <v>0</v>
      </c>
      <c r="Q55" s="2094"/>
      <c r="R55" s="2102"/>
      <c r="S55" s="2105"/>
      <c r="T55" s="2105"/>
    </row>
    <row r="56" spans="1:21">
      <c r="A56" s="633">
        <v>6.2</v>
      </c>
      <c r="B56" s="633"/>
      <c r="C56" s="2119" t="s">
        <v>1380</v>
      </c>
      <c r="D56" s="633"/>
      <c r="E56" s="2099"/>
      <c r="F56" s="633"/>
      <c r="G56" s="633"/>
      <c r="H56" s="409">
        <f t="shared" si="1"/>
        <v>0</v>
      </c>
      <c r="I56" s="633"/>
      <c r="J56" s="633"/>
      <c r="K56" s="633"/>
      <c r="L56" s="633"/>
      <c r="M56" s="2102">
        <v>0.2</v>
      </c>
      <c r="N56" s="2102">
        <v>0.1</v>
      </c>
      <c r="O56" s="2103">
        <f t="shared" si="6"/>
        <v>0</v>
      </c>
      <c r="P56" s="2103">
        <f t="shared" si="7"/>
        <v>0</v>
      </c>
      <c r="Q56" s="2094"/>
      <c r="R56" s="2102"/>
      <c r="S56" s="2105"/>
      <c r="T56" s="2105"/>
    </row>
    <row r="57" spans="1:21" s="644" customFormat="1" ht="14.4">
      <c r="A57" s="2082"/>
      <c r="B57" s="2086">
        <v>44197</v>
      </c>
      <c r="C57" s="2082" t="s">
        <v>1243</v>
      </c>
      <c r="D57" s="2082"/>
      <c r="E57" s="2095">
        <v>9051007.4700000007</v>
      </c>
      <c r="F57" s="2088"/>
      <c r="G57" s="2082"/>
      <c r="H57" s="409">
        <f t="shared" si="1"/>
        <v>9051007.4700000007</v>
      </c>
      <c r="I57" s="2095">
        <v>1800965.4347700002</v>
      </c>
      <c r="J57" s="2095">
        <v>7250042.0352300005</v>
      </c>
      <c r="K57" s="2086">
        <v>44561</v>
      </c>
      <c r="L57" s="2097">
        <f t="shared" ref="L57:L68" si="26">_xlfn.DAYS(K57,B57)+1</f>
        <v>365</v>
      </c>
      <c r="M57" s="2102">
        <v>0.2</v>
      </c>
      <c r="N57" s="2102">
        <v>0.1</v>
      </c>
      <c r="O57" s="2103">
        <f t="shared" si="6"/>
        <v>360193.08695400006</v>
      </c>
      <c r="P57" s="2104">
        <f t="shared" ref="P57:P68" si="27">(H57*N57*365/365)</f>
        <v>905100.74700000009</v>
      </c>
      <c r="Q57" s="2091">
        <f>I57-O57</f>
        <v>1440772.3478160002</v>
      </c>
      <c r="R57" s="2091">
        <f>I57-P57</f>
        <v>895864.68777000008</v>
      </c>
      <c r="S57" s="2105"/>
      <c r="T57" s="2105"/>
    </row>
    <row r="58" spans="1:21" ht="14.4">
      <c r="A58" s="633"/>
      <c r="B58" s="2098">
        <v>44197</v>
      </c>
      <c r="C58" s="633" t="s">
        <v>2281</v>
      </c>
      <c r="D58" s="633" t="s">
        <v>1</v>
      </c>
      <c r="E58" s="2099"/>
      <c r="F58" s="2099">
        <v>8210</v>
      </c>
      <c r="G58" s="633"/>
      <c r="H58" s="409">
        <f t="shared" si="1"/>
        <v>8210</v>
      </c>
      <c r="I58" s="2099"/>
      <c r="J58" s="2099"/>
      <c r="K58" s="2098">
        <v>44561</v>
      </c>
      <c r="L58" s="2101">
        <f t="shared" si="26"/>
        <v>365</v>
      </c>
      <c r="M58" s="2102">
        <v>0.2</v>
      </c>
      <c r="N58" s="2102">
        <v>0.1</v>
      </c>
      <c r="O58" s="2103">
        <f t="shared" ref="O58:O68" si="28">(F58*M58*L58/365)</f>
        <v>1642</v>
      </c>
      <c r="P58" s="2104">
        <f t="shared" si="27"/>
        <v>821</v>
      </c>
      <c r="Q58" s="2094">
        <f t="shared" ref="Q58:Q68" si="29">F58-O58</f>
        <v>6568</v>
      </c>
      <c r="R58" s="2103">
        <f t="shared" ref="R58:R68" si="30">F58-P58</f>
        <v>7389</v>
      </c>
      <c r="S58" s="2105"/>
      <c r="T58" s="2105"/>
    </row>
    <row r="59" spans="1:21" ht="14.4">
      <c r="A59" s="633"/>
      <c r="B59" s="2098">
        <v>44197</v>
      </c>
      <c r="C59" s="633" t="s">
        <v>2282</v>
      </c>
      <c r="D59" s="633" t="s">
        <v>2277</v>
      </c>
      <c r="E59" s="2099"/>
      <c r="F59" s="2099">
        <v>8096</v>
      </c>
      <c r="G59" s="633"/>
      <c r="H59" s="409">
        <f t="shared" si="1"/>
        <v>8096</v>
      </c>
      <c r="I59" s="2099"/>
      <c r="J59" s="2099"/>
      <c r="K59" s="2098">
        <v>44561</v>
      </c>
      <c r="L59" s="2101">
        <f t="shared" si="26"/>
        <v>365</v>
      </c>
      <c r="M59" s="2102">
        <v>0.2</v>
      </c>
      <c r="N59" s="2102">
        <v>0.1</v>
      </c>
      <c r="O59" s="2103">
        <f t="shared" si="28"/>
        <v>1619.2</v>
      </c>
      <c r="P59" s="2104">
        <f t="shared" si="27"/>
        <v>809.6</v>
      </c>
      <c r="Q59" s="2094">
        <f t="shared" si="29"/>
        <v>6476.8</v>
      </c>
      <c r="R59" s="2103">
        <f t="shared" si="30"/>
        <v>7286.4</v>
      </c>
      <c r="S59" s="2105"/>
      <c r="T59" s="2105"/>
    </row>
    <row r="60" spans="1:21" ht="14.4">
      <c r="A60" s="633"/>
      <c r="B60" s="2098">
        <v>44197</v>
      </c>
      <c r="C60" s="633" t="s">
        <v>2282</v>
      </c>
      <c r="D60" s="633" t="s">
        <v>2277</v>
      </c>
      <c r="E60" s="2099"/>
      <c r="F60" s="2099">
        <v>37540</v>
      </c>
      <c r="G60" s="633"/>
      <c r="H60" s="409">
        <f t="shared" si="1"/>
        <v>37540</v>
      </c>
      <c r="I60" s="2099"/>
      <c r="J60" s="2099"/>
      <c r="K60" s="2098">
        <v>44561</v>
      </c>
      <c r="L60" s="2101">
        <f t="shared" si="26"/>
        <v>365</v>
      </c>
      <c r="M60" s="2102">
        <v>0.2</v>
      </c>
      <c r="N60" s="2102">
        <v>0.1</v>
      </c>
      <c r="O60" s="2103">
        <f t="shared" si="28"/>
        <v>7508</v>
      </c>
      <c r="P60" s="2104">
        <f t="shared" si="27"/>
        <v>3754</v>
      </c>
      <c r="Q60" s="2094">
        <f t="shared" si="29"/>
        <v>30032</v>
      </c>
      <c r="R60" s="2103">
        <f t="shared" si="30"/>
        <v>33786</v>
      </c>
      <c r="S60" s="2105"/>
      <c r="T60" s="2105"/>
    </row>
    <row r="61" spans="1:21" ht="14.4">
      <c r="A61" s="633"/>
      <c r="B61" s="2098">
        <v>44197</v>
      </c>
      <c r="C61" s="633" t="s">
        <v>2283</v>
      </c>
      <c r="D61" s="633" t="s">
        <v>2277</v>
      </c>
      <c r="E61" s="2099"/>
      <c r="F61" s="2099">
        <v>21930</v>
      </c>
      <c r="G61" s="633"/>
      <c r="H61" s="409">
        <f t="shared" si="1"/>
        <v>21930</v>
      </c>
      <c r="I61" s="2099"/>
      <c r="J61" s="2099"/>
      <c r="K61" s="2098">
        <v>44561</v>
      </c>
      <c r="L61" s="2101">
        <f t="shared" si="26"/>
        <v>365</v>
      </c>
      <c r="M61" s="2102">
        <v>0.2</v>
      </c>
      <c r="N61" s="2102">
        <v>0.1</v>
      </c>
      <c r="O61" s="2103">
        <f t="shared" si="28"/>
        <v>4386</v>
      </c>
      <c r="P61" s="2104">
        <f t="shared" si="27"/>
        <v>2193</v>
      </c>
      <c r="Q61" s="2094">
        <f t="shared" si="29"/>
        <v>17544</v>
      </c>
      <c r="R61" s="2103">
        <f t="shared" si="30"/>
        <v>19737</v>
      </c>
      <c r="S61" s="2105"/>
      <c r="T61" s="2105"/>
    </row>
    <row r="62" spans="1:21" ht="14.4">
      <c r="A62" s="633"/>
      <c r="B62" s="2098">
        <v>44441</v>
      </c>
      <c r="C62" s="633" t="s">
        <v>2283</v>
      </c>
      <c r="D62" s="633" t="s">
        <v>2277</v>
      </c>
      <c r="E62" s="2099"/>
      <c r="F62" s="2099">
        <v>16211</v>
      </c>
      <c r="G62" s="633"/>
      <c r="H62" s="409">
        <f t="shared" si="1"/>
        <v>16211</v>
      </c>
      <c r="I62" s="2099"/>
      <c r="J62" s="2099"/>
      <c r="K62" s="2098">
        <v>44561</v>
      </c>
      <c r="L62" s="2101">
        <f t="shared" si="26"/>
        <v>121</v>
      </c>
      <c r="M62" s="2102">
        <v>0.2</v>
      </c>
      <c r="N62" s="2102">
        <v>0.1</v>
      </c>
      <c r="O62" s="2103">
        <f t="shared" si="28"/>
        <v>1074.811506849315</v>
      </c>
      <c r="P62" s="2104">
        <f t="shared" si="27"/>
        <v>1621.1</v>
      </c>
      <c r="Q62" s="2094">
        <f t="shared" si="29"/>
        <v>15136.188493150685</v>
      </c>
      <c r="R62" s="2103">
        <f t="shared" si="30"/>
        <v>14589.9</v>
      </c>
      <c r="S62" s="2105"/>
      <c r="T62" s="2105"/>
    </row>
    <row r="63" spans="1:21" ht="14.4">
      <c r="A63" s="633"/>
      <c r="B63" s="2098">
        <v>44380</v>
      </c>
      <c r="C63" s="633" t="s">
        <v>2283</v>
      </c>
      <c r="D63" s="633" t="s">
        <v>2284</v>
      </c>
      <c r="E63" s="2099"/>
      <c r="F63" s="2099">
        <v>968</v>
      </c>
      <c r="G63" s="633"/>
      <c r="H63" s="409">
        <f t="shared" si="1"/>
        <v>968</v>
      </c>
      <c r="I63" s="2099"/>
      <c r="J63" s="2099"/>
      <c r="K63" s="2098">
        <v>44561</v>
      </c>
      <c r="L63" s="2101">
        <f t="shared" si="26"/>
        <v>182</v>
      </c>
      <c r="M63" s="2102">
        <v>0.2</v>
      </c>
      <c r="N63" s="2102">
        <v>0.1</v>
      </c>
      <c r="O63" s="2103">
        <f t="shared" si="28"/>
        <v>96.534794520547962</v>
      </c>
      <c r="P63" s="2104">
        <f t="shared" si="27"/>
        <v>96.800000000000026</v>
      </c>
      <c r="Q63" s="2094">
        <f t="shared" si="29"/>
        <v>871.46520547945204</v>
      </c>
      <c r="R63" s="2103">
        <f t="shared" si="30"/>
        <v>871.19999999999993</v>
      </c>
      <c r="S63" s="2105"/>
      <c r="T63" s="2105"/>
    </row>
    <row r="64" spans="1:21" ht="14.4">
      <c r="A64" s="633"/>
      <c r="B64" s="2098">
        <v>44373</v>
      </c>
      <c r="C64" s="633" t="s">
        <v>2283</v>
      </c>
      <c r="D64" s="633" t="s">
        <v>2277</v>
      </c>
      <c r="E64" s="2099"/>
      <c r="F64" s="2099">
        <v>24962</v>
      </c>
      <c r="G64" s="633"/>
      <c r="H64" s="409">
        <f t="shared" si="1"/>
        <v>24962</v>
      </c>
      <c r="I64" s="2099"/>
      <c r="J64" s="2099"/>
      <c r="K64" s="2098">
        <v>44561</v>
      </c>
      <c r="L64" s="2101">
        <f t="shared" si="26"/>
        <v>189</v>
      </c>
      <c r="M64" s="2102">
        <v>0.2</v>
      </c>
      <c r="N64" s="2102">
        <v>0.1</v>
      </c>
      <c r="O64" s="2103">
        <f t="shared" si="28"/>
        <v>2585.1057534246579</v>
      </c>
      <c r="P64" s="2104">
        <f t="shared" si="27"/>
        <v>2496.2000000000003</v>
      </c>
      <c r="Q64" s="2094">
        <f t="shared" si="29"/>
        <v>22376.894246575343</v>
      </c>
      <c r="R64" s="2103">
        <f t="shared" si="30"/>
        <v>22465.8</v>
      </c>
      <c r="S64" s="2105"/>
      <c r="T64" s="2105"/>
    </row>
    <row r="65" spans="1:21" ht="14.4">
      <c r="A65" s="633"/>
      <c r="B65" s="2098">
        <v>44462</v>
      </c>
      <c r="C65" s="633"/>
      <c r="D65" s="633" t="s">
        <v>2277</v>
      </c>
      <c r="E65" s="2099"/>
      <c r="F65" s="2099">
        <v>3478</v>
      </c>
      <c r="G65" s="633"/>
      <c r="H65" s="409">
        <f t="shared" si="1"/>
        <v>3478</v>
      </c>
      <c r="I65" s="2099"/>
      <c r="J65" s="2099"/>
      <c r="K65" s="2098">
        <v>44561</v>
      </c>
      <c r="L65" s="2101">
        <f t="shared" si="26"/>
        <v>100</v>
      </c>
      <c r="M65" s="2102">
        <v>0.2</v>
      </c>
      <c r="N65" s="2102">
        <v>0.1</v>
      </c>
      <c r="O65" s="2103">
        <f t="shared" si="28"/>
        <v>190.57534246575344</v>
      </c>
      <c r="P65" s="2104">
        <f t="shared" si="27"/>
        <v>347.8</v>
      </c>
      <c r="Q65" s="2094">
        <f t="shared" si="29"/>
        <v>3287.4246575342468</v>
      </c>
      <c r="R65" s="2103">
        <f t="shared" si="30"/>
        <v>3130.2</v>
      </c>
      <c r="S65" s="2105"/>
      <c r="T65" s="2105"/>
    </row>
    <row r="66" spans="1:21" ht="14.4">
      <c r="A66" s="633"/>
      <c r="B66" s="2098">
        <v>44490</v>
      </c>
      <c r="C66" s="633"/>
      <c r="D66" s="633" t="s">
        <v>2284</v>
      </c>
      <c r="E66" s="2099"/>
      <c r="F66" s="2099">
        <v>1935</v>
      </c>
      <c r="G66" s="633"/>
      <c r="H66" s="409">
        <f t="shared" si="1"/>
        <v>1935</v>
      </c>
      <c r="I66" s="2099"/>
      <c r="J66" s="2099"/>
      <c r="K66" s="2098">
        <v>44561</v>
      </c>
      <c r="L66" s="2101">
        <f t="shared" si="26"/>
        <v>72</v>
      </c>
      <c r="M66" s="2102">
        <v>0.2</v>
      </c>
      <c r="N66" s="2102">
        <v>0.1</v>
      </c>
      <c r="O66" s="2103">
        <f t="shared" si="28"/>
        <v>76.339726027397262</v>
      </c>
      <c r="P66" s="2104">
        <f t="shared" si="27"/>
        <v>193.5</v>
      </c>
      <c r="Q66" s="2094">
        <f t="shared" si="29"/>
        <v>1858.6602739726027</v>
      </c>
      <c r="R66" s="2103">
        <f t="shared" si="30"/>
        <v>1741.5</v>
      </c>
      <c r="S66" s="2105"/>
      <c r="T66" s="2105"/>
    </row>
    <row r="67" spans="1:21" ht="14.4">
      <c r="A67" s="633"/>
      <c r="B67" s="2098">
        <v>44528</v>
      </c>
      <c r="C67" s="633"/>
      <c r="D67" s="633" t="s">
        <v>2277</v>
      </c>
      <c r="E67" s="2099"/>
      <c r="F67" s="2099">
        <v>15351</v>
      </c>
      <c r="G67" s="633"/>
      <c r="H67" s="409">
        <f t="shared" si="1"/>
        <v>15351</v>
      </c>
      <c r="I67" s="2099"/>
      <c r="J67" s="2099"/>
      <c r="K67" s="2098">
        <v>44561</v>
      </c>
      <c r="L67" s="2101">
        <f t="shared" si="26"/>
        <v>34</v>
      </c>
      <c r="M67" s="2102">
        <v>0.2</v>
      </c>
      <c r="N67" s="2102">
        <v>0.1</v>
      </c>
      <c r="O67" s="2103">
        <f t="shared" si="28"/>
        <v>285.99123287671233</v>
      </c>
      <c r="P67" s="2104">
        <f t="shared" si="27"/>
        <v>1535.1</v>
      </c>
      <c r="Q67" s="2094">
        <f t="shared" si="29"/>
        <v>15065.008767123287</v>
      </c>
      <c r="R67" s="2103">
        <f t="shared" si="30"/>
        <v>13815.9</v>
      </c>
      <c r="S67" s="2105"/>
      <c r="T67" s="2105"/>
    </row>
    <row r="68" spans="1:21" ht="14.4">
      <c r="A68" s="633"/>
      <c r="B68" s="2098">
        <v>44542</v>
      </c>
      <c r="C68" s="633"/>
      <c r="D68" s="633" t="s">
        <v>2277</v>
      </c>
      <c r="E68" s="2099"/>
      <c r="F68" s="2099">
        <v>14190</v>
      </c>
      <c r="G68" s="633"/>
      <c r="H68" s="409">
        <f t="shared" si="1"/>
        <v>14190</v>
      </c>
      <c r="I68" s="2099"/>
      <c r="J68" s="2099"/>
      <c r="K68" s="2098">
        <v>44561</v>
      </c>
      <c r="L68" s="2101">
        <f t="shared" si="26"/>
        <v>20</v>
      </c>
      <c r="M68" s="2102">
        <v>0.2</v>
      </c>
      <c r="N68" s="2102">
        <v>0.1</v>
      </c>
      <c r="O68" s="2103">
        <f t="shared" si="28"/>
        <v>155.50684931506851</v>
      </c>
      <c r="P68" s="2104">
        <f t="shared" si="27"/>
        <v>1419</v>
      </c>
      <c r="Q68" s="2094">
        <f t="shared" si="29"/>
        <v>14034.493150684932</v>
      </c>
      <c r="R68" s="2103">
        <f t="shared" si="30"/>
        <v>12771</v>
      </c>
      <c r="S68" s="2105"/>
      <c r="T68" s="2105"/>
    </row>
    <row r="69" spans="1:21">
      <c r="A69" s="633"/>
      <c r="B69" s="633"/>
      <c r="C69" s="633"/>
      <c r="D69" s="633"/>
      <c r="E69" s="2099"/>
      <c r="F69" s="2115"/>
      <c r="G69" s="633"/>
      <c r="H69" s="409">
        <f t="shared" si="1"/>
        <v>0</v>
      </c>
      <c r="I69" s="2099"/>
      <c r="J69" s="2099"/>
      <c r="K69" s="633"/>
      <c r="L69" s="633"/>
      <c r="M69" s="2102">
        <v>0.2</v>
      </c>
      <c r="N69" s="2102">
        <v>0.1</v>
      </c>
      <c r="O69" s="2103">
        <f t="shared" si="6"/>
        <v>0</v>
      </c>
      <c r="P69" s="2103">
        <f t="shared" si="7"/>
        <v>0</v>
      </c>
      <c r="Q69" s="2094"/>
      <c r="R69" s="2102"/>
      <c r="S69" s="2105"/>
      <c r="T69" s="2105"/>
      <c r="U69" s="916"/>
    </row>
    <row r="70" spans="1:21">
      <c r="A70" s="633">
        <v>6.5</v>
      </c>
      <c r="B70" s="633"/>
      <c r="C70" s="2119" t="s">
        <v>73</v>
      </c>
      <c r="D70" s="633"/>
      <c r="E70" s="2099"/>
      <c r="F70" s="633"/>
      <c r="G70" s="633"/>
      <c r="H70" s="409">
        <f t="shared" si="1"/>
        <v>0</v>
      </c>
      <c r="I70" s="2099"/>
      <c r="J70" s="2099"/>
      <c r="K70" s="633"/>
      <c r="L70" s="633"/>
      <c r="M70" s="2102">
        <v>0.2</v>
      </c>
      <c r="N70" s="2102">
        <v>0.1</v>
      </c>
      <c r="O70" s="2103">
        <f t="shared" si="6"/>
        <v>0</v>
      </c>
      <c r="P70" s="2103">
        <f t="shared" si="7"/>
        <v>0</v>
      </c>
      <c r="Q70" s="2094"/>
      <c r="R70" s="2102"/>
      <c r="S70" s="2105"/>
      <c r="T70" s="2105"/>
    </row>
    <row r="71" spans="1:21" s="644" customFormat="1" ht="14.4">
      <c r="A71" s="2082"/>
      <c r="B71" s="2086">
        <v>44197</v>
      </c>
      <c r="C71" s="2082" t="s">
        <v>1243</v>
      </c>
      <c r="D71" s="2082"/>
      <c r="E71" s="2095">
        <v>3293516.67</v>
      </c>
      <c r="F71" s="2088">
        <v>106789.5</v>
      </c>
      <c r="G71" s="2082"/>
      <c r="H71" s="409">
        <f t="shared" si="1"/>
        <v>3400306.17</v>
      </c>
      <c r="I71" s="2095">
        <v>786714.1026300001</v>
      </c>
      <c r="J71" s="2095">
        <v>2506802.5673699998</v>
      </c>
      <c r="K71" s="2086">
        <v>44561</v>
      </c>
      <c r="L71" s="2097">
        <f t="shared" ref="L71:L77" si="31">_xlfn.DAYS(K71,B71)+1</f>
        <v>365</v>
      </c>
      <c r="M71" s="2102">
        <v>0.2</v>
      </c>
      <c r="N71" s="2102">
        <v>0.1</v>
      </c>
      <c r="O71" s="2103">
        <f>(I71*M71*L71/365)+(F71*M71*L71/365)</f>
        <v>178700.72052600002</v>
      </c>
      <c r="P71" s="2104">
        <f t="shared" ref="P71:P77" si="32">(H71*N71*365/365)</f>
        <v>340030.61700000003</v>
      </c>
      <c r="Q71" s="2091">
        <f>I71-O71</f>
        <v>608013.38210400008</v>
      </c>
      <c r="R71" s="2091">
        <f>I71-P71</f>
        <v>446683.48563000007</v>
      </c>
      <c r="S71" s="2105"/>
      <c r="T71" s="2105"/>
    </row>
    <row r="72" spans="1:21" ht="14.4">
      <c r="A72" s="633"/>
      <c r="B72" s="2098">
        <v>44427</v>
      </c>
      <c r="C72" s="633" t="s">
        <v>2285</v>
      </c>
      <c r="D72" s="633" t="s">
        <v>2286</v>
      </c>
      <c r="E72" s="2099"/>
      <c r="F72" s="2099">
        <v>8869</v>
      </c>
      <c r="G72" s="633"/>
      <c r="H72" s="409">
        <f t="shared" si="1"/>
        <v>8869</v>
      </c>
      <c r="I72" s="2099"/>
      <c r="J72" s="2099"/>
      <c r="K72" s="2098">
        <v>44561</v>
      </c>
      <c r="L72" s="2101">
        <f t="shared" si="31"/>
        <v>135</v>
      </c>
      <c r="M72" s="2102">
        <v>0.2</v>
      </c>
      <c r="N72" s="2102">
        <v>0.1</v>
      </c>
      <c r="O72" s="2103">
        <f t="shared" ref="O72:O77" si="33">(F72*M72*L72/365)</f>
        <v>656.06301369863024</v>
      </c>
      <c r="P72" s="2104">
        <f t="shared" si="32"/>
        <v>886.9000000000002</v>
      </c>
      <c r="Q72" s="2094">
        <f t="shared" ref="Q72:Q77" si="34">F72-O72</f>
        <v>8212.936986301369</v>
      </c>
      <c r="R72" s="2103">
        <f t="shared" ref="R72:R77" si="35">F72-P72</f>
        <v>7982.0999999999995</v>
      </c>
      <c r="S72" s="2105"/>
      <c r="T72" s="2105"/>
    </row>
    <row r="73" spans="1:21" ht="14.4">
      <c r="A73" s="633"/>
      <c r="B73" s="2120">
        <v>44452</v>
      </c>
      <c r="C73" s="633" t="s">
        <v>2287</v>
      </c>
      <c r="D73" s="633" t="s">
        <v>2288</v>
      </c>
      <c r="E73" s="2099"/>
      <c r="F73" s="2099">
        <v>1935</v>
      </c>
      <c r="G73" s="633"/>
      <c r="H73" s="409">
        <f t="shared" si="1"/>
        <v>1935</v>
      </c>
      <c r="I73" s="2099"/>
      <c r="J73" s="2099"/>
      <c r="K73" s="2098">
        <v>44561</v>
      </c>
      <c r="L73" s="2101">
        <f t="shared" si="31"/>
        <v>110</v>
      </c>
      <c r="M73" s="2102">
        <v>0.2</v>
      </c>
      <c r="N73" s="2102">
        <v>0.1</v>
      </c>
      <c r="O73" s="2103">
        <f t="shared" si="33"/>
        <v>116.63013698630137</v>
      </c>
      <c r="P73" s="2104">
        <f t="shared" si="32"/>
        <v>193.5</v>
      </c>
      <c r="Q73" s="2094">
        <f t="shared" si="34"/>
        <v>1818.3698630136987</v>
      </c>
      <c r="R73" s="2103">
        <f t="shared" si="35"/>
        <v>1741.5</v>
      </c>
      <c r="S73" s="2105"/>
      <c r="T73" s="2105"/>
    </row>
    <row r="74" spans="1:21" ht="14.4">
      <c r="A74" s="633"/>
      <c r="B74" s="2120">
        <v>44500</v>
      </c>
      <c r="C74" s="633" t="s">
        <v>2287</v>
      </c>
      <c r="D74" s="633" t="s">
        <v>2289</v>
      </c>
      <c r="E74" s="2099"/>
      <c r="F74" s="2099">
        <v>2688</v>
      </c>
      <c r="G74" s="633"/>
      <c r="H74" s="409">
        <f t="shared" si="1"/>
        <v>2688</v>
      </c>
      <c r="I74" s="2099"/>
      <c r="J74" s="2099"/>
      <c r="K74" s="2098">
        <v>44561</v>
      </c>
      <c r="L74" s="2101">
        <f t="shared" si="31"/>
        <v>62</v>
      </c>
      <c r="M74" s="2102">
        <v>0.2</v>
      </c>
      <c r="N74" s="2102">
        <v>0.1</v>
      </c>
      <c r="O74" s="2103">
        <f t="shared" si="33"/>
        <v>91.318356164383573</v>
      </c>
      <c r="P74" s="2104">
        <f t="shared" si="32"/>
        <v>268.8</v>
      </c>
      <c r="Q74" s="2094">
        <f t="shared" si="34"/>
        <v>2596.6816438356163</v>
      </c>
      <c r="R74" s="2103">
        <f t="shared" si="35"/>
        <v>2419.1999999999998</v>
      </c>
      <c r="S74" s="2105"/>
      <c r="T74" s="2105"/>
    </row>
    <row r="75" spans="1:21" ht="14.4">
      <c r="A75" s="633"/>
      <c r="B75" s="2120">
        <v>44419</v>
      </c>
      <c r="C75" s="633" t="s">
        <v>2287</v>
      </c>
      <c r="D75" s="633" t="s">
        <v>2288</v>
      </c>
      <c r="E75" s="2099"/>
      <c r="F75" s="2099">
        <v>5353</v>
      </c>
      <c r="G75" s="633"/>
      <c r="H75" s="409">
        <f t="shared" si="1"/>
        <v>5353</v>
      </c>
      <c r="I75" s="2099"/>
      <c r="J75" s="2099"/>
      <c r="K75" s="2098">
        <v>44561</v>
      </c>
      <c r="L75" s="2101">
        <f t="shared" si="31"/>
        <v>143</v>
      </c>
      <c r="M75" s="2102">
        <v>0.2</v>
      </c>
      <c r="N75" s="2102">
        <v>0.1</v>
      </c>
      <c r="O75" s="2103">
        <f t="shared" si="33"/>
        <v>419.44054794520554</v>
      </c>
      <c r="P75" s="2104">
        <f t="shared" si="32"/>
        <v>535.30000000000007</v>
      </c>
      <c r="Q75" s="2094">
        <f t="shared" si="34"/>
        <v>4933.5594520547947</v>
      </c>
      <c r="R75" s="2103">
        <f t="shared" si="35"/>
        <v>4817.7</v>
      </c>
      <c r="S75" s="2105"/>
      <c r="T75" s="2105"/>
    </row>
    <row r="76" spans="1:21" ht="14.4">
      <c r="A76" s="633"/>
      <c r="B76" s="2120">
        <v>44549</v>
      </c>
      <c r="C76" s="633" t="s">
        <v>2285</v>
      </c>
      <c r="D76" s="633" t="s">
        <v>2290</v>
      </c>
      <c r="E76" s="2099"/>
      <c r="F76" s="2099">
        <v>9030</v>
      </c>
      <c r="G76" s="633"/>
      <c r="H76" s="409">
        <f t="shared" ref="H76:H139" si="36">+E76+F76-G76</f>
        <v>9030</v>
      </c>
      <c r="I76" s="2099"/>
      <c r="J76" s="2099"/>
      <c r="K76" s="2098">
        <v>44561</v>
      </c>
      <c r="L76" s="2101">
        <f t="shared" si="31"/>
        <v>13</v>
      </c>
      <c r="M76" s="2102">
        <v>0.2</v>
      </c>
      <c r="N76" s="2102">
        <v>0.1</v>
      </c>
      <c r="O76" s="2103">
        <f t="shared" si="33"/>
        <v>64.323287671232876</v>
      </c>
      <c r="P76" s="2104">
        <f t="shared" si="32"/>
        <v>903</v>
      </c>
      <c r="Q76" s="2094">
        <f t="shared" si="34"/>
        <v>8965.6767123287664</v>
      </c>
      <c r="R76" s="2103">
        <f t="shared" si="35"/>
        <v>8127</v>
      </c>
      <c r="S76" s="2105"/>
      <c r="T76" s="2105"/>
    </row>
    <row r="77" spans="1:21" ht="14.4">
      <c r="A77" s="633"/>
      <c r="B77" s="2120">
        <v>44560</v>
      </c>
      <c r="C77" s="633" t="s">
        <v>2291</v>
      </c>
      <c r="D77" s="633" t="s">
        <v>2292</v>
      </c>
      <c r="E77" s="2099"/>
      <c r="F77" s="2099">
        <v>6020</v>
      </c>
      <c r="G77" s="633"/>
      <c r="H77" s="409">
        <f t="shared" si="36"/>
        <v>6020</v>
      </c>
      <c r="I77" s="2099"/>
      <c r="J77" s="2099"/>
      <c r="K77" s="2098">
        <v>44561</v>
      </c>
      <c r="L77" s="2101">
        <f t="shared" si="31"/>
        <v>2</v>
      </c>
      <c r="M77" s="2102">
        <v>0.2</v>
      </c>
      <c r="N77" s="2102">
        <v>0.1</v>
      </c>
      <c r="O77" s="2103">
        <f t="shared" si="33"/>
        <v>6.5972602739726032</v>
      </c>
      <c r="P77" s="2104">
        <f t="shared" si="32"/>
        <v>602</v>
      </c>
      <c r="Q77" s="2094">
        <f t="shared" si="34"/>
        <v>6013.402739726027</v>
      </c>
      <c r="R77" s="2103">
        <f t="shared" si="35"/>
        <v>5418</v>
      </c>
      <c r="S77" s="2105"/>
      <c r="T77" s="2105"/>
    </row>
    <row r="78" spans="1:21">
      <c r="A78" s="633"/>
      <c r="B78" s="2120"/>
      <c r="C78" s="633"/>
      <c r="D78" s="633"/>
      <c r="E78" s="2099"/>
      <c r="F78" s="2115"/>
      <c r="G78" s="633"/>
      <c r="H78" s="409">
        <f t="shared" si="36"/>
        <v>0</v>
      </c>
      <c r="I78" s="2099"/>
      <c r="J78" s="2099"/>
      <c r="K78" s="633"/>
      <c r="L78" s="633"/>
      <c r="M78" s="2102">
        <v>0.2</v>
      </c>
      <c r="N78" s="2102">
        <v>0.1</v>
      </c>
      <c r="O78" s="2103">
        <f t="shared" ref="O78:O114" si="37">(I78*M78*L78/365)</f>
        <v>0</v>
      </c>
      <c r="P78" s="2103">
        <f t="shared" ref="P78:P113" si="38">(I78*N78*L78/365)</f>
        <v>0</v>
      </c>
      <c r="Q78" s="2094"/>
      <c r="R78" s="2102"/>
      <c r="S78" s="2105"/>
      <c r="T78" s="2105"/>
      <c r="U78" s="916"/>
    </row>
    <row r="79" spans="1:21">
      <c r="A79" s="633">
        <v>6.7</v>
      </c>
      <c r="B79" s="633"/>
      <c r="C79" s="2119" t="s">
        <v>74</v>
      </c>
      <c r="D79" s="633"/>
      <c r="E79" s="2099"/>
      <c r="F79" s="633"/>
      <c r="G79" s="633"/>
      <c r="H79" s="409">
        <f t="shared" si="36"/>
        <v>0</v>
      </c>
      <c r="I79" s="633"/>
      <c r="J79" s="633"/>
      <c r="K79" s="633"/>
      <c r="L79" s="633"/>
      <c r="M79" s="2102">
        <v>0.2</v>
      </c>
      <c r="N79" s="2102">
        <v>0.1</v>
      </c>
      <c r="O79" s="2103">
        <f t="shared" si="37"/>
        <v>0</v>
      </c>
      <c r="P79" s="2103">
        <f t="shared" si="38"/>
        <v>0</v>
      </c>
      <c r="Q79" s="2094"/>
      <c r="R79" s="2102"/>
      <c r="S79" s="2105"/>
      <c r="T79" s="2105"/>
    </row>
    <row r="80" spans="1:21" s="644" customFormat="1" ht="14.4">
      <c r="A80" s="2082"/>
      <c r="B80" s="2086">
        <v>44197</v>
      </c>
      <c r="C80" s="2082" t="s">
        <v>1243</v>
      </c>
      <c r="D80" s="2082"/>
      <c r="E80" s="2095">
        <v>434283</v>
      </c>
      <c r="F80" s="2082"/>
      <c r="G80" s="2082"/>
      <c r="H80" s="409">
        <f t="shared" si="36"/>
        <v>434283</v>
      </c>
      <c r="I80" s="2095">
        <v>65800.251170000003</v>
      </c>
      <c r="J80" s="2095">
        <v>368482.74883</v>
      </c>
      <c r="K80" s="2086">
        <v>44561</v>
      </c>
      <c r="L80" s="2097">
        <f>_xlfn.DAYS(K80,B80)+1</f>
        <v>365</v>
      </c>
      <c r="M80" s="2102">
        <v>0.2</v>
      </c>
      <c r="N80" s="2102">
        <v>0.1</v>
      </c>
      <c r="O80" s="2103">
        <f t="shared" si="37"/>
        <v>13160.050234000002</v>
      </c>
      <c r="P80" s="2104">
        <f t="shared" ref="P80" si="39">(H80*N80*365/365)</f>
        <v>43428.3</v>
      </c>
      <c r="Q80" s="2091">
        <f>I80-O80</f>
        <v>52640.200936000001</v>
      </c>
      <c r="R80" s="2091">
        <f>I80-P80</f>
        <v>22371.95117</v>
      </c>
      <c r="S80" s="2105"/>
      <c r="T80" s="2105"/>
    </row>
    <row r="81" spans="1:21">
      <c r="A81" s="633"/>
      <c r="B81" s="633"/>
      <c r="C81" s="633"/>
      <c r="D81" s="633"/>
      <c r="E81" s="2099"/>
      <c r="F81" s="633"/>
      <c r="G81" s="633"/>
      <c r="H81" s="409">
        <f t="shared" si="36"/>
        <v>0</v>
      </c>
      <c r="I81" s="2099"/>
      <c r="J81" s="2099"/>
      <c r="K81" s="633"/>
      <c r="L81" s="633"/>
      <c r="M81" s="2102">
        <v>0.2</v>
      </c>
      <c r="N81" s="2102">
        <v>0.1</v>
      </c>
      <c r="O81" s="2103">
        <f t="shared" si="37"/>
        <v>0</v>
      </c>
      <c r="P81" s="2103">
        <f t="shared" si="38"/>
        <v>0</v>
      </c>
      <c r="Q81" s="2094"/>
      <c r="R81" s="2102"/>
      <c r="S81" s="2105"/>
      <c r="T81" s="2105"/>
    </row>
    <row r="82" spans="1:21">
      <c r="A82" s="633">
        <v>6.8</v>
      </c>
      <c r="B82" s="633"/>
      <c r="C82" s="2119" t="s">
        <v>75</v>
      </c>
      <c r="D82" s="633"/>
      <c r="E82" s="2099"/>
      <c r="F82" s="633"/>
      <c r="G82" s="633"/>
      <c r="H82" s="409">
        <f t="shared" si="36"/>
        <v>0</v>
      </c>
      <c r="I82" s="2099"/>
      <c r="J82" s="2099"/>
      <c r="K82" s="633"/>
      <c r="L82" s="633"/>
      <c r="M82" s="2102">
        <v>0.2</v>
      </c>
      <c r="N82" s="2102">
        <v>0.1</v>
      </c>
      <c r="O82" s="2103">
        <f t="shared" si="37"/>
        <v>0</v>
      </c>
      <c r="P82" s="2103">
        <f t="shared" si="38"/>
        <v>0</v>
      </c>
      <c r="Q82" s="2094"/>
      <c r="R82" s="2102"/>
      <c r="S82" s="2105"/>
      <c r="T82" s="2105"/>
    </row>
    <row r="83" spans="1:21" s="644" customFormat="1" ht="14.4">
      <c r="A83" s="2082"/>
      <c r="B83" s="2086">
        <v>44197</v>
      </c>
      <c r="C83" s="2082" t="s">
        <v>1243</v>
      </c>
      <c r="D83" s="2082"/>
      <c r="E83" s="2095">
        <v>2063798</v>
      </c>
      <c r="F83" s="2088"/>
      <c r="G83" s="2082"/>
      <c r="H83" s="409">
        <f t="shared" si="36"/>
        <v>2063798</v>
      </c>
      <c r="I83" s="2095">
        <v>1204853.0621374999</v>
      </c>
      <c r="J83" s="2095">
        <v>858944.93786249997</v>
      </c>
      <c r="K83" s="2086">
        <v>44561</v>
      </c>
      <c r="L83" s="2097">
        <f>_xlfn.DAYS(K83,B83)+1</f>
        <v>365</v>
      </c>
      <c r="M83" s="2102">
        <v>0.2</v>
      </c>
      <c r="N83" s="2102">
        <v>0.1</v>
      </c>
      <c r="O83" s="2103">
        <f t="shared" si="37"/>
        <v>240970.61242749996</v>
      </c>
      <c r="P83" s="2104">
        <f t="shared" ref="P83:P84" si="40">(H83*N83*365/365)</f>
        <v>206379.8</v>
      </c>
      <c r="Q83" s="2091">
        <f>I83-O83</f>
        <v>963882.44970999996</v>
      </c>
      <c r="R83" s="2091">
        <f>I83-P83</f>
        <v>998473.26213749987</v>
      </c>
      <c r="S83" s="2105"/>
      <c r="T83" s="2105"/>
    </row>
    <row r="84" spans="1:21" ht="14.4">
      <c r="A84" s="633"/>
      <c r="B84" s="2098">
        <v>44551</v>
      </c>
      <c r="C84" s="633" t="s">
        <v>2293</v>
      </c>
      <c r="D84" s="633"/>
      <c r="E84" s="2099"/>
      <c r="F84" s="2099">
        <v>82042</v>
      </c>
      <c r="G84" s="633"/>
      <c r="H84" s="409">
        <f t="shared" si="36"/>
        <v>82042</v>
      </c>
      <c r="I84" s="2099"/>
      <c r="J84" s="2099"/>
      <c r="K84" s="2098">
        <v>44561</v>
      </c>
      <c r="L84" s="2101">
        <f>_xlfn.DAYS(K84,B84)+1</f>
        <v>11</v>
      </c>
      <c r="M84" s="2102">
        <v>0.2</v>
      </c>
      <c r="N84" s="2102">
        <v>0.1</v>
      </c>
      <c r="O84" s="2103">
        <f t="shared" ref="O84" si="41">(F84*M84*L84/365)</f>
        <v>494.49972602739734</v>
      </c>
      <c r="P84" s="2104">
        <f t="shared" si="40"/>
        <v>8204.2000000000007</v>
      </c>
      <c r="Q84" s="2094">
        <f t="shared" ref="Q84" si="42">F84-O84</f>
        <v>81547.500273972604</v>
      </c>
      <c r="R84" s="2103">
        <f t="shared" ref="R84" si="43">F84-P84</f>
        <v>73837.8</v>
      </c>
      <c r="S84" s="2105"/>
      <c r="T84" s="2105"/>
    </row>
    <row r="85" spans="1:21">
      <c r="A85" s="633"/>
      <c r="B85" s="633"/>
      <c r="C85" s="633"/>
      <c r="D85" s="633"/>
      <c r="E85" s="2099"/>
      <c r="F85" s="633"/>
      <c r="G85" s="633"/>
      <c r="H85" s="409">
        <f t="shared" si="36"/>
        <v>0</v>
      </c>
      <c r="I85" s="2099"/>
      <c r="J85" s="2099"/>
      <c r="K85" s="633"/>
      <c r="L85" s="633"/>
      <c r="M85" s="2102">
        <v>0.2</v>
      </c>
      <c r="N85" s="2102">
        <v>0.1</v>
      </c>
      <c r="O85" s="2103">
        <f t="shared" si="37"/>
        <v>0</v>
      </c>
      <c r="P85" s="2103">
        <f t="shared" si="38"/>
        <v>0</v>
      </c>
      <c r="Q85" s="2094"/>
      <c r="R85" s="2102"/>
      <c r="S85" s="2105"/>
      <c r="T85" s="2105"/>
      <c r="U85" s="916"/>
    </row>
    <row r="86" spans="1:21">
      <c r="A86" s="633">
        <v>6.14</v>
      </c>
      <c r="B86" s="633"/>
      <c r="C86" s="2119" t="s">
        <v>473</v>
      </c>
      <c r="D86" s="633"/>
      <c r="E86" s="2099"/>
      <c r="F86" s="633"/>
      <c r="G86" s="633"/>
      <c r="H86" s="409">
        <f t="shared" si="36"/>
        <v>0</v>
      </c>
      <c r="I86" s="2099"/>
      <c r="J86" s="2099"/>
      <c r="K86" s="633"/>
      <c r="L86" s="633"/>
      <c r="M86" s="2102">
        <v>0.2</v>
      </c>
      <c r="N86" s="2102">
        <v>0.1</v>
      </c>
      <c r="O86" s="2103">
        <f t="shared" si="37"/>
        <v>0</v>
      </c>
      <c r="P86" s="2103">
        <f t="shared" si="38"/>
        <v>0</v>
      </c>
      <c r="Q86" s="2094"/>
      <c r="R86" s="2102"/>
      <c r="S86" s="2105"/>
      <c r="T86" s="2105"/>
    </row>
    <row r="87" spans="1:21" s="644" customFormat="1" ht="14.4">
      <c r="A87" s="2082"/>
      <c r="B87" s="2086">
        <v>44197</v>
      </c>
      <c r="C87" s="2082" t="s">
        <v>1243</v>
      </c>
      <c r="D87" s="2082"/>
      <c r="E87" s="2095">
        <v>5681289</v>
      </c>
      <c r="F87" s="2088"/>
      <c r="G87" s="2082"/>
      <c r="H87" s="409">
        <f t="shared" si="36"/>
        <v>5681289</v>
      </c>
      <c r="I87" s="2095">
        <v>743425.85800375044</v>
      </c>
      <c r="J87" s="2095">
        <v>4937863.1419962496</v>
      </c>
      <c r="K87" s="2086">
        <v>44561</v>
      </c>
      <c r="L87" s="2097">
        <f>_xlfn.DAYS(K87,B87)+1</f>
        <v>365</v>
      </c>
      <c r="M87" s="2102">
        <v>0.2</v>
      </c>
      <c r="N87" s="2102">
        <v>0.1</v>
      </c>
      <c r="O87" s="2103">
        <f t="shared" si="37"/>
        <v>148685.17160075009</v>
      </c>
      <c r="P87" s="2104">
        <f t="shared" ref="P87:P88" si="44">(H87*N87*365/365)</f>
        <v>568128.9</v>
      </c>
      <c r="Q87" s="2091">
        <f>I87-O87</f>
        <v>594740.68640300038</v>
      </c>
      <c r="R87" s="2091">
        <f>I87-P87</f>
        <v>175296.95800375042</v>
      </c>
      <c r="S87" s="2105"/>
      <c r="T87" s="2105"/>
    </row>
    <row r="88" spans="1:21" ht="14.4">
      <c r="A88" s="633"/>
      <c r="B88" s="2098">
        <v>44378</v>
      </c>
      <c r="C88" s="633" t="s">
        <v>2294</v>
      </c>
      <c r="D88" s="633"/>
      <c r="E88" s="2099"/>
      <c r="F88" s="2099">
        <v>614270</v>
      </c>
      <c r="G88" s="633"/>
      <c r="H88" s="409">
        <f t="shared" si="36"/>
        <v>614270</v>
      </c>
      <c r="I88" s="2099"/>
      <c r="J88" s="2099"/>
      <c r="K88" s="2098">
        <v>44562</v>
      </c>
      <c r="L88" s="2101">
        <f>_xlfn.DAYS(K88,B88)+1</f>
        <v>185</v>
      </c>
      <c r="M88" s="2102">
        <v>0.2</v>
      </c>
      <c r="N88" s="2102">
        <v>0.1</v>
      </c>
      <c r="O88" s="2103">
        <f t="shared" ref="O88" si="45">(F88*M88*L88/365)</f>
        <v>62268.465753424658</v>
      </c>
      <c r="P88" s="2104">
        <f t="shared" si="44"/>
        <v>61427</v>
      </c>
      <c r="Q88" s="2094">
        <f t="shared" ref="Q88" si="46">F88-O88</f>
        <v>552001.53424657532</v>
      </c>
      <c r="R88" s="2103">
        <f t="shared" ref="R88" si="47">F88-P88</f>
        <v>552843</v>
      </c>
      <c r="S88" s="2105"/>
      <c r="T88" s="2105"/>
    </row>
    <row r="89" spans="1:21">
      <c r="A89" s="633"/>
      <c r="B89" s="633"/>
      <c r="C89" s="633"/>
      <c r="D89" s="633"/>
      <c r="E89" s="2099"/>
      <c r="F89" s="633"/>
      <c r="G89" s="633"/>
      <c r="H89" s="409">
        <f t="shared" si="36"/>
        <v>0</v>
      </c>
      <c r="I89" s="2099"/>
      <c r="J89" s="2099"/>
      <c r="K89" s="633"/>
      <c r="L89" s="633"/>
      <c r="M89" s="2102">
        <v>0.2</v>
      </c>
      <c r="N89" s="2102">
        <v>0.1</v>
      </c>
      <c r="O89" s="2103">
        <f t="shared" si="37"/>
        <v>0</v>
      </c>
      <c r="P89" s="2103">
        <f t="shared" si="38"/>
        <v>0</v>
      </c>
      <c r="Q89" s="2094"/>
      <c r="R89" s="2102"/>
      <c r="S89" s="2105"/>
      <c r="T89" s="2105"/>
      <c r="U89" s="916"/>
    </row>
    <row r="90" spans="1:21">
      <c r="A90" s="633">
        <v>6.17</v>
      </c>
      <c r="B90" s="633"/>
      <c r="C90" s="2119" t="s">
        <v>271</v>
      </c>
      <c r="D90" s="633"/>
      <c r="E90" s="2099"/>
      <c r="F90" s="633"/>
      <c r="G90" s="633"/>
      <c r="H90" s="409">
        <f t="shared" si="36"/>
        <v>0</v>
      </c>
      <c r="I90" s="2099"/>
      <c r="J90" s="2099"/>
      <c r="K90" s="633"/>
      <c r="L90" s="633"/>
      <c r="M90" s="2102">
        <v>0.2</v>
      </c>
      <c r="N90" s="2102">
        <v>0.1</v>
      </c>
      <c r="O90" s="2103">
        <f t="shared" si="37"/>
        <v>0</v>
      </c>
      <c r="P90" s="2103">
        <f t="shared" si="38"/>
        <v>0</v>
      </c>
      <c r="Q90" s="2094"/>
      <c r="R90" s="2102"/>
      <c r="S90" s="2105"/>
      <c r="T90" s="2105"/>
    </row>
    <row r="91" spans="1:21" s="644" customFormat="1" ht="14.4">
      <c r="A91" s="2082"/>
      <c r="B91" s="2086">
        <v>44197</v>
      </c>
      <c r="C91" s="2082" t="s">
        <v>1243</v>
      </c>
      <c r="D91" s="2082"/>
      <c r="E91" s="2095">
        <v>3389187.48</v>
      </c>
      <c r="F91" s="2082"/>
      <c r="G91" s="2082"/>
      <c r="H91" s="409">
        <f t="shared" si="36"/>
        <v>3389187.48</v>
      </c>
      <c r="I91" s="2095">
        <v>558179.7600949998</v>
      </c>
      <c r="J91" s="2095">
        <v>2831007.7199050002</v>
      </c>
      <c r="K91" s="2086">
        <v>44561</v>
      </c>
      <c r="L91" s="2097">
        <f>_xlfn.DAYS(K91,B91)+1</f>
        <v>365</v>
      </c>
      <c r="M91" s="2102">
        <v>0.2</v>
      </c>
      <c r="N91" s="2102">
        <v>0.1</v>
      </c>
      <c r="O91" s="2103">
        <f t="shared" si="37"/>
        <v>111635.95201899995</v>
      </c>
      <c r="P91" s="2104">
        <f t="shared" ref="P91" si="48">(H91*N91*365/365)</f>
        <v>338918.74800000002</v>
      </c>
      <c r="Q91" s="2091">
        <f>I91-O91</f>
        <v>446543.80807599984</v>
      </c>
      <c r="R91" s="2091">
        <f>I91-P91</f>
        <v>219261.01209499978</v>
      </c>
      <c r="S91" s="2105"/>
      <c r="T91" s="2105"/>
    </row>
    <row r="92" spans="1:21">
      <c r="A92" s="633"/>
      <c r="B92" s="633"/>
      <c r="C92" s="633"/>
      <c r="D92" s="633"/>
      <c r="E92" s="2099"/>
      <c r="F92" s="633"/>
      <c r="G92" s="633"/>
      <c r="H92" s="409">
        <f t="shared" si="36"/>
        <v>0</v>
      </c>
      <c r="I92" s="2099"/>
      <c r="J92" s="2099"/>
      <c r="K92" s="633"/>
      <c r="L92" s="633"/>
      <c r="M92" s="2102">
        <v>0.2</v>
      </c>
      <c r="N92" s="2102">
        <v>0.1</v>
      </c>
      <c r="O92" s="2103">
        <f t="shared" si="37"/>
        <v>0</v>
      </c>
      <c r="P92" s="2103">
        <f t="shared" si="38"/>
        <v>0</v>
      </c>
      <c r="Q92" s="2094"/>
      <c r="R92" s="2102"/>
      <c r="S92" s="2105"/>
      <c r="T92" s="2105"/>
    </row>
    <row r="93" spans="1:21">
      <c r="A93" s="633">
        <v>6.18</v>
      </c>
      <c r="B93" s="633"/>
      <c r="C93" s="2119" t="s">
        <v>249</v>
      </c>
      <c r="D93" s="633"/>
      <c r="E93" s="2099"/>
      <c r="F93" s="633"/>
      <c r="G93" s="633"/>
      <c r="H93" s="409">
        <f t="shared" si="36"/>
        <v>0</v>
      </c>
      <c r="I93" s="2099"/>
      <c r="J93" s="2099"/>
      <c r="K93" s="633"/>
      <c r="L93" s="633"/>
      <c r="M93" s="2102">
        <v>0.2</v>
      </c>
      <c r="N93" s="2102">
        <v>0.1</v>
      </c>
      <c r="O93" s="2103">
        <f t="shared" si="37"/>
        <v>0</v>
      </c>
      <c r="P93" s="2103">
        <f t="shared" si="38"/>
        <v>0</v>
      </c>
      <c r="Q93" s="2094"/>
      <c r="R93" s="2102"/>
      <c r="S93" s="2105"/>
      <c r="T93" s="2105"/>
    </row>
    <row r="94" spans="1:21" s="644" customFormat="1" ht="14.4">
      <c r="A94" s="2082"/>
      <c r="B94" s="2086">
        <v>44197</v>
      </c>
      <c r="C94" s="2082" t="s">
        <v>1243</v>
      </c>
      <c r="D94" s="2082"/>
      <c r="E94" s="2095">
        <v>732742</v>
      </c>
      <c r="F94" s="2082"/>
      <c r="G94" s="2082"/>
      <c r="H94" s="409">
        <f t="shared" si="36"/>
        <v>732742</v>
      </c>
      <c r="I94" s="2095">
        <v>35382.579200000037</v>
      </c>
      <c r="J94" s="2095">
        <v>697359.42079999996</v>
      </c>
      <c r="K94" s="2086">
        <v>44561</v>
      </c>
      <c r="L94" s="2097">
        <f>_xlfn.DAYS(K94,B94)+1</f>
        <v>365</v>
      </c>
      <c r="M94" s="2102">
        <v>0.2</v>
      </c>
      <c r="N94" s="2102">
        <v>0.1</v>
      </c>
      <c r="O94" s="2103">
        <f t="shared" si="37"/>
        <v>7076.5158400000073</v>
      </c>
      <c r="P94" s="2104">
        <f t="shared" ref="P94" si="49">(H94*N94*365/365)</f>
        <v>73274.2</v>
      </c>
      <c r="Q94" s="2091">
        <f>I94-O94</f>
        <v>28306.063360000029</v>
      </c>
      <c r="R94" s="2091">
        <f>I94-P94</f>
        <v>-37891.620799999961</v>
      </c>
      <c r="S94" s="2105"/>
      <c r="T94" s="2105"/>
    </row>
    <row r="95" spans="1:21">
      <c r="A95" s="633"/>
      <c r="B95" s="633"/>
      <c r="C95" s="633"/>
      <c r="D95" s="633"/>
      <c r="E95" s="2099"/>
      <c r="F95" s="633"/>
      <c r="G95" s="633"/>
      <c r="H95" s="409">
        <f t="shared" si="36"/>
        <v>0</v>
      </c>
      <c r="I95" s="2099"/>
      <c r="J95" s="2099"/>
      <c r="K95" s="633"/>
      <c r="L95" s="633"/>
      <c r="M95" s="2102">
        <v>0.2</v>
      </c>
      <c r="N95" s="2102">
        <v>0.1</v>
      </c>
      <c r="O95" s="2103">
        <f t="shared" si="37"/>
        <v>0</v>
      </c>
      <c r="P95" s="2103">
        <f t="shared" si="38"/>
        <v>0</v>
      </c>
      <c r="Q95" s="2094"/>
      <c r="R95" s="2102"/>
      <c r="S95" s="2105"/>
      <c r="T95" s="2105"/>
    </row>
    <row r="96" spans="1:21">
      <c r="A96" s="633">
        <v>6.2</v>
      </c>
      <c r="B96" s="633"/>
      <c r="C96" s="2119" t="s">
        <v>1490</v>
      </c>
      <c r="D96" s="633"/>
      <c r="E96" s="2099"/>
      <c r="F96" s="633"/>
      <c r="G96" s="633"/>
      <c r="H96" s="409">
        <f t="shared" si="36"/>
        <v>0</v>
      </c>
      <c r="I96" s="2099"/>
      <c r="J96" s="2099"/>
      <c r="K96" s="633"/>
      <c r="L96" s="633"/>
      <c r="M96" s="2102">
        <v>0.2</v>
      </c>
      <c r="N96" s="2102">
        <v>0.1</v>
      </c>
      <c r="O96" s="2103">
        <f t="shared" si="37"/>
        <v>0</v>
      </c>
      <c r="P96" s="2103">
        <f t="shared" si="38"/>
        <v>0</v>
      </c>
      <c r="Q96" s="2094"/>
      <c r="R96" s="2102"/>
      <c r="S96" s="2105"/>
      <c r="T96" s="2105"/>
    </row>
    <row r="97" spans="1:20" s="644" customFormat="1" ht="14.4">
      <c r="A97" s="2082"/>
      <c r="B97" s="2086">
        <v>44197</v>
      </c>
      <c r="C97" s="2082" t="s">
        <v>1243</v>
      </c>
      <c r="D97" s="2082"/>
      <c r="E97" s="2095">
        <v>82808</v>
      </c>
      <c r="F97" s="2082"/>
      <c r="G97" s="2082"/>
      <c r="H97" s="409">
        <f t="shared" si="36"/>
        <v>82808</v>
      </c>
      <c r="I97" s="2095">
        <v>7953.0036300000065</v>
      </c>
      <c r="J97" s="2095">
        <v>74854.996369999993</v>
      </c>
      <c r="K97" s="2086">
        <v>44561</v>
      </c>
      <c r="L97" s="2097">
        <f>_xlfn.DAYS(K97,B97)+1</f>
        <v>365</v>
      </c>
      <c r="M97" s="2102">
        <v>0.2</v>
      </c>
      <c r="N97" s="2102">
        <v>0.1</v>
      </c>
      <c r="O97" s="2103">
        <f t="shared" si="37"/>
        <v>1590.6007260000015</v>
      </c>
      <c r="P97" s="2104">
        <f t="shared" ref="P97" si="50">(H97*N97*365/365)</f>
        <v>8280.8000000000011</v>
      </c>
      <c r="Q97" s="2091">
        <f>I97-O97</f>
        <v>6362.402904000005</v>
      </c>
      <c r="R97" s="2091">
        <f>I97-P97</f>
        <v>-327.79636999999457</v>
      </c>
      <c r="S97" s="2105"/>
      <c r="T97" s="2105"/>
    </row>
    <row r="98" spans="1:20" s="644" customFormat="1" ht="14.4">
      <c r="A98" s="2082"/>
      <c r="B98" s="2086"/>
      <c r="C98" s="2082"/>
      <c r="D98" s="2082"/>
      <c r="E98" s="2095"/>
      <c r="F98" s="2082"/>
      <c r="G98" s="2082"/>
      <c r="H98" s="409">
        <f t="shared" si="36"/>
        <v>0</v>
      </c>
      <c r="I98" s="2095"/>
      <c r="J98" s="2095"/>
      <c r="K98" s="2086"/>
      <c r="L98" s="2097"/>
      <c r="M98" s="2102"/>
      <c r="N98" s="2102"/>
      <c r="O98" s="2103">
        <f t="shared" si="37"/>
        <v>0</v>
      </c>
      <c r="P98" s="2103">
        <f t="shared" si="38"/>
        <v>0</v>
      </c>
      <c r="Q98" s="2094"/>
      <c r="R98" s="2102"/>
      <c r="S98" s="2105"/>
      <c r="T98" s="2105"/>
    </row>
    <row r="99" spans="1:20" ht="13.8">
      <c r="A99" s="633"/>
      <c r="B99" s="2098"/>
      <c r="C99" s="2121" t="s">
        <v>1381</v>
      </c>
      <c r="D99" s="633"/>
      <c r="E99" s="2099">
        <v>99743.38</v>
      </c>
      <c r="F99" s="633"/>
      <c r="G99" s="2099">
        <v>99743.38</v>
      </c>
      <c r="H99" s="409">
        <f t="shared" si="36"/>
        <v>0</v>
      </c>
      <c r="I99" s="2099">
        <v>13473.764370000004</v>
      </c>
      <c r="J99" s="2099">
        <v>86269.61563</v>
      </c>
      <c r="K99" s="2098"/>
      <c r="L99" s="2101"/>
      <c r="M99" s="2102"/>
      <c r="N99" s="2102"/>
      <c r="O99" s="2103">
        <f t="shared" si="37"/>
        <v>0</v>
      </c>
      <c r="P99" s="2103">
        <f t="shared" si="38"/>
        <v>0</v>
      </c>
      <c r="Q99" s="2094"/>
      <c r="R99" s="2102"/>
      <c r="S99" s="2105"/>
      <c r="T99" s="2105"/>
    </row>
    <row r="100" spans="1:20" ht="13.8">
      <c r="A100" s="633"/>
      <c r="B100" s="2098"/>
      <c r="C100" s="2121" t="s">
        <v>264</v>
      </c>
      <c r="D100" s="633"/>
      <c r="E100" s="2099">
        <v>6103274.5</v>
      </c>
      <c r="F100" s="633"/>
      <c r="G100" s="2099">
        <v>6103274.5</v>
      </c>
      <c r="H100" s="409">
        <f t="shared" si="36"/>
        <v>0</v>
      </c>
      <c r="I100" s="2099">
        <v>49051.748192500323</v>
      </c>
      <c r="J100" s="2099">
        <v>6054222.7518074997</v>
      </c>
      <c r="K100" s="2098"/>
      <c r="L100" s="2101"/>
      <c r="M100" s="2102"/>
      <c r="N100" s="2102"/>
      <c r="O100" s="2103">
        <f t="shared" si="37"/>
        <v>0</v>
      </c>
      <c r="P100" s="2103">
        <f t="shared" si="38"/>
        <v>0</v>
      </c>
      <c r="Q100" s="2094"/>
      <c r="R100" s="2102"/>
      <c r="S100" s="2105"/>
      <c r="T100" s="2105"/>
    </row>
    <row r="101" spans="1:20" ht="13.8">
      <c r="A101" s="633"/>
      <c r="B101" s="2098"/>
      <c r="C101" s="2121" t="s">
        <v>266</v>
      </c>
      <c r="D101" s="633"/>
      <c r="E101" s="2099">
        <v>148100</v>
      </c>
      <c r="F101" s="633"/>
      <c r="G101" s="2099">
        <v>148100</v>
      </c>
      <c r="H101" s="409">
        <f t="shared" si="36"/>
        <v>0</v>
      </c>
      <c r="I101" s="2099">
        <v>429.77695750002749</v>
      </c>
      <c r="J101" s="2099">
        <v>147670.22304249997</v>
      </c>
      <c r="K101" s="2098"/>
      <c r="L101" s="2101"/>
      <c r="M101" s="2102"/>
      <c r="N101" s="2102"/>
      <c r="O101" s="2103">
        <f t="shared" si="37"/>
        <v>0</v>
      </c>
      <c r="P101" s="2103">
        <f t="shared" si="38"/>
        <v>0</v>
      </c>
      <c r="Q101" s="2094"/>
      <c r="R101" s="2102"/>
      <c r="S101" s="2105"/>
      <c r="T101" s="2105"/>
    </row>
    <row r="102" spans="1:20" ht="13.8">
      <c r="A102" s="633"/>
      <c r="B102" s="2098"/>
      <c r="C102" s="2121" t="s">
        <v>1382</v>
      </c>
      <c r="D102" s="633"/>
      <c r="E102" s="2099">
        <v>5800</v>
      </c>
      <c r="F102" s="633"/>
      <c r="G102" s="2099">
        <v>5800</v>
      </c>
      <c r="H102" s="409">
        <f t="shared" si="36"/>
        <v>0</v>
      </c>
      <c r="I102" s="2099">
        <v>7.0870025000003807</v>
      </c>
      <c r="J102" s="2099">
        <v>5792.9129974999996</v>
      </c>
      <c r="K102" s="2098"/>
      <c r="L102" s="2101"/>
      <c r="M102" s="2102"/>
      <c r="N102" s="2102"/>
      <c r="O102" s="2103">
        <f t="shared" si="37"/>
        <v>0</v>
      </c>
      <c r="P102" s="2103">
        <f t="shared" si="38"/>
        <v>0</v>
      </c>
      <c r="Q102" s="2094"/>
      <c r="R102" s="2102"/>
      <c r="S102" s="2105"/>
      <c r="T102" s="2105"/>
    </row>
    <row r="103" spans="1:20" ht="13.8">
      <c r="A103" s="633"/>
      <c r="B103" s="2098"/>
      <c r="C103" s="2121" t="s">
        <v>957</v>
      </c>
      <c r="D103" s="633"/>
      <c r="E103" s="2099">
        <v>3870</v>
      </c>
      <c r="F103" s="633"/>
      <c r="G103" s="2099">
        <v>3870</v>
      </c>
      <c r="H103" s="409">
        <f t="shared" si="36"/>
        <v>0</v>
      </c>
      <c r="I103" s="2099">
        <v>2.1678612499999872</v>
      </c>
      <c r="J103" s="2099">
        <v>3867.83213875</v>
      </c>
      <c r="K103" s="2098"/>
      <c r="L103" s="2101"/>
      <c r="M103" s="2102"/>
      <c r="N103" s="2102"/>
      <c r="O103" s="2103">
        <f t="shared" si="37"/>
        <v>0</v>
      </c>
      <c r="P103" s="2103">
        <f t="shared" si="38"/>
        <v>0</v>
      </c>
      <c r="Q103" s="2094"/>
      <c r="R103" s="2102"/>
      <c r="S103" s="2105"/>
      <c r="T103" s="2105"/>
    </row>
    <row r="104" spans="1:20" ht="13.8">
      <c r="A104" s="633"/>
      <c r="B104" s="2098"/>
      <c r="C104" s="2121" t="s">
        <v>470</v>
      </c>
      <c r="D104" s="633"/>
      <c r="E104" s="2099">
        <v>88000</v>
      </c>
      <c r="F104" s="633"/>
      <c r="G104" s="2099">
        <v>88000</v>
      </c>
      <c r="H104" s="409">
        <f t="shared" si="36"/>
        <v>0</v>
      </c>
      <c r="I104" s="2099">
        <v>188.0143687499949</v>
      </c>
      <c r="J104" s="2099">
        <v>87811.985631250005</v>
      </c>
      <c r="K104" s="2098"/>
      <c r="L104" s="2101"/>
      <c r="M104" s="2102"/>
      <c r="N104" s="2102"/>
      <c r="O104" s="2103">
        <f t="shared" si="37"/>
        <v>0</v>
      </c>
      <c r="P104" s="2103">
        <f t="shared" si="38"/>
        <v>0</v>
      </c>
      <c r="Q104" s="2094"/>
      <c r="R104" s="2102"/>
      <c r="S104" s="2105"/>
      <c r="T104" s="2105"/>
    </row>
    <row r="105" spans="1:20" ht="13.8">
      <c r="A105" s="633"/>
      <c r="B105" s="2098"/>
      <c r="C105" s="2121" t="s">
        <v>1383</v>
      </c>
      <c r="D105" s="633"/>
      <c r="E105" s="2099">
        <v>136962</v>
      </c>
      <c r="F105" s="633"/>
      <c r="G105" s="2099">
        <v>136962</v>
      </c>
      <c r="H105" s="409">
        <f t="shared" si="36"/>
        <v>0</v>
      </c>
      <c r="I105" s="2099">
        <v>240.18428749998566</v>
      </c>
      <c r="J105" s="2099">
        <v>136721.81571250001</v>
      </c>
      <c r="K105" s="2098"/>
      <c r="L105" s="2101"/>
      <c r="M105" s="2102"/>
      <c r="N105" s="2102"/>
      <c r="O105" s="2103">
        <f t="shared" si="37"/>
        <v>0</v>
      </c>
      <c r="P105" s="2103">
        <f t="shared" si="38"/>
        <v>0</v>
      </c>
      <c r="Q105" s="2094"/>
      <c r="R105" s="2102"/>
      <c r="S105" s="2105"/>
      <c r="T105" s="2105"/>
    </row>
    <row r="106" spans="1:20" ht="13.8">
      <c r="A106" s="633"/>
      <c r="B106" s="2098"/>
      <c r="C106" s="2121" t="s">
        <v>1384</v>
      </c>
      <c r="D106" s="633"/>
      <c r="E106" s="2099">
        <v>499550</v>
      </c>
      <c r="F106" s="633"/>
      <c r="G106" s="2099">
        <v>499550</v>
      </c>
      <c r="H106" s="409">
        <f t="shared" si="36"/>
        <v>0</v>
      </c>
      <c r="I106" s="2099">
        <v>391.78104375000112</v>
      </c>
      <c r="J106" s="2099">
        <v>499158.21895625</v>
      </c>
      <c r="K106" s="2098"/>
      <c r="L106" s="2101"/>
      <c r="M106" s="2102"/>
      <c r="N106" s="2102"/>
      <c r="O106" s="2103">
        <f t="shared" si="37"/>
        <v>0</v>
      </c>
      <c r="P106" s="2103">
        <f t="shared" si="38"/>
        <v>0</v>
      </c>
      <c r="Q106" s="2094"/>
      <c r="R106" s="2102"/>
      <c r="S106" s="2105"/>
      <c r="T106" s="2105"/>
    </row>
    <row r="107" spans="1:20" ht="13.8">
      <c r="A107" s="633"/>
      <c r="B107" s="2098"/>
      <c r="C107" s="2121" t="s">
        <v>268</v>
      </c>
      <c r="D107" s="633"/>
      <c r="E107" s="2099">
        <v>200000</v>
      </c>
      <c r="F107" s="633"/>
      <c r="G107" s="2099">
        <v>200000</v>
      </c>
      <c r="H107" s="409">
        <f t="shared" si="36"/>
        <v>0</v>
      </c>
      <c r="I107" s="2099">
        <v>575.66235125000821</v>
      </c>
      <c r="J107" s="2099">
        <v>199424.33764874999</v>
      </c>
      <c r="K107" s="2098"/>
      <c r="L107" s="2101"/>
      <c r="M107" s="2102"/>
      <c r="N107" s="2102"/>
      <c r="O107" s="2103">
        <f t="shared" si="37"/>
        <v>0</v>
      </c>
      <c r="P107" s="2103">
        <f t="shared" si="38"/>
        <v>0</v>
      </c>
      <c r="Q107" s="2094"/>
      <c r="R107" s="2102"/>
      <c r="S107" s="2105"/>
      <c r="T107" s="2105"/>
    </row>
    <row r="108" spans="1:20" ht="13.8">
      <c r="A108" s="633"/>
      <c r="B108" s="2098"/>
      <c r="C108" s="2121" t="s">
        <v>958</v>
      </c>
      <c r="D108" s="633"/>
      <c r="E108" s="2099">
        <v>1916206</v>
      </c>
      <c r="F108" s="633"/>
      <c r="G108" s="2099">
        <v>1916206</v>
      </c>
      <c r="H108" s="409">
        <f t="shared" si="36"/>
        <v>0</v>
      </c>
      <c r="I108" s="2099">
        <v>132203.02460624999</v>
      </c>
      <c r="J108" s="2099">
        <v>1784002.97539375</v>
      </c>
      <c r="K108" s="2098"/>
      <c r="L108" s="2101"/>
      <c r="M108" s="2102"/>
      <c r="N108" s="2102"/>
      <c r="O108" s="2103">
        <f t="shared" si="37"/>
        <v>0</v>
      </c>
      <c r="P108" s="2103">
        <f t="shared" si="38"/>
        <v>0</v>
      </c>
      <c r="Q108" s="2094"/>
      <c r="R108" s="2102"/>
      <c r="S108" s="2105"/>
      <c r="T108" s="2105"/>
    </row>
    <row r="109" spans="1:20" ht="13.8">
      <c r="A109" s="633"/>
      <c r="B109" s="2098"/>
      <c r="C109" s="2121" t="s">
        <v>717</v>
      </c>
      <c r="D109" s="633"/>
      <c r="E109" s="2099">
        <v>51203</v>
      </c>
      <c r="F109" s="633"/>
      <c r="G109" s="2099">
        <v>51203</v>
      </c>
      <c r="H109" s="409">
        <f t="shared" si="36"/>
        <v>0</v>
      </c>
      <c r="I109" s="2099">
        <v>2879.0916950000028</v>
      </c>
      <c r="J109" s="2099">
        <v>48323.908304999997</v>
      </c>
      <c r="K109" s="2098"/>
      <c r="L109" s="2101"/>
      <c r="M109" s="2102"/>
      <c r="N109" s="2102"/>
      <c r="O109" s="2103">
        <f t="shared" si="37"/>
        <v>0</v>
      </c>
      <c r="P109" s="2103">
        <f t="shared" si="38"/>
        <v>0</v>
      </c>
      <c r="Q109" s="2094"/>
      <c r="R109" s="2102"/>
      <c r="S109" s="2105"/>
      <c r="T109" s="2105"/>
    </row>
    <row r="110" spans="1:20" ht="13.8">
      <c r="A110" s="633"/>
      <c r="B110" s="2098"/>
      <c r="C110" s="2121" t="s">
        <v>40</v>
      </c>
      <c r="D110" s="633"/>
      <c r="E110" s="2099">
        <v>486796.3</v>
      </c>
      <c r="F110" s="633"/>
      <c r="G110" s="2099">
        <v>486796.3</v>
      </c>
      <c r="H110" s="409">
        <f t="shared" si="36"/>
        <v>0</v>
      </c>
      <c r="I110" s="2099">
        <v>3491.8399999999674</v>
      </c>
      <c r="J110" s="2099">
        <v>483304.46</v>
      </c>
      <c r="K110" s="2098"/>
      <c r="L110" s="2101"/>
      <c r="M110" s="2102"/>
      <c r="N110" s="2102"/>
      <c r="O110" s="2103">
        <f t="shared" si="37"/>
        <v>0</v>
      </c>
      <c r="P110" s="2103">
        <f t="shared" si="38"/>
        <v>0</v>
      </c>
      <c r="Q110" s="2094"/>
      <c r="R110" s="2102"/>
      <c r="S110" s="2105"/>
      <c r="T110" s="2105"/>
    </row>
    <row r="111" spans="1:20" ht="13.8">
      <c r="A111" s="633"/>
      <c r="B111" s="2098"/>
      <c r="C111" s="2121"/>
      <c r="D111" s="633"/>
      <c r="E111" s="2099"/>
      <c r="F111" s="633"/>
      <c r="G111" s="409"/>
      <c r="H111" s="409">
        <f t="shared" si="36"/>
        <v>0</v>
      </c>
      <c r="I111" s="2099"/>
      <c r="J111" s="2099"/>
      <c r="K111" s="2098"/>
      <c r="L111" s="2101"/>
      <c r="M111" s="2102"/>
      <c r="N111" s="2102"/>
      <c r="O111" s="2103">
        <f t="shared" si="37"/>
        <v>0</v>
      </c>
      <c r="P111" s="2103">
        <f t="shared" si="38"/>
        <v>0</v>
      </c>
      <c r="Q111" s="2094"/>
      <c r="R111" s="2102"/>
      <c r="S111" s="2105"/>
      <c r="T111" s="2105"/>
    </row>
    <row r="112" spans="1:20" ht="14.4">
      <c r="A112" s="2081">
        <v>7</v>
      </c>
      <c r="B112" s="3982" t="s">
        <v>2295</v>
      </c>
      <c r="C112" s="3982"/>
      <c r="D112" s="2083"/>
      <c r="E112" s="2107"/>
      <c r="F112" s="2083"/>
      <c r="G112" s="2083"/>
      <c r="H112" s="409">
        <f t="shared" si="36"/>
        <v>0</v>
      </c>
      <c r="I112" s="2099"/>
      <c r="J112" s="2099"/>
      <c r="K112" s="633"/>
      <c r="L112" s="633"/>
      <c r="M112" s="2102"/>
      <c r="N112" s="2102"/>
      <c r="O112" s="2103"/>
      <c r="P112" s="2103">
        <f t="shared" si="38"/>
        <v>0</v>
      </c>
      <c r="Q112" s="2094"/>
      <c r="R112" s="2102"/>
      <c r="S112" s="2105"/>
      <c r="T112" s="2105"/>
    </row>
    <row r="113" spans="1:20">
      <c r="A113" s="633">
        <v>7.1</v>
      </c>
      <c r="B113" s="633"/>
      <c r="C113" s="2129" t="s">
        <v>71</v>
      </c>
      <c r="D113" s="633"/>
      <c r="E113" s="2099"/>
      <c r="F113" s="633"/>
      <c r="G113" s="633"/>
      <c r="H113" s="409">
        <f t="shared" si="36"/>
        <v>0</v>
      </c>
      <c r="I113" s="633"/>
      <c r="J113" s="633"/>
      <c r="K113" s="633"/>
      <c r="L113" s="633"/>
      <c r="M113" s="2102"/>
      <c r="N113" s="2102"/>
      <c r="O113" s="2103">
        <f t="shared" si="37"/>
        <v>0</v>
      </c>
      <c r="P113" s="2103">
        <f t="shared" si="38"/>
        <v>0</v>
      </c>
      <c r="Q113" s="2094"/>
      <c r="R113" s="2102"/>
      <c r="S113" s="2105"/>
      <c r="T113" s="2105"/>
    </row>
    <row r="114" spans="1:20" s="644" customFormat="1" ht="14.4">
      <c r="A114" s="2082"/>
      <c r="B114" s="2086">
        <v>44197</v>
      </c>
      <c r="C114" s="2082" t="s">
        <v>1243</v>
      </c>
      <c r="D114" s="2082"/>
      <c r="E114" s="2095">
        <v>27228499.73</v>
      </c>
      <c r="F114" s="2088"/>
      <c r="G114" s="2082"/>
      <c r="H114" s="409">
        <f t="shared" si="36"/>
        <v>27228499.73</v>
      </c>
      <c r="I114" s="2095">
        <v>9004897.4805068783</v>
      </c>
      <c r="J114" s="2095">
        <v>18223602.249493122</v>
      </c>
      <c r="K114" s="2086">
        <v>44561</v>
      </c>
      <c r="L114" s="2097">
        <f t="shared" ref="L114:L137" si="51">_xlfn.DAYS(K114,B114)+1</f>
        <v>365</v>
      </c>
      <c r="M114" s="2102">
        <v>0.1</v>
      </c>
      <c r="N114" s="2102">
        <v>0.1</v>
      </c>
      <c r="O114" s="2103">
        <f t="shared" si="37"/>
        <v>900489.74805068795</v>
      </c>
      <c r="P114" s="2104">
        <f t="shared" ref="P114:P137" si="52">(H114*N114*365/365)</f>
        <v>2722849.9730000002</v>
      </c>
      <c r="Q114" s="2091">
        <f>I114-O114</f>
        <v>8104407.7324561905</v>
      </c>
      <c r="R114" s="2091">
        <f>I114-P114</f>
        <v>6282047.5075068781</v>
      </c>
      <c r="S114" s="2105"/>
      <c r="T114" s="2105"/>
    </row>
    <row r="115" spans="1:20" ht="14.4">
      <c r="A115" s="633"/>
      <c r="B115" s="2120">
        <v>44368</v>
      </c>
      <c r="C115" s="633" t="s">
        <v>2296</v>
      </c>
      <c r="D115" s="633" t="s">
        <v>2286</v>
      </c>
      <c r="E115" s="2099"/>
      <c r="F115" s="2099">
        <v>135843</v>
      </c>
      <c r="G115" s="633"/>
      <c r="H115" s="409">
        <f t="shared" si="36"/>
        <v>135843</v>
      </c>
      <c r="I115" s="2099"/>
      <c r="J115" s="2099"/>
      <c r="K115" s="2098">
        <v>44561</v>
      </c>
      <c r="L115" s="2101">
        <f t="shared" si="51"/>
        <v>194</v>
      </c>
      <c r="M115" s="2102">
        <v>0.1</v>
      </c>
      <c r="N115" s="2102">
        <v>0.1</v>
      </c>
      <c r="O115" s="2103">
        <f t="shared" ref="O115:O137" si="53">(F115*M115*L115/365)</f>
        <v>7220.1484931506857</v>
      </c>
      <c r="P115" s="2104">
        <f t="shared" si="52"/>
        <v>13584.3</v>
      </c>
      <c r="Q115" s="2094">
        <f t="shared" ref="Q115:Q137" si="54">F115-O115</f>
        <v>128622.85150684931</v>
      </c>
      <c r="R115" s="2103">
        <f t="shared" ref="R115:R137" si="55">F115-P115</f>
        <v>122258.7</v>
      </c>
      <c r="S115" s="2105"/>
      <c r="T115" s="2105"/>
    </row>
    <row r="116" spans="1:20" ht="14.4">
      <c r="A116" s="633"/>
      <c r="B116" s="2120">
        <v>44391</v>
      </c>
      <c r="C116" s="633" t="s">
        <v>2296</v>
      </c>
      <c r="D116" s="633" t="s">
        <v>1</v>
      </c>
      <c r="E116" s="2099"/>
      <c r="F116" s="2099">
        <v>490630</v>
      </c>
      <c r="G116" s="633"/>
      <c r="H116" s="409">
        <f t="shared" si="36"/>
        <v>490630</v>
      </c>
      <c r="I116" s="2099"/>
      <c r="J116" s="2099"/>
      <c r="K116" s="2098">
        <v>44561</v>
      </c>
      <c r="L116" s="2101">
        <f t="shared" si="51"/>
        <v>171</v>
      </c>
      <c r="M116" s="2102">
        <v>0.1</v>
      </c>
      <c r="N116" s="2102">
        <v>0.1</v>
      </c>
      <c r="O116" s="2103">
        <f t="shared" si="53"/>
        <v>22985.679452054796</v>
      </c>
      <c r="P116" s="2104">
        <f t="shared" si="52"/>
        <v>49063</v>
      </c>
      <c r="Q116" s="2094">
        <f t="shared" si="54"/>
        <v>467644.32054794522</v>
      </c>
      <c r="R116" s="2103">
        <f t="shared" si="55"/>
        <v>441567</v>
      </c>
      <c r="S116" s="2105"/>
      <c r="T116" s="2105"/>
    </row>
    <row r="117" spans="1:20" ht="14.4">
      <c r="A117" s="633"/>
      <c r="B117" s="2120">
        <v>44538</v>
      </c>
      <c r="C117" s="633" t="s">
        <v>2297</v>
      </c>
      <c r="D117" s="633" t="s">
        <v>2298</v>
      </c>
      <c r="E117" s="2099"/>
      <c r="F117" s="2099">
        <v>18275</v>
      </c>
      <c r="G117" s="633"/>
      <c r="H117" s="409">
        <f t="shared" si="36"/>
        <v>18275</v>
      </c>
      <c r="I117" s="2099"/>
      <c r="J117" s="2099"/>
      <c r="K117" s="2098">
        <v>44561</v>
      </c>
      <c r="L117" s="2101">
        <f t="shared" si="51"/>
        <v>24</v>
      </c>
      <c r="M117" s="2102">
        <v>0.1</v>
      </c>
      <c r="N117" s="2102">
        <v>0.1</v>
      </c>
      <c r="O117" s="2103">
        <f t="shared" si="53"/>
        <v>120.16438356164383</v>
      </c>
      <c r="P117" s="2104">
        <f t="shared" si="52"/>
        <v>1827.5</v>
      </c>
      <c r="Q117" s="2094">
        <f t="shared" si="54"/>
        <v>18154.835616438355</v>
      </c>
      <c r="R117" s="2103">
        <f t="shared" si="55"/>
        <v>16447.5</v>
      </c>
      <c r="S117" s="2105"/>
      <c r="T117" s="2105"/>
    </row>
    <row r="118" spans="1:20" ht="14.4">
      <c r="A118" s="633"/>
      <c r="B118" s="2120">
        <v>44538</v>
      </c>
      <c r="C118" s="633" t="s">
        <v>2299</v>
      </c>
      <c r="D118" s="633" t="s">
        <v>2300</v>
      </c>
      <c r="E118" s="2099"/>
      <c r="F118" s="2099">
        <v>19565</v>
      </c>
      <c r="G118" s="633"/>
      <c r="H118" s="409">
        <f t="shared" si="36"/>
        <v>19565</v>
      </c>
      <c r="I118" s="2099"/>
      <c r="J118" s="2099"/>
      <c r="K118" s="2098">
        <v>44561</v>
      </c>
      <c r="L118" s="2101">
        <f t="shared" si="51"/>
        <v>24</v>
      </c>
      <c r="M118" s="2102">
        <v>0.1</v>
      </c>
      <c r="N118" s="2102">
        <v>0.1</v>
      </c>
      <c r="O118" s="2103">
        <f t="shared" si="53"/>
        <v>128.64657534246575</v>
      </c>
      <c r="P118" s="2104">
        <f t="shared" si="52"/>
        <v>1956.5</v>
      </c>
      <c r="Q118" s="2094">
        <f t="shared" si="54"/>
        <v>19436.353424657533</v>
      </c>
      <c r="R118" s="2103">
        <f t="shared" si="55"/>
        <v>17608.5</v>
      </c>
      <c r="S118" s="2105"/>
      <c r="T118" s="2105"/>
    </row>
    <row r="119" spans="1:20" ht="14.4">
      <c r="A119" s="633"/>
      <c r="B119" s="2120">
        <v>44437</v>
      </c>
      <c r="C119" s="633" t="s">
        <v>2301</v>
      </c>
      <c r="D119" s="633" t="s">
        <v>2302</v>
      </c>
      <c r="E119" s="2099"/>
      <c r="F119" s="2099">
        <v>19995</v>
      </c>
      <c r="G119" s="633"/>
      <c r="H119" s="409">
        <f t="shared" si="36"/>
        <v>19995</v>
      </c>
      <c r="I119" s="2099"/>
      <c r="J119" s="2099"/>
      <c r="K119" s="2098">
        <v>44561</v>
      </c>
      <c r="L119" s="2101">
        <f t="shared" si="51"/>
        <v>125</v>
      </c>
      <c r="M119" s="2102">
        <v>0.1</v>
      </c>
      <c r="N119" s="2102">
        <v>0.1</v>
      </c>
      <c r="O119" s="2103">
        <f t="shared" si="53"/>
        <v>684.7602739726027</v>
      </c>
      <c r="P119" s="2104">
        <f t="shared" si="52"/>
        <v>1999.5</v>
      </c>
      <c r="Q119" s="2094">
        <f t="shared" si="54"/>
        <v>19310.239726027397</v>
      </c>
      <c r="R119" s="2103">
        <f t="shared" si="55"/>
        <v>17995.5</v>
      </c>
      <c r="S119" s="2105"/>
      <c r="T119" s="2105"/>
    </row>
    <row r="120" spans="1:20" ht="14.4">
      <c r="A120" s="633"/>
      <c r="B120" s="2120">
        <v>44455</v>
      </c>
      <c r="C120" s="633" t="s">
        <v>2301</v>
      </c>
      <c r="D120" s="633" t="s">
        <v>2303</v>
      </c>
      <c r="E120" s="2099"/>
      <c r="F120" s="2099">
        <v>10535</v>
      </c>
      <c r="G120" s="633"/>
      <c r="H120" s="409">
        <f t="shared" si="36"/>
        <v>10535</v>
      </c>
      <c r="I120" s="2099"/>
      <c r="J120" s="2099"/>
      <c r="K120" s="2098">
        <v>44561</v>
      </c>
      <c r="L120" s="2101">
        <f t="shared" si="51"/>
        <v>107</v>
      </c>
      <c r="M120" s="2102">
        <v>0.1</v>
      </c>
      <c r="N120" s="2102">
        <v>0.1</v>
      </c>
      <c r="O120" s="2103">
        <f t="shared" si="53"/>
        <v>308.83424657534249</v>
      </c>
      <c r="P120" s="2104">
        <f t="shared" si="52"/>
        <v>1053.5</v>
      </c>
      <c r="Q120" s="2094">
        <f t="shared" si="54"/>
        <v>10226.165753424657</v>
      </c>
      <c r="R120" s="2103">
        <f t="shared" si="55"/>
        <v>9481.5</v>
      </c>
      <c r="S120" s="2105"/>
      <c r="T120" s="2105"/>
    </row>
    <row r="121" spans="1:20" ht="14.4">
      <c r="A121" s="633"/>
      <c r="B121" s="2120">
        <v>44479</v>
      </c>
      <c r="C121" s="633" t="s">
        <v>2296</v>
      </c>
      <c r="D121" s="633" t="s">
        <v>438</v>
      </c>
      <c r="E121" s="2099"/>
      <c r="F121" s="2099">
        <v>118036</v>
      </c>
      <c r="G121" s="633"/>
      <c r="H121" s="409">
        <f t="shared" si="36"/>
        <v>118036</v>
      </c>
      <c r="I121" s="2099"/>
      <c r="J121" s="2099"/>
      <c r="K121" s="2098">
        <v>44561</v>
      </c>
      <c r="L121" s="2101">
        <f t="shared" si="51"/>
        <v>83</v>
      </c>
      <c r="M121" s="2102">
        <v>0.1</v>
      </c>
      <c r="N121" s="2102">
        <v>0.1</v>
      </c>
      <c r="O121" s="2103">
        <f t="shared" si="53"/>
        <v>2684.1063013698631</v>
      </c>
      <c r="P121" s="2104">
        <f t="shared" si="52"/>
        <v>11803.6</v>
      </c>
      <c r="Q121" s="2094">
        <f t="shared" si="54"/>
        <v>115351.89369863014</v>
      </c>
      <c r="R121" s="2103">
        <f t="shared" si="55"/>
        <v>106232.4</v>
      </c>
      <c r="S121" s="2105"/>
      <c r="T121" s="2105"/>
    </row>
    <row r="122" spans="1:20" ht="14.4">
      <c r="A122" s="633"/>
      <c r="B122" s="2120">
        <v>44479</v>
      </c>
      <c r="C122" s="633" t="s">
        <v>2304</v>
      </c>
      <c r="D122" s="633" t="s">
        <v>2305</v>
      </c>
      <c r="E122" s="2099"/>
      <c r="F122" s="2099">
        <v>22700</v>
      </c>
      <c r="G122" s="633"/>
      <c r="H122" s="409">
        <f t="shared" si="36"/>
        <v>22700</v>
      </c>
      <c r="I122" s="2099"/>
      <c r="J122" s="2099"/>
      <c r="K122" s="2098">
        <v>44561</v>
      </c>
      <c r="L122" s="2101">
        <f t="shared" si="51"/>
        <v>83</v>
      </c>
      <c r="M122" s="2102">
        <v>0.1</v>
      </c>
      <c r="N122" s="2102">
        <v>0.1</v>
      </c>
      <c r="O122" s="2103">
        <f t="shared" si="53"/>
        <v>516.19178082191786</v>
      </c>
      <c r="P122" s="2104">
        <f t="shared" si="52"/>
        <v>2270</v>
      </c>
      <c r="Q122" s="2094">
        <f t="shared" si="54"/>
        <v>22183.808219178081</v>
      </c>
      <c r="R122" s="2103">
        <f t="shared" si="55"/>
        <v>20430</v>
      </c>
      <c r="S122" s="2105"/>
      <c r="T122" s="2105"/>
    </row>
    <row r="123" spans="1:20" ht="14.4">
      <c r="A123" s="633"/>
      <c r="B123" s="2120">
        <v>44488</v>
      </c>
      <c r="C123" s="633" t="s">
        <v>2306</v>
      </c>
      <c r="D123" s="633" t="s">
        <v>1367</v>
      </c>
      <c r="E123" s="2099"/>
      <c r="F123" s="2099">
        <v>8278</v>
      </c>
      <c r="G123" s="633"/>
      <c r="H123" s="409">
        <f t="shared" si="36"/>
        <v>8278</v>
      </c>
      <c r="I123" s="2099"/>
      <c r="J123" s="2099"/>
      <c r="K123" s="2098">
        <v>44561</v>
      </c>
      <c r="L123" s="2101">
        <f t="shared" si="51"/>
        <v>74</v>
      </c>
      <c r="M123" s="2102">
        <v>0.1</v>
      </c>
      <c r="N123" s="2102">
        <v>0.1</v>
      </c>
      <c r="O123" s="2103">
        <f t="shared" si="53"/>
        <v>167.82794520547947</v>
      </c>
      <c r="P123" s="2104">
        <f t="shared" si="52"/>
        <v>827.8</v>
      </c>
      <c r="Q123" s="2094">
        <f t="shared" si="54"/>
        <v>8110.1720547945206</v>
      </c>
      <c r="R123" s="2103">
        <f t="shared" si="55"/>
        <v>7450.2</v>
      </c>
      <c r="S123" s="2105"/>
      <c r="T123" s="2105"/>
    </row>
    <row r="124" spans="1:20" ht="14.4">
      <c r="A124" s="633"/>
      <c r="B124" s="2120">
        <v>44497</v>
      </c>
      <c r="C124" s="633" t="s">
        <v>2307</v>
      </c>
      <c r="D124" s="633" t="s">
        <v>1367</v>
      </c>
      <c r="E124" s="2099"/>
      <c r="F124" s="2099">
        <v>6988</v>
      </c>
      <c r="G124" s="633"/>
      <c r="H124" s="409">
        <f t="shared" si="36"/>
        <v>6988</v>
      </c>
      <c r="I124" s="2099"/>
      <c r="J124" s="2099"/>
      <c r="K124" s="2098">
        <v>44561</v>
      </c>
      <c r="L124" s="2101">
        <f t="shared" si="51"/>
        <v>65</v>
      </c>
      <c r="M124" s="2102">
        <v>0.1</v>
      </c>
      <c r="N124" s="2102">
        <v>0.1</v>
      </c>
      <c r="O124" s="2103">
        <f t="shared" si="53"/>
        <v>124.44383561643838</v>
      </c>
      <c r="P124" s="2104">
        <f t="shared" si="52"/>
        <v>698.80000000000007</v>
      </c>
      <c r="Q124" s="2094">
        <f t="shared" si="54"/>
        <v>6863.5561643835617</v>
      </c>
      <c r="R124" s="2103">
        <f t="shared" si="55"/>
        <v>6289.2</v>
      </c>
      <c r="S124" s="2105"/>
      <c r="T124" s="2105"/>
    </row>
    <row r="125" spans="1:20" ht="14.4">
      <c r="A125" s="633"/>
      <c r="B125" s="2120">
        <v>44511</v>
      </c>
      <c r="C125" s="633" t="s">
        <v>2308</v>
      </c>
      <c r="D125" s="633" t="s">
        <v>2309</v>
      </c>
      <c r="E125" s="2099"/>
      <c r="F125" s="2099">
        <v>18129</v>
      </c>
      <c r="G125" s="633"/>
      <c r="H125" s="409">
        <f t="shared" si="36"/>
        <v>18129</v>
      </c>
      <c r="I125" s="2099"/>
      <c r="J125" s="2099"/>
      <c r="K125" s="2098">
        <v>44561</v>
      </c>
      <c r="L125" s="2101">
        <f t="shared" si="51"/>
        <v>51</v>
      </c>
      <c r="M125" s="2102">
        <v>0.1</v>
      </c>
      <c r="N125" s="2102">
        <v>0.1</v>
      </c>
      <c r="O125" s="2103">
        <f t="shared" si="53"/>
        <v>253.30931506849316</v>
      </c>
      <c r="P125" s="2104">
        <f t="shared" si="52"/>
        <v>1812.9</v>
      </c>
      <c r="Q125" s="2094">
        <f t="shared" si="54"/>
        <v>17875.690684931506</v>
      </c>
      <c r="R125" s="2103">
        <f t="shared" si="55"/>
        <v>16316.1</v>
      </c>
      <c r="S125" s="2105"/>
      <c r="T125" s="2105"/>
    </row>
    <row r="126" spans="1:20" ht="14.4">
      <c r="A126" s="633"/>
      <c r="B126" s="2120">
        <v>44511</v>
      </c>
      <c r="C126" s="633" t="s">
        <v>2310</v>
      </c>
      <c r="D126" s="633" t="s">
        <v>1</v>
      </c>
      <c r="E126" s="2099"/>
      <c r="F126" s="2099">
        <v>19140</v>
      </c>
      <c r="G126" s="633"/>
      <c r="H126" s="409">
        <f t="shared" si="36"/>
        <v>19140</v>
      </c>
      <c r="I126" s="2099"/>
      <c r="J126" s="2099"/>
      <c r="K126" s="2098">
        <v>44561</v>
      </c>
      <c r="L126" s="2101">
        <f t="shared" si="51"/>
        <v>51</v>
      </c>
      <c r="M126" s="2102">
        <v>0.1</v>
      </c>
      <c r="N126" s="2102">
        <v>0.1</v>
      </c>
      <c r="O126" s="2103">
        <f t="shared" si="53"/>
        <v>267.43561643835619</v>
      </c>
      <c r="P126" s="2104">
        <f t="shared" si="52"/>
        <v>1914</v>
      </c>
      <c r="Q126" s="2094">
        <f t="shared" si="54"/>
        <v>18872.564383561643</v>
      </c>
      <c r="R126" s="2103">
        <f t="shared" si="55"/>
        <v>17226</v>
      </c>
      <c r="S126" s="2105"/>
      <c r="T126" s="2105"/>
    </row>
    <row r="127" spans="1:20" ht="14.4">
      <c r="A127" s="633"/>
      <c r="B127" s="2120">
        <v>44516</v>
      </c>
      <c r="C127" s="633" t="s">
        <v>2311</v>
      </c>
      <c r="D127" s="633" t="s">
        <v>2312</v>
      </c>
      <c r="E127" s="2099"/>
      <c r="F127" s="2099">
        <v>103200</v>
      </c>
      <c r="G127" s="633"/>
      <c r="H127" s="409">
        <f t="shared" si="36"/>
        <v>103200</v>
      </c>
      <c r="I127" s="2099"/>
      <c r="J127" s="2099"/>
      <c r="K127" s="2098">
        <v>44561</v>
      </c>
      <c r="L127" s="2101">
        <f t="shared" si="51"/>
        <v>46</v>
      </c>
      <c r="M127" s="2102">
        <v>0.1</v>
      </c>
      <c r="N127" s="2102">
        <v>0.1</v>
      </c>
      <c r="O127" s="2103">
        <f t="shared" si="53"/>
        <v>1300.6027397260275</v>
      </c>
      <c r="P127" s="2104">
        <f t="shared" si="52"/>
        <v>10320</v>
      </c>
      <c r="Q127" s="2094">
        <f t="shared" si="54"/>
        <v>101899.39726027397</v>
      </c>
      <c r="R127" s="2103">
        <f t="shared" si="55"/>
        <v>92880</v>
      </c>
      <c r="S127" s="2105"/>
      <c r="T127" s="2105"/>
    </row>
    <row r="128" spans="1:20" ht="14.4">
      <c r="A128" s="633"/>
      <c r="B128" s="2120">
        <v>44524</v>
      </c>
      <c r="C128" s="633" t="s">
        <v>2313</v>
      </c>
      <c r="D128" s="633" t="s">
        <v>2314</v>
      </c>
      <c r="E128" s="2099"/>
      <c r="F128" s="2099">
        <v>20856</v>
      </c>
      <c r="G128" s="633"/>
      <c r="H128" s="409">
        <f t="shared" si="36"/>
        <v>20856</v>
      </c>
      <c r="I128" s="2099"/>
      <c r="J128" s="2099"/>
      <c r="K128" s="2098">
        <v>44561</v>
      </c>
      <c r="L128" s="2101">
        <f t="shared" si="51"/>
        <v>38</v>
      </c>
      <c r="M128" s="2102">
        <v>0.1</v>
      </c>
      <c r="N128" s="2102">
        <v>0.1</v>
      </c>
      <c r="O128" s="2103">
        <f t="shared" si="53"/>
        <v>217.1309589041096</v>
      </c>
      <c r="P128" s="2104">
        <f t="shared" si="52"/>
        <v>2085.6</v>
      </c>
      <c r="Q128" s="2094">
        <f t="shared" si="54"/>
        <v>20638.869041095892</v>
      </c>
      <c r="R128" s="2103">
        <f t="shared" si="55"/>
        <v>18770.400000000001</v>
      </c>
      <c r="S128" s="2105"/>
      <c r="T128" s="2105"/>
    </row>
    <row r="129" spans="1:21" ht="14.4">
      <c r="A129" s="633"/>
      <c r="B129" s="2120">
        <v>44525</v>
      </c>
      <c r="C129" s="633" t="s">
        <v>2315</v>
      </c>
      <c r="D129" s="633" t="s">
        <v>2316</v>
      </c>
      <c r="E129" s="2099"/>
      <c r="F129" s="2099">
        <v>19098</v>
      </c>
      <c r="G129" s="633"/>
      <c r="H129" s="409">
        <f t="shared" si="36"/>
        <v>19098</v>
      </c>
      <c r="I129" s="2099"/>
      <c r="J129" s="2099"/>
      <c r="K129" s="2098">
        <v>44561</v>
      </c>
      <c r="L129" s="2101">
        <f t="shared" si="51"/>
        <v>37</v>
      </c>
      <c r="M129" s="2102">
        <v>0.1</v>
      </c>
      <c r="N129" s="2102">
        <v>0.1</v>
      </c>
      <c r="O129" s="2103">
        <f t="shared" si="53"/>
        <v>193.59616438356167</v>
      </c>
      <c r="P129" s="2104">
        <f t="shared" si="52"/>
        <v>1909.8000000000004</v>
      </c>
      <c r="Q129" s="2094">
        <f t="shared" si="54"/>
        <v>18904.403835616438</v>
      </c>
      <c r="R129" s="2103">
        <f t="shared" si="55"/>
        <v>17188.2</v>
      </c>
      <c r="S129" s="2105"/>
      <c r="T129" s="2105"/>
    </row>
    <row r="130" spans="1:21" ht="14.4">
      <c r="A130" s="633"/>
      <c r="B130" s="2120">
        <v>44525</v>
      </c>
      <c r="C130" s="633" t="s">
        <v>2304</v>
      </c>
      <c r="D130" s="633" t="s">
        <v>2305</v>
      </c>
      <c r="E130" s="2099"/>
      <c r="F130" s="2099">
        <v>20250</v>
      </c>
      <c r="G130" s="633"/>
      <c r="H130" s="409">
        <f t="shared" si="36"/>
        <v>20250</v>
      </c>
      <c r="I130" s="2099"/>
      <c r="J130" s="2099"/>
      <c r="K130" s="2098">
        <v>44561</v>
      </c>
      <c r="L130" s="2101">
        <f t="shared" si="51"/>
        <v>37</v>
      </c>
      <c r="M130" s="2102">
        <v>0.1</v>
      </c>
      <c r="N130" s="2102">
        <v>0.1</v>
      </c>
      <c r="O130" s="2103">
        <f t="shared" si="53"/>
        <v>205.27397260273972</v>
      </c>
      <c r="P130" s="2104">
        <f t="shared" si="52"/>
        <v>2025</v>
      </c>
      <c r="Q130" s="2094">
        <f t="shared" si="54"/>
        <v>20044.726027397261</v>
      </c>
      <c r="R130" s="2103">
        <f t="shared" si="55"/>
        <v>18225</v>
      </c>
      <c r="S130" s="2105"/>
      <c r="T130" s="2105"/>
    </row>
    <row r="131" spans="1:21" ht="14.4">
      <c r="A131" s="633"/>
      <c r="B131" s="2120">
        <v>44525</v>
      </c>
      <c r="C131" s="633" t="s">
        <v>2306</v>
      </c>
      <c r="D131" s="633" t="s">
        <v>2302</v>
      </c>
      <c r="E131" s="2099"/>
      <c r="F131" s="2099">
        <v>18813</v>
      </c>
      <c r="G131" s="633"/>
      <c r="H131" s="409">
        <f t="shared" si="36"/>
        <v>18813</v>
      </c>
      <c r="I131" s="2099"/>
      <c r="J131" s="2099"/>
      <c r="K131" s="2098">
        <v>44561</v>
      </c>
      <c r="L131" s="2101">
        <f t="shared" si="51"/>
        <v>37</v>
      </c>
      <c r="M131" s="2102">
        <v>0.1</v>
      </c>
      <c r="N131" s="2102">
        <v>0.1</v>
      </c>
      <c r="O131" s="2103">
        <f t="shared" si="53"/>
        <v>190.70712328767124</v>
      </c>
      <c r="P131" s="2104">
        <f t="shared" si="52"/>
        <v>1881.3000000000004</v>
      </c>
      <c r="Q131" s="2094">
        <f t="shared" si="54"/>
        <v>18622.29287671233</v>
      </c>
      <c r="R131" s="2103">
        <f t="shared" si="55"/>
        <v>16931.7</v>
      </c>
      <c r="S131" s="2105"/>
      <c r="T131" s="2105"/>
    </row>
    <row r="132" spans="1:21" ht="14.4">
      <c r="A132" s="633"/>
      <c r="B132" s="2120">
        <v>44550</v>
      </c>
      <c r="C132" s="633" t="s">
        <v>2317</v>
      </c>
      <c r="D132" s="633" t="s">
        <v>2302</v>
      </c>
      <c r="E132" s="2099"/>
      <c r="F132" s="2099">
        <v>9172</v>
      </c>
      <c r="G132" s="633"/>
      <c r="H132" s="409">
        <f t="shared" si="36"/>
        <v>9172</v>
      </c>
      <c r="I132" s="2099"/>
      <c r="J132" s="2099"/>
      <c r="K132" s="2098">
        <v>44561</v>
      </c>
      <c r="L132" s="2101">
        <f t="shared" si="51"/>
        <v>12</v>
      </c>
      <c r="M132" s="2102">
        <v>0.1</v>
      </c>
      <c r="N132" s="2102">
        <v>0.1</v>
      </c>
      <c r="O132" s="2103">
        <f t="shared" si="53"/>
        <v>30.154520547945211</v>
      </c>
      <c r="P132" s="2104">
        <f t="shared" si="52"/>
        <v>917.2</v>
      </c>
      <c r="Q132" s="2094">
        <f t="shared" si="54"/>
        <v>9141.8454794520549</v>
      </c>
      <c r="R132" s="2103">
        <f t="shared" si="55"/>
        <v>8254.7999999999993</v>
      </c>
      <c r="S132" s="2105"/>
      <c r="T132" s="2105"/>
    </row>
    <row r="133" spans="1:21" ht="14.4">
      <c r="A133" s="633"/>
      <c r="B133" s="2120">
        <v>44558</v>
      </c>
      <c r="C133" s="633" t="s">
        <v>2307</v>
      </c>
      <c r="D133" s="633" t="s">
        <v>2305</v>
      </c>
      <c r="E133" s="2099"/>
      <c r="F133" s="2099">
        <v>21748</v>
      </c>
      <c r="G133" s="633"/>
      <c r="H133" s="409">
        <f t="shared" si="36"/>
        <v>21748</v>
      </c>
      <c r="I133" s="2099"/>
      <c r="J133" s="2099"/>
      <c r="K133" s="2098">
        <v>44561</v>
      </c>
      <c r="L133" s="2101">
        <f t="shared" si="51"/>
        <v>4</v>
      </c>
      <c r="M133" s="2102">
        <v>0.1</v>
      </c>
      <c r="N133" s="2102">
        <v>0.1</v>
      </c>
      <c r="O133" s="2103">
        <f t="shared" si="53"/>
        <v>23.833424657534248</v>
      </c>
      <c r="P133" s="2104">
        <f t="shared" si="52"/>
        <v>2174.8000000000002</v>
      </c>
      <c r="Q133" s="2094">
        <f t="shared" si="54"/>
        <v>21724.166575342464</v>
      </c>
      <c r="R133" s="2103">
        <f t="shared" si="55"/>
        <v>19573.2</v>
      </c>
      <c r="S133" s="2105"/>
      <c r="T133" s="2105"/>
    </row>
    <row r="134" spans="1:21" ht="14.4">
      <c r="A134" s="633"/>
      <c r="B134" s="2120">
        <v>44560</v>
      </c>
      <c r="C134" s="633" t="s">
        <v>2318</v>
      </c>
      <c r="D134" s="633"/>
      <c r="E134" s="2099"/>
      <c r="F134" s="2099">
        <v>3225</v>
      </c>
      <c r="G134" s="633"/>
      <c r="H134" s="409">
        <f t="shared" si="36"/>
        <v>3225</v>
      </c>
      <c r="I134" s="2099"/>
      <c r="J134" s="2099"/>
      <c r="K134" s="2098">
        <v>44561</v>
      </c>
      <c r="L134" s="2101">
        <f t="shared" si="51"/>
        <v>2</v>
      </c>
      <c r="M134" s="2102">
        <v>0.1</v>
      </c>
      <c r="N134" s="2102">
        <v>0.1</v>
      </c>
      <c r="O134" s="2103">
        <f t="shared" si="53"/>
        <v>1.7671232876712328</v>
      </c>
      <c r="P134" s="2104">
        <f t="shared" si="52"/>
        <v>322.5</v>
      </c>
      <c r="Q134" s="2094">
        <f t="shared" si="54"/>
        <v>3223.2328767123286</v>
      </c>
      <c r="R134" s="2103">
        <f t="shared" si="55"/>
        <v>2902.5</v>
      </c>
      <c r="S134" s="2105"/>
      <c r="T134" s="2105"/>
    </row>
    <row r="135" spans="1:21" ht="14.4">
      <c r="A135" s="633"/>
      <c r="B135" s="2120">
        <v>44560</v>
      </c>
      <c r="C135" s="633" t="s">
        <v>2319</v>
      </c>
      <c r="D135" s="633" t="s">
        <v>2302</v>
      </c>
      <c r="E135" s="2099"/>
      <c r="F135" s="2099">
        <v>11825</v>
      </c>
      <c r="G135" s="633"/>
      <c r="H135" s="409">
        <f t="shared" si="36"/>
        <v>11825</v>
      </c>
      <c r="I135" s="2099"/>
      <c r="J135" s="2099"/>
      <c r="K135" s="2098">
        <v>44561</v>
      </c>
      <c r="L135" s="2101">
        <f t="shared" si="51"/>
        <v>2</v>
      </c>
      <c r="M135" s="2102">
        <v>0.1</v>
      </c>
      <c r="N135" s="2102">
        <v>0.1</v>
      </c>
      <c r="O135" s="2103">
        <f t="shared" si="53"/>
        <v>6.4794520547945202</v>
      </c>
      <c r="P135" s="2104">
        <f t="shared" si="52"/>
        <v>1182.5</v>
      </c>
      <c r="Q135" s="2094">
        <f t="shared" si="54"/>
        <v>11818.520547945205</v>
      </c>
      <c r="R135" s="2103">
        <f t="shared" si="55"/>
        <v>10642.5</v>
      </c>
      <c r="S135" s="2105"/>
      <c r="T135" s="2105"/>
    </row>
    <row r="136" spans="1:21" ht="14.4">
      <c r="A136" s="633"/>
      <c r="B136" s="2120">
        <v>44560</v>
      </c>
      <c r="C136" s="633" t="s">
        <v>2306</v>
      </c>
      <c r="D136" s="633"/>
      <c r="E136" s="2099"/>
      <c r="F136" s="2099">
        <v>13760</v>
      </c>
      <c r="G136" s="633"/>
      <c r="H136" s="409">
        <f t="shared" si="36"/>
        <v>13760</v>
      </c>
      <c r="I136" s="2099"/>
      <c r="J136" s="2099"/>
      <c r="K136" s="2098">
        <v>44561</v>
      </c>
      <c r="L136" s="2101">
        <f t="shared" si="51"/>
        <v>2</v>
      </c>
      <c r="M136" s="2102">
        <v>0.1</v>
      </c>
      <c r="N136" s="2102">
        <v>0.1</v>
      </c>
      <c r="O136" s="2103">
        <f t="shared" si="53"/>
        <v>7.5397260273972604</v>
      </c>
      <c r="P136" s="2104">
        <f t="shared" si="52"/>
        <v>1376</v>
      </c>
      <c r="Q136" s="2094">
        <f t="shared" si="54"/>
        <v>13752.460273972603</v>
      </c>
      <c r="R136" s="2103">
        <f t="shared" si="55"/>
        <v>12384</v>
      </c>
      <c r="S136" s="2105"/>
      <c r="T136" s="2105"/>
    </row>
    <row r="137" spans="1:21" ht="14.4">
      <c r="A137" s="633"/>
      <c r="B137" s="2120">
        <v>44560</v>
      </c>
      <c r="C137" s="633" t="s">
        <v>2320</v>
      </c>
      <c r="D137" s="633" t="s">
        <v>2321</v>
      </c>
      <c r="E137" s="2099"/>
      <c r="F137" s="2099">
        <v>18813</v>
      </c>
      <c r="G137" s="633"/>
      <c r="H137" s="409">
        <f t="shared" si="36"/>
        <v>18813</v>
      </c>
      <c r="I137" s="2099"/>
      <c r="J137" s="2099"/>
      <c r="K137" s="2098">
        <v>44561</v>
      </c>
      <c r="L137" s="2101">
        <f t="shared" si="51"/>
        <v>2</v>
      </c>
      <c r="M137" s="2102">
        <v>0.1</v>
      </c>
      <c r="N137" s="2102">
        <v>0.1</v>
      </c>
      <c r="O137" s="2103">
        <f t="shared" si="53"/>
        <v>10.308493150684933</v>
      </c>
      <c r="P137" s="2104">
        <f t="shared" si="52"/>
        <v>1881.3000000000004</v>
      </c>
      <c r="Q137" s="2094">
        <f t="shared" si="54"/>
        <v>18802.691506849314</v>
      </c>
      <c r="R137" s="2103">
        <f t="shared" si="55"/>
        <v>16931.7</v>
      </c>
      <c r="S137" s="2105"/>
      <c r="T137" s="2105"/>
    </row>
    <row r="138" spans="1:21">
      <c r="A138" s="633"/>
      <c r="B138" s="2120"/>
      <c r="C138" s="633"/>
      <c r="D138" s="633"/>
      <c r="E138" s="2099"/>
      <c r="F138" s="2115"/>
      <c r="G138" s="633"/>
      <c r="H138" s="409">
        <f t="shared" si="36"/>
        <v>0</v>
      </c>
      <c r="I138" s="2099"/>
      <c r="J138" s="2099"/>
      <c r="K138" s="633"/>
      <c r="L138" s="633"/>
      <c r="M138" s="2102">
        <v>0.1</v>
      </c>
      <c r="N138" s="2102">
        <v>0.1</v>
      </c>
      <c r="O138" s="2103">
        <f t="shared" ref="O138:O190" si="56">(I138*M138*L138/365)</f>
        <v>0</v>
      </c>
      <c r="P138" s="2103">
        <f t="shared" ref="P138:P189" si="57">(I138*N138*L138/365)</f>
        <v>0</v>
      </c>
      <c r="Q138" s="2094"/>
      <c r="R138" s="2102"/>
      <c r="S138" s="2105"/>
      <c r="T138" s="2105"/>
      <c r="U138" s="916"/>
    </row>
    <row r="139" spans="1:21" ht="13.8">
      <c r="A139" s="633"/>
      <c r="B139" s="2122"/>
      <c r="C139" s="2121"/>
      <c r="D139" s="633"/>
      <c r="E139" s="2099"/>
      <c r="F139" s="633"/>
      <c r="G139" s="633"/>
      <c r="H139" s="409">
        <f t="shared" si="36"/>
        <v>0</v>
      </c>
      <c r="I139" s="2099"/>
      <c r="J139" s="2099"/>
      <c r="K139" s="633"/>
      <c r="L139" s="633"/>
      <c r="M139" s="2102">
        <v>0.1</v>
      </c>
      <c r="N139" s="2102">
        <v>0.1</v>
      </c>
      <c r="O139" s="2103">
        <f t="shared" si="56"/>
        <v>0</v>
      </c>
      <c r="P139" s="2103">
        <f t="shared" si="57"/>
        <v>0</v>
      </c>
      <c r="Q139" s="2094"/>
      <c r="R139" s="2102"/>
      <c r="S139" s="2105"/>
      <c r="T139" s="2105"/>
    </row>
    <row r="140" spans="1:21">
      <c r="A140" s="633">
        <v>7.2</v>
      </c>
      <c r="B140" s="633"/>
      <c r="C140" s="2129" t="s">
        <v>1556</v>
      </c>
      <c r="D140" s="633"/>
      <c r="E140" s="2099"/>
      <c r="F140" s="633"/>
      <c r="G140" s="633"/>
      <c r="H140" s="409">
        <f t="shared" ref="H140:H192" si="58">+E140+F140-G140</f>
        <v>0</v>
      </c>
      <c r="I140" s="2099"/>
      <c r="J140" s="2099"/>
      <c r="K140" s="633"/>
      <c r="L140" s="633"/>
      <c r="M140" s="2102">
        <v>0.1</v>
      </c>
      <c r="N140" s="2102">
        <v>0.1</v>
      </c>
      <c r="O140" s="2103">
        <f t="shared" si="56"/>
        <v>0</v>
      </c>
      <c r="P140" s="2103">
        <f t="shared" si="57"/>
        <v>0</v>
      </c>
      <c r="Q140" s="2094"/>
      <c r="R140" s="2102"/>
      <c r="S140" s="2105"/>
      <c r="T140" s="2105"/>
    </row>
    <row r="141" spans="1:21" s="644" customFormat="1" ht="14.4">
      <c r="A141" s="2082"/>
      <c r="B141" s="2086">
        <v>44197</v>
      </c>
      <c r="C141" s="2082" t="s">
        <v>1243</v>
      </c>
      <c r="D141" s="2082"/>
      <c r="E141" s="2095">
        <v>1738417.38</v>
      </c>
      <c r="F141" s="2088"/>
      <c r="G141" s="2082"/>
      <c r="H141" s="409">
        <f t="shared" si="58"/>
        <v>1738417.38</v>
      </c>
      <c r="I141" s="2095">
        <v>1178177.3074946399</v>
      </c>
      <c r="J141" s="2095">
        <v>560240.07250536</v>
      </c>
      <c r="K141" s="2086">
        <v>44561</v>
      </c>
      <c r="L141" s="2097">
        <f>_xlfn.DAYS(K141,B141)+1</f>
        <v>365</v>
      </c>
      <c r="M141" s="2102">
        <v>0.1</v>
      </c>
      <c r="N141" s="2102">
        <v>0.1</v>
      </c>
      <c r="O141" s="2103">
        <f t="shared" si="56"/>
        <v>117817.730749464</v>
      </c>
      <c r="P141" s="2104">
        <f t="shared" ref="P141:P144" si="59">(H141*N141*365/365)</f>
        <v>173841.73800000001</v>
      </c>
      <c r="Q141" s="2091">
        <f>I141-O141</f>
        <v>1060359.576745176</v>
      </c>
      <c r="R141" s="2091">
        <f>I141-P141</f>
        <v>1004335.5694946399</v>
      </c>
      <c r="S141" s="2105"/>
      <c r="T141" s="2105"/>
    </row>
    <row r="142" spans="1:21" ht="14.4">
      <c r="A142" s="633"/>
      <c r="B142" s="2120">
        <v>44367</v>
      </c>
      <c r="C142" s="633" t="s">
        <v>2322</v>
      </c>
      <c r="D142" s="633" t="s">
        <v>2323</v>
      </c>
      <c r="E142" s="2099"/>
      <c r="F142" s="2099">
        <v>63902</v>
      </c>
      <c r="G142" s="633"/>
      <c r="H142" s="409">
        <f t="shared" si="58"/>
        <v>63902</v>
      </c>
      <c r="I142" s="2099"/>
      <c r="J142" s="2099"/>
      <c r="K142" s="2098">
        <v>44561</v>
      </c>
      <c r="L142" s="2101">
        <f>_xlfn.DAYS(K142,B142)+1</f>
        <v>195</v>
      </c>
      <c r="M142" s="2102">
        <v>0.1</v>
      </c>
      <c r="N142" s="2102">
        <v>0.1</v>
      </c>
      <c r="O142" s="2103">
        <f t="shared" ref="O142:O144" si="60">(F142*M142*L142/365)</f>
        <v>3413.9424657534255</v>
      </c>
      <c r="P142" s="2104">
        <f t="shared" si="59"/>
        <v>6390.2000000000016</v>
      </c>
      <c r="Q142" s="2094">
        <f t="shared" ref="Q142:Q144" si="61">F142-O142</f>
        <v>60488.057534246575</v>
      </c>
      <c r="R142" s="2103">
        <f t="shared" ref="R142:R144" si="62">F142-P142</f>
        <v>57511.799999999996</v>
      </c>
      <c r="S142" s="2105"/>
      <c r="T142" s="2105"/>
    </row>
    <row r="143" spans="1:21" ht="14.4">
      <c r="A143" s="633"/>
      <c r="B143" s="2120">
        <v>44468</v>
      </c>
      <c r="C143" s="633" t="s">
        <v>2322</v>
      </c>
      <c r="D143" s="633" t="s">
        <v>2323</v>
      </c>
      <c r="E143" s="2099"/>
      <c r="F143" s="2099">
        <v>175479</v>
      </c>
      <c r="G143" s="633"/>
      <c r="H143" s="409">
        <f t="shared" si="58"/>
        <v>175479</v>
      </c>
      <c r="I143" s="2099"/>
      <c r="J143" s="2099"/>
      <c r="K143" s="2098">
        <v>44561</v>
      </c>
      <c r="L143" s="2101">
        <f>_xlfn.DAYS(K143,B143)+1</f>
        <v>94</v>
      </c>
      <c r="M143" s="2102">
        <v>0.1</v>
      </c>
      <c r="N143" s="2102">
        <v>0.1</v>
      </c>
      <c r="O143" s="2103">
        <f t="shared" si="60"/>
        <v>4519.1852054794526</v>
      </c>
      <c r="P143" s="2104">
        <f t="shared" si="59"/>
        <v>17547.900000000001</v>
      </c>
      <c r="Q143" s="2094">
        <f t="shared" si="61"/>
        <v>170959.81479452056</v>
      </c>
      <c r="R143" s="2103">
        <f t="shared" si="62"/>
        <v>157931.1</v>
      </c>
      <c r="S143" s="2105"/>
      <c r="T143" s="2105"/>
    </row>
    <row r="144" spans="1:21" ht="14.4">
      <c r="A144" s="633"/>
      <c r="B144" s="2120">
        <v>44511</v>
      </c>
      <c r="C144" s="633" t="s">
        <v>2322</v>
      </c>
      <c r="D144" s="633" t="s">
        <v>2324</v>
      </c>
      <c r="E144" s="2099"/>
      <c r="F144" s="2099">
        <v>7869</v>
      </c>
      <c r="G144" s="633"/>
      <c r="H144" s="409">
        <f t="shared" si="58"/>
        <v>7869</v>
      </c>
      <c r="I144" s="2099"/>
      <c r="J144" s="2099"/>
      <c r="K144" s="2098">
        <v>44561</v>
      </c>
      <c r="L144" s="2101">
        <f>_xlfn.DAYS(K144,B144)+1</f>
        <v>51</v>
      </c>
      <c r="M144" s="2102">
        <v>0.1</v>
      </c>
      <c r="N144" s="2102">
        <v>0.1</v>
      </c>
      <c r="O144" s="2103">
        <f t="shared" si="60"/>
        <v>109.95041095890411</v>
      </c>
      <c r="P144" s="2104">
        <f t="shared" si="59"/>
        <v>786.9000000000002</v>
      </c>
      <c r="Q144" s="2094">
        <f t="shared" si="61"/>
        <v>7759.0495890410957</v>
      </c>
      <c r="R144" s="2103">
        <f t="shared" si="62"/>
        <v>7082.0999999999995</v>
      </c>
      <c r="S144" s="2105"/>
      <c r="T144" s="2105"/>
    </row>
    <row r="145" spans="1:21">
      <c r="A145" s="633"/>
      <c r="B145" s="2122"/>
      <c r="C145" s="633"/>
      <c r="D145" s="633"/>
      <c r="E145" s="2099"/>
      <c r="F145" s="2115"/>
      <c r="G145" s="633"/>
      <c r="H145" s="409">
        <f t="shared" si="58"/>
        <v>0</v>
      </c>
      <c r="I145" s="2099"/>
      <c r="J145" s="2099"/>
      <c r="K145" s="633"/>
      <c r="L145" s="633"/>
      <c r="M145" s="2102">
        <v>0.1</v>
      </c>
      <c r="N145" s="2102">
        <v>0.1</v>
      </c>
      <c r="O145" s="2103">
        <f t="shared" si="56"/>
        <v>0</v>
      </c>
      <c r="P145" s="2103">
        <f t="shared" si="57"/>
        <v>0</v>
      </c>
      <c r="Q145" s="2094"/>
      <c r="R145" s="2102"/>
      <c r="S145" s="2105"/>
      <c r="T145" s="2105"/>
      <c r="U145" s="916"/>
    </row>
    <row r="146" spans="1:21">
      <c r="A146" s="633">
        <v>7.3</v>
      </c>
      <c r="B146" s="633"/>
      <c r="C146" s="2129" t="s">
        <v>72</v>
      </c>
      <c r="D146" s="633"/>
      <c r="E146" s="2099"/>
      <c r="F146" s="633"/>
      <c r="G146" s="633"/>
      <c r="H146" s="409">
        <f t="shared" si="58"/>
        <v>0</v>
      </c>
      <c r="I146" s="633"/>
      <c r="J146" s="633"/>
      <c r="K146" s="633"/>
      <c r="L146" s="633"/>
      <c r="M146" s="2102">
        <v>0.1</v>
      </c>
      <c r="N146" s="2102">
        <v>0.1</v>
      </c>
      <c r="O146" s="2103">
        <f t="shared" si="56"/>
        <v>0</v>
      </c>
      <c r="P146" s="2103">
        <f t="shared" si="57"/>
        <v>0</v>
      </c>
      <c r="Q146" s="2094"/>
      <c r="R146" s="2102"/>
      <c r="S146" s="2105"/>
      <c r="T146" s="2105"/>
    </row>
    <row r="147" spans="1:21" s="644" customFormat="1" ht="14.4">
      <c r="A147" s="2082"/>
      <c r="B147" s="2086">
        <v>44197</v>
      </c>
      <c r="C147" s="2082" t="s">
        <v>1243</v>
      </c>
      <c r="D147" s="2082"/>
      <c r="E147" s="2095">
        <v>2990336.29</v>
      </c>
      <c r="F147" s="2082"/>
      <c r="G147" s="2082"/>
      <c r="H147" s="409">
        <f t="shared" si="58"/>
        <v>2990336.29</v>
      </c>
      <c r="I147" s="2095">
        <v>494841.48161023995</v>
      </c>
      <c r="J147" s="2095">
        <v>2495494.8083897601</v>
      </c>
      <c r="K147" s="2086">
        <v>44561</v>
      </c>
      <c r="L147" s="2097">
        <f>_xlfn.DAYS(K147,B147)+1</f>
        <v>365</v>
      </c>
      <c r="M147" s="2102">
        <v>0.1</v>
      </c>
      <c r="N147" s="2102">
        <v>0.1</v>
      </c>
      <c r="O147" s="2103">
        <f t="shared" si="56"/>
        <v>49484.148161024001</v>
      </c>
      <c r="P147" s="2104">
        <f t="shared" ref="P147" si="63">(H147*N147*365/365)</f>
        <v>299033.62900000002</v>
      </c>
      <c r="Q147" s="2091">
        <f>I147-O147</f>
        <v>445357.33344921598</v>
      </c>
      <c r="R147" s="2091">
        <f>I147-P147</f>
        <v>195807.85261023993</v>
      </c>
      <c r="S147" s="2105"/>
      <c r="T147" s="2105"/>
    </row>
    <row r="148" spans="1:21">
      <c r="A148" s="633"/>
      <c r="B148" s="633"/>
      <c r="C148" s="633"/>
      <c r="D148" s="633"/>
      <c r="E148" s="2099"/>
      <c r="F148" s="633"/>
      <c r="G148" s="633"/>
      <c r="H148" s="409">
        <f t="shared" si="58"/>
        <v>0</v>
      </c>
      <c r="I148" s="2099"/>
      <c r="J148" s="2099"/>
      <c r="K148" s="633"/>
      <c r="L148" s="633"/>
      <c r="M148" s="2102">
        <v>0.1</v>
      </c>
      <c r="N148" s="2102">
        <v>0.1</v>
      </c>
      <c r="O148" s="2103">
        <f t="shared" si="56"/>
        <v>0</v>
      </c>
      <c r="P148" s="2103">
        <f t="shared" si="57"/>
        <v>0</v>
      </c>
      <c r="Q148" s="2094"/>
      <c r="R148" s="2102"/>
      <c r="S148" s="2105"/>
      <c r="T148" s="2105"/>
    </row>
    <row r="149" spans="1:21">
      <c r="A149" s="633">
        <v>7.5</v>
      </c>
      <c r="B149" s="633"/>
      <c r="C149" s="2129" t="s">
        <v>1489</v>
      </c>
      <c r="D149" s="633"/>
      <c r="E149" s="2099"/>
      <c r="F149" s="633"/>
      <c r="G149" s="633"/>
      <c r="H149" s="409">
        <f t="shared" si="58"/>
        <v>0</v>
      </c>
      <c r="I149" s="633"/>
      <c r="J149" s="633"/>
      <c r="K149" s="633"/>
      <c r="L149" s="633"/>
      <c r="M149" s="2102">
        <v>0.1</v>
      </c>
      <c r="N149" s="2102">
        <v>0.1</v>
      </c>
      <c r="O149" s="2103">
        <f t="shared" si="56"/>
        <v>0</v>
      </c>
      <c r="P149" s="2103">
        <f t="shared" si="57"/>
        <v>0</v>
      </c>
      <c r="Q149" s="2094"/>
      <c r="R149" s="2102"/>
      <c r="S149" s="2105"/>
      <c r="T149" s="2105"/>
    </row>
    <row r="150" spans="1:21" s="644" customFormat="1" ht="14.4">
      <c r="A150" s="2082"/>
      <c r="B150" s="2086">
        <v>44197</v>
      </c>
      <c r="C150" s="2082" t="s">
        <v>1243</v>
      </c>
      <c r="D150" s="2082"/>
      <c r="E150" s="2095">
        <v>1342375.93</v>
      </c>
      <c r="F150" s="2082"/>
      <c r="G150" s="2082"/>
      <c r="H150" s="409">
        <f t="shared" si="58"/>
        <v>1342375.93</v>
      </c>
      <c r="I150" s="2095">
        <v>476023.62553943996</v>
      </c>
      <c r="J150" s="2095">
        <v>866352.30446055997</v>
      </c>
      <c r="K150" s="2086">
        <v>44561</v>
      </c>
      <c r="L150" s="2097">
        <f>_xlfn.DAYS(K150,B150)+1</f>
        <v>365</v>
      </c>
      <c r="M150" s="2102">
        <v>0.1</v>
      </c>
      <c r="N150" s="2102">
        <v>0.1</v>
      </c>
      <c r="O150" s="2103">
        <f t="shared" si="56"/>
        <v>47602.362553943996</v>
      </c>
      <c r="P150" s="2104">
        <f t="shared" ref="P150" si="64">(H150*N150*365/365)</f>
        <v>134237.59299999999</v>
      </c>
      <c r="Q150" s="2091">
        <f>I150-O150</f>
        <v>428421.26298549597</v>
      </c>
      <c r="R150" s="2091">
        <f>I150-P150</f>
        <v>341786.03253943997</v>
      </c>
      <c r="S150" s="2105"/>
      <c r="T150" s="2105"/>
    </row>
    <row r="151" spans="1:21">
      <c r="A151" s="633"/>
      <c r="B151" s="633"/>
      <c r="C151" s="633"/>
      <c r="D151" s="633"/>
      <c r="E151" s="2099"/>
      <c r="F151" s="633"/>
      <c r="G151" s="633"/>
      <c r="H151" s="409">
        <f t="shared" si="58"/>
        <v>0</v>
      </c>
      <c r="I151" s="2099"/>
      <c r="J151" s="2099"/>
      <c r="K151" s="633"/>
      <c r="L151" s="633"/>
      <c r="M151" s="2102"/>
      <c r="N151" s="2102"/>
      <c r="O151" s="2103">
        <f t="shared" si="56"/>
        <v>0</v>
      </c>
      <c r="P151" s="2103">
        <f t="shared" si="57"/>
        <v>0</v>
      </c>
      <c r="Q151" s="2094"/>
      <c r="R151" s="2102"/>
      <c r="S151" s="2105"/>
      <c r="T151" s="2105"/>
    </row>
    <row r="152" spans="1:21" s="644" customFormat="1" ht="14.4">
      <c r="A152" s="2082"/>
      <c r="B152" s="2082"/>
      <c r="C152" s="2123" t="s">
        <v>2325</v>
      </c>
      <c r="D152" s="2082"/>
      <c r="E152" s="2095">
        <v>93374</v>
      </c>
      <c r="F152" s="2082"/>
      <c r="G152" s="2095">
        <v>93374</v>
      </c>
      <c r="H152" s="409">
        <f t="shared" si="58"/>
        <v>0</v>
      </c>
      <c r="I152" s="2095">
        <v>25785.152820000003</v>
      </c>
      <c r="J152" s="2095">
        <v>67588.847179999997</v>
      </c>
      <c r="K152" s="2082"/>
      <c r="L152" s="2082"/>
      <c r="M152" s="2102"/>
      <c r="N152" s="2102"/>
      <c r="O152" s="2103">
        <f t="shared" si="56"/>
        <v>0</v>
      </c>
      <c r="P152" s="2103">
        <f t="shared" si="57"/>
        <v>0</v>
      </c>
      <c r="Q152" s="2094"/>
      <c r="R152" s="2102"/>
      <c r="S152" s="2105"/>
      <c r="T152" s="2105"/>
    </row>
    <row r="153" spans="1:21">
      <c r="A153" s="633"/>
      <c r="B153" s="633"/>
      <c r="C153" s="633"/>
      <c r="D153" s="633"/>
      <c r="E153" s="2099"/>
      <c r="F153" s="409"/>
      <c r="G153" s="633"/>
      <c r="H153" s="409">
        <f t="shared" si="58"/>
        <v>0</v>
      </c>
      <c r="I153" s="2099"/>
      <c r="J153" s="2099"/>
      <c r="K153" s="633"/>
      <c r="L153" s="633"/>
      <c r="M153" s="2102"/>
      <c r="N153" s="2102"/>
      <c r="O153" s="2103"/>
      <c r="P153" s="2103">
        <f t="shared" si="57"/>
        <v>0</v>
      </c>
      <c r="Q153" s="2094"/>
      <c r="R153" s="2102"/>
      <c r="S153" s="2105"/>
      <c r="T153" s="2105"/>
    </row>
    <row r="154" spans="1:21" ht="14.4">
      <c r="A154" s="2083">
        <v>8</v>
      </c>
      <c r="B154" s="3982" t="s">
        <v>2240</v>
      </c>
      <c r="C154" s="3982"/>
      <c r="D154" s="2083"/>
      <c r="E154" s="2107"/>
      <c r="F154" s="2083"/>
      <c r="G154" s="2083"/>
      <c r="H154" s="409">
        <f t="shared" si="58"/>
        <v>0</v>
      </c>
      <c r="I154" s="2099"/>
      <c r="J154" s="2099"/>
      <c r="K154" s="633"/>
      <c r="L154" s="633"/>
      <c r="M154" s="2102"/>
      <c r="N154" s="2102"/>
      <c r="O154" s="2103">
        <f t="shared" si="56"/>
        <v>0</v>
      </c>
      <c r="P154" s="2103">
        <f t="shared" si="57"/>
        <v>0</v>
      </c>
      <c r="Q154" s="2094"/>
      <c r="R154" s="2102"/>
      <c r="S154" s="2105"/>
      <c r="T154" s="2105"/>
    </row>
    <row r="155" spans="1:21">
      <c r="A155" s="2124">
        <v>8.1</v>
      </c>
      <c r="B155" s="633"/>
      <c r="C155" s="2132" t="s">
        <v>248</v>
      </c>
      <c r="D155" s="633"/>
      <c r="E155" s="2099"/>
      <c r="F155" s="633"/>
      <c r="G155" s="633"/>
      <c r="H155" s="409">
        <f t="shared" si="58"/>
        <v>0</v>
      </c>
      <c r="I155" s="2099"/>
      <c r="J155" s="2099"/>
      <c r="K155" s="633"/>
      <c r="L155" s="633"/>
      <c r="M155" s="2102"/>
      <c r="N155" s="2102"/>
      <c r="O155" s="2103">
        <f t="shared" si="56"/>
        <v>0</v>
      </c>
      <c r="P155" s="2103">
        <f t="shared" si="57"/>
        <v>0</v>
      </c>
      <c r="Q155" s="2094"/>
      <c r="R155" s="2102"/>
      <c r="S155" s="2105"/>
      <c r="T155" s="2105"/>
    </row>
    <row r="156" spans="1:21" s="644" customFormat="1" ht="14.4">
      <c r="A156" s="2082"/>
      <c r="B156" s="2086">
        <v>44197</v>
      </c>
      <c r="C156" s="2082" t="s">
        <v>1243</v>
      </c>
      <c r="D156" s="2082"/>
      <c r="E156" s="2095">
        <v>40954586</v>
      </c>
      <c r="F156" s="2088"/>
      <c r="G156" s="2082"/>
      <c r="H156" s="409">
        <f t="shared" si="58"/>
        <v>40954586</v>
      </c>
      <c r="I156" s="2095">
        <v>13200005.720686249</v>
      </c>
      <c r="J156" s="2095">
        <v>27754580.279313751</v>
      </c>
      <c r="K156" s="2086">
        <v>44561</v>
      </c>
      <c r="L156" s="2097">
        <f t="shared" ref="L156:L180" si="65">_xlfn.DAYS(K156,B156)+1</f>
        <v>365</v>
      </c>
      <c r="M156" s="2102">
        <v>0.2</v>
      </c>
      <c r="N156" s="2102">
        <v>0.3</v>
      </c>
      <c r="O156" s="2103">
        <f t="shared" si="56"/>
        <v>2640001.1441372503</v>
      </c>
      <c r="P156" s="2104">
        <f t="shared" ref="P156:P180" si="66">(H156*N156*365/365)</f>
        <v>12286375.800000001</v>
      </c>
      <c r="Q156" s="2091">
        <f>I156-O156</f>
        <v>10560004.576548999</v>
      </c>
      <c r="R156" s="2091">
        <f>I156-P156</f>
        <v>913629.92068624869</v>
      </c>
      <c r="S156" s="2105"/>
      <c r="T156" s="2105"/>
    </row>
    <row r="157" spans="1:21" ht="14.4">
      <c r="A157" s="633"/>
      <c r="B157" s="2120">
        <v>44534</v>
      </c>
      <c r="C157" s="633" t="s">
        <v>2326</v>
      </c>
      <c r="D157" s="633" t="s">
        <v>2263</v>
      </c>
      <c r="E157" s="2099"/>
      <c r="F157" s="2099">
        <v>256925</v>
      </c>
      <c r="G157" s="633"/>
      <c r="H157" s="409">
        <f t="shared" si="58"/>
        <v>256925</v>
      </c>
      <c r="I157" s="2099"/>
      <c r="J157" s="2099"/>
      <c r="K157" s="2098">
        <v>44561</v>
      </c>
      <c r="L157" s="2101">
        <f t="shared" si="65"/>
        <v>28</v>
      </c>
      <c r="M157" s="2102">
        <v>0.2</v>
      </c>
      <c r="N157" s="2102">
        <v>0.3</v>
      </c>
      <c r="O157" s="2103">
        <f t="shared" ref="O157:O180" si="67">(F157*M157*L157/365)</f>
        <v>3941.8630136986303</v>
      </c>
      <c r="P157" s="2104">
        <f t="shared" si="66"/>
        <v>77077.5</v>
      </c>
      <c r="Q157" s="2094">
        <f t="shared" ref="Q157:Q180" si="68">F157-O157</f>
        <v>252983.13698630137</v>
      </c>
      <c r="R157" s="2103">
        <f t="shared" ref="R157:R180" si="69">F157-P157</f>
        <v>179847.5</v>
      </c>
      <c r="S157" s="2105"/>
      <c r="T157" s="2105"/>
    </row>
    <row r="158" spans="1:21" ht="14.4">
      <c r="A158" s="633"/>
      <c r="B158" s="2120">
        <v>44333</v>
      </c>
      <c r="C158" s="633" t="s">
        <v>2327</v>
      </c>
      <c r="D158" s="633" t="s">
        <v>2328</v>
      </c>
      <c r="E158" s="2099"/>
      <c r="F158" s="2099">
        <v>20425</v>
      </c>
      <c r="G158" s="633"/>
      <c r="H158" s="409">
        <f t="shared" si="58"/>
        <v>20425</v>
      </c>
      <c r="I158" s="2099"/>
      <c r="J158" s="2099"/>
      <c r="K158" s="2098">
        <v>44561</v>
      </c>
      <c r="L158" s="2101">
        <f t="shared" si="65"/>
        <v>229</v>
      </c>
      <c r="M158" s="2102">
        <v>0.2</v>
      </c>
      <c r="N158" s="2102">
        <v>0.3</v>
      </c>
      <c r="O158" s="2103">
        <f t="shared" si="67"/>
        <v>2562.9178082191779</v>
      </c>
      <c r="P158" s="2104">
        <f t="shared" si="66"/>
        <v>6127.5</v>
      </c>
      <c r="Q158" s="2094">
        <f t="shared" si="68"/>
        <v>17862.082191780821</v>
      </c>
      <c r="R158" s="2103">
        <f t="shared" si="69"/>
        <v>14297.5</v>
      </c>
      <c r="S158" s="2105"/>
      <c r="T158" s="2105"/>
    </row>
    <row r="159" spans="1:21" ht="14.4">
      <c r="A159" s="633"/>
      <c r="B159" s="2120">
        <v>44283</v>
      </c>
      <c r="C159" s="633" t="s">
        <v>2329</v>
      </c>
      <c r="D159" s="633" t="s">
        <v>2323</v>
      </c>
      <c r="E159" s="2099"/>
      <c r="F159" s="2099">
        <v>379368</v>
      </c>
      <c r="G159" s="633"/>
      <c r="H159" s="409">
        <f t="shared" si="58"/>
        <v>379368</v>
      </c>
      <c r="I159" s="2099"/>
      <c r="J159" s="2099"/>
      <c r="K159" s="2098">
        <v>44561</v>
      </c>
      <c r="L159" s="2101">
        <f t="shared" si="65"/>
        <v>279</v>
      </c>
      <c r="M159" s="2102">
        <v>0.2</v>
      </c>
      <c r="N159" s="2102">
        <v>0.3</v>
      </c>
      <c r="O159" s="2103">
        <f t="shared" si="67"/>
        <v>57996.532602739731</v>
      </c>
      <c r="P159" s="2104">
        <f t="shared" si="66"/>
        <v>113810.4</v>
      </c>
      <c r="Q159" s="2094">
        <f t="shared" si="68"/>
        <v>321371.46739726025</v>
      </c>
      <c r="R159" s="2103">
        <f t="shared" si="69"/>
        <v>265557.59999999998</v>
      </c>
      <c r="S159" s="2105"/>
      <c r="T159" s="2105"/>
    </row>
    <row r="160" spans="1:21" ht="14.4">
      <c r="A160" s="633"/>
      <c r="B160" s="2120">
        <v>44363</v>
      </c>
      <c r="C160" s="633" t="s">
        <v>2330</v>
      </c>
      <c r="D160" s="633" t="s">
        <v>2323</v>
      </c>
      <c r="E160" s="2099"/>
      <c r="F160" s="2099">
        <v>29993</v>
      </c>
      <c r="G160" s="633"/>
      <c r="H160" s="409">
        <f t="shared" si="58"/>
        <v>29993</v>
      </c>
      <c r="I160" s="2099"/>
      <c r="J160" s="2099"/>
      <c r="K160" s="2098">
        <v>44561</v>
      </c>
      <c r="L160" s="2101">
        <f t="shared" si="65"/>
        <v>199</v>
      </c>
      <c r="M160" s="2102">
        <v>0.2</v>
      </c>
      <c r="N160" s="2102">
        <v>0.3</v>
      </c>
      <c r="O160" s="2103">
        <f t="shared" si="67"/>
        <v>3270.4695890410962</v>
      </c>
      <c r="P160" s="2104">
        <f t="shared" si="66"/>
        <v>8997.9</v>
      </c>
      <c r="Q160" s="2094">
        <f t="shared" si="68"/>
        <v>26722.530410958905</v>
      </c>
      <c r="R160" s="2103">
        <f t="shared" si="69"/>
        <v>20995.1</v>
      </c>
      <c r="S160" s="2105"/>
      <c r="T160" s="2105"/>
    </row>
    <row r="161" spans="1:20" ht="14.4">
      <c r="A161" s="633"/>
      <c r="B161" s="2120">
        <v>44426</v>
      </c>
      <c r="C161" s="633" t="s">
        <v>2331</v>
      </c>
      <c r="D161" s="633" t="s">
        <v>2332</v>
      </c>
      <c r="E161" s="2099"/>
      <c r="F161" s="2099">
        <v>701223</v>
      </c>
      <c r="G161" s="633"/>
      <c r="H161" s="409">
        <f t="shared" si="58"/>
        <v>701223</v>
      </c>
      <c r="I161" s="2099"/>
      <c r="J161" s="2099"/>
      <c r="K161" s="2098">
        <v>44561</v>
      </c>
      <c r="L161" s="2101">
        <f t="shared" si="65"/>
        <v>136</v>
      </c>
      <c r="M161" s="2102">
        <v>0.2</v>
      </c>
      <c r="N161" s="2102">
        <v>0.3</v>
      </c>
      <c r="O161" s="2103">
        <f t="shared" si="67"/>
        <v>52255.522191780823</v>
      </c>
      <c r="P161" s="2104">
        <f t="shared" si="66"/>
        <v>210366.9</v>
      </c>
      <c r="Q161" s="2094">
        <f t="shared" si="68"/>
        <v>648967.47780821915</v>
      </c>
      <c r="R161" s="2103">
        <f t="shared" si="69"/>
        <v>490856.1</v>
      </c>
      <c r="S161" s="2105"/>
      <c r="T161" s="2105"/>
    </row>
    <row r="162" spans="1:20" ht="14.4">
      <c r="A162" s="633"/>
      <c r="B162" s="2120">
        <v>44493</v>
      </c>
      <c r="C162" s="633" t="s">
        <v>2333</v>
      </c>
      <c r="D162" s="633" t="s">
        <v>2286</v>
      </c>
      <c r="E162" s="2099"/>
      <c r="F162" s="2099">
        <v>60630</v>
      </c>
      <c r="G162" s="633"/>
      <c r="H162" s="409">
        <f t="shared" si="58"/>
        <v>60630</v>
      </c>
      <c r="I162" s="2099"/>
      <c r="J162" s="2099"/>
      <c r="K162" s="2098">
        <v>44561</v>
      </c>
      <c r="L162" s="2101">
        <f t="shared" si="65"/>
        <v>69</v>
      </c>
      <c r="M162" s="2102">
        <v>0.2</v>
      </c>
      <c r="N162" s="2102">
        <v>0.3</v>
      </c>
      <c r="O162" s="2103">
        <f t="shared" si="67"/>
        <v>2292.3123287671233</v>
      </c>
      <c r="P162" s="2104">
        <f t="shared" si="66"/>
        <v>18189</v>
      </c>
      <c r="Q162" s="2094">
        <f t="shared" si="68"/>
        <v>58337.687671232874</v>
      </c>
      <c r="R162" s="2103">
        <f t="shared" si="69"/>
        <v>42441</v>
      </c>
      <c r="S162" s="2105"/>
      <c r="T162" s="2105"/>
    </row>
    <row r="163" spans="1:20" ht="14.4">
      <c r="A163" s="633"/>
      <c r="B163" s="2120">
        <v>44495</v>
      </c>
      <c r="C163" s="633" t="s">
        <v>2334</v>
      </c>
      <c r="D163" s="633" t="s">
        <v>2335</v>
      </c>
      <c r="E163" s="2099"/>
      <c r="F163" s="2099">
        <v>19565</v>
      </c>
      <c r="G163" s="633"/>
      <c r="H163" s="409">
        <f t="shared" si="58"/>
        <v>19565</v>
      </c>
      <c r="I163" s="2099"/>
      <c r="J163" s="2099"/>
      <c r="K163" s="2098">
        <v>44561</v>
      </c>
      <c r="L163" s="2101">
        <f t="shared" si="65"/>
        <v>67</v>
      </c>
      <c r="M163" s="2102">
        <v>0.2</v>
      </c>
      <c r="N163" s="2102">
        <v>0.3</v>
      </c>
      <c r="O163" s="2103">
        <f t="shared" si="67"/>
        <v>718.27671232876708</v>
      </c>
      <c r="P163" s="2104">
        <f t="shared" si="66"/>
        <v>5869.5</v>
      </c>
      <c r="Q163" s="2094">
        <f t="shared" si="68"/>
        <v>18846.723287671233</v>
      </c>
      <c r="R163" s="2103">
        <f t="shared" si="69"/>
        <v>13695.5</v>
      </c>
      <c r="S163" s="2105"/>
      <c r="T163" s="2105"/>
    </row>
    <row r="164" spans="1:20" ht="14.4">
      <c r="A164" s="633"/>
      <c r="B164" s="2120">
        <v>44450</v>
      </c>
      <c r="C164" s="633" t="s">
        <v>2336</v>
      </c>
      <c r="D164" s="633" t="s">
        <v>2337</v>
      </c>
      <c r="E164" s="2099"/>
      <c r="F164" s="2099">
        <v>538146</v>
      </c>
      <c r="G164" s="633"/>
      <c r="H164" s="409">
        <f t="shared" si="58"/>
        <v>538146</v>
      </c>
      <c r="I164" s="2099"/>
      <c r="J164" s="2099"/>
      <c r="K164" s="2098">
        <v>44561</v>
      </c>
      <c r="L164" s="2101">
        <f t="shared" si="65"/>
        <v>112</v>
      </c>
      <c r="M164" s="2102">
        <v>0.2</v>
      </c>
      <c r="N164" s="2102">
        <v>0.3</v>
      </c>
      <c r="O164" s="2103">
        <f t="shared" si="67"/>
        <v>33025.94630136987</v>
      </c>
      <c r="P164" s="2104">
        <f t="shared" si="66"/>
        <v>161443.79999999999</v>
      </c>
      <c r="Q164" s="2094">
        <f t="shared" si="68"/>
        <v>505120.05369863013</v>
      </c>
      <c r="R164" s="2103">
        <f t="shared" si="69"/>
        <v>376702.2</v>
      </c>
      <c r="S164" s="2105"/>
      <c r="T164" s="2105"/>
    </row>
    <row r="165" spans="1:20" ht="14.4">
      <c r="A165" s="633"/>
      <c r="B165" s="2120">
        <v>44480</v>
      </c>
      <c r="C165" s="633" t="s">
        <v>2334</v>
      </c>
      <c r="D165" s="633" t="s">
        <v>2338</v>
      </c>
      <c r="E165" s="2099"/>
      <c r="F165" s="2099">
        <v>19350</v>
      </c>
      <c r="G165" s="633"/>
      <c r="H165" s="409">
        <f t="shared" si="58"/>
        <v>19350</v>
      </c>
      <c r="I165" s="2099"/>
      <c r="J165" s="2099"/>
      <c r="K165" s="2098">
        <v>44561</v>
      </c>
      <c r="L165" s="2101">
        <f t="shared" si="65"/>
        <v>82</v>
      </c>
      <c r="M165" s="2102">
        <v>0.2</v>
      </c>
      <c r="N165" s="2102">
        <v>0.3</v>
      </c>
      <c r="O165" s="2103">
        <f t="shared" si="67"/>
        <v>869.42465753424653</v>
      </c>
      <c r="P165" s="2104">
        <f t="shared" si="66"/>
        <v>5805</v>
      </c>
      <c r="Q165" s="2094">
        <f t="shared" si="68"/>
        <v>18480.575342465752</v>
      </c>
      <c r="R165" s="2103">
        <f t="shared" si="69"/>
        <v>13545</v>
      </c>
      <c r="S165" s="2105"/>
      <c r="T165" s="2105"/>
    </row>
    <row r="166" spans="1:20" ht="14.4">
      <c r="A166" s="633"/>
      <c r="B166" s="2120">
        <v>44469</v>
      </c>
      <c r="C166" s="633" t="s">
        <v>2334</v>
      </c>
      <c r="D166" s="633" t="s">
        <v>545</v>
      </c>
      <c r="E166" s="2099"/>
      <c r="F166" s="2099">
        <v>30423</v>
      </c>
      <c r="G166" s="633"/>
      <c r="H166" s="409">
        <f t="shared" si="58"/>
        <v>30423</v>
      </c>
      <c r="I166" s="2099"/>
      <c r="J166" s="2099"/>
      <c r="K166" s="2098">
        <v>44561</v>
      </c>
      <c r="L166" s="2101">
        <f t="shared" si="65"/>
        <v>93</v>
      </c>
      <c r="M166" s="2102">
        <v>0.2</v>
      </c>
      <c r="N166" s="2102">
        <v>0.3</v>
      </c>
      <c r="O166" s="2103">
        <f t="shared" si="67"/>
        <v>1550.3227397260275</v>
      </c>
      <c r="P166" s="2104">
        <f t="shared" si="66"/>
        <v>9126.9</v>
      </c>
      <c r="Q166" s="2094">
        <f t="shared" si="68"/>
        <v>28872.677260273973</v>
      </c>
      <c r="R166" s="2103">
        <f t="shared" si="69"/>
        <v>21296.1</v>
      </c>
      <c r="S166" s="2105"/>
      <c r="T166" s="2105"/>
    </row>
    <row r="167" spans="1:20" ht="14.4">
      <c r="A167" s="633"/>
      <c r="B167" s="2120">
        <v>44488</v>
      </c>
      <c r="C167" s="633" t="s">
        <v>2339</v>
      </c>
      <c r="D167" s="633" t="s">
        <v>2328</v>
      </c>
      <c r="E167" s="2099"/>
      <c r="F167" s="2099">
        <v>324450</v>
      </c>
      <c r="G167" s="633"/>
      <c r="H167" s="409">
        <f t="shared" si="58"/>
        <v>324450</v>
      </c>
      <c r="I167" s="2099"/>
      <c r="J167" s="2099"/>
      <c r="K167" s="2098">
        <v>44561</v>
      </c>
      <c r="L167" s="2101">
        <f t="shared" si="65"/>
        <v>74</v>
      </c>
      <c r="M167" s="2102">
        <v>0.2</v>
      </c>
      <c r="N167" s="2102">
        <v>0.3</v>
      </c>
      <c r="O167" s="2103">
        <f t="shared" si="67"/>
        <v>13155.780821917808</v>
      </c>
      <c r="P167" s="2104">
        <f t="shared" si="66"/>
        <v>97335</v>
      </c>
      <c r="Q167" s="2094">
        <f t="shared" si="68"/>
        <v>311294.21917808219</v>
      </c>
      <c r="R167" s="2103">
        <f t="shared" si="69"/>
        <v>227115</v>
      </c>
      <c r="S167" s="2105"/>
      <c r="T167" s="2105"/>
    </row>
    <row r="168" spans="1:20" ht="14.4">
      <c r="A168" s="633"/>
      <c r="B168" s="2120">
        <v>44544</v>
      </c>
      <c r="C168" s="633" t="s">
        <v>2334</v>
      </c>
      <c r="D168" s="633" t="s">
        <v>2340</v>
      </c>
      <c r="E168" s="2099"/>
      <c r="F168" s="2099">
        <v>24940</v>
      </c>
      <c r="G168" s="633"/>
      <c r="H168" s="409">
        <f t="shared" si="58"/>
        <v>24940</v>
      </c>
      <c r="I168" s="2099"/>
      <c r="J168" s="2099"/>
      <c r="K168" s="2098">
        <v>44561</v>
      </c>
      <c r="L168" s="2101">
        <f t="shared" si="65"/>
        <v>18</v>
      </c>
      <c r="M168" s="2102">
        <v>0.2</v>
      </c>
      <c r="N168" s="2102">
        <v>0.3</v>
      </c>
      <c r="O168" s="2103">
        <f t="shared" si="67"/>
        <v>245.98356164383563</v>
      </c>
      <c r="P168" s="2104">
        <f t="shared" si="66"/>
        <v>7482</v>
      </c>
      <c r="Q168" s="2094">
        <f t="shared" si="68"/>
        <v>24694.016438356164</v>
      </c>
      <c r="R168" s="2103">
        <f t="shared" si="69"/>
        <v>17458</v>
      </c>
      <c r="S168" s="2105"/>
      <c r="T168" s="2105"/>
    </row>
    <row r="169" spans="1:20" ht="14.4">
      <c r="A169" s="633"/>
      <c r="B169" s="2120">
        <v>44553</v>
      </c>
      <c r="C169" s="633" t="s">
        <v>2341</v>
      </c>
      <c r="D169" s="633" t="s">
        <v>2342</v>
      </c>
      <c r="E169" s="2099"/>
      <c r="F169" s="2099">
        <v>10482</v>
      </c>
      <c r="G169" s="633"/>
      <c r="H169" s="409">
        <f t="shared" si="58"/>
        <v>10482</v>
      </c>
      <c r="I169" s="2099"/>
      <c r="J169" s="2099"/>
      <c r="K169" s="2098">
        <v>44561</v>
      </c>
      <c r="L169" s="2101">
        <f t="shared" si="65"/>
        <v>9</v>
      </c>
      <c r="M169" s="2102">
        <v>0.2</v>
      </c>
      <c r="N169" s="2102">
        <v>0.3</v>
      </c>
      <c r="O169" s="2103">
        <f t="shared" si="67"/>
        <v>51.692054794520551</v>
      </c>
      <c r="P169" s="2104">
        <f t="shared" si="66"/>
        <v>3144.6</v>
      </c>
      <c r="Q169" s="2094">
        <f t="shared" si="68"/>
        <v>10430.307945205479</v>
      </c>
      <c r="R169" s="2103">
        <f t="shared" si="69"/>
        <v>7337.4</v>
      </c>
      <c r="S169" s="2105"/>
      <c r="T169" s="2105"/>
    </row>
    <row r="170" spans="1:20" ht="14.4">
      <c r="A170" s="633"/>
      <c r="B170" s="2120">
        <v>44553</v>
      </c>
      <c r="C170" s="633" t="s">
        <v>2341</v>
      </c>
      <c r="D170" s="633" t="s">
        <v>2343</v>
      </c>
      <c r="E170" s="2099"/>
      <c r="F170" s="2099">
        <v>10482</v>
      </c>
      <c r="G170" s="633"/>
      <c r="H170" s="409">
        <f t="shared" si="58"/>
        <v>10482</v>
      </c>
      <c r="I170" s="2099"/>
      <c r="J170" s="2099"/>
      <c r="K170" s="2098">
        <v>44561</v>
      </c>
      <c r="L170" s="2101">
        <f t="shared" si="65"/>
        <v>9</v>
      </c>
      <c r="M170" s="2102">
        <v>0.2</v>
      </c>
      <c r="N170" s="2102">
        <v>0.3</v>
      </c>
      <c r="O170" s="2103">
        <f t="shared" si="67"/>
        <v>51.692054794520551</v>
      </c>
      <c r="P170" s="2104">
        <f t="shared" si="66"/>
        <v>3144.6</v>
      </c>
      <c r="Q170" s="2094">
        <f t="shared" si="68"/>
        <v>10430.307945205479</v>
      </c>
      <c r="R170" s="2103">
        <f t="shared" si="69"/>
        <v>7337.4</v>
      </c>
      <c r="S170" s="2105"/>
      <c r="T170" s="2105"/>
    </row>
    <row r="171" spans="1:20" ht="14.4">
      <c r="A171" s="633"/>
      <c r="B171" s="2120">
        <v>44558</v>
      </c>
      <c r="C171" s="633" t="s">
        <v>2344</v>
      </c>
      <c r="D171" s="633" t="s">
        <v>2332</v>
      </c>
      <c r="E171" s="2099"/>
      <c r="F171" s="2099">
        <v>258038</v>
      </c>
      <c r="G171" s="633"/>
      <c r="H171" s="409">
        <f t="shared" si="58"/>
        <v>258038</v>
      </c>
      <c r="I171" s="2099"/>
      <c r="J171" s="2099"/>
      <c r="K171" s="2098">
        <v>44561</v>
      </c>
      <c r="L171" s="2101">
        <f t="shared" si="65"/>
        <v>4</v>
      </c>
      <c r="M171" s="2102">
        <v>0.2</v>
      </c>
      <c r="N171" s="2102">
        <v>0.3</v>
      </c>
      <c r="O171" s="2103">
        <f t="shared" si="67"/>
        <v>565.56273972602742</v>
      </c>
      <c r="P171" s="2104">
        <f t="shared" si="66"/>
        <v>77411.399999999994</v>
      </c>
      <c r="Q171" s="2094">
        <f t="shared" si="68"/>
        <v>257472.43726027396</v>
      </c>
      <c r="R171" s="2103">
        <f t="shared" si="69"/>
        <v>180626.6</v>
      </c>
      <c r="S171" s="2105"/>
      <c r="T171" s="2105"/>
    </row>
    <row r="172" spans="1:20" ht="14.4">
      <c r="A172" s="633"/>
      <c r="B172" s="2120">
        <v>44559</v>
      </c>
      <c r="C172" s="633" t="s">
        <v>2334</v>
      </c>
      <c r="D172" s="633" t="s">
        <v>2345</v>
      </c>
      <c r="E172" s="2099"/>
      <c r="F172" s="2099">
        <v>27950</v>
      </c>
      <c r="G172" s="633"/>
      <c r="H172" s="409">
        <f t="shared" si="58"/>
        <v>27950</v>
      </c>
      <c r="I172" s="2099"/>
      <c r="J172" s="2099"/>
      <c r="K172" s="2098">
        <v>44561</v>
      </c>
      <c r="L172" s="2101">
        <f t="shared" si="65"/>
        <v>3</v>
      </c>
      <c r="M172" s="2102">
        <v>0.2</v>
      </c>
      <c r="N172" s="2102">
        <v>0.3</v>
      </c>
      <c r="O172" s="2103">
        <f t="shared" si="67"/>
        <v>45.945205479452056</v>
      </c>
      <c r="P172" s="2104">
        <f t="shared" si="66"/>
        <v>8385</v>
      </c>
      <c r="Q172" s="2094">
        <f t="shared" si="68"/>
        <v>27904.054794520547</v>
      </c>
      <c r="R172" s="2103">
        <f t="shared" si="69"/>
        <v>19565</v>
      </c>
      <c r="S172" s="2105"/>
      <c r="T172" s="2105"/>
    </row>
    <row r="173" spans="1:20" ht="14.4">
      <c r="A173" s="633"/>
      <c r="B173" s="2120">
        <v>44560</v>
      </c>
      <c r="C173" s="633" t="s">
        <v>2346</v>
      </c>
      <c r="D173" s="633" t="s">
        <v>2347</v>
      </c>
      <c r="E173" s="2099"/>
      <c r="F173" s="2099">
        <v>9675</v>
      </c>
      <c r="G173" s="633"/>
      <c r="H173" s="409">
        <f t="shared" si="58"/>
        <v>9675</v>
      </c>
      <c r="I173" s="2099"/>
      <c r="J173" s="2099"/>
      <c r="K173" s="2098">
        <v>44561</v>
      </c>
      <c r="L173" s="2101">
        <f t="shared" si="65"/>
        <v>2</v>
      </c>
      <c r="M173" s="2102">
        <v>0.2</v>
      </c>
      <c r="N173" s="2102">
        <v>0.3</v>
      </c>
      <c r="O173" s="2103">
        <f t="shared" si="67"/>
        <v>10.602739726027398</v>
      </c>
      <c r="P173" s="2104">
        <f t="shared" si="66"/>
        <v>2902.5</v>
      </c>
      <c r="Q173" s="2094">
        <f t="shared" si="68"/>
        <v>9664.3972602739723</v>
      </c>
      <c r="R173" s="2103">
        <f t="shared" si="69"/>
        <v>6772.5</v>
      </c>
      <c r="S173" s="2105"/>
      <c r="T173" s="2105"/>
    </row>
    <row r="174" spans="1:20" ht="14.4">
      <c r="A174" s="633"/>
      <c r="B174" s="2120">
        <v>44560</v>
      </c>
      <c r="C174" s="633" t="s">
        <v>2348</v>
      </c>
      <c r="D174" s="633" t="s">
        <v>2323</v>
      </c>
      <c r="E174" s="2099"/>
      <c r="F174" s="2099">
        <v>464400</v>
      </c>
      <c r="G174" s="633"/>
      <c r="H174" s="409">
        <f t="shared" si="58"/>
        <v>464400</v>
      </c>
      <c r="I174" s="2099"/>
      <c r="J174" s="2099"/>
      <c r="K174" s="2098">
        <v>44561</v>
      </c>
      <c r="L174" s="2101">
        <f t="shared" si="65"/>
        <v>2</v>
      </c>
      <c r="M174" s="2102">
        <v>0.2</v>
      </c>
      <c r="N174" s="2102">
        <v>0.3</v>
      </c>
      <c r="O174" s="2103">
        <f t="shared" si="67"/>
        <v>508.93150684931504</v>
      </c>
      <c r="P174" s="2104">
        <f t="shared" si="66"/>
        <v>139320</v>
      </c>
      <c r="Q174" s="2094">
        <f t="shared" si="68"/>
        <v>463891.0684931507</v>
      </c>
      <c r="R174" s="2103">
        <f t="shared" si="69"/>
        <v>325080</v>
      </c>
      <c r="S174" s="2105"/>
      <c r="T174" s="2105"/>
    </row>
    <row r="175" spans="1:20" ht="14.4">
      <c r="A175" s="633"/>
      <c r="B175" s="2120">
        <v>44560</v>
      </c>
      <c r="C175" s="633" t="s">
        <v>2334</v>
      </c>
      <c r="D175" s="633" t="s">
        <v>2349</v>
      </c>
      <c r="E175" s="2099"/>
      <c r="F175" s="2099">
        <v>38700</v>
      </c>
      <c r="G175" s="633"/>
      <c r="H175" s="409">
        <f t="shared" si="58"/>
        <v>38700</v>
      </c>
      <c r="I175" s="2099"/>
      <c r="J175" s="2099"/>
      <c r="K175" s="2098">
        <v>44561</v>
      </c>
      <c r="L175" s="2101">
        <f t="shared" si="65"/>
        <v>2</v>
      </c>
      <c r="M175" s="2102">
        <v>0.2</v>
      </c>
      <c r="N175" s="2102">
        <v>0.3</v>
      </c>
      <c r="O175" s="2103">
        <f t="shared" si="67"/>
        <v>42.410958904109592</v>
      </c>
      <c r="P175" s="2104">
        <f t="shared" si="66"/>
        <v>11610</v>
      </c>
      <c r="Q175" s="2094">
        <f t="shared" si="68"/>
        <v>38657.589041095889</v>
      </c>
      <c r="R175" s="2103">
        <f t="shared" si="69"/>
        <v>27090</v>
      </c>
      <c r="S175" s="2105"/>
      <c r="T175" s="2105"/>
    </row>
    <row r="176" spans="1:20" ht="14.4">
      <c r="A176" s="633"/>
      <c r="B176" s="2120">
        <v>44452</v>
      </c>
      <c r="C176" s="633" t="s">
        <v>2350</v>
      </c>
      <c r="D176" s="633" t="s">
        <v>2323</v>
      </c>
      <c r="E176" s="2099"/>
      <c r="F176" s="2099">
        <v>60738</v>
      </c>
      <c r="G176" s="633"/>
      <c r="H176" s="409">
        <f t="shared" si="58"/>
        <v>60738</v>
      </c>
      <c r="I176" s="2099"/>
      <c r="J176" s="2099"/>
      <c r="K176" s="2098">
        <v>44561</v>
      </c>
      <c r="L176" s="2101">
        <f t="shared" si="65"/>
        <v>110</v>
      </c>
      <c r="M176" s="2102">
        <v>0.2</v>
      </c>
      <c r="N176" s="2102">
        <v>0.3</v>
      </c>
      <c r="O176" s="2103">
        <f t="shared" si="67"/>
        <v>3660.9205479452053</v>
      </c>
      <c r="P176" s="2104">
        <f t="shared" si="66"/>
        <v>18221.399999999998</v>
      </c>
      <c r="Q176" s="2094">
        <f t="shared" si="68"/>
        <v>57077.079452054793</v>
      </c>
      <c r="R176" s="2103">
        <f t="shared" si="69"/>
        <v>42516.600000000006</v>
      </c>
      <c r="S176" s="2105"/>
      <c r="T176" s="2105"/>
    </row>
    <row r="177" spans="1:21" ht="14.4">
      <c r="A177" s="633"/>
      <c r="B177" s="2120">
        <v>44522</v>
      </c>
      <c r="C177" s="633" t="s">
        <v>2351</v>
      </c>
      <c r="D177" s="633" t="s">
        <v>2286</v>
      </c>
      <c r="E177" s="2099"/>
      <c r="F177" s="2099">
        <v>82037</v>
      </c>
      <c r="G177" s="633"/>
      <c r="H177" s="409">
        <f t="shared" si="58"/>
        <v>82037</v>
      </c>
      <c r="I177" s="2099"/>
      <c r="J177" s="2099"/>
      <c r="K177" s="2098">
        <v>44561</v>
      </c>
      <c r="L177" s="2101">
        <f t="shared" si="65"/>
        <v>40</v>
      </c>
      <c r="M177" s="2102">
        <v>0.2</v>
      </c>
      <c r="N177" s="2102">
        <v>0.3</v>
      </c>
      <c r="O177" s="2103">
        <f t="shared" si="67"/>
        <v>1798.0712328767124</v>
      </c>
      <c r="P177" s="2104">
        <f t="shared" si="66"/>
        <v>24611.1</v>
      </c>
      <c r="Q177" s="2094">
        <f t="shared" si="68"/>
        <v>80238.928767123289</v>
      </c>
      <c r="R177" s="2103">
        <f t="shared" si="69"/>
        <v>57425.9</v>
      </c>
      <c r="S177" s="2105"/>
      <c r="T177" s="2105"/>
    </row>
    <row r="178" spans="1:21" ht="14.4">
      <c r="A178" s="633"/>
      <c r="B178" s="2120">
        <v>44544</v>
      </c>
      <c r="C178" s="633" t="s">
        <v>2334</v>
      </c>
      <c r="D178" s="633" t="s">
        <v>2352</v>
      </c>
      <c r="E178" s="2099"/>
      <c r="F178" s="2099">
        <v>9138</v>
      </c>
      <c r="G178" s="633"/>
      <c r="H178" s="409">
        <f t="shared" si="58"/>
        <v>9138</v>
      </c>
      <c r="I178" s="2099"/>
      <c r="J178" s="2099"/>
      <c r="K178" s="2098">
        <v>44561</v>
      </c>
      <c r="L178" s="2101">
        <f t="shared" si="65"/>
        <v>18</v>
      </c>
      <c r="M178" s="2102">
        <v>0.2</v>
      </c>
      <c r="N178" s="2102">
        <v>0.3</v>
      </c>
      <c r="O178" s="2103">
        <f t="shared" si="67"/>
        <v>90.128219178082205</v>
      </c>
      <c r="P178" s="2104">
        <f t="shared" si="66"/>
        <v>2741.4</v>
      </c>
      <c r="Q178" s="2094">
        <f t="shared" si="68"/>
        <v>9047.8717808219171</v>
      </c>
      <c r="R178" s="2103">
        <f t="shared" si="69"/>
        <v>6396.6</v>
      </c>
      <c r="S178" s="2105"/>
      <c r="T178" s="2105"/>
    </row>
    <row r="179" spans="1:21" ht="14.4">
      <c r="A179" s="633"/>
      <c r="B179" s="2120">
        <v>44544</v>
      </c>
      <c r="C179" s="633" t="s">
        <v>2353</v>
      </c>
      <c r="D179" s="633" t="s">
        <v>2354</v>
      </c>
      <c r="E179" s="2099"/>
      <c r="F179" s="2099">
        <v>14375</v>
      </c>
      <c r="G179" s="633"/>
      <c r="H179" s="409">
        <f t="shared" si="58"/>
        <v>14375</v>
      </c>
      <c r="I179" s="2099"/>
      <c r="J179" s="2099"/>
      <c r="K179" s="2098">
        <v>44561</v>
      </c>
      <c r="L179" s="2101">
        <f t="shared" si="65"/>
        <v>18</v>
      </c>
      <c r="M179" s="2102">
        <v>0.2</v>
      </c>
      <c r="N179" s="2102">
        <v>0.3</v>
      </c>
      <c r="O179" s="2103">
        <f t="shared" si="67"/>
        <v>141.78082191780823</v>
      </c>
      <c r="P179" s="2104">
        <f t="shared" si="66"/>
        <v>4312.5</v>
      </c>
      <c r="Q179" s="2094">
        <f t="shared" si="68"/>
        <v>14233.219178082192</v>
      </c>
      <c r="R179" s="2103">
        <f t="shared" si="69"/>
        <v>10062.5</v>
      </c>
      <c r="S179" s="2105"/>
      <c r="T179" s="2105"/>
    </row>
    <row r="180" spans="1:21" ht="14.4">
      <c r="A180" s="633"/>
      <c r="B180" s="2120">
        <v>44553</v>
      </c>
      <c r="C180" s="633" t="s">
        <v>2355</v>
      </c>
      <c r="D180" s="633" t="s">
        <v>2356</v>
      </c>
      <c r="E180" s="2099"/>
      <c r="F180" s="2099">
        <v>17276</v>
      </c>
      <c r="G180" s="633"/>
      <c r="H180" s="409">
        <f t="shared" si="58"/>
        <v>17276</v>
      </c>
      <c r="I180" s="2099"/>
      <c r="J180" s="2099"/>
      <c r="K180" s="2098">
        <v>44561</v>
      </c>
      <c r="L180" s="2101">
        <f t="shared" si="65"/>
        <v>9</v>
      </c>
      <c r="M180" s="2102">
        <v>0.2</v>
      </c>
      <c r="N180" s="2102">
        <v>0.3</v>
      </c>
      <c r="O180" s="2103">
        <f t="shared" si="67"/>
        <v>85.196712328767134</v>
      </c>
      <c r="P180" s="2104">
        <f t="shared" si="66"/>
        <v>5182.8</v>
      </c>
      <c r="Q180" s="2094">
        <f t="shared" si="68"/>
        <v>17190.803287671231</v>
      </c>
      <c r="R180" s="2103">
        <f t="shared" si="69"/>
        <v>12093.2</v>
      </c>
      <c r="S180" s="2105"/>
      <c r="T180" s="2105"/>
    </row>
    <row r="181" spans="1:21">
      <c r="A181" s="633"/>
      <c r="B181" s="633"/>
      <c r="C181" s="633"/>
      <c r="D181" s="633"/>
      <c r="E181" s="2099"/>
      <c r="F181" s="2115"/>
      <c r="G181" s="633"/>
      <c r="H181" s="409">
        <f t="shared" si="58"/>
        <v>0</v>
      </c>
      <c r="I181" s="2099"/>
      <c r="J181" s="2099"/>
      <c r="K181" s="633"/>
      <c r="L181" s="633"/>
      <c r="M181" s="2102"/>
      <c r="N181" s="2102"/>
      <c r="O181" s="2103"/>
      <c r="P181" s="2103">
        <f t="shared" si="57"/>
        <v>0</v>
      </c>
      <c r="Q181" s="2094"/>
      <c r="R181" s="2102"/>
      <c r="S181" s="2105"/>
      <c r="T181" s="2105"/>
      <c r="U181" s="916"/>
    </row>
    <row r="182" spans="1:21" ht="14.4">
      <c r="A182" s="2083">
        <v>9</v>
      </c>
      <c r="B182" s="3982" t="s">
        <v>2357</v>
      </c>
      <c r="C182" s="3982"/>
      <c r="D182" s="2083"/>
      <c r="E182" s="2107"/>
      <c r="F182" s="2083"/>
      <c r="G182" s="2083"/>
      <c r="H182" s="409">
        <f t="shared" si="58"/>
        <v>0</v>
      </c>
      <c r="I182" s="2099"/>
      <c r="J182" s="2099"/>
      <c r="K182" s="633"/>
      <c r="L182" s="633"/>
      <c r="M182" s="2102"/>
      <c r="N182" s="2102"/>
      <c r="O182" s="2103">
        <f t="shared" si="56"/>
        <v>0</v>
      </c>
      <c r="P182" s="2103">
        <f t="shared" si="57"/>
        <v>0</v>
      </c>
      <c r="Q182" s="2094"/>
      <c r="R182" s="2102"/>
      <c r="S182" s="2105"/>
      <c r="T182" s="2105"/>
    </row>
    <row r="183" spans="1:21">
      <c r="A183" s="633">
        <v>9.1</v>
      </c>
      <c r="B183" s="633"/>
      <c r="C183" s="633" t="s">
        <v>1485</v>
      </c>
      <c r="D183" s="633"/>
      <c r="E183" s="2099"/>
      <c r="F183" s="633"/>
      <c r="G183" s="633"/>
      <c r="H183" s="409">
        <f t="shared" si="58"/>
        <v>0</v>
      </c>
      <c r="I183" s="2099"/>
      <c r="J183" s="2099"/>
      <c r="K183" s="633"/>
      <c r="L183" s="633"/>
      <c r="M183" s="2102"/>
      <c r="N183" s="2102"/>
      <c r="O183" s="2103">
        <f t="shared" si="56"/>
        <v>0</v>
      </c>
      <c r="P183" s="2103">
        <f t="shared" si="57"/>
        <v>0</v>
      </c>
      <c r="Q183" s="2094"/>
      <c r="R183" s="2102"/>
      <c r="S183" s="2105"/>
      <c r="T183" s="2105"/>
    </row>
    <row r="184" spans="1:21" s="644" customFormat="1" ht="14.4">
      <c r="A184" s="2082"/>
      <c r="B184" s="2086">
        <v>44197</v>
      </c>
      <c r="C184" s="2082" t="s">
        <v>1243</v>
      </c>
      <c r="D184" s="2082"/>
      <c r="E184" s="2095">
        <v>201757986.28999999</v>
      </c>
      <c r="F184" s="2088"/>
      <c r="G184" s="2082"/>
      <c r="H184" s="409">
        <f t="shared" si="58"/>
        <v>201757986.28999999</v>
      </c>
      <c r="I184" s="2095">
        <v>65914032.485119998</v>
      </c>
      <c r="J184" s="2095">
        <v>135843953.80487999</v>
      </c>
      <c r="K184" s="2086">
        <v>44561</v>
      </c>
      <c r="L184" s="2097">
        <f>_xlfn.DAYS(K184,B184)+1</f>
        <v>365</v>
      </c>
      <c r="M184" s="2102">
        <v>0.2</v>
      </c>
      <c r="N184" s="2102">
        <v>0.2</v>
      </c>
      <c r="O184" s="2103">
        <f t="shared" si="56"/>
        <v>13182806.497024</v>
      </c>
      <c r="P184" s="2104">
        <f t="shared" ref="P184:P185" si="70">(H184*N184*365/365)</f>
        <v>40351597.258000001</v>
      </c>
      <c r="Q184" s="2091">
        <f>I184-O184</f>
        <v>52731225.988095999</v>
      </c>
      <c r="R184" s="2091">
        <f>I184-P184</f>
        <v>25562435.227119997</v>
      </c>
      <c r="S184" s="2105"/>
      <c r="T184" s="2105"/>
    </row>
    <row r="185" spans="1:21" ht="14.4">
      <c r="A185" s="633"/>
      <c r="B185" s="2120">
        <v>44378</v>
      </c>
      <c r="C185" s="633" t="s">
        <v>2358</v>
      </c>
      <c r="D185" s="633"/>
      <c r="E185" s="2099"/>
      <c r="F185" s="2099">
        <v>65000</v>
      </c>
      <c r="G185" s="633"/>
      <c r="H185" s="409">
        <f t="shared" si="58"/>
        <v>65000</v>
      </c>
      <c r="I185" s="2099"/>
      <c r="J185" s="2099"/>
      <c r="K185" s="2098">
        <v>44561</v>
      </c>
      <c r="L185" s="2101">
        <f>_xlfn.DAYS(K185,B185)+1</f>
        <v>184</v>
      </c>
      <c r="M185" s="2102">
        <v>0.125</v>
      </c>
      <c r="N185" s="2102">
        <v>0.2</v>
      </c>
      <c r="O185" s="2103">
        <f t="shared" ref="O185" si="71">(F185*M185*L185/365)</f>
        <v>4095.8904109589039</v>
      </c>
      <c r="P185" s="2104">
        <f t="shared" si="70"/>
        <v>13000</v>
      </c>
      <c r="Q185" s="2094">
        <f t="shared" ref="Q185" si="72">F185-O185</f>
        <v>60904.109589041094</v>
      </c>
      <c r="R185" s="2103">
        <f t="shared" ref="R185" si="73">F185-P185</f>
        <v>52000</v>
      </c>
      <c r="S185" s="2105"/>
      <c r="T185" s="2105"/>
      <c r="U185" s="916"/>
    </row>
    <row r="186" spans="1:21" s="644" customFormat="1" ht="14.4">
      <c r="A186" s="2082"/>
      <c r="B186" s="2082"/>
      <c r="C186" s="2082" t="s">
        <v>1486</v>
      </c>
      <c r="D186" s="2082"/>
      <c r="E186" s="2095">
        <v>290395.46000000002</v>
      </c>
      <c r="F186" s="2082"/>
      <c r="G186" s="2095">
        <v>290395.46000000002</v>
      </c>
      <c r="H186" s="409">
        <f t="shared" si="58"/>
        <v>0</v>
      </c>
      <c r="I186" s="2095">
        <v>250.44479999999749</v>
      </c>
      <c r="J186" s="2095">
        <v>290145.01520000002</v>
      </c>
      <c r="K186" s="2082"/>
      <c r="L186" s="2082"/>
      <c r="M186" s="2102"/>
      <c r="N186" s="2102"/>
      <c r="O186" s="2103"/>
      <c r="P186" s="2103">
        <f t="shared" si="57"/>
        <v>0</v>
      </c>
      <c r="Q186" s="2094"/>
      <c r="R186" s="2102"/>
      <c r="S186" s="2105"/>
      <c r="T186" s="2105"/>
    </row>
    <row r="187" spans="1:21">
      <c r="A187" s="633"/>
      <c r="B187" s="633"/>
      <c r="C187" s="633"/>
      <c r="D187" s="633"/>
      <c r="E187" s="2099"/>
      <c r="F187" s="633"/>
      <c r="G187" s="633"/>
      <c r="H187" s="409">
        <f t="shared" si="58"/>
        <v>0</v>
      </c>
      <c r="I187" s="2099"/>
      <c r="J187" s="2099"/>
      <c r="K187" s="633"/>
      <c r="L187" s="633"/>
      <c r="M187" s="2102"/>
      <c r="N187" s="2102"/>
      <c r="O187" s="2103">
        <f t="shared" si="56"/>
        <v>0</v>
      </c>
      <c r="P187" s="2103">
        <f t="shared" si="57"/>
        <v>0</v>
      </c>
      <c r="Q187" s="2094"/>
      <c r="R187" s="2102"/>
      <c r="S187" s="2105"/>
      <c r="T187" s="2105"/>
    </row>
    <row r="188" spans="1:21" ht="14.4">
      <c r="A188" s="2083">
        <v>10</v>
      </c>
      <c r="B188" s="3982" t="s">
        <v>39</v>
      </c>
      <c r="C188" s="3982" t="s">
        <v>39</v>
      </c>
      <c r="D188" s="2083"/>
      <c r="E188" s="2107"/>
      <c r="F188" s="2083"/>
      <c r="G188" s="2083"/>
      <c r="H188" s="409">
        <f t="shared" si="58"/>
        <v>0</v>
      </c>
      <c r="I188" s="2099"/>
      <c r="J188" s="2099"/>
      <c r="K188" s="633"/>
      <c r="L188" s="633"/>
      <c r="M188" s="2102"/>
      <c r="N188" s="2102"/>
      <c r="O188" s="2103">
        <f t="shared" si="56"/>
        <v>0</v>
      </c>
      <c r="P188" s="2103">
        <f t="shared" si="57"/>
        <v>0</v>
      </c>
      <c r="Q188" s="2094"/>
      <c r="R188" s="2102"/>
      <c r="S188" s="2105"/>
      <c r="T188" s="2105"/>
    </row>
    <row r="189" spans="1:21">
      <c r="A189" s="633">
        <v>10.1</v>
      </c>
      <c r="B189" s="633"/>
      <c r="C189" s="633" t="s">
        <v>39</v>
      </c>
      <c r="D189" s="633"/>
      <c r="E189" s="2099"/>
      <c r="F189" s="633"/>
      <c r="G189" s="633"/>
      <c r="H189" s="409">
        <f t="shared" si="58"/>
        <v>0</v>
      </c>
      <c r="I189" s="2099"/>
      <c r="J189" s="2099"/>
      <c r="K189" s="633"/>
      <c r="L189" s="633"/>
      <c r="M189" s="2102"/>
      <c r="N189" s="2102"/>
      <c r="O189" s="2103"/>
      <c r="P189" s="2103">
        <f t="shared" si="57"/>
        <v>0</v>
      </c>
      <c r="Q189" s="2094"/>
      <c r="R189" s="2102"/>
      <c r="S189" s="2105"/>
      <c r="T189" s="2105"/>
    </row>
    <row r="190" spans="1:21" s="644" customFormat="1" ht="14.4">
      <c r="A190" s="2082"/>
      <c r="B190" s="2086">
        <v>44197</v>
      </c>
      <c r="C190" s="2082" t="s">
        <v>1243</v>
      </c>
      <c r="D190" s="2082"/>
      <c r="E190" s="2095">
        <v>1777843.355</v>
      </c>
      <c r="F190" s="2088"/>
      <c r="G190" s="2082"/>
      <c r="H190" s="409">
        <f t="shared" si="58"/>
        <v>1777843.355</v>
      </c>
      <c r="I190" s="2095">
        <v>625045.80391647993</v>
      </c>
      <c r="J190" s="2095">
        <v>1152797.5510835201</v>
      </c>
      <c r="K190" s="2086">
        <v>44561</v>
      </c>
      <c r="L190" s="2097">
        <f>_xlfn.DAYS(K190,B190)+1</f>
        <v>365</v>
      </c>
      <c r="M190" s="2102">
        <v>0.2</v>
      </c>
      <c r="N190" s="2102">
        <v>0.3</v>
      </c>
      <c r="O190" s="2103">
        <f t="shared" si="56"/>
        <v>125009.16078329599</v>
      </c>
      <c r="P190" s="2104">
        <f t="shared" ref="P190:P191" si="74">(H190*N190*365/365)</f>
        <v>533353.00650000002</v>
      </c>
      <c r="Q190" s="2091">
        <f>I190-O190</f>
        <v>500036.64313318394</v>
      </c>
      <c r="R190" s="2091">
        <f>I190-P190</f>
        <v>91692.797416479909</v>
      </c>
      <c r="S190" s="2105"/>
      <c r="T190" s="2105"/>
    </row>
    <row r="191" spans="1:21" ht="14.4">
      <c r="A191" s="633"/>
      <c r="B191" s="2120">
        <v>44378</v>
      </c>
      <c r="C191" s="633" t="s">
        <v>2359</v>
      </c>
      <c r="D191" s="633"/>
      <c r="E191" s="2099"/>
      <c r="F191" s="2099">
        <v>29899</v>
      </c>
      <c r="G191" s="633"/>
      <c r="H191" s="409">
        <f t="shared" si="58"/>
        <v>29899</v>
      </c>
      <c r="I191" s="2099"/>
      <c r="J191" s="2099"/>
      <c r="K191" s="2098">
        <v>44561</v>
      </c>
      <c r="L191" s="2101">
        <f>_xlfn.DAYS(K191,B191)+1</f>
        <v>184</v>
      </c>
      <c r="M191" s="2102">
        <v>0.2</v>
      </c>
      <c r="N191" s="2102">
        <v>0.3</v>
      </c>
      <c r="O191" s="2103">
        <f t="shared" ref="O191" si="75">(F191*M191*L191/365)</f>
        <v>3014.4745205479453</v>
      </c>
      <c r="P191" s="2104">
        <f t="shared" si="74"/>
        <v>8969.6999999999989</v>
      </c>
      <c r="Q191" s="2094">
        <f t="shared" ref="Q191" si="76">F191-O191</f>
        <v>26884.525479452055</v>
      </c>
      <c r="R191" s="2103">
        <f t="shared" ref="R191" si="77">F191-P191</f>
        <v>20929.300000000003</v>
      </c>
      <c r="S191" s="2105"/>
      <c r="T191" s="2105"/>
      <c r="U191" s="916"/>
    </row>
    <row r="192" spans="1:21" ht="14.4">
      <c r="A192" s="3983" t="s">
        <v>534</v>
      </c>
      <c r="B192" s="3984"/>
      <c r="C192" s="3985"/>
      <c r="D192" s="633"/>
      <c r="E192" s="2091">
        <f>SUM(E8:E191)</f>
        <v>1462510496.8050003</v>
      </c>
      <c r="F192" s="2091">
        <f>SUM(F8:F191)</f>
        <v>41245966.719999999</v>
      </c>
      <c r="G192" s="2091">
        <f>SUM(G8:G191)</f>
        <v>10123274.640000001</v>
      </c>
      <c r="H192" s="2088">
        <f t="shared" si="58"/>
        <v>1493633188.8850002</v>
      </c>
      <c r="I192" s="2091">
        <f>SUM(I8:I191)</f>
        <v>853749683.44316947</v>
      </c>
      <c r="J192" s="2091"/>
      <c r="K192" s="633"/>
      <c r="L192" s="633"/>
      <c r="M192" s="2102"/>
      <c r="N192" s="2102"/>
      <c r="O192" s="2091">
        <f>SUM(O8:O191)</f>
        <v>51945267.297667764</v>
      </c>
      <c r="P192" s="2091">
        <f>SUM(P8:P191)</f>
        <v>124906155.12100001</v>
      </c>
      <c r="Q192" s="2091">
        <f>SUM(Q8:Q191)</f>
        <v>758674844.73514533</v>
      </c>
      <c r="R192" s="2091">
        <f>SUM(R8:R191)</f>
        <v>685713956.91181362</v>
      </c>
      <c r="S192" s="2105"/>
      <c r="T192" s="2105"/>
    </row>
    <row r="193" spans="1:18">
      <c r="A193" s="2105"/>
      <c r="B193" s="2105"/>
      <c r="F193" s="65"/>
    </row>
    <row r="194" spans="1:18">
      <c r="A194" s="2105"/>
      <c r="B194" s="2105"/>
      <c r="E194" s="2125"/>
      <c r="F194" s="65"/>
      <c r="N194" t="s">
        <v>2360</v>
      </c>
      <c r="P194" s="18" t="s">
        <v>1631</v>
      </c>
      <c r="Q194" s="65">
        <v>758674844.73514533</v>
      </c>
    </row>
    <row r="195" spans="1:18">
      <c r="A195" s="2105"/>
      <c r="B195" s="2105"/>
      <c r="E195" s="65"/>
      <c r="F195" s="2125"/>
      <c r="N195" t="s">
        <v>2361</v>
      </c>
      <c r="P195" s="18" t="s">
        <v>1631</v>
      </c>
      <c r="Q195" s="2125">
        <v>685713956.91181362</v>
      </c>
      <c r="R195" s="65"/>
    </row>
    <row r="196" spans="1:18" ht="14.4">
      <c r="A196" s="2105"/>
      <c r="B196" s="2105"/>
      <c r="F196" s="65"/>
      <c r="N196" s="644" t="s">
        <v>2362</v>
      </c>
      <c r="Q196" s="2126">
        <f>Q194-Q195</f>
        <v>72960887.823331714</v>
      </c>
      <c r="R196" s="2125"/>
    </row>
    <row r="197" spans="1:18">
      <c r="A197" s="2105"/>
      <c r="B197" s="2105"/>
      <c r="N197" t="s">
        <v>2363</v>
      </c>
      <c r="Q197" s="426">
        <v>0.4</v>
      </c>
    </row>
    <row r="198" spans="1:18" ht="14.4">
      <c r="A198" s="2105"/>
      <c r="B198" s="2105"/>
      <c r="N198" s="644" t="s">
        <v>2364</v>
      </c>
      <c r="Q198" s="2126">
        <f>Q196*Q197</f>
        <v>29184355.129332688</v>
      </c>
    </row>
    <row r="199" spans="1:18">
      <c r="A199" s="2105"/>
      <c r="B199" s="2105"/>
    </row>
    <row r="200" spans="1:18">
      <c r="A200" s="2105"/>
      <c r="B200" s="2105"/>
    </row>
    <row r="201" spans="1:18">
      <c r="A201" s="2105"/>
      <c r="B201" s="2105"/>
    </row>
    <row r="202" spans="1:18">
      <c r="A202" s="2105"/>
      <c r="B202" s="2105"/>
    </row>
    <row r="203" spans="1:18">
      <c r="A203" s="2105"/>
      <c r="B203" s="2105"/>
    </row>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322" spans="9:10">
      <c r="I322" s="2127"/>
      <c r="J322" s="2127"/>
    </row>
    <row r="323" spans="9:10">
      <c r="I323" s="2127"/>
      <c r="J323" s="2127"/>
    </row>
    <row r="324" spans="9:10">
      <c r="I324" s="2127"/>
      <c r="J324" s="2127"/>
    </row>
    <row r="325" spans="9:10">
      <c r="I325" s="2127"/>
      <c r="J325" s="2127"/>
    </row>
    <row r="326" spans="9:10">
      <c r="I326" s="2127"/>
      <c r="J326" s="2127"/>
    </row>
    <row r="327" spans="9:10">
      <c r="I327" s="2127"/>
      <c r="J327" s="2127"/>
    </row>
    <row r="328" spans="9:10">
      <c r="I328" s="2127"/>
      <c r="J328" s="2127"/>
    </row>
    <row r="329" spans="9:10">
      <c r="I329" s="2127"/>
      <c r="J329" s="2127"/>
    </row>
    <row r="330" spans="9:10">
      <c r="I330" s="2127"/>
      <c r="J330" s="2127"/>
    </row>
    <row r="331" spans="9:10">
      <c r="I331" s="2127"/>
      <c r="J331" s="2127"/>
    </row>
    <row r="332" spans="9:10">
      <c r="I332" s="2127"/>
      <c r="J332" s="2127"/>
    </row>
    <row r="333" spans="9:10">
      <c r="I333" s="2127"/>
      <c r="J333" s="2127"/>
    </row>
    <row r="334" spans="9:10">
      <c r="I334" s="2127"/>
      <c r="J334" s="2127"/>
    </row>
    <row r="335" spans="9:10">
      <c r="I335" s="2127"/>
      <c r="J335" s="2127"/>
    </row>
    <row r="336" spans="9:10">
      <c r="I336" s="2127"/>
      <c r="J336" s="2127"/>
    </row>
    <row r="337" spans="9:10">
      <c r="I337" s="2127"/>
      <c r="J337" s="2127"/>
    </row>
    <row r="338" spans="9:10">
      <c r="I338" s="2127"/>
      <c r="J338" s="2127"/>
    </row>
    <row r="339" spans="9:10">
      <c r="I339" s="2127"/>
      <c r="J339" s="2127"/>
    </row>
    <row r="340" spans="9:10">
      <c r="I340" s="2127"/>
      <c r="J340" s="2127"/>
    </row>
    <row r="341" spans="9:10">
      <c r="I341" s="2127"/>
      <c r="J341" s="2127"/>
    </row>
    <row r="342" spans="9:10">
      <c r="I342" s="2127"/>
      <c r="J342" s="2127"/>
    </row>
    <row r="343" spans="9:10">
      <c r="I343" s="2127"/>
      <c r="J343" s="2127"/>
    </row>
    <row r="344" spans="9:10">
      <c r="I344" s="2127"/>
      <c r="J344" s="2127"/>
    </row>
    <row r="345" spans="9:10">
      <c r="I345" s="2127"/>
      <c r="J345" s="2127"/>
    </row>
    <row r="346" spans="9:10">
      <c r="I346" s="2127"/>
      <c r="J346" s="2127"/>
    </row>
    <row r="347" spans="9:10">
      <c r="I347" s="2127"/>
      <c r="J347" s="2127"/>
    </row>
    <row r="348" spans="9:10">
      <c r="I348" s="2127"/>
      <c r="J348" s="2127"/>
    </row>
    <row r="349" spans="9:10">
      <c r="I349" s="2127"/>
      <c r="J349" s="2127"/>
    </row>
    <row r="350" spans="9:10">
      <c r="I350" s="2127"/>
      <c r="J350" s="2127"/>
    </row>
    <row r="351" spans="9:10">
      <c r="I351" s="2127"/>
      <c r="J351" s="2127"/>
    </row>
    <row r="352" spans="9:10">
      <c r="I352" s="2127"/>
      <c r="J352" s="2127"/>
    </row>
    <row r="353" spans="9:10">
      <c r="I353" s="2127"/>
      <c r="J353" s="2127"/>
    </row>
    <row r="354" spans="9:10">
      <c r="I354" s="2127"/>
      <c r="J354" s="2127"/>
    </row>
    <row r="355" spans="9:10">
      <c r="I355" s="2127"/>
      <c r="J355" s="2127"/>
    </row>
  </sheetData>
  <mergeCells count="26">
    <mergeCell ref="A1:R1"/>
    <mergeCell ref="A2:R2"/>
    <mergeCell ref="A3:R3"/>
    <mergeCell ref="A4:A5"/>
    <mergeCell ref="B4:B5"/>
    <mergeCell ref="C4:C5"/>
    <mergeCell ref="D4:D5"/>
    <mergeCell ref="E4:E5"/>
    <mergeCell ref="F4:F5"/>
    <mergeCell ref="G4:G5"/>
    <mergeCell ref="Q4:R4"/>
    <mergeCell ref="I4:I5"/>
    <mergeCell ref="J4:J5"/>
    <mergeCell ref="K4:K5"/>
    <mergeCell ref="L4:L5"/>
    <mergeCell ref="M4:N4"/>
    <mergeCell ref="B154:C154"/>
    <mergeCell ref="B182:C182"/>
    <mergeCell ref="B188:C188"/>
    <mergeCell ref="A192:C192"/>
    <mergeCell ref="O4:P4"/>
    <mergeCell ref="A6:C6"/>
    <mergeCell ref="A32:C32"/>
    <mergeCell ref="B52:C52"/>
    <mergeCell ref="B112:C112"/>
    <mergeCell ref="H4:H5"/>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M46"/>
  <sheetViews>
    <sheetView zoomScaleNormal="100" workbookViewId="0">
      <selection activeCell="K1" sqref="K1:P1048576"/>
    </sheetView>
  </sheetViews>
  <sheetFormatPr defaultRowHeight="20.399999999999999"/>
  <cols>
    <col min="2" max="2" width="15.33203125" customWidth="1"/>
    <col min="3" max="3" width="16.88671875" customWidth="1"/>
    <col min="4" max="4" width="5.88671875" customWidth="1"/>
    <col min="7" max="7" width="10.44140625" customWidth="1"/>
    <col min="8" max="8" width="17.44140625" customWidth="1"/>
    <col min="9" max="9" width="17.6640625" customWidth="1"/>
    <col min="13" max="13" width="28" style="1775" customWidth="1"/>
  </cols>
  <sheetData>
    <row r="1" spans="1:13" ht="21">
      <c r="A1" s="4011" t="s">
        <v>483</v>
      </c>
      <c r="B1" s="4012"/>
      <c r="C1" s="4012"/>
      <c r="D1" s="4012"/>
      <c r="E1" s="4012"/>
      <c r="F1" s="4012"/>
      <c r="G1" s="4012"/>
      <c r="H1" s="4012"/>
      <c r="I1" s="4013"/>
    </row>
    <row r="2" spans="1:13">
      <c r="A2" s="4014" t="s">
        <v>1628</v>
      </c>
      <c r="B2" s="4015"/>
      <c r="C2" s="4015"/>
      <c r="D2" s="4015"/>
      <c r="E2" s="4015"/>
      <c r="F2" s="4015"/>
      <c r="G2" s="4015"/>
      <c r="H2" s="4015"/>
      <c r="I2" s="4016"/>
    </row>
    <row r="3" spans="1:13" ht="21" thickBot="1">
      <c r="A3" s="4017" t="s">
        <v>2218</v>
      </c>
      <c r="B3" s="4018"/>
      <c r="C3" s="4018"/>
      <c r="D3" s="4018"/>
      <c r="E3" s="4018"/>
      <c r="F3" s="4018"/>
      <c r="G3" s="4018"/>
      <c r="H3" s="4018"/>
      <c r="I3" s="4019"/>
    </row>
    <row r="4" spans="1:13">
      <c r="A4" s="656"/>
      <c r="B4" s="656"/>
      <c r="C4" s="656"/>
      <c r="D4" s="656"/>
      <c r="E4" s="656"/>
      <c r="F4" s="656"/>
      <c r="G4" s="656"/>
      <c r="H4" s="656"/>
      <c r="I4" s="656"/>
    </row>
    <row r="5" spans="1:13">
      <c r="A5" s="657"/>
      <c r="B5" s="657"/>
      <c r="C5" s="657"/>
      <c r="D5" s="657"/>
      <c r="E5" s="657"/>
      <c r="F5" s="657"/>
      <c r="G5" s="657"/>
      <c r="H5" s="658"/>
      <c r="I5" s="659" t="s">
        <v>1629</v>
      </c>
    </row>
    <row r="6" spans="1:13">
      <c r="A6" s="4020" t="s">
        <v>1630</v>
      </c>
      <c r="B6" s="4020"/>
      <c r="C6" s="4020"/>
      <c r="D6" s="657"/>
      <c r="E6" s="660"/>
      <c r="F6" s="656" t="s">
        <v>1631</v>
      </c>
      <c r="G6" s="657"/>
      <c r="H6" s="661"/>
      <c r="I6" s="662">
        <v>2486819501.2950001</v>
      </c>
    </row>
    <row r="7" spans="1:13" ht="21" thickBot="1">
      <c r="A7" s="4020" t="s">
        <v>1632</v>
      </c>
      <c r="B7" s="4020"/>
      <c r="C7" s="4020"/>
      <c r="D7" s="657"/>
      <c r="E7" s="657"/>
      <c r="F7" s="656" t="s">
        <v>1631</v>
      </c>
      <c r="G7" s="657"/>
      <c r="H7" s="661"/>
      <c r="I7" s="663">
        <v>4029332338.6800003</v>
      </c>
    </row>
    <row r="8" spans="1:13" ht="21.6" thickTop="1" thickBot="1">
      <c r="A8" s="4010" t="s">
        <v>1633</v>
      </c>
      <c r="B8" s="4010"/>
      <c r="C8" s="4010"/>
      <c r="D8" s="657"/>
      <c r="E8" s="657"/>
      <c r="F8" s="656" t="s">
        <v>1631</v>
      </c>
      <c r="G8" s="657"/>
      <c r="H8" s="661"/>
      <c r="I8" s="1131">
        <v>6516151839.9750004</v>
      </c>
    </row>
    <row r="9" spans="1:13" ht="21" thickTop="1">
      <c r="A9" s="657"/>
      <c r="B9" s="657"/>
      <c r="C9" s="657"/>
      <c r="D9" s="657"/>
      <c r="E9" s="657"/>
      <c r="F9" s="657"/>
      <c r="G9" s="657"/>
      <c r="H9" s="657"/>
      <c r="I9" s="657"/>
    </row>
    <row r="10" spans="1:13">
      <c r="A10" s="4002" t="s">
        <v>2219</v>
      </c>
      <c r="B10" s="4003"/>
      <c r="C10" s="4003"/>
      <c r="D10" s="4003"/>
      <c r="E10" s="4003"/>
      <c r="F10" s="4003"/>
      <c r="G10" s="4003"/>
      <c r="H10" s="4003"/>
      <c r="I10" s="4004"/>
    </row>
    <row r="11" spans="1:13">
      <c r="A11" s="664"/>
      <c r="B11" s="664"/>
      <c r="C11" s="664"/>
      <c r="D11" s="664"/>
      <c r="E11" s="661"/>
      <c r="F11" s="661"/>
      <c r="G11" s="661"/>
      <c r="H11" s="661"/>
      <c r="I11" s="659" t="s">
        <v>1629</v>
      </c>
    </row>
    <row r="12" spans="1:13" ht="39.6">
      <c r="A12" s="665"/>
      <c r="B12" s="666" t="s">
        <v>1630</v>
      </c>
      <c r="C12" s="666" t="s">
        <v>1634</v>
      </c>
      <c r="D12" s="4005" t="s">
        <v>1648</v>
      </c>
      <c r="E12" s="4006"/>
      <c r="F12" s="4007" t="s">
        <v>1635</v>
      </c>
      <c r="G12" s="4008"/>
      <c r="H12" s="1138" t="s">
        <v>1636</v>
      </c>
      <c r="I12" s="1133" t="s">
        <v>1637</v>
      </c>
    </row>
    <row r="13" spans="1:13">
      <c r="A13" s="667" t="s">
        <v>1638</v>
      </c>
      <c r="B13" s="668">
        <v>150000000</v>
      </c>
      <c r="C13" s="668">
        <v>150000000</v>
      </c>
      <c r="D13" s="669" t="s">
        <v>1639</v>
      </c>
      <c r="E13" s="670">
        <v>0.26</v>
      </c>
      <c r="F13" s="669" t="s">
        <v>1639</v>
      </c>
      <c r="G13" s="670">
        <v>0.35</v>
      </c>
      <c r="H13" s="1139">
        <v>39000000</v>
      </c>
      <c r="I13" s="1134">
        <v>52500000</v>
      </c>
    </row>
    <row r="14" spans="1:13">
      <c r="A14" s="667" t="s">
        <v>1640</v>
      </c>
      <c r="B14" s="668">
        <v>150000000</v>
      </c>
      <c r="C14" s="668">
        <v>150000000</v>
      </c>
      <c r="D14" s="669" t="s">
        <v>1639</v>
      </c>
      <c r="E14" s="670">
        <v>0.25</v>
      </c>
      <c r="F14" s="669" t="s">
        <v>1639</v>
      </c>
      <c r="G14" s="670">
        <v>0.33</v>
      </c>
      <c r="H14" s="1139">
        <v>37500000</v>
      </c>
      <c r="I14" s="1134">
        <v>49500000</v>
      </c>
      <c r="M14" s="1776"/>
    </row>
    <row r="15" spans="1:13">
      <c r="A15" s="667" t="s">
        <v>1640</v>
      </c>
      <c r="B15" s="668">
        <v>150000000</v>
      </c>
      <c r="C15" s="668">
        <v>150000000</v>
      </c>
      <c r="D15" s="669" t="s">
        <v>1639</v>
      </c>
      <c r="E15" s="670">
        <v>0.24</v>
      </c>
      <c r="F15" s="669" t="s">
        <v>1639</v>
      </c>
      <c r="G15" s="670">
        <v>0.32</v>
      </c>
      <c r="H15" s="1139">
        <v>36000000</v>
      </c>
      <c r="I15" s="1134">
        <v>48000000</v>
      </c>
    </row>
    <row r="16" spans="1:13">
      <c r="A16" s="667" t="s">
        <v>1640</v>
      </c>
      <c r="B16" s="668">
        <v>150000000</v>
      </c>
      <c r="C16" s="668">
        <v>150000000</v>
      </c>
      <c r="D16" s="669" t="s">
        <v>1639</v>
      </c>
      <c r="E16" s="670">
        <v>0.22</v>
      </c>
      <c r="F16" s="669" t="s">
        <v>1639</v>
      </c>
      <c r="G16" s="670">
        <v>0.3</v>
      </c>
      <c r="H16" s="1139">
        <v>33000000</v>
      </c>
      <c r="I16" s="1134">
        <v>45000000</v>
      </c>
      <c r="M16" s="1776"/>
    </row>
    <row r="17" spans="1:13">
      <c r="A17" s="667" t="s">
        <v>1640</v>
      </c>
      <c r="B17" s="668">
        <v>150000000</v>
      </c>
      <c r="C17" s="668">
        <v>150000000</v>
      </c>
      <c r="D17" s="669" t="s">
        <v>1639</v>
      </c>
      <c r="E17" s="670">
        <v>0.2</v>
      </c>
      <c r="F17" s="669" t="s">
        <v>1639</v>
      </c>
      <c r="G17" s="670">
        <v>0.28000000000000003</v>
      </c>
      <c r="H17" s="1139">
        <v>30000000</v>
      </c>
      <c r="I17" s="1134">
        <v>42000000.000000007</v>
      </c>
    </row>
    <row r="18" spans="1:13">
      <c r="A18" s="667" t="s">
        <v>1640</v>
      </c>
      <c r="B18" s="668">
        <v>150000000</v>
      </c>
      <c r="C18" s="668">
        <v>150000000</v>
      </c>
      <c r="D18" s="669" t="s">
        <v>1639</v>
      </c>
      <c r="E18" s="670">
        <v>0.18</v>
      </c>
      <c r="F18" s="669" t="s">
        <v>1639</v>
      </c>
      <c r="G18" s="670">
        <v>0.26</v>
      </c>
      <c r="H18" s="1139">
        <v>27000000</v>
      </c>
      <c r="I18" s="1134">
        <v>39000000</v>
      </c>
      <c r="M18" s="1776"/>
    </row>
    <row r="19" spans="1:13">
      <c r="A19" s="667" t="s">
        <v>1640</v>
      </c>
      <c r="B19" s="668">
        <v>300000000</v>
      </c>
      <c r="C19" s="668">
        <v>300000000</v>
      </c>
      <c r="D19" s="669" t="s">
        <v>1639</v>
      </c>
      <c r="E19" s="670">
        <v>0.17</v>
      </c>
      <c r="F19" s="669" t="s">
        <v>1639</v>
      </c>
      <c r="G19" s="670">
        <v>0.24</v>
      </c>
      <c r="H19" s="1139">
        <v>51000000</v>
      </c>
      <c r="I19" s="1134">
        <v>72000000</v>
      </c>
    </row>
    <row r="20" spans="1:13">
      <c r="A20" s="667" t="s">
        <v>1641</v>
      </c>
      <c r="B20" s="680">
        <v>1286819501.2950001</v>
      </c>
      <c r="C20" s="668"/>
      <c r="D20" s="669" t="s">
        <v>1639</v>
      </c>
      <c r="E20" s="670">
        <v>0.16</v>
      </c>
      <c r="F20" s="669"/>
      <c r="G20" s="670"/>
      <c r="H20" s="1139">
        <v>205891120.20720002</v>
      </c>
      <c r="I20" s="1134"/>
      <c r="M20" s="1777"/>
    </row>
    <row r="21" spans="1:13" ht="21" thickBot="1">
      <c r="A21" s="671" t="s">
        <v>1641</v>
      </c>
      <c r="B21" s="672"/>
      <c r="C21" s="672">
        <v>9266993232.5249996</v>
      </c>
      <c r="D21" s="673"/>
      <c r="E21" s="674"/>
      <c r="F21" s="673" t="s">
        <v>1639</v>
      </c>
      <c r="G21" s="674">
        <v>0.22</v>
      </c>
      <c r="H21" s="1140"/>
      <c r="I21" s="1134">
        <v>2038738511.1554999</v>
      </c>
      <c r="M21" s="1777"/>
    </row>
    <row r="22" spans="1:13" ht="21.6" thickTop="1" thickBot="1">
      <c r="A22" s="675" t="s">
        <v>1642</v>
      </c>
      <c r="B22" s="1132">
        <v>2486819501.2950001</v>
      </c>
      <c r="C22" s="1132">
        <v>10466993232.525</v>
      </c>
      <c r="D22" s="676"/>
      <c r="E22" s="677"/>
      <c r="F22" s="676"/>
      <c r="G22" s="677"/>
      <c r="H22" s="1141">
        <v>459391120.20720005</v>
      </c>
      <c r="I22" s="1135">
        <v>2386738511.1554999</v>
      </c>
    </row>
    <row r="23" spans="1:13" ht="21.6" thickTop="1">
      <c r="A23" s="661"/>
      <c r="B23" s="661"/>
      <c r="C23" s="662"/>
      <c r="D23" s="678"/>
      <c r="E23" s="679"/>
      <c r="F23" s="678"/>
      <c r="G23" s="679"/>
      <c r="H23" s="1142"/>
      <c r="I23" s="1136"/>
      <c r="M23" s="1778"/>
    </row>
    <row r="24" spans="1:13">
      <c r="A24" s="4009" t="s">
        <v>1643</v>
      </c>
      <c r="B24" s="4009"/>
      <c r="C24" s="4009"/>
      <c r="D24" s="4009"/>
      <c r="E24" s="4009"/>
      <c r="F24" s="656" t="s">
        <v>1631</v>
      </c>
      <c r="G24" s="661"/>
      <c r="H24" s="1143">
        <v>459391120.20720005</v>
      </c>
      <c r="I24" s="1137">
        <v>2386738511.1554999</v>
      </c>
      <c r="M24" s="1776"/>
    </row>
    <row r="25" spans="1:13">
      <c r="A25" s="681"/>
      <c r="B25" s="681"/>
      <c r="C25" s="661"/>
      <c r="D25" s="661"/>
      <c r="E25" s="661"/>
      <c r="F25" s="656"/>
      <c r="G25" s="661"/>
      <c r="H25" s="1142"/>
      <c r="I25" s="1136"/>
      <c r="M25" s="1776"/>
    </row>
    <row r="26" spans="1:13">
      <c r="A26" s="4009" t="s">
        <v>1644</v>
      </c>
      <c r="B26" s="4009"/>
      <c r="C26" s="4009"/>
      <c r="D26" s="4009"/>
      <c r="E26" s="4009"/>
      <c r="F26" s="656" t="s">
        <v>1631</v>
      </c>
      <c r="G26" s="661"/>
      <c r="H26" s="1144">
        <v>459391120.20720005</v>
      </c>
      <c r="I26" s="1145">
        <v>546801876.41280007</v>
      </c>
    </row>
    <row r="27" spans="1:13" ht="21">
      <c r="A27" s="4000" t="s">
        <v>1645</v>
      </c>
      <c r="B27" s="4000"/>
      <c r="C27" s="4000"/>
      <c r="D27" s="4000"/>
      <c r="E27" s="4000"/>
      <c r="F27" s="661"/>
      <c r="G27" s="682"/>
      <c r="H27" s="661"/>
      <c r="I27" s="661"/>
      <c r="M27" s="1779"/>
    </row>
    <row r="28" spans="1:13">
      <c r="A28" s="661"/>
      <c r="B28" s="661"/>
      <c r="C28" s="683">
        <v>459391120.20720005</v>
      </c>
      <c r="D28" s="684" t="s">
        <v>1646</v>
      </c>
      <c r="E28" s="3999">
        <v>2386738511.1554999</v>
      </c>
      <c r="F28" s="3999"/>
      <c r="G28" s="3999"/>
      <c r="H28" s="656" t="s">
        <v>1631</v>
      </c>
      <c r="I28" s="680">
        <v>2846129631.3627</v>
      </c>
    </row>
    <row r="29" spans="1:13">
      <c r="A29" s="661"/>
      <c r="B29" s="661"/>
      <c r="C29" s="661"/>
      <c r="D29" s="661"/>
      <c r="E29" s="661"/>
      <c r="F29" s="661"/>
      <c r="G29" s="661"/>
      <c r="H29" s="664"/>
      <c r="I29" s="661"/>
      <c r="M29" s="1780"/>
    </row>
    <row r="30" spans="1:13">
      <c r="A30" s="4000" t="s">
        <v>1644</v>
      </c>
      <c r="B30" s="4000"/>
      <c r="C30" s="4000"/>
      <c r="D30" s="4000"/>
      <c r="E30" s="4000"/>
      <c r="F30" s="661"/>
      <c r="G30" s="661"/>
      <c r="H30" s="664"/>
      <c r="I30" s="661"/>
    </row>
    <row r="31" spans="1:13">
      <c r="A31" s="661"/>
      <c r="B31" s="661"/>
      <c r="C31" s="683">
        <v>459391120.20720005</v>
      </c>
      <c r="D31" s="684" t="s">
        <v>1646</v>
      </c>
      <c r="E31" s="3999">
        <v>546801876.41280007</v>
      </c>
      <c r="F31" s="3999"/>
      <c r="G31" s="3999"/>
      <c r="H31" s="656" t="s">
        <v>1631</v>
      </c>
      <c r="I31" s="1144">
        <v>1006192996.6200001</v>
      </c>
      <c r="M31" s="1780"/>
    </row>
    <row r="32" spans="1:13">
      <c r="A32" s="667" t="s">
        <v>1913</v>
      </c>
      <c r="B32" s="667"/>
      <c r="C32" s="667"/>
      <c r="D32" s="667"/>
      <c r="E32" s="667"/>
      <c r="F32" s="685"/>
      <c r="G32" s="685"/>
      <c r="H32" s="656" t="s">
        <v>1631</v>
      </c>
      <c r="I32" s="686">
        <v>1839936634.7426999</v>
      </c>
    </row>
    <row r="33" spans="1:9">
      <c r="A33" s="681"/>
      <c r="B33" s="681"/>
      <c r="C33" s="681"/>
      <c r="D33" s="681"/>
      <c r="E33" s="681"/>
      <c r="F33" s="685"/>
      <c r="G33" s="685"/>
      <c r="H33" s="656"/>
      <c r="I33" s="687"/>
    </row>
    <row r="34" spans="1:9">
      <c r="A34" s="681"/>
      <c r="B34" s="681"/>
      <c r="C34" s="681"/>
      <c r="D34" s="681"/>
      <c r="E34" s="681"/>
      <c r="F34" s="685"/>
      <c r="G34" s="685"/>
      <c r="H34" s="656"/>
      <c r="I34" s="687"/>
    </row>
    <row r="35" spans="1:9">
      <c r="A35" s="685"/>
      <c r="B35" s="685"/>
      <c r="C35" s="685"/>
      <c r="D35" s="685"/>
      <c r="E35" s="685"/>
      <c r="F35" s="685"/>
      <c r="G35" s="685"/>
      <c r="H35" s="685"/>
      <c r="I35" s="685"/>
    </row>
    <row r="36" spans="1:9">
      <c r="A36" s="4001" t="s">
        <v>1647</v>
      </c>
      <c r="B36" s="4001"/>
      <c r="C36" s="4001"/>
      <c r="D36" s="4001"/>
      <c r="E36" s="4001"/>
      <c r="F36" s="685"/>
      <c r="G36" s="685"/>
      <c r="H36" s="685"/>
      <c r="I36" s="685"/>
    </row>
    <row r="43" spans="1:9">
      <c r="F43" s="633"/>
      <c r="G43" s="633"/>
    </row>
    <row r="44" spans="1:9">
      <c r="F44" s="688" t="s">
        <v>1649</v>
      </c>
      <c r="G44" s="633">
        <v>0.23</v>
      </c>
    </row>
    <row r="45" spans="1:9">
      <c r="F45" s="688" t="s">
        <v>1650</v>
      </c>
      <c r="G45" s="633">
        <v>0.17</v>
      </c>
    </row>
    <row r="46" spans="1:9">
      <c r="F46" s="633"/>
      <c r="G46" s="633"/>
    </row>
  </sheetData>
  <mergeCells count="16">
    <mergeCell ref="A8:C8"/>
    <mergeCell ref="A1:I1"/>
    <mergeCell ref="A2:I2"/>
    <mergeCell ref="A3:I3"/>
    <mergeCell ref="A6:C6"/>
    <mergeCell ref="A7:C7"/>
    <mergeCell ref="E28:G28"/>
    <mergeCell ref="A30:E30"/>
    <mergeCell ref="E31:G31"/>
    <mergeCell ref="A36:E36"/>
    <mergeCell ref="A10:I10"/>
    <mergeCell ref="D12:E12"/>
    <mergeCell ref="F12:G12"/>
    <mergeCell ref="A24:E24"/>
    <mergeCell ref="A26:E26"/>
    <mergeCell ref="A27:E27"/>
  </mergeCells>
  <pageMargins left="0.7" right="0.7" top="0.75" bottom="0.75" header="0.3" footer="0.3"/>
  <pageSetup paperSize="9" scale="74" orientation="landscape" verticalDpi="0" r:id="rId1"/>
  <rowBreaks count="1" manualBreakCount="1">
    <brk id="33"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7030A0"/>
  </sheetPr>
  <dimension ref="B1:Z243"/>
  <sheetViews>
    <sheetView view="pageBreakPreview" topLeftCell="I1" zoomScaleSheetLayoutView="100" workbookViewId="0">
      <selection activeCell="I1" sqref="I1:V1048576"/>
    </sheetView>
  </sheetViews>
  <sheetFormatPr defaultColWidth="9.109375" defaultRowHeight="19.2"/>
  <cols>
    <col min="1" max="1" width="2.109375" customWidth="1"/>
    <col min="2" max="2" width="5.33203125" style="1913" customWidth="1"/>
    <col min="3" max="3" width="13.33203125" style="1914" customWidth="1"/>
    <col min="4" max="4" width="36.6640625" style="1915" customWidth="1"/>
    <col min="5" max="5" width="4.5546875" style="1916" customWidth="1"/>
    <col min="6" max="6" width="13.109375" style="1968" customWidth="1"/>
    <col min="7" max="7" width="8.33203125" style="2004" customWidth="1"/>
    <col min="8" max="8" width="22.109375" style="1187" customWidth="1"/>
    <col min="9" max="9" width="19.5546875" style="132" customWidth="1"/>
    <col min="10" max="10" width="9.109375" style="132" customWidth="1"/>
    <col min="11" max="11" width="17" style="485" customWidth="1"/>
    <col min="12" max="12" width="11.44140625" customWidth="1"/>
    <col min="13" max="13" width="19" customWidth="1"/>
    <col min="14" max="14" width="7.44140625" customWidth="1"/>
    <col min="15" max="15" width="14.44140625" customWidth="1"/>
    <col min="16" max="16" width="4.6640625" customWidth="1"/>
    <col min="17" max="17" width="20.5546875" customWidth="1"/>
    <col min="18" max="18" width="19" customWidth="1"/>
  </cols>
  <sheetData>
    <row r="1" spans="2:18" s="22" customFormat="1" ht="18.600000000000001">
      <c r="B1" s="1908" t="s">
        <v>719</v>
      </c>
      <c r="C1" s="1908"/>
      <c r="D1" s="1908"/>
      <c r="E1" s="1908"/>
      <c r="F1" s="1965"/>
      <c r="G1" s="2012"/>
      <c r="H1" s="1983"/>
      <c r="I1" s="533"/>
      <c r="J1" s="533"/>
      <c r="K1" s="484"/>
      <c r="M1" s="38"/>
    </row>
    <row r="2" spans="2:18" s="22" customFormat="1" ht="16.5" customHeight="1">
      <c r="B2" s="1908" t="s">
        <v>1474</v>
      </c>
      <c r="C2" s="1908"/>
      <c r="D2" s="1908"/>
      <c r="E2" s="1908"/>
      <c r="F2" s="1965"/>
      <c r="G2" s="2012"/>
      <c r="H2" s="1983"/>
      <c r="I2" s="533"/>
      <c r="J2" s="533"/>
      <c r="K2" s="484"/>
      <c r="M2" s="38"/>
    </row>
    <row r="3" spans="2:18">
      <c r="B3" s="1909"/>
      <c r="C3" s="1909"/>
      <c r="D3" s="1910"/>
      <c r="E3" s="1911"/>
      <c r="F3" s="1966"/>
      <c r="G3" s="2013"/>
      <c r="H3" s="1984"/>
      <c r="I3" s="226"/>
      <c r="J3" s="226"/>
      <c r="M3" s="38"/>
    </row>
    <row r="4" spans="2:18" ht="15.6">
      <c r="B4" s="1912" t="s">
        <v>2222</v>
      </c>
      <c r="C4" s="1912"/>
      <c r="D4" s="1912"/>
      <c r="E4" s="1912"/>
      <c r="F4" s="1967"/>
      <c r="G4" s="2014"/>
      <c r="H4" s="1985"/>
      <c r="I4" s="534"/>
      <c r="J4" s="534"/>
      <c r="M4" s="38"/>
    </row>
    <row r="5" spans="2:18">
      <c r="E5" s="1408"/>
      <c r="M5" s="38"/>
    </row>
    <row r="6" spans="2:18" s="42" customFormat="1" ht="25.95" customHeight="1">
      <c r="B6" s="1917" t="s">
        <v>738</v>
      </c>
      <c r="C6" s="1918" t="s">
        <v>1809</v>
      </c>
      <c r="D6" s="1919"/>
      <c r="E6" s="1919"/>
      <c r="F6" s="1969"/>
      <c r="G6" s="1964"/>
      <c r="H6" s="1986" t="s">
        <v>2371</v>
      </c>
      <c r="I6" s="531"/>
      <c r="J6" s="531"/>
      <c r="K6" s="486"/>
    </row>
    <row r="7" spans="2:18">
      <c r="B7" s="1920" t="s">
        <v>2115</v>
      </c>
      <c r="C7" s="1914">
        <v>4500</v>
      </c>
      <c r="D7" s="1921"/>
      <c r="E7" s="1922"/>
      <c r="F7" s="1970" t="s">
        <v>2221</v>
      </c>
      <c r="G7" s="2005"/>
    </row>
    <row r="8" spans="2:18" ht="19.8" thickBot="1">
      <c r="B8" s="1941"/>
      <c r="C8" s="1914">
        <v>31</v>
      </c>
      <c r="D8" s="1921" t="s">
        <v>2225</v>
      </c>
      <c r="E8" s="1922"/>
      <c r="F8" s="1970"/>
      <c r="G8" s="2005"/>
    </row>
    <row r="9" spans="2:18" ht="21" customHeight="1" thickBot="1">
      <c r="B9" s="1913">
        <v>1</v>
      </c>
      <c r="C9" s="1914">
        <v>3111101</v>
      </c>
      <c r="D9" s="1923" t="s">
        <v>2112</v>
      </c>
      <c r="E9" s="1581"/>
      <c r="F9" s="1971">
        <v>28</v>
      </c>
      <c r="G9" s="2006" t="s">
        <v>1664</v>
      </c>
      <c r="H9" s="1987">
        <v>262967598.25999999</v>
      </c>
      <c r="I9" s="978"/>
      <c r="J9" s="690"/>
      <c r="L9" s="23"/>
      <c r="M9" s="570"/>
      <c r="N9" s="23"/>
      <c r="O9" s="24"/>
      <c r="P9" s="25"/>
      <c r="Q9" s="24"/>
      <c r="R9" s="26"/>
    </row>
    <row r="10" spans="2:18" ht="19.95" customHeight="1" thickBot="1">
      <c r="B10" s="1913">
        <v>2</v>
      </c>
      <c r="C10" s="1914">
        <v>3111201</v>
      </c>
      <c r="D10" s="1924" t="s">
        <v>2111</v>
      </c>
      <c r="E10" s="1581"/>
      <c r="F10" s="1971">
        <v>8.5</v>
      </c>
      <c r="G10" s="2006" t="s">
        <v>1815</v>
      </c>
      <c r="H10" s="1987">
        <v>72922237.159999996</v>
      </c>
      <c r="I10" s="980"/>
      <c r="J10" s="691"/>
      <c r="L10" s="23"/>
      <c r="M10" s="23"/>
      <c r="N10" s="23"/>
      <c r="O10" s="24"/>
      <c r="P10" s="25"/>
      <c r="Q10" s="24"/>
      <c r="R10" s="26"/>
    </row>
    <row r="11" spans="2:18">
      <c r="B11" s="1913">
        <v>3</v>
      </c>
      <c r="C11" s="1914">
        <v>3111310</v>
      </c>
      <c r="D11" s="1924" t="s">
        <v>2110</v>
      </c>
      <c r="E11" s="1581"/>
      <c r="F11" s="1971">
        <v>18</v>
      </c>
      <c r="G11" s="2007">
        <v>7</v>
      </c>
      <c r="H11" s="1987">
        <v>167404809.84999999</v>
      </c>
      <c r="I11" s="705"/>
      <c r="J11" s="402"/>
      <c r="L11" s="28"/>
      <c r="M11" s="3968"/>
      <c r="N11" s="3968"/>
      <c r="O11" s="3968"/>
      <c r="P11" s="3968"/>
      <c r="Q11" s="3968"/>
      <c r="R11" s="29"/>
    </row>
    <row r="12" spans="2:18">
      <c r="B12" s="1913">
        <v>4</v>
      </c>
      <c r="C12" s="1914">
        <v>3111328</v>
      </c>
      <c r="D12" s="1924" t="s">
        <v>2109</v>
      </c>
      <c r="E12" s="1581"/>
      <c r="F12" s="1971">
        <v>1.2</v>
      </c>
      <c r="G12" s="2007">
        <v>51</v>
      </c>
      <c r="H12" s="1987">
        <v>3208040</v>
      </c>
      <c r="I12" s="705"/>
      <c r="J12" s="402"/>
      <c r="L12" s="23"/>
      <c r="M12" s="23"/>
      <c r="N12" s="23"/>
      <c r="O12" s="24"/>
      <c r="P12" s="25"/>
      <c r="Q12" s="24"/>
      <c r="R12" s="27"/>
    </row>
    <row r="13" spans="2:18">
      <c r="B13" s="1913">
        <v>5</v>
      </c>
      <c r="C13" s="1914">
        <v>3111325</v>
      </c>
      <c r="D13" s="1924" t="s">
        <v>2108</v>
      </c>
      <c r="E13" s="1581"/>
      <c r="F13" s="1971">
        <v>6</v>
      </c>
      <c r="G13" s="2007">
        <v>12</v>
      </c>
      <c r="H13" s="1987">
        <v>54957474</v>
      </c>
      <c r="I13" s="705"/>
      <c r="J13" s="402"/>
      <c r="L13" s="23"/>
      <c r="M13" s="23"/>
      <c r="N13" s="23"/>
      <c r="O13" s="24"/>
      <c r="P13" s="25"/>
      <c r="Q13" s="24"/>
      <c r="R13" s="26"/>
    </row>
    <row r="14" spans="2:18">
      <c r="B14" s="1913">
        <v>7</v>
      </c>
      <c r="C14" s="1914">
        <v>3111335</v>
      </c>
      <c r="D14" s="1924" t="s">
        <v>2107</v>
      </c>
      <c r="E14" s="1581"/>
      <c r="F14" s="1971">
        <v>0.56999999999999995</v>
      </c>
      <c r="G14" s="2007">
        <v>11</v>
      </c>
      <c r="H14" s="1987">
        <v>5577811</v>
      </c>
      <c r="I14" s="705"/>
      <c r="J14" s="402"/>
      <c r="L14" s="23"/>
      <c r="M14" s="23"/>
      <c r="N14" s="23"/>
      <c r="O14" s="24"/>
      <c r="P14" s="25"/>
      <c r="Q14" s="24"/>
      <c r="R14" s="26"/>
    </row>
    <row r="15" spans="2:18">
      <c r="B15" s="1913">
        <v>8</v>
      </c>
      <c r="C15" s="1914">
        <v>3111311</v>
      </c>
      <c r="D15" s="1924" t="s">
        <v>2106</v>
      </c>
      <c r="E15" s="1581"/>
      <c r="F15" s="1971">
        <v>2</v>
      </c>
      <c r="G15" s="2007">
        <v>3</v>
      </c>
      <c r="H15" s="1987">
        <v>18294962.41</v>
      </c>
      <c r="I15" s="705"/>
      <c r="J15" s="402"/>
      <c r="L15" s="23"/>
      <c r="M15" s="23"/>
      <c r="N15" s="23"/>
      <c r="O15" s="24"/>
      <c r="P15" s="25"/>
      <c r="Q15" s="24"/>
      <c r="R15" s="26"/>
    </row>
    <row r="16" spans="2:18" s="4" customFormat="1">
      <c r="B16" s="1913">
        <v>9</v>
      </c>
      <c r="C16" s="1914">
        <v>3111309</v>
      </c>
      <c r="D16" s="1924" t="s">
        <v>2105</v>
      </c>
      <c r="E16" s="1581"/>
      <c r="F16" s="1971">
        <v>1.0999999999999999E-2</v>
      </c>
      <c r="G16" s="2007">
        <v>22</v>
      </c>
      <c r="H16" s="1987">
        <v>265980</v>
      </c>
      <c r="I16" s="705"/>
      <c r="J16" s="402"/>
      <c r="K16" s="488"/>
      <c r="L16" s="31"/>
      <c r="M16" s="31"/>
    </row>
    <row r="17" spans="2:18">
      <c r="B17" s="1913">
        <v>10</v>
      </c>
      <c r="C17" s="1914">
        <v>3111316</v>
      </c>
      <c r="D17" s="1924" t="s">
        <v>2104</v>
      </c>
      <c r="E17" s="1581"/>
      <c r="F17" s="1971">
        <v>3.9E-2</v>
      </c>
      <c r="G17" s="2007">
        <v>20</v>
      </c>
      <c r="H17" s="1987">
        <v>305931.36</v>
      </c>
      <c r="I17" s="705"/>
      <c r="J17" s="402"/>
      <c r="L17" s="28"/>
      <c r="M17" s="3961"/>
      <c r="N17" s="3961"/>
      <c r="O17" s="3961"/>
      <c r="P17" s="3961"/>
      <c r="Q17" s="3961"/>
      <c r="R17" s="29"/>
    </row>
    <row r="18" spans="2:18">
      <c r="B18" s="1913">
        <v>11</v>
      </c>
      <c r="C18" s="1914">
        <v>3111331</v>
      </c>
      <c r="D18" s="1924" t="s">
        <v>2103</v>
      </c>
      <c r="E18" s="1581"/>
      <c r="F18" s="1971">
        <v>2.3E-2</v>
      </c>
      <c r="G18" s="2007">
        <v>9</v>
      </c>
      <c r="H18" s="1987">
        <v>0</v>
      </c>
      <c r="I18" s="705"/>
      <c r="J18" s="402"/>
      <c r="L18" s="23"/>
      <c r="M18" s="23"/>
      <c r="N18" s="23"/>
      <c r="O18" s="24"/>
      <c r="P18" s="25"/>
      <c r="Q18" s="24"/>
      <c r="R18" s="26"/>
    </row>
    <row r="19" spans="2:18">
      <c r="B19" s="1913">
        <v>12</v>
      </c>
      <c r="C19" s="1914">
        <v>3111302</v>
      </c>
      <c r="D19" s="1924" t="s">
        <v>2102</v>
      </c>
      <c r="E19" s="1581"/>
      <c r="F19" s="1971">
        <v>0.16200000000000001</v>
      </c>
      <c r="G19" s="2007">
        <v>18</v>
      </c>
      <c r="H19" s="1987">
        <v>1335954</v>
      </c>
      <c r="I19" s="705"/>
      <c r="J19" s="402"/>
      <c r="L19" s="23"/>
      <c r="M19" s="23"/>
      <c r="N19" s="23"/>
      <c r="O19" s="24"/>
      <c r="P19" s="25"/>
      <c r="Q19" s="24"/>
      <c r="R19" s="27"/>
    </row>
    <row r="20" spans="2:18">
      <c r="B20" s="1913">
        <v>13</v>
      </c>
      <c r="C20" s="1914">
        <v>3111306</v>
      </c>
      <c r="D20" s="1924" t="s">
        <v>2101</v>
      </c>
      <c r="E20" s="1581"/>
      <c r="F20" s="1972">
        <v>0.40500000000000003</v>
      </c>
      <c r="G20" s="2007">
        <v>19</v>
      </c>
      <c r="H20" s="1987">
        <v>4574500</v>
      </c>
      <c r="I20" s="402"/>
      <c r="J20" s="402"/>
      <c r="L20" s="23"/>
      <c r="M20" s="23"/>
      <c r="N20" s="23"/>
      <c r="O20" s="24"/>
      <c r="P20" s="25"/>
      <c r="Q20" s="17"/>
      <c r="R20" s="35"/>
    </row>
    <row r="21" spans="2:18">
      <c r="B21" s="1913">
        <v>14</v>
      </c>
      <c r="C21" s="1914">
        <v>3111312</v>
      </c>
      <c r="D21" s="1924" t="s">
        <v>2100</v>
      </c>
      <c r="E21" s="1581"/>
      <c r="F21" s="1971">
        <v>0.11</v>
      </c>
      <c r="G21" s="2007">
        <v>536</v>
      </c>
      <c r="H21" s="1987">
        <v>682307</v>
      </c>
      <c r="I21" s="705"/>
      <c r="J21" s="402"/>
      <c r="L21" s="23"/>
      <c r="M21" s="23"/>
      <c r="N21" s="23"/>
      <c r="O21" s="24"/>
      <c r="P21" s="25"/>
      <c r="Q21" s="24"/>
      <c r="R21" s="27"/>
    </row>
    <row r="22" spans="2:18">
      <c r="B22" s="1913">
        <v>15</v>
      </c>
      <c r="C22" s="1914">
        <v>3111313</v>
      </c>
      <c r="D22" s="1924" t="s">
        <v>2099</v>
      </c>
      <c r="E22" s="1581"/>
      <c r="F22" s="1971">
        <v>0.2</v>
      </c>
      <c r="G22" s="2007">
        <v>35</v>
      </c>
      <c r="H22" s="1987">
        <v>1735025</v>
      </c>
      <c r="I22" s="402"/>
      <c r="J22" s="402"/>
    </row>
    <row r="23" spans="2:18">
      <c r="B23" s="1913">
        <v>16</v>
      </c>
      <c r="C23" s="1914">
        <v>3111338</v>
      </c>
      <c r="D23" s="1924" t="s">
        <v>2098</v>
      </c>
      <c r="E23" s="1581"/>
      <c r="F23" s="1972"/>
      <c r="G23" s="2007"/>
      <c r="H23" s="1987"/>
      <c r="I23" s="402"/>
      <c r="J23" s="402"/>
      <c r="L23" s="23"/>
      <c r="M23" s="23"/>
      <c r="N23" s="23"/>
      <c r="O23" s="24"/>
      <c r="P23" s="25"/>
      <c r="Q23" s="17"/>
      <c r="R23" s="35"/>
    </row>
    <row r="24" spans="2:18">
      <c r="D24" s="1924" t="s">
        <v>2097</v>
      </c>
      <c r="E24" s="1581"/>
      <c r="F24" s="1971">
        <v>0.03</v>
      </c>
      <c r="G24" s="2007" t="s">
        <v>1825</v>
      </c>
      <c r="H24" s="1987">
        <v>215531</v>
      </c>
      <c r="I24" s="402"/>
      <c r="J24" s="402"/>
    </row>
    <row r="25" spans="2:18">
      <c r="D25" s="1924" t="s">
        <v>2096</v>
      </c>
      <c r="E25" s="1581"/>
      <c r="F25" s="1971">
        <v>0.32</v>
      </c>
      <c r="G25" s="2007">
        <v>61</v>
      </c>
      <c r="H25" s="1987">
        <v>0</v>
      </c>
      <c r="I25" s="402"/>
      <c r="J25" s="402"/>
    </row>
    <row r="26" spans="2:18">
      <c r="D26" s="1924" t="s">
        <v>2095</v>
      </c>
      <c r="E26" s="1581"/>
      <c r="F26" s="1971">
        <v>55</v>
      </c>
      <c r="G26" s="2007">
        <v>348</v>
      </c>
      <c r="H26" s="1987">
        <v>550000000</v>
      </c>
      <c r="I26" s="402"/>
      <c r="J26" s="402"/>
    </row>
    <row r="27" spans="2:18">
      <c r="D27" s="1925" t="s">
        <v>2094</v>
      </c>
      <c r="E27" s="1926"/>
      <c r="F27" s="1998">
        <v>120.57000000000001</v>
      </c>
      <c r="G27" s="2007"/>
      <c r="H27" s="1999">
        <v>1144448161.04</v>
      </c>
    </row>
    <row r="28" spans="2:18">
      <c r="B28" s="1913">
        <v>17</v>
      </c>
      <c r="D28" s="1925"/>
      <c r="E28" s="1926"/>
      <c r="F28" s="1998"/>
      <c r="G28" s="2007"/>
      <c r="H28" s="1999"/>
    </row>
    <row r="29" spans="2:18" ht="19.8" thickBot="1">
      <c r="B29" s="1920" t="s">
        <v>2093</v>
      </c>
      <c r="C29" s="1914">
        <v>32</v>
      </c>
      <c r="D29" s="1927" t="s">
        <v>2226</v>
      </c>
      <c r="E29" s="1926"/>
      <c r="F29" s="1971"/>
      <c r="G29" s="2007"/>
      <c r="H29" s="1988"/>
      <c r="I29" s="402"/>
      <c r="J29" s="402"/>
      <c r="M29" s="38"/>
    </row>
    <row r="30" spans="2:18" ht="19.8" thickBot="1">
      <c r="B30" s="1913">
        <v>1</v>
      </c>
      <c r="C30" s="1914">
        <v>3244101</v>
      </c>
      <c r="D30" s="1924" t="s">
        <v>2092</v>
      </c>
      <c r="E30" s="1581"/>
      <c r="F30" s="1971">
        <v>0.35</v>
      </c>
      <c r="G30" s="2007">
        <v>54</v>
      </c>
      <c r="H30" s="1987">
        <v>1511195.5</v>
      </c>
      <c r="I30" s="722"/>
      <c r="J30" s="562"/>
    </row>
    <row r="31" spans="2:18">
      <c r="B31" s="1913">
        <v>2</v>
      </c>
      <c r="C31" s="1914">
        <v>3111327</v>
      </c>
      <c r="D31" s="1924" t="s">
        <v>2091</v>
      </c>
      <c r="E31" s="1581"/>
      <c r="F31" s="1971">
        <v>0.65</v>
      </c>
      <c r="G31" s="2007">
        <v>56</v>
      </c>
      <c r="H31" s="1987">
        <v>7406002</v>
      </c>
      <c r="I31" s="402"/>
      <c r="J31" s="402"/>
      <c r="L31" s="23"/>
      <c r="M31" s="23"/>
      <c r="N31" s="23"/>
      <c r="O31" s="23"/>
      <c r="P31" s="23"/>
      <c r="Q31" s="23"/>
      <c r="R31" s="29"/>
    </row>
    <row r="32" spans="2:18">
      <c r="B32" s="1913">
        <v>3</v>
      </c>
      <c r="C32" s="1914">
        <v>3211129</v>
      </c>
      <c r="D32" s="1924" t="s">
        <v>2090</v>
      </c>
      <c r="E32" s="1581"/>
      <c r="F32" s="1971">
        <v>2.2000000000000002</v>
      </c>
      <c r="G32" s="2007">
        <v>30</v>
      </c>
      <c r="H32" s="1987">
        <v>1210866.26</v>
      </c>
      <c r="I32" s="402"/>
      <c r="J32" s="402"/>
      <c r="O32" s="563"/>
    </row>
    <row r="33" spans="2:18" ht="19.8" thickBot="1">
      <c r="B33" s="1913">
        <v>4</v>
      </c>
      <c r="C33" s="1914">
        <v>3821103</v>
      </c>
      <c r="D33" s="1924" t="s">
        <v>2089</v>
      </c>
      <c r="E33" s="1581"/>
      <c r="F33" s="1971">
        <v>1.45</v>
      </c>
      <c r="G33" s="2007">
        <v>91</v>
      </c>
      <c r="H33" s="1987">
        <v>14462616.199999999</v>
      </c>
      <c r="I33" s="706"/>
      <c r="J33" s="560"/>
      <c r="O33" s="542"/>
    </row>
    <row r="34" spans="2:18" ht="19.8" thickBot="1">
      <c r="B34" s="1913">
        <v>5</v>
      </c>
      <c r="C34" s="1914">
        <v>3821103</v>
      </c>
      <c r="D34" s="1924" t="s">
        <v>2088</v>
      </c>
      <c r="E34" s="1581"/>
      <c r="F34" s="1971">
        <v>0.75</v>
      </c>
      <c r="G34" s="2007">
        <v>92</v>
      </c>
      <c r="H34" s="1987">
        <v>3437650.92</v>
      </c>
      <c r="I34" s="982"/>
      <c r="J34" s="692"/>
    </row>
    <row r="35" spans="2:18">
      <c r="B35" s="1913">
        <v>6</v>
      </c>
      <c r="C35" s="1914">
        <v>32111119</v>
      </c>
      <c r="D35" s="1924" t="s">
        <v>2087</v>
      </c>
      <c r="E35" s="1581"/>
      <c r="F35" s="1971">
        <v>0.15</v>
      </c>
      <c r="G35" s="2007">
        <v>37</v>
      </c>
      <c r="H35" s="1987">
        <v>622518</v>
      </c>
      <c r="I35" s="706"/>
      <c r="J35" s="440"/>
    </row>
    <row r="36" spans="2:18">
      <c r="B36" s="1913">
        <v>7</v>
      </c>
      <c r="C36" s="1914">
        <v>3211120</v>
      </c>
      <c r="D36" s="1924" t="s">
        <v>2086</v>
      </c>
      <c r="E36" s="1581"/>
      <c r="F36" s="1971">
        <v>0.15</v>
      </c>
      <c r="G36" s="2007">
        <v>34</v>
      </c>
      <c r="H36" s="1987">
        <v>827015</v>
      </c>
      <c r="I36" s="402"/>
      <c r="J36" s="402"/>
    </row>
    <row r="37" spans="2:18">
      <c r="B37" s="1913">
        <v>8</v>
      </c>
      <c r="C37" s="1914">
        <v>3211117</v>
      </c>
      <c r="D37" s="1924" t="s">
        <v>2085</v>
      </c>
      <c r="E37" s="1581"/>
      <c r="F37" s="1971">
        <v>0.25</v>
      </c>
      <c r="G37" s="2007">
        <v>543</v>
      </c>
      <c r="H37" s="1987">
        <v>1551887</v>
      </c>
      <c r="I37" s="402"/>
      <c r="J37" s="402"/>
      <c r="L37" s="23"/>
      <c r="M37" s="23"/>
      <c r="N37" s="23"/>
      <c r="O37" s="23"/>
      <c r="P37" s="23"/>
      <c r="Q37" s="23"/>
      <c r="R37" s="36"/>
    </row>
    <row r="38" spans="2:18">
      <c r="B38" s="1913">
        <v>9</v>
      </c>
      <c r="C38" s="1914">
        <v>3211113</v>
      </c>
      <c r="D38" s="1924" t="s">
        <v>2084</v>
      </c>
      <c r="E38" s="1581"/>
      <c r="F38" s="1971">
        <v>2.5</v>
      </c>
      <c r="G38" s="2007">
        <v>31</v>
      </c>
      <c r="H38" s="1987">
        <v>11619940.609999999</v>
      </c>
      <c r="I38" s="705"/>
      <c r="J38" s="562"/>
      <c r="O38" s="563"/>
    </row>
    <row r="39" spans="2:18">
      <c r="B39" s="1913">
        <v>10</v>
      </c>
      <c r="C39" s="1914">
        <v>3243102</v>
      </c>
      <c r="D39" s="1924" t="s">
        <v>2083</v>
      </c>
      <c r="E39" s="1581"/>
      <c r="F39" s="1971">
        <v>0.2</v>
      </c>
      <c r="G39" s="2007">
        <v>93</v>
      </c>
      <c r="H39" s="1987">
        <v>671638</v>
      </c>
      <c r="I39" s="402"/>
      <c r="J39" s="402"/>
      <c r="L39" s="23"/>
      <c r="M39" s="23"/>
      <c r="N39" s="23"/>
      <c r="O39" s="23"/>
      <c r="P39" s="23"/>
      <c r="Q39" s="23"/>
      <c r="R39" s="36"/>
    </row>
    <row r="40" spans="2:18">
      <c r="B40" s="1913">
        <v>11</v>
      </c>
      <c r="C40" s="1914">
        <v>3243101</v>
      </c>
      <c r="D40" s="1924" t="s">
        <v>2082</v>
      </c>
      <c r="E40" s="1581"/>
      <c r="F40" s="1971"/>
      <c r="G40" s="2007"/>
      <c r="H40" s="1987"/>
      <c r="I40" s="402"/>
      <c r="J40" s="402"/>
      <c r="L40" s="23"/>
      <c r="M40" s="23"/>
      <c r="N40" s="23"/>
      <c r="O40" s="23"/>
      <c r="P40" s="23"/>
      <c r="Q40" s="23"/>
      <c r="R40" s="36"/>
    </row>
    <row r="41" spans="2:18">
      <c r="D41" s="1924" t="s">
        <v>2081</v>
      </c>
      <c r="E41" s="1581"/>
      <c r="F41" s="1971">
        <v>0.7</v>
      </c>
      <c r="G41" s="2007"/>
      <c r="H41" s="1987">
        <v>0</v>
      </c>
      <c r="I41" s="402"/>
      <c r="J41" s="402"/>
    </row>
    <row r="42" spans="2:18">
      <c r="D42" s="1924" t="s">
        <v>2119</v>
      </c>
      <c r="E42" s="1581"/>
      <c r="F42" s="1971">
        <v>0.85</v>
      </c>
      <c r="G42" s="2007">
        <v>39</v>
      </c>
      <c r="H42" s="1987">
        <v>14498529.41</v>
      </c>
      <c r="I42" s="402"/>
      <c r="J42" s="402"/>
      <c r="L42" s="23"/>
      <c r="M42" s="23"/>
      <c r="N42" s="23"/>
      <c r="O42" s="23"/>
      <c r="P42" s="23"/>
      <c r="Q42" s="23"/>
      <c r="R42" s="36"/>
    </row>
    <row r="43" spans="2:18">
      <c r="B43" s="1913">
        <v>12</v>
      </c>
      <c r="D43" s="1928" t="s">
        <v>2079</v>
      </c>
      <c r="E43" s="1581"/>
      <c r="F43" s="1998">
        <v>1.5499999999999998</v>
      </c>
      <c r="G43" s="2007"/>
      <c r="H43" s="1989">
        <v>14498529.41</v>
      </c>
      <c r="I43" s="402"/>
      <c r="J43" s="402"/>
    </row>
    <row r="44" spans="2:18">
      <c r="B44" s="1913">
        <v>13</v>
      </c>
      <c r="C44" s="1914">
        <v>3221108</v>
      </c>
      <c r="D44" s="1924" t="s">
        <v>2227</v>
      </c>
      <c r="E44" s="1581"/>
      <c r="F44" s="1971">
        <v>0.7</v>
      </c>
      <c r="G44" s="2007" t="s">
        <v>1678</v>
      </c>
      <c r="H44" s="1987">
        <v>8010243.4500000002</v>
      </c>
      <c r="I44" s="402"/>
      <c r="J44" s="402"/>
      <c r="L44" s="23"/>
      <c r="M44" s="23"/>
      <c r="N44" s="23"/>
      <c r="O44" s="24"/>
      <c r="P44" s="25"/>
      <c r="Q44" s="24"/>
      <c r="R44" s="26"/>
    </row>
    <row r="45" spans="2:18">
      <c r="B45" s="1913">
        <v>14</v>
      </c>
      <c r="C45" s="1914">
        <v>3255102</v>
      </c>
      <c r="D45" s="1924" t="s">
        <v>2076</v>
      </c>
      <c r="E45" s="1581"/>
      <c r="F45" s="1971">
        <v>0.4</v>
      </c>
      <c r="G45" s="2007">
        <v>28</v>
      </c>
      <c r="H45" s="1987">
        <v>1395004.31</v>
      </c>
      <c r="I45" s="402"/>
      <c r="J45" s="402"/>
      <c r="L45" s="23"/>
      <c r="M45" s="23"/>
      <c r="N45" s="23"/>
      <c r="O45" s="23"/>
      <c r="P45" s="23"/>
      <c r="Q45" s="23"/>
      <c r="R45" s="36"/>
    </row>
    <row r="46" spans="2:18" ht="27" customHeight="1">
      <c r="B46" s="1913">
        <v>15</v>
      </c>
      <c r="C46" s="1914">
        <v>3255104</v>
      </c>
      <c r="D46" s="1924" t="s">
        <v>2074</v>
      </c>
      <c r="E46" s="1581"/>
      <c r="F46" s="1971">
        <v>0.5</v>
      </c>
      <c r="G46" s="2006" t="s">
        <v>1900</v>
      </c>
      <c r="H46" s="1987">
        <v>3230440.36</v>
      </c>
      <c r="I46" s="402"/>
      <c r="J46" s="402"/>
    </row>
    <row r="47" spans="2:18">
      <c r="B47" s="1913">
        <v>16</v>
      </c>
      <c r="C47" s="1914">
        <v>3211127</v>
      </c>
      <c r="D47" s="1924" t="s">
        <v>2072</v>
      </c>
      <c r="E47" s="1581"/>
      <c r="F47" s="1971">
        <v>0.105</v>
      </c>
      <c r="G47" s="2007">
        <v>70</v>
      </c>
      <c r="H47" s="1987">
        <v>831014</v>
      </c>
      <c r="I47" s="402"/>
      <c r="J47" s="402"/>
    </row>
    <row r="48" spans="2:18">
      <c r="B48" s="1913">
        <v>17</v>
      </c>
      <c r="C48" s="1914">
        <v>3256106</v>
      </c>
      <c r="D48" s="1924" t="s">
        <v>2070</v>
      </c>
      <c r="E48" s="1581"/>
      <c r="F48" s="1971">
        <v>0.13</v>
      </c>
      <c r="G48" s="2007">
        <v>33</v>
      </c>
      <c r="H48" s="1987">
        <v>1036942</v>
      </c>
      <c r="I48" s="705"/>
      <c r="J48" s="402"/>
    </row>
    <row r="49" spans="2:18">
      <c r="B49" s="1913">
        <v>18</v>
      </c>
      <c r="C49" s="1914">
        <v>3231301</v>
      </c>
      <c r="D49" s="1924" t="s">
        <v>2068</v>
      </c>
      <c r="E49" s="1581"/>
      <c r="F49" s="1971">
        <v>1.6</v>
      </c>
      <c r="G49" s="2007">
        <v>47</v>
      </c>
      <c r="H49" s="1987">
        <v>12367722</v>
      </c>
      <c r="I49" s="402"/>
      <c r="J49" s="402"/>
      <c r="L49" s="23"/>
      <c r="M49" s="23"/>
      <c r="N49" s="23"/>
      <c r="O49" s="23"/>
      <c r="P49" s="23"/>
      <c r="Q49" s="23"/>
      <c r="R49" s="36"/>
    </row>
    <row r="50" spans="2:18" ht="19.8" thickBot="1">
      <c r="D50" s="1920" t="s">
        <v>2021</v>
      </c>
      <c r="E50" s="1581"/>
      <c r="F50" s="1971"/>
      <c r="G50" s="2007"/>
      <c r="H50" s="1990">
        <v>84691225.020000011</v>
      </c>
      <c r="I50" s="402"/>
      <c r="J50" s="402"/>
      <c r="L50" s="23"/>
      <c r="M50" s="23"/>
      <c r="N50" s="23"/>
      <c r="O50" s="23"/>
      <c r="P50" s="23"/>
      <c r="Q50" s="23"/>
      <c r="R50" s="36"/>
    </row>
    <row r="51" spans="2:18" ht="21" customHeight="1" thickBot="1">
      <c r="B51" s="1913">
        <v>19</v>
      </c>
      <c r="C51" s="1914">
        <v>3211136</v>
      </c>
      <c r="D51" s="1924" t="s">
        <v>2064</v>
      </c>
      <c r="E51" s="1581"/>
      <c r="F51" s="1971"/>
      <c r="G51" s="2007"/>
      <c r="H51" s="1987"/>
      <c r="I51" s="713"/>
      <c r="J51" s="691"/>
      <c r="L51" s="23"/>
      <c r="M51" s="23"/>
      <c r="N51" s="23"/>
      <c r="O51" s="24"/>
      <c r="P51" s="25"/>
      <c r="Q51" s="24"/>
      <c r="R51" s="26"/>
    </row>
    <row r="52" spans="2:18" ht="38.4">
      <c r="C52" s="1929"/>
      <c r="D52" s="2000" t="s">
        <v>2223</v>
      </c>
      <c r="E52" s="1930"/>
      <c r="F52" s="1973">
        <v>0.6</v>
      </c>
      <c r="G52" s="2006" t="s">
        <v>2224</v>
      </c>
      <c r="H52" s="1987">
        <v>6208630</v>
      </c>
      <c r="I52" s="402"/>
      <c r="J52" s="402"/>
    </row>
    <row r="53" spans="2:18">
      <c r="D53" s="1924" t="s">
        <v>2062</v>
      </c>
      <c r="E53" s="1581"/>
      <c r="F53" s="1977">
        <v>0.4</v>
      </c>
      <c r="G53" s="2007">
        <v>534</v>
      </c>
      <c r="H53" s="1987">
        <v>39853200</v>
      </c>
      <c r="I53" s="402"/>
      <c r="J53" s="402"/>
    </row>
    <row r="54" spans="2:18">
      <c r="D54" s="1924" t="s">
        <v>2061</v>
      </c>
      <c r="E54" s="1581"/>
      <c r="F54" s="1971">
        <v>0.7</v>
      </c>
      <c r="G54" s="2007">
        <v>68</v>
      </c>
      <c r="H54" s="1987">
        <v>2393738</v>
      </c>
      <c r="I54" s="402"/>
      <c r="J54" s="402"/>
    </row>
    <row r="55" spans="2:18" ht="21" customHeight="1">
      <c r="B55" s="1913">
        <v>20</v>
      </c>
      <c r="C55" s="1914">
        <v>3221106</v>
      </c>
      <c r="D55" s="1931" t="s">
        <v>2059</v>
      </c>
      <c r="E55" s="1581"/>
      <c r="F55" s="1971">
        <v>0.62</v>
      </c>
      <c r="G55" s="2007">
        <v>43</v>
      </c>
      <c r="H55" s="1987">
        <v>2092073</v>
      </c>
      <c r="I55" s="402"/>
      <c r="J55" s="402"/>
    </row>
    <row r="56" spans="2:18">
      <c r="B56" s="1913">
        <v>21</v>
      </c>
      <c r="C56" s="1914">
        <v>3211101</v>
      </c>
      <c r="D56" s="1931" t="s">
        <v>2057</v>
      </c>
      <c r="E56" s="1930"/>
      <c r="F56" s="1974">
        <v>0.08</v>
      </c>
      <c r="G56" s="2007" t="s">
        <v>1830</v>
      </c>
      <c r="H56" s="1987">
        <v>433950</v>
      </c>
    </row>
    <row r="57" spans="2:18">
      <c r="B57" s="1913">
        <v>22</v>
      </c>
      <c r="C57" s="1914">
        <v>3211109</v>
      </c>
      <c r="D57" s="1931" t="s">
        <v>2228</v>
      </c>
      <c r="E57" s="1581"/>
      <c r="F57" s="1971">
        <v>0.04</v>
      </c>
      <c r="G57" s="2007"/>
      <c r="H57" s="1987">
        <v>326275</v>
      </c>
      <c r="I57" s="402"/>
      <c r="J57" s="402"/>
      <c r="L57" s="23"/>
      <c r="M57" s="23"/>
      <c r="N57" s="23"/>
      <c r="O57" s="24"/>
      <c r="P57" s="25"/>
      <c r="Q57" s="24"/>
      <c r="R57" s="26"/>
    </row>
    <row r="58" spans="2:18">
      <c r="B58" s="1913">
        <v>24</v>
      </c>
      <c r="C58" s="1914">
        <v>3255101</v>
      </c>
      <c r="D58" s="1931" t="s">
        <v>2044</v>
      </c>
      <c r="E58" s="1581"/>
      <c r="F58" s="1971">
        <v>0.26</v>
      </c>
      <c r="G58" s="2007">
        <v>554</v>
      </c>
      <c r="H58" s="1987">
        <v>1730356</v>
      </c>
      <c r="I58" s="402"/>
      <c r="J58" s="402"/>
      <c r="L58" s="23"/>
      <c r="M58" s="23"/>
      <c r="N58" s="23"/>
      <c r="O58" s="24"/>
      <c r="P58" s="25"/>
      <c r="Q58" s="24"/>
      <c r="R58" s="26"/>
    </row>
    <row r="59" spans="2:18">
      <c r="B59" s="1913">
        <v>25</v>
      </c>
      <c r="C59" s="1914">
        <v>3256101</v>
      </c>
      <c r="D59" s="1934" t="s">
        <v>2042</v>
      </c>
      <c r="E59" s="1935"/>
      <c r="F59" s="2003">
        <v>2.1859999999999999</v>
      </c>
      <c r="G59" s="2008">
        <v>550</v>
      </c>
      <c r="H59" s="2001"/>
    </row>
    <row r="60" spans="2:18">
      <c r="D60" s="1923" t="s">
        <v>2050</v>
      </c>
      <c r="E60" s="1581"/>
      <c r="F60" s="1971"/>
      <c r="G60" s="2007"/>
      <c r="H60" s="1987"/>
      <c r="I60" s="402"/>
      <c r="J60" s="402"/>
      <c r="L60" s="23"/>
      <c r="M60" s="23"/>
      <c r="N60" s="23"/>
      <c r="O60" s="24"/>
      <c r="P60" s="25"/>
      <c r="Q60" s="24"/>
      <c r="R60" s="26"/>
    </row>
    <row r="61" spans="2:18">
      <c r="B61" s="1932"/>
      <c r="D61" s="1931" t="s">
        <v>2049</v>
      </c>
      <c r="E61" s="1581"/>
      <c r="F61" s="1971"/>
      <c r="G61" s="2007"/>
      <c r="H61" s="1987">
        <v>19088394</v>
      </c>
      <c r="I61" s="402"/>
      <c r="J61" s="402"/>
      <c r="L61" s="23"/>
      <c r="M61" s="23"/>
      <c r="N61" s="23"/>
      <c r="O61" s="24"/>
      <c r="P61" s="25"/>
      <c r="Q61" s="24"/>
      <c r="R61" s="26"/>
    </row>
    <row r="62" spans="2:18">
      <c r="D62" s="1931" t="s">
        <v>2048</v>
      </c>
      <c r="E62" s="1581"/>
      <c r="F62" s="1971"/>
      <c r="G62" s="2007"/>
      <c r="H62" s="1987">
        <v>108073</v>
      </c>
      <c r="I62" s="1285"/>
    </row>
    <row r="63" spans="2:18">
      <c r="B63" s="1932"/>
      <c r="D63" s="1933" t="s">
        <v>2046</v>
      </c>
      <c r="E63" s="1926"/>
      <c r="F63" s="1971"/>
      <c r="G63" s="2007"/>
      <c r="H63" s="2002">
        <v>19196467</v>
      </c>
      <c r="I63" s="402"/>
      <c r="J63" s="402"/>
      <c r="L63" s="23"/>
      <c r="M63" s="23"/>
      <c r="N63" s="23"/>
      <c r="O63" s="24"/>
      <c r="P63" s="25"/>
      <c r="Q63" s="24"/>
      <c r="R63" s="26"/>
    </row>
    <row r="64" spans="2:18">
      <c r="B64" s="1913">
        <v>26</v>
      </c>
      <c r="C64" s="1914">
        <v>3258140</v>
      </c>
      <c r="D64" s="1936" t="s">
        <v>2040</v>
      </c>
      <c r="E64" s="1926"/>
      <c r="F64" s="1971"/>
      <c r="G64" s="2007"/>
      <c r="H64" s="1988"/>
    </row>
    <row r="65" spans="2:8">
      <c r="D65" s="1931" t="s">
        <v>2039</v>
      </c>
      <c r="E65" s="1926"/>
      <c r="F65" s="1971">
        <v>0.72</v>
      </c>
      <c r="G65" s="2007"/>
      <c r="H65" s="1988">
        <v>5939085.4299999997</v>
      </c>
    </row>
    <row r="66" spans="2:8">
      <c r="D66" s="1931" t="s">
        <v>2028</v>
      </c>
      <c r="E66" s="1926"/>
      <c r="F66" s="1971">
        <v>0.25</v>
      </c>
      <c r="G66" s="2007"/>
      <c r="H66" s="1988">
        <v>655728.6</v>
      </c>
    </row>
    <row r="67" spans="2:8">
      <c r="D67" s="1931" t="s">
        <v>2038</v>
      </c>
      <c r="E67" s="1926"/>
      <c r="F67" s="1971">
        <v>0.25</v>
      </c>
      <c r="G67" s="2007"/>
      <c r="H67" s="1988">
        <v>0</v>
      </c>
    </row>
    <row r="68" spans="2:8">
      <c r="B68" s="1913">
        <v>27</v>
      </c>
      <c r="C68" s="1914">
        <v>3258102</v>
      </c>
      <c r="D68" s="1931" t="s">
        <v>1978</v>
      </c>
      <c r="E68" s="1926"/>
      <c r="F68" s="1971"/>
      <c r="G68" s="2007"/>
      <c r="H68" s="1988"/>
    </row>
    <row r="69" spans="2:8">
      <c r="B69" s="1913">
        <v>28</v>
      </c>
      <c r="D69" s="1937" t="s">
        <v>2035</v>
      </c>
      <c r="E69" s="1926"/>
      <c r="F69" s="1971"/>
      <c r="G69" s="2007"/>
      <c r="H69" s="1988"/>
    </row>
    <row r="70" spans="2:8">
      <c r="B70" s="1913">
        <v>29</v>
      </c>
      <c r="D70" s="1931" t="s">
        <v>2034</v>
      </c>
      <c r="E70" s="1926"/>
      <c r="F70" s="1971"/>
      <c r="G70" s="2007"/>
      <c r="H70" s="1987">
        <v>986028</v>
      </c>
    </row>
    <row r="71" spans="2:8">
      <c r="D71" s="1931" t="s">
        <v>2033</v>
      </c>
      <c r="E71" s="1926"/>
      <c r="F71" s="1971"/>
      <c r="G71" s="2007"/>
      <c r="H71" s="1987">
        <v>361431</v>
      </c>
    </row>
    <row r="72" spans="2:8">
      <c r="D72" s="1931" t="s">
        <v>2032</v>
      </c>
      <c r="E72" s="1926"/>
      <c r="F72" s="1971"/>
      <c r="G72" s="2007"/>
      <c r="H72" s="1987">
        <v>1178304</v>
      </c>
    </row>
    <row r="73" spans="2:8">
      <c r="D73" s="1931" t="s">
        <v>2189</v>
      </c>
      <c r="E73" s="1926"/>
      <c r="F73" s="1971"/>
      <c r="G73" s="2007"/>
      <c r="H73" s="1987">
        <v>397939</v>
      </c>
    </row>
    <row r="74" spans="2:8">
      <c r="D74" s="1931" t="s">
        <v>2031</v>
      </c>
      <c r="E74" s="1926"/>
      <c r="F74" s="1971"/>
      <c r="G74" s="2007"/>
      <c r="H74" s="1987">
        <v>1111216</v>
      </c>
    </row>
    <row r="75" spans="2:8">
      <c r="D75" s="1937" t="s">
        <v>2030</v>
      </c>
      <c r="E75" s="1926"/>
      <c r="F75" s="1971"/>
      <c r="G75" s="2007"/>
      <c r="H75" s="1988"/>
    </row>
    <row r="76" spans="2:8">
      <c r="B76" s="1913">
        <v>30</v>
      </c>
      <c r="D76" s="1931" t="s">
        <v>2029</v>
      </c>
      <c r="E76" s="1926"/>
      <c r="F76" s="1971"/>
      <c r="G76" s="2007"/>
      <c r="H76" s="1987">
        <v>2360984</v>
      </c>
    </row>
    <row r="77" spans="2:8">
      <c r="C77" s="1914">
        <v>4921</v>
      </c>
      <c r="D77" s="1931" t="s">
        <v>2028</v>
      </c>
      <c r="E77" s="1926"/>
      <c r="F77" s="1971"/>
      <c r="G77" s="2007"/>
      <c r="H77" s="1987">
        <v>1364880</v>
      </c>
    </row>
    <row r="78" spans="2:8">
      <c r="D78" s="1931" t="s">
        <v>2026</v>
      </c>
      <c r="E78" s="1926"/>
      <c r="F78" s="1971"/>
      <c r="G78" s="2007"/>
      <c r="H78" s="1987">
        <v>0</v>
      </c>
    </row>
    <row r="79" spans="2:8">
      <c r="B79" s="1913">
        <v>31</v>
      </c>
      <c r="D79" s="1931" t="s">
        <v>2024</v>
      </c>
      <c r="E79" s="1926"/>
      <c r="F79" s="1971"/>
      <c r="G79" s="2007"/>
      <c r="H79" s="1991">
        <v>433950</v>
      </c>
    </row>
    <row r="80" spans="2:8">
      <c r="B80" s="1913">
        <v>32</v>
      </c>
      <c r="C80" s="1914">
        <v>5955</v>
      </c>
      <c r="D80" s="1931" t="s">
        <v>2022</v>
      </c>
      <c r="E80" s="1926"/>
      <c r="F80" s="1971"/>
      <c r="G80" s="2007"/>
      <c r="H80" s="1987">
        <v>10000000</v>
      </c>
    </row>
    <row r="81" spans="2:18">
      <c r="B81" s="1913">
        <v>33</v>
      </c>
      <c r="C81" s="1914">
        <v>5963</v>
      </c>
      <c r="D81" s="1928" t="s">
        <v>2021</v>
      </c>
      <c r="E81" s="1926"/>
      <c r="F81" s="1971"/>
      <c r="G81" s="2007"/>
      <c r="H81" s="1992">
        <v>97024235.030000001</v>
      </c>
    </row>
    <row r="82" spans="2:18">
      <c r="C82" s="1914">
        <v>5967</v>
      </c>
      <c r="D82" s="1928" t="s">
        <v>2019</v>
      </c>
      <c r="E82" s="1926"/>
      <c r="F82" s="1971"/>
      <c r="G82" s="2007"/>
      <c r="H82" s="1988"/>
    </row>
    <row r="83" spans="2:18">
      <c r="D83" s="1931" t="s">
        <v>2017</v>
      </c>
      <c r="E83" s="1926"/>
      <c r="F83" s="1971"/>
      <c r="G83" s="2007"/>
      <c r="H83" s="1988"/>
      <c r="I83" s="705"/>
      <c r="J83" s="402"/>
      <c r="L83" s="23"/>
      <c r="M83" s="23"/>
      <c r="N83" s="23"/>
      <c r="O83" s="24"/>
      <c r="P83" s="25"/>
      <c r="Q83" s="24"/>
      <c r="R83" s="26"/>
    </row>
    <row r="84" spans="2:18" s="21" customFormat="1">
      <c r="B84" s="1913"/>
      <c r="C84" s="1914" t="s">
        <v>2020</v>
      </c>
      <c r="D84" s="1931" t="s">
        <v>2016</v>
      </c>
      <c r="E84" s="1581"/>
      <c r="F84" s="1971"/>
      <c r="G84" s="2007">
        <v>14</v>
      </c>
      <c r="H84" s="1987">
        <v>0</v>
      </c>
      <c r="I84" s="406"/>
      <c r="J84" s="406"/>
      <c r="K84" s="489"/>
      <c r="L84" s="32"/>
      <c r="M84" s="32"/>
      <c r="N84" s="32"/>
      <c r="O84" s="33"/>
      <c r="P84" s="34"/>
      <c r="Q84" s="16"/>
      <c r="R84" s="35"/>
    </row>
    <row r="85" spans="2:18" s="21" customFormat="1">
      <c r="B85" s="1913"/>
      <c r="C85" s="1914" t="s">
        <v>2018</v>
      </c>
      <c r="D85" s="1931" t="s">
        <v>2015</v>
      </c>
      <c r="E85" s="1939"/>
      <c r="F85" s="1971"/>
      <c r="G85" s="2007"/>
      <c r="H85" s="1993"/>
      <c r="I85" s="406"/>
      <c r="J85" s="406"/>
      <c r="K85" s="489"/>
      <c r="L85" s="32"/>
      <c r="M85" s="32"/>
      <c r="N85" s="32"/>
      <c r="O85" s="33"/>
      <c r="P85" s="34"/>
      <c r="Q85" s="16"/>
      <c r="R85" s="35"/>
    </row>
    <row r="86" spans="2:18" s="21" customFormat="1">
      <c r="B86" s="1938" t="s">
        <v>68</v>
      </c>
      <c r="C86" s="1388"/>
      <c r="D86" s="1924" t="s">
        <v>2009</v>
      </c>
      <c r="E86" s="1939"/>
      <c r="F86" s="1971"/>
      <c r="G86" s="2007"/>
      <c r="H86" s="1993"/>
      <c r="I86" s="406"/>
      <c r="J86" s="406"/>
      <c r="K86" s="489"/>
      <c r="L86" s="32"/>
      <c r="M86" s="32"/>
      <c r="N86" s="32"/>
      <c r="O86" s="33"/>
      <c r="P86" s="34"/>
      <c r="Q86" s="16"/>
      <c r="R86" s="35"/>
    </row>
    <row r="87" spans="2:18" s="21" customFormat="1">
      <c r="B87" s="1940"/>
      <c r="C87" s="1920"/>
      <c r="D87" s="1924" t="s">
        <v>2008</v>
      </c>
      <c r="E87" s="1939"/>
      <c r="F87" s="1971"/>
      <c r="G87" s="2007"/>
      <c r="H87" s="1987">
        <v>69000000</v>
      </c>
      <c r="I87" s="406"/>
      <c r="J87" s="406"/>
      <c r="K87" s="489"/>
      <c r="L87" s="32"/>
      <c r="M87" s="32"/>
      <c r="N87" s="32"/>
      <c r="O87" s="33"/>
      <c r="P87" s="34"/>
      <c r="Q87" s="16"/>
      <c r="R87" s="35"/>
    </row>
    <row r="88" spans="2:18" s="21" customFormat="1">
      <c r="B88" s="1940"/>
      <c r="C88" s="1941"/>
      <c r="D88" s="1924" t="s">
        <v>2007</v>
      </c>
      <c r="E88" s="1939"/>
      <c r="F88" s="1971"/>
      <c r="G88" s="2007"/>
      <c r="H88" s="1987"/>
      <c r="I88" s="406"/>
      <c r="J88" s="406"/>
      <c r="K88" s="489"/>
      <c r="L88" s="32"/>
      <c r="M88" s="32"/>
      <c r="N88" s="32"/>
      <c r="O88" s="33"/>
      <c r="P88" s="34"/>
      <c r="Q88" s="16"/>
      <c r="R88" s="35"/>
    </row>
    <row r="89" spans="2:18" s="21" customFormat="1">
      <c r="B89" s="1940"/>
      <c r="C89" s="1941"/>
      <c r="D89" s="1925" t="s">
        <v>2006</v>
      </c>
      <c r="E89" s="1939"/>
      <c r="F89" s="1971"/>
      <c r="G89" s="2007"/>
      <c r="H89" s="1993"/>
      <c r="I89" s="406"/>
      <c r="J89" s="406"/>
      <c r="K89" s="489"/>
      <c r="L89" s="32"/>
      <c r="M89" s="32"/>
      <c r="N89" s="32"/>
      <c r="O89" s="33"/>
      <c r="P89" s="34"/>
      <c r="Q89" s="16"/>
      <c r="R89" s="35"/>
    </row>
    <row r="90" spans="2:18" s="21" customFormat="1">
      <c r="B90" s="1940"/>
      <c r="C90" s="1941"/>
      <c r="D90" s="1924" t="s">
        <v>2121</v>
      </c>
      <c r="E90" s="1939"/>
      <c r="F90" s="1971"/>
      <c r="G90" s="2007"/>
      <c r="H90" s="1991">
        <v>5411849</v>
      </c>
      <c r="I90" s="406"/>
      <c r="J90" s="406"/>
      <c r="K90" s="489"/>
      <c r="L90" s="32"/>
      <c r="M90" s="32"/>
      <c r="N90" s="32"/>
      <c r="O90" s="33"/>
      <c r="P90" s="34"/>
      <c r="Q90" s="16"/>
      <c r="R90" s="35"/>
    </row>
    <row r="91" spans="2:18" s="21" customFormat="1">
      <c r="B91" s="1940"/>
      <c r="C91" s="1941">
        <v>4833</v>
      </c>
      <c r="D91" s="1924" t="s">
        <v>2122</v>
      </c>
      <c r="E91" s="1939"/>
      <c r="F91" s="1971"/>
      <c r="G91" s="2007"/>
      <c r="H91" s="1993"/>
      <c r="I91" s="406"/>
      <c r="J91" s="406"/>
      <c r="K91" s="489"/>
      <c r="L91" s="32"/>
      <c r="M91" s="32"/>
      <c r="N91" s="32"/>
      <c r="O91" s="33"/>
      <c r="P91" s="34"/>
      <c r="Q91" s="16"/>
      <c r="R91" s="35"/>
    </row>
    <row r="92" spans="2:18" s="21" customFormat="1">
      <c r="B92" s="1940"/>
      <c r="C92" s="1941"/>
      <c r="D92" s="1924" t="s">
        <v>2123</v>
      </c>
      <c r="E92" s="1939"/>
      <c r="F92" s="1971"/>
      <c r="G92" s="2007"/>
      <c r="H92" s="1993"/>
      <c r="I92" s="406"/>
      <c r="J92" s="406"/>
      <c r="K92" s="489"/>
      <c r="L92" s="32"/>
      <c r="M92" s="32"/>
      <c r="N92" s="32"/>
      <c r="O92" s="33"/>
      <c r="P92" s="34"/>
      <c r="Q92" s="16"/>
      <c r="R92" s="35"/>
    </row>
    <row r="93" spans="2:18" s="21" customFormat="1">
      <c r="B93" s="1940"/>
      <c r="C93" s="1941"/>
      <c r="D93" s="1924" t="s">
        <v>2125</v>
      </c>
      <c r="E93" s="1939"/>
      <c r="F93" s="1971"/>
      <c r="G93" s="2007"/>
      <c r="H93" s="1993">
        <v>0</v>
      </c>
      <c r="I93" s="406"/>
      <c r="J93" s="406"/>
      <c r="K93" s="489"/>
      <c r="L93" s="32"/>
      <c r="M93" s="32"/>
      <c r="N93" s="32"/>
      <c r="O93" s="33"/>
      <c r="P93" s="34"/>
      <c r="Q93" s="16"/>
      <c r="R93" s="35"/>
    </row>
    <row r="94" spans="2:18" s="21" customFormat="1">
      <c r="B94" s="1940"/>
      <c r="C94" s="1941"/>
      <c r="D94" s="1924" t="s">
        <v>2124</v>
      </c>
      <c r="E94" s="1939"/>
      <c r="F94" s="1971"/>
      <c r="G94" s="2007"/>
      <c r="H94" s="1993">
        <v>236643</v>
      </c>
      <c r="I94" s="406"/>
      <c r="J94" s="406"/>
      <c r="K94" s="489"/>
      <c r="L94" s="32"/>
      <c r="M94" s="32"/>
      <c r="N94" s="32"/>
      <c r="O94" s="33"/>
      <c r="P94" s="34"/>
      <c r="Q94" s="16"/>
      <c r="R94" s="35"/>
    </row>
    <row r="95" spans="2:18" s="21" customFormat="1">
      <c r="B95" s="1940"/>
      <c r="C95" s="1941"/>
      <c r="D95" s="1931" t="s">
        <v>2005</v>
      </c>
      <c r="E95" s="1939"/>
      <c r="F95" s="1971"/>
      <c r="G95" s="2007"/>
      <c r="H95" s="1987">
        <v>2900941</v>
      </c>
      <c r="I95" s="406"/>
      <c r="J95" s="406"/>
      <c r="K95" s="489"/>
      <c r="L95" s="32"/>
      <c r="M95" s="32"/>
      <c r="N95" s="32"/>
      <c r="O95" s="33"/>
      <c r="P95" s="34"/>
      <c r="Q95" s="16"/>
      <c r="R95" s="35"/>
    </row>
    <row r="96" spans="2:18" s="21" customFormat="1">
      <c r="B96" s="1940"/>
      <c r="C96" s="1941"/>
      <c r="D96" s="1931" t="s">
        <v>2003</v>
      </c>
      <c r="E96" s="1939"/>
      <c r="F96" s="1971"/>
      <c r="G96" s="2007"/>
      <c r="H96" s="1987">
        <v>1394000</v>
      </c>
      <c r="I96" s="406"/>
      <c r="J96" s="406"/>
      <c r="K96" s="489"/>
      <c r="L96" s="32"/>
      <c r="M96" s="32"/>
      <c r="N96" s="32"/>
      <c r="O96" s="33"/>
      <c r="P96" s="34"/>
      <c r="Q96" s="16"/>
      <c r="R96" s="35"/>
    </row>
    <row r="97" spans="2:18" s="21" customFormat="1">
      <c r="B97" s="1940"/>
      <c r="C97" s="1941">
        <v>4882</v>
      </c>
      <c r="D97" s="1931" t="s">
        <v>2001</v>
      </c>
      <c r="E97" s="1939"/>
      <c r="F97" s="1971"/>
      <c r="G97" s="2007"/>
      <c r="H97" s="1987">
        <v>460000</v>
      </c>
      <c r="I97" s="406"/>
      <c r="J97" s="406"/>
      <c r="K97" s="489"/>
      <c r="L97" s="32"/>
      <c r="M97" s="32"/>
      <c r="N97" s="32"/>
      <c r="O97" s="33"/>
      <c r="P97" s="34"/>
      <c r="Q97" s="16"/>
      <c r="R97" s="35"/>
    </row>
    <row r="98" spans="2:18" s="21" customFormat="1">
      <c r="B98" s="1940"/>
      <c r="C98" s="1941">
        <v>4883</v>
      </c>
      <c r="D98" s="1931" t="s">
        <v>1999</v>
      </c>
      <c r="E98" s="1939"/>
      <c r="F98" s="1971"/>
      <c r="G98" s="2007"/>
      <c r="H98" s="1987">
        <v>0</v>
      </c>
      <c r="I98" s="406"/>
      <c r="J98" s="406"/>
      <c r="K98" s="489"/>
      <c r="L98" s="32"/>
      <c r="M98" s="32"/>
      <c r="N98" s="32"/>
      <c r="O98" s="33"/>
      <c r="P98" s="34"/>
      <c r="Q98" s="16"/>
      <c r="R98" s="35"/>
    </row>
    <row r="99" spans="2:18" s="21" customFormat="1">
      <c r="B99" s="1940"/>
      <c r="C99" s="1941">
        <v>4889</v>
      </c>
      <c r="D99" s="1931" t="s">
        <v>1997</v>
      </c>
      <c r="E99" s="1939"/>
      <c r="F99" s="1971"/>
      <c r="G99" s="2007"/>
      <c r="H99" s="1987">
        <v>2138000</v>
      </c>
      <c r="I99" s="406"/>
      <c r="J99" s="406"/>
      <c r="K99" s="489"/>
      <c r="L99" s="32"/>
      <c r="M99" s="32"/>
      <c r="N99" s="32"/>
      <c r="O99" s="33"/>
      <c r="P99" s="34"/>
      <c r="Q99" s="16"/>
      <c r="R99" s="35"/>
    </row>
    <row r="100" spans="2:18" s="21" customFormat="1">
      <c r="B100" s="1940"/>
      <c r="C100" s="1941"/>
      <c r="D100" s="1931" t="s">
        <v>1995</v>
      </c>
      <c r="E100" s="1939"/>
      <c r="F100" s="1971"/>
      <c r="G100" s="2007"/>
      <c r="H100" s="1987">
        <v>2500000</v>
      </c>
      <c r="I100" s="406"/>
      <c r="J100" s="406"/>
      <c r="K100" s="489"/>
      <c r="L100" s="32"/>
      <c r="M100" s="32"/>
      <c r="N100" s="32"/>
      <c r="O100" s="33"/>
      <c r="P100" s="34"/>
      <c r="Q100" s="16"/>
      <c r="R100" s="35"/>
    </row>
    <row r="101" spans="2:18" s="21" customFormat="1">
      <c r="B101" s="1940"/>
      <c r="C101" s="1941"/>
      <c r="D101" s="1931" t="s">
        <v>1993</v>
      </c>
      <c r="E101" s="1939"/>
      <c r="F101" s="1971"/>
      <c r="G101" s="2007"/>
      <c r="H101" s="1987">
        <v>83453222.359999999</v>
      </c>
      <c r="I101" s="406"/>
      <c r="J101" s="406"/>
      <c r="K101" s="489"/>
      <c r="L101" s="32"/>
      <c r="M101" s="32"/>
      <c r="N101" s="32"/>
      <c r="O101" s="33"/>
      <c r="P101" s="34"/>
      <c r="Q101" s="16"/>
      <c r="R101" s="35"/>
    </row>
    <row r="102" spans="2:18" s="21" customFormat="1">
      <c r="B102" s="1940"/>
      <c r="C102" s="1941"/>
      <c r="D102" s="1942" t="s">
        <v>1991</v>
      </c>
      <c r="E102" s="1939"/>
      <c r="F102" s="1971"/>
      <c r="G102" s="2007"/>
      <c r="H102" s="1993">
        <v>167494655.36000001</v>
      </c>
      <c r="I102" s="406"/>
      <c r="J102" s="406"/>
      <c r="K102" s="489"/>
      <c r="L102" s="32"/>
      <c r="M102" s="32"/>
      <c r="N102" s="32"/>
      <c r="O102" s="33"/>
      <c r="P102" s="34"/>
      <c r="Q102" s="16"/>
      <c r="R102" s="35"/>
    </row>
    <row r="103" spans="2:18" s="21" customFormat="1">
      <c r="B103" s="1940"/>
      <c r="C103" s="1941">
        <v>6503</v>
      </c>
      <c r="D103" s="1931"/>
      <c r="E103" s="1939"/>
      <c r="F103" s="1971"/>
      <c r="G103" s="2007"/>
      <c r="H103" s="1993"/>
      <c r="I103" s="406"/>
      <c r="J103" s="406"/>
      <c r="K103" s="489"/>
      <c r="L103" s="32"/>
      <c r="M103" s="32"/>
      <c r="N103" s="32"/>
      <c r="O103" s="33"/>
      <c r="P103" s="34"/>
      <c r="Q103" s="16"/>
      <c r="R103" s="35"/>
    </row>
    <row r="104" spans="2:18" s="21" customFormat="1">
      <c r="B104" s="1940"/>
      <c r="C104" s="1941"/>
      <c r="D104" s="1931"/>
      <c r="E104" s="1939"/>
      <c r="F104" s="1971"/>
      <c r="G104" s="2007"/>
      <c r="H104" s="1993"/>
      <c r="I104" s="406"/>
      <c r="J104" s="406"/>
      <c r="K104" s="489"/>
      <c r="L104" s="32"/>
      <c r="M104" s="32"/>
      <c r="N104" s="32"/>
      <c r="O104" s="33"/>
      <c r="P104" s="34"/>
      <c r="Q104" s="16"/>
      <c r="R104" s="35"/>
    </row>
    <row r="105" spans="2:18" s="21" customFormat="1">
      <c r="B105" s="1940"/>
      <c r="C105" s="1943"/>
      <c r="D105" s="1928" t="s">
        <v>2126</v>
      </c>
      <c r="E105" s="1939"/>
      <c r="F105" s="1971"/>
      <c r="G105" s="2007"/>
      <c r="H105" s="1993"/>
      <c r="I105" s="406"/>
      <c r="J105" s="406"/>
      <c r="K105" s="489"/>
      <c r="L105" s="32"/>
      <c r="M105" s="32"/>
      <c r="N105" s="32"/>
      <c r="O105" s="33"/>
      <c r="P105" s="34"/>
      <c r="Q105" s="16"/>
      <c r="R105" s="35"/>
    </row>
    <row r="106" spans="2:18" s="21" customFormat="1">
      <c r="B106" s="1940" t="s">
        <v>2043</v>
      </c>
      <c r="C106" s="1941"/>
      <c r="D106" s="1931" t="s">
        <v>2128</v>
      </c>
      <c r="E106" s="1939"/>
      <c r="F106" s="1971"/>
      <c r="G106" s="2007"/>
      <c r="H106" s="1987">
        <v>586470</v>
      </c>
      <c r="I106" s="406"/>
      <c r="J106" s="406"/>
      <c r="K106" s="489"/>
      <c r="L106" s="32"/>
      <c r="M106" s="32"/>
      <c r="N106" s="32"/>
      <c r="O106" s="33"/>
      <c r="P106" s="34"/>
      <c r="Q106" s="16"/>
      <c r="R106" s="35"/>
    </row>
    <row r="107" spans="2:18" s="21" customFormat="1">
      <c r="B107" s="1940"/>
      <c r="C107" s="1941">
        <v>4899</v>
      </c>
      <c r="D107" s="1931" t="s">
        <v>2129</v>
      </c>
      <c r="E107" s="1939"/>
      <c r="F107" s="1971"/>
      <c r="G107" s="2007"/>
      <c r="H107" s="1987">
        <v>0</v>
      </c>
      <c r="I107" s="406"/>
      <c r="J107" s="406"/>
      <c r="K107" s="489"/>
      <c r="L107" s="32"/>
      <c r="M107" s="32"/>
      <c r="N107" s="32"/>
      <c r="O107" s="33"/>
      <c r="P107" s="34"/>
      <c r="Q107" s="16"/>
      <c r="R107" s="35"/>
    </row>
    <row r="108" spans="2:18" s="21" customFormat="1">
      <c r="B108" s="1940"/>
      <c r="C108" s="1941"/>
      <c r="D108" s="1931" t="s">
        <v>2130</v>
      </c>
      <c r="E108" s="1939"/>
      <c r="F108" s="1971"/>
      <c r="G108" s="2007"/>
      <c r="H108" s="1987">
        <v>577735</v>
      </c>
      <c r="I108" s="406"/>
      <c r="J108" s="406"/>
      <c r="K108" s="489"/>
      <c r="L108" s="32"/>
      <c r="M108" s="32"/>
      <c r="N108" s="32"/>
      <c r="O108" s="33"/>
      <c r="P108" s="34"/>
      <c r="Q108" s="16"/>
      <c r="R108" s="35"/>
    </row>
    <row r="109" spans="2:18" s="21" customFormat="1">
      <c r="B109" s="1940"/>
      <c r="C109" s="1943"/>
      <c r="D109" s="1931" t="s">
        <v>2131</v>
      </c>
      <c r="E109" s="1939"/>
      <c r="F109" s="1971"/>
      <c r="G109" s="2007"/>
      <c r="H109" s="1987"/>
      <c r="I109" s="406"/>
      <c r="J109" s="406"/>
      <c r="K109" s="489"/>
      <c r="L109" s="32"/>
      <c r="M109" s="32"/>
      <c r="N109" s="32"/>
      <c r="O109" s="33"/>
      <c r="P109" s="34"/>
      <c r="Q109" s="16"/>
      <c r="R109" s="35"/>
    </row>
    <row r="110" spans="2:18" s="21" customFormat="1">
      <c r="B110" s="1940"/>
      <c r="C110" s="1941"/>
      <c r="D110" s="1931" t="s">
        <v>2132</v>
      </c>
      <c r="E110" s="1939"/>
      <c r="F110" s="1971"/>
      <c r="G110" s="2007"/>
      <c r="H110" s="1987">
        <v>1456270.61</v>
      </c>
      <c r="I110" s="406"/>
      <c r="J110" s="406"/>
      <c r="K110" s="489"/>
      <c r="L110" s="32"/>
      <c r="M110" s="32"/>
      <c r="N110" s="32"/>
      <c r="O110" s="33"/>
      <c r="P110" s="34"/>
      <c r="Q110" s="16"/>
      <c r="R110" s="35"/>
    </row>
    <row r="111" spans="2:18" s="21" customFormat="1">
      <c r="B111" s="1940"/>
      <c r="C111" s="1941"/>
      <c r="D111" s="1931" t="s">
        <v>2133</v>
      </c>
      <c r="E111" s="1939"/>
      <c r="F111" s="1971"/>
      <c r="G111" s="2007"/>
      <c r="H111" s="1987">
        <v>3667800</v>
      </c>
      <c r="I111" s="406"/>
      <c r="J111" s="406"/>
      <c r="K111" s="489"/>
      <c r="L111" s="32"/>
      <c r="M111" s="32"/>
      <c r="N111" s="32"/>
      <c r="O111" s="33"/>
      <c r="P111" s="34"/>
      <c r="Q111" s="16"/>
      <c r="R111" s="35"/>
    </row>
    <row r="112" spans="2:18" s="21" customFormat="1">
      <c r="B112" s="1940"/>
      <c r="C112" s="1941"/>
      <c r="D112" s="1931" t="s">
        <v>2134</v>
      </c>
      <c r="E112" s="1939"/>
      <c r="F112" s="1971"/>
      <c r="G112" s="2007"/>
      <c r="H112" s="1987">
        <v>33855</v>
      </c>
      <c r="I112" s="406"/>
      <c r="J112" s="406"/>
      <c r="K112" s="489"/>
      <c r="L112" s="32"/>
      <c r="M112" s="32"/>
      <c r="N112" s="32"/>
      <c r="O112" s="33"/>
      <c r="P112" s="34"/>
      <c r="Q112" s="16"/>
      <c r="R112" s="35"/>
    </row>
    <row r="113" spans="2:18" s="21" customFormat="1">
      <c r="B113" s="1940"/>
      <c r="C113" s="1941"/>
      <c r="D113" s="1931" t="s">
        <v>2135</v>
      </c>
      <c r="E113" s="1939"/>
      <c r="F113" s="1971"/>
      <c r="G113" s="2007"/>
      <c r="H113" s="1987">
        <v>386321</v>
      </c>
      <c r="I113" s="406"/>
      <c r="J113" s="406"/>
      <c r="K113" s="489"/>
      <c r="L113" s="32"/>
      <c r="M113" s="32"/>
      <c r="N113" s="32"/>
      <c r="O113" s="33"/>
      <c r="P113" s="34"/>
      <c r="Q113" s="16"/>
      <c r="R113" s="35"/>
    </row>
    <row r="114" spans="2:18" s="21" customFormat="1">
      <c r="B114" s="1940"/>
      <c r="C114" s="1941"/>
      <c r="D114" s="1931" t="s">
        <v>2136</v>
      </c>
      <c r="E114" s="1939"/>
      <c r="F114" s="1971"/>
      <c r="G114" s="2007"/>
      <c r="H114" s="1993"/>
      <c r="I114" s="406"/>
      <c r="J114" s="406"/>
      <c r="K114" s="489"/>
      <c r="L114" s="32"/>
      <c r="M114" s="32"/>
      <c r="N114" s="32"/>
      <c r="O114" s="33"/>
      <c r="P114" s="34"/>
      <c r="Q114" s="16"/>
      <c r="R114" s="35"/>
    </row>
    <row r="115" spans="2:18" s="21" customFormat="1">
      <c r="B115" s="1940"/>
      <c r="C115" s="1941"/>
      <c r="D115" s="1931" t="s">
        <v>2137</v>
      </c>
      <c r="E115" s="1939"/>
      <c r="F115" s="1971"/>
      <c r="G115" s="2007"/>
      <c r="H115" s="1993"/>
      <c r="I115" s="406"/>
      <c r="J115" s="406"/>
      <c r="K115" s="489"/>
      <c r="L115" s="32"/>
      <c r="M115" s="32"/>
      <c r="N115" s="32"/>
      <c r="O115" s="33"/>
      <c r="P115" s="34"/>
      <c r="Q115" s="16"/>
      <c r="R115" s="35"/>
    </row>
    <row r="116" spans="2:18" s="21" customFormat="1">
      <c r="B116" s="1940"/>
      <c r="C116" s="1941"/>
      <c r="D116" s="1931" t="s">
        <v>2138</v>
      </c>
      <c r="E116" s="1939"/>
      <c r="F116" s="1971"/>
      <c r="G116" s="2007"/>
      <c r="H116" s="1993"/>
      <c r="I116" s="406"/>
      <c r="J116" s="406"/>
      <c r="K116" s="489"/>
      <c r="L116" s="32"/>
      <c r="M116" s="32"/>
      <c r="N116" s="32"/>
      <c r="O116" s="33"/>
      <c r="P116" s="34"/>
      <c r="Q116" s="16"/>
      <c r="R116" s="35"/>
    </row>
    <row r="117" spans="2:18" s="21" customFormat="1">
      <c r="B117" s="1940"/>
      <c r="C117" s="1941"/>
      <c r="D117" s="1931" t="s">
        <v>2139</v>
      </c>
      <c r="E117" s="1939"/>
      <c r="F117" s="1971"/>
      <c r="G117" s="2007"/>
      <c r="H117" s="1993"/>
      <c r="I117" s="406"/>
      <c r="J117" s="406"/>
      <c r="K117" s="489"/>
      <c r="L117" s="32"/>
      <c r="M117" s="32"/>
      <c r="N117" s="32"/>
      <c r="O117" s="33"/>
      <c r="P117" s="34"/>
      <c r="Q117" s="16"/>
      <c r="R117" s="35"/>
    </row>
    <row r="118" spans="2:18" s="21" customFormat="1">
      <c r="B118" s="1940"/>
      <c r="C118" s="1941"/>
      <c r="D118" s="1931" t="s">
        <v>2140</v>
      </c>
      <c r="E118" s="1939"/>
      <c r="F118" s="1971"/>
      <c r="G118" s="2007"/>
      <c r="H118" s="1993"/>
      <c r="I118" s="406"/>
      <c r="J118" s="406"/>
      <c r="K118" s="489"/>
      <c r="L118" s="32"/>
      <c r="M118" s="32"/>
      <c r="N118" s="32"/>
      <c r="O118" s="33"/>
      <c r="P118" s="34"/>
      <c r="Q118" s="16"/>
      <c r="R118" s="35"/>
    </row>
    <row r="119" spans="2:18" s="21" customFormat="1">
      <c r="B119" s="1940"/>
      <c r="C119" s="1941"/>
      <c r="D119" s="1287" t="s">
        <v>2141</v>
      </c>
      <c r="E119" s="1939"/>
      <c r="F119" s="1971"/>
      <c r="G119" s="2007">
        <v>48</v>
      </c>
      <c r="H119" s="1988">
        <v>2275892</v>
      </c>
      <c r="I119" s="406"/>
      <c r="J119" s="406"/>
      <c r="K119" s="489"/>
      <c r="L119" s="32"/>
      <c r="M119" s="32"/>
      <c r="N119" s="32"/>
      <c r="O119" s="33"/>
      <c r="P119" s="34"/>
      <c r="Q119" s="16"/>
      <c r="R119" s="35"/>
    </row>
    <row r="120" spans="2:18" s="21" customFormat="1">
      <c r="B120" s="1940"/>
      <c r="C120" s="1941"/>
      <c r="D120" s="1931" t="s">
        <v>2142</v>
      </c>
      <c r="E120" s="1939"/>
      <c r="F120" s="1971"/>
      <c r="G120" s="2007"/>
      <c r="H120" s="1993"/>
      <c r="I120" s="406"/>
      <c r="J120" s="406"/>
      <c r="K120" s="489"/>
      <c r="L120" s="32"/>
      <c r="M120" s="32"/>
      <c r="N120" s="32"/>
      <c r="O120" s="33"/>
      <c r="P120" s="34"/>
      <c r="Q120" s="16"/>
      <c r="R120" s="35"/>
    </row>
    <row r="121" spans="2:18" s="21" customFormat="1">
      <c r="B121" s="1940"/>
      <c r="C121" s="1941"/>
      <c r="D121" s="1931" t="s">
        <v>2143</v>
      </c>
      <c r="E121" s="1939"/>
      <c r="F121" s="1971"/>
      <c r="G121" s="2007"/>
      <c r="H121" s="1993">
        <v>158268</v>
      </c>
      <c r="I121" s="406"/>
      <c r="J121" s="406"/>
      <c r="K121" s="489"/>
      <c r="L121" s="32"/>
      <c r="M121" s="32"/>
      <c r="N121" s="32"/>
      <c r="O121" s="33"/>
      <c r="P121" s="34"/>
      <c r="Q121" s="16"/>
      <c r="R121" s="35"/>
    </row>
    <row r="122" spans="2:18" s="21" customFormat="1">
      <c r="B122" s="1940"/>
      <c r="C122" s="1941"/>
      <c r="D122" s="1931" t="s">
        <v>2144</v>
      </c>
      <c r="E122" s="1939"/>
      <c r="F122" s="1971"/>
      <c r="G122" s="2007"/>
      <c r="H122" s="1993">
        <v>108073</v>
      </c>
      <c r="I122" s="406"/>
      <c r="J122" s="406"/>
      <c r="K122" s="489"/>
      <c r="L122" s="32"/>
      <c r="M122" s="32"/>
      <c r="N122" s="32"/>
      <c r="O122" s="33"/>
      <c r="P122" s="34"/>
      <c r="Q122" s="16"/>
      <c r="R122" s="35"/>
    </row>
    <row r="123" spans="2:18" s="21" customFormat="1">
      <c r="B123" s="1940"/>
      <c r="C123" s="1941"/>
      <c r="D123" s="1931" t="s">
        <v>2145</v>
      </c>
      <c r="E123" s="1939"/>
      <c r="F123" s="1971"/>
      <c r="G123" s="2007"/>
      <c r="H123" s="1993">
        <v>2092073</v>
      </c>
      <c r="I123" s="406"/>
      <c r="J123" s="406"/>
      <c r="K123" s="489"/>
      <c r="L123" s="32"/>
      <c r="M123" s="32"/>
      <c r="N123" s="32"/>
      <c r="O123" s="33"/>
      <c r="P123" s="34"/>
      <c r="Q123" s="16"/>
      <c r="R123" s="35"/>
    </row>
    <row r="124" spans="2:18" s="21" customFormat="1">
      <c r="B124" s="1940"/>
      <c r="C124" s="1941"/>
      <c r="D124" s="1931" t="s">
        <v>2146</v>
      </c>
      <c r="E124" s="1939"/>
      <c r="F124" s="1971"/>
      <c r="G124" s="2007"/>
      <c r="H124" s="1993"/>
      <c r="I124" s="406"/>
      <c r="J124" s="406"/>
      <c r="K124" s="489"/>
      <c r="L124" s="32"/>
      <c r="M124" s="32"/>
      <c r="N124" s="32"/>
      <c r="O124" s="33"/>
      <c r="P124" s="34"/>
      <c r="Q124" s="16"/>
      <c r="R124" s="35"/>
    </row>
    <row r="125" spans="2:18" s="21" customFormat="1">
      <c r="B125" s="1940"/>
      <c r="C125" s="1941"/>
      <c r="D125" s="1931" t="s">
        <v>2147</v>
      </c>
      <c r="E125" s="1939"/>
      <c r="F125" s="1971"/>
      <c r="G125" s="2007"/>
      <c r="H125" s="1987">
        <v>0</v>
      </c>
      <c r="I125" s="406"/>
      <c r="J125" s="406"/>
      <c r="K125" s="489"/>
      <c r="L125" s="32"/>
      <c r="M125" s="32"/>
      <c r="N125" s="32"/>
      <c r="O125" s="33"/>
      <c r="P125" s="34"/>
      <c r="Q125" s="16"/>
      <c r="R125" s="35"/>
    </row>
    <row r="126" spans="2:18" s="21" customFormat="1">
      <c r="B126" s="1940"/>
      <c r="C126" s="1941"/>
      <c r="D126" s="1931" t="s">
        <v>2148</v>
      </c>
      <c r="E126" s="1939"/>
      <c r="F126" s="1971"/>
      <c r="G126" s="2007"/>
      <c r="H126" s="1987">
        <v>1904568</v>
      </c>
      <c r="I126" s="406"/>
      <c r="J126" s="406"/>
      <c r="K126" s="489"/>
      <c r="L126" s="32"/>
      <c r="M126" s="32"/>
      <c r="N126" s="32"/>
      <c r="O126" s="33"/>
      <c r="P126" s="34"/>
      <c r="Q126" s="16"/>
      <c r="R126" s="35"/>
    </row>
    <row r="127" spans="2:18" s="21" customFormat="1">
      <c r="B127" s="1940"/>
      <c r="C127" s="1941"/>
      <c r="D127" s="1931" t="s">
        <v>2149</v>
      </c>
      <c r="E127" s="1939"/>
      <c r="F127" s="1971"/>
      <c r="G127" s="2007"/>
      <c r="H127" s="1988">
        <v>0</v>
      </c>
      <c r="I127" s="406"/>
      <c r="J127" s="406"/>
      <c r="K127" s="489"/>
      <c r="L127" s="32"/>
      <c r="M127" s="32"/>
      <c r="N127" s="32"/>
      <c r="O127" s="33"/>
      <c r="P127" s="34"/>
      <c r="Q127" s="16"/>
      <c r="R127" s="35"/>
    </row>
    <row r="128" spans="2:18" s="21" customFormat="1">
      <c r="B128" s="1940"/>
      <c r="C128" s="1941"/>
      <c r="D128" s="1931"/>
      <c r="E128" s="1939"/>
      <c r="F128" s="1971"/>
      <c r="G128" s="2007"/>
      <c r="H128" s="1988"/>
      <c r="I128" s="406"/>
      <c r="J128" s="406"/>
      <c r="K128" s="489"/>
      <c r="L128" s="32"/>
      <c r="M128" s="32"/>
      <c r="N128" s="32"/>
      <c r="O128" s="33"/>
      <c r="P128" s="34"/>
      <c r="Q128" s="16"/>
      <c r="R128" s="35"/>
    </row>
    <row r="129" spans="2:18" s="21" customFormat="1">
      <c r="B129" s="1940"/>
      <c r="C129" s="1941"/>
      <c r="D129" s="1931"/>
      <c r="E129" s="1939"/>
      <c r="F129" s="1971"/>
      <c r="G129" s="2007"/>
      <c r="H129" s="1988"/>
      <c r="I129" s="406"/>
      <c r="J129" s="406"/>
      <c r="K129" s="489"/>
      <c r="L129" s="32"/>
      <c r="M129" s="32"/>
      <c r="N129" s="32"/>
      <c r="O129" s="33"/>
      <c r="P129" s="34"/>
      <c r="Q129" s="16"/>
      <c r="R129" s="35"/>
    </row>
    <row r="130" spans="2:18" s="21" customFormat="1">
      <c r="B130" s="1940"/>
      <c r="C130" s="1941"/>
      <c r="D130" s="1931"/>
      <c r="E130" s="1939"/>
      <c r="F130" s="1971"/>
      <c r="G130" s="2007"/>
      <c r="H130" s="1988"/>
      <c r="I130" s="406"/>
      <c r="J130" s="406"/>
      <c r="K130" s="489"/>
      <c r="L130" s="32"/>
      <c r="M130" s="32"/>
      <c r="N130" s="32"/>
      <c r="O130" s="33"/>
      <c r="P130" s="34"/>
      <c r="Q130" s="16"/>
      <c r="R130" s="35"/>
    </row>
    <row r="131" spans="2:18" s="21" customFormat="1">
      <c r="B131" s="1940"/>
      <c r="C131" s="1941"/>
      <c r="D131" s="1931"/>
      <c r="E131" s="1939"/>
      <c r="F131" s="1971"/>
      <c r="G131" s="2007"/>
      <c r="H131" s="1988"/>
      <c r="I131" s="406"/>
      <c r="J131" s="406"/>
      <c r="K131" s="489"/>
      <c r="L131" s="32"/>
      <c r="M131" s="32"/>
      <c r="N131" s="32"/>
      <c r="O131" s="33"/>
      <c r="P131" s="34"/>
      <c r="Q131" s="16"/>
      <c r="R131" s="35"/>
    </row>
    <row r="132" spans="2:18">
      <c r="B132" s="1940"/>
      <c r="C132" s="1941"/>
      <c r="D132" s="1928" t="s">
        <v>2127</v>
      </c>
      <c r="E132" s="1939"/>
      <c r="F132" s="1971"/>
      <c r="G132" s="2007"/>
      <c r="H132" s="1993"/>
      <c r="I132" s="402"/>
      <c r="J132" s="402"/>
    </row>
    <row r="133" spans="2:18">
      <c r="B133" s="1940"/>
      <c r="C133" s="1941"/>
      <c r="D133" s="1582"/>
      <c r="E133" s="1581"/>
      <c r="F133" s="1971"/>
      <c r="G133" s="2007">
        <v>44</v>
      </c>
      <c r="H133" s="1987"/>
      <c r="I133" s="402"/>
      <c r="J133" s="402"/>
    </row>
    <row r="134" spans="2:18">
      <c r="B134" s="1913">
        <v>52</v>
      </c>
      <c r="C134" s="1941"/>
      <c r="D134" s="1582" t="s">
        <v>2173</v>
      </c>
      <c r="E134" s="1581"/>
      <c r="F134" s="1972"/>
      <c r="G134" s="2007">
        <v>531</v>
      </c>
      <c r="H134" s="1987">
        <v>472623</v>
      </c>
      <c r="I134" s="402"/>
      <c r="J134" s="402"/>
    </row>
    <row r="135" spans="2:18">
      <c r="C135" s="1914">
        <v>4900</v>
      </c>
      <c r="D135" s="1944" t="s">
        <v>2174</v>
      </c>
      <c r="E135" s="1945"/>
      <c r="F135" s="1975"/>
      <c r="G135" s="2009">
        <v>483</v>
      </c>
      <c r="H135" s="1987">
        <v>1702901</v>
      </c>
      <c r="I135" s="402"/>
      <c r="J135" s="402"/>
    </row>
    <row r="136" spans="2:18" ht="16.2" customHeight="1">
      <c r="D136" s="1582"/>
      <c r="E136" s="1581"/>
      <c r="F136" s="1971"/>
      <c r="G136" s="2007">
        <v>50</v>
      </c>
      <c r="H136" s="1987"/>
      <c r="I136" s="562"/>
      <c r="J136" s="562"/>
    </row>
    <row r="137" spans="2:18">
      <c r="B137" s="1913">
        <v>65</v>
      </c>
      <c r="D137" s="1946"/>
      <c r="E137" s="1946"/>
      <c r="F137" s="1976"/>
      <c r="G137" s="2007">
        <v>322</v>
      </c>
      <c r="H137" s="1987">
        <v>0</v>
      </c>
      <c r="I137" s="705"/>
      <c r="J137" s="562"/>
      <c r="O137" s="542"/>
    </row>
    <row r="138" spans="2:18">
      <c r="B138" s="1913">
        <v>73</v>
      </c>
      <c r="D138" s="1582"/>
      <c r="E138" s="1581"/>
      <c r="F138" s="1971"/>
      <c r="G138" s="2007">
        <v>57</v>
      </c>
      <c r="H138" s="1987">
        <v>44356</v>
      </c>
      <c r="I138" s="402"/>
      <c r="J138" s="402"/>
      <c r="O138" s="563"/>
    </row>
    <row r="139" spans="2:18">
      <c r="B139" s="1913">
        <v>74</v>
      </c>
      <c r="D139" s="1582"/>
      <c r="E139" s="1581"/>
      <c r="F139" s="1971"/>
      <c r="G139" s="2007">
        <v>58</v>
      </c>
      <c r="H139" s="1994"/>
      <c r="I139" s="402"/>
      <c r="J139" s="402"/>
      <c r="O139" s="563"/>
    </row>
    <row r="140" spans="2:18">
      <c r="B140" s="1913">
        <v>75</v>
      </c>
      <c r="D140" s="1582"/>
      <c r="E140" s="1581"/>
      <c r="F140" s="1971"/>
      <c r="G140" s="2007">
        <v>59</v>
      </c>
      <c r="H140" s="1994"/>
      <c r="I140" s="705"/>
      <c r="J140" s="402"/>
      <c r="O140" s="563"/>
    </row>
    <row r="141" spans="2:18">
      <c r="B141" s="1913">
        <v>76</v>
      </c>
      <c r="D141" s="1582"/>
      <c r="E141" s="1581"/>
      <c r="F141" s="1971"/>
      <c r="G141" s="2007">
        <v>90</v>
      </c>
      <c r="H141" s="1987">
        <v>1042449.11</v>
      </c>
      <c r="I141" s="402"/>
      <c r="J141" s="402"/>
    </row>
    <row r="142" spans="2:18">
      <c r="B142" s="1913">
        <v>78</v>
      </c>
      <c r="D142" s="1582"/>
      <c r="E142" s="1581"/>
      <c r="F142" s="1971"/>
      <c r="G142" s="2007">
        <v>94</v>
      </c>
      <c r="H142" s="1994"/>
      <c r="I142" s="402"/>
      <c r="J142" s="402"/>
    </row>
    <row r="143" spans="2:18" s="62" customFormat="1">
      <c r="B143" s="1913">
        <v>81</v>
      </c>
      <c r="C143" s="1914"/>
      <c r="D143" s="1582"/>
      <c r="E143" s="1581"/>
      <c r="F143" s="1971"/>
      <c r="G143" s="2007"/>
      <c r="H143" s="1995">
        <v>668296250.19000006</v>
      </c>
      <c r="I143" s="983"/>
      <c r="J143" s="399"/>
      <c r="K143" s="491"/>
    </row>
    <row r="144" spans="2:18" s="62" customFormat="1">
      <c r="B144" s="1913"/>
      <c r="C144" s="1914"/>
      <c r="D144" s="1947"/>
      <c r="E144" s="1948"/>
      <c r="F144" s="1977"/>
      <c r="G144" s="2007"/>
      <c r="H144" s="1995"/>
      <c r="I144" s="398"/>
      <c r="J144" s="398"/>
      <c r="K144" s="894"/>
    </row>
    <row r="145" spans="2:11">
      <c r="D145" s="1947"/>
      <c r="E145" s="1948"/>
      <c r="F145" s="1977"/>
      <c r="G145" s="2007"/>
      <c r="H145" s="1995"/>
    </row>
    <row r="146" spans="2:11">
      <c r="D146" s="1949"/>
      <c r="E146" s="1950"/>
      <c r="F146" s="1970"/>
      <c r="G146" s="2005"/>
      <c r="H146" s="1988"/>
      <c r="I146" s="402"/>
      <c r="J146" s="402"/>
    </row>
    <row r="147" spans="2:11">
      <c r="D147" s="1582"/>
      <c r="E147" s="1581"/>
      <c r="F147" s="1971"/>
      <c r="G147" s="2007">
        <v>71</v>
      </c>
      <c r="H147" s="1988"/>
      <c r="I147" s="402"/>
      <c r="J147" s="402"/>
    </row>
    <row r="148" spans="2:11">
      <c r="B148" s="1913">
        <v>84</v>
      </c>
      <c r="D148" s="1582"/>
      <c r="E148" s="1581"/>
      <c r="F148" s="1971"/>
      <c r="G148" s="2007">
        <v>560</v>
      </c>
      <c r="H148" s="1987">
        <v>28434</v>
      </c>
      <c r="I148" s="402"/>
      <c r="J148" s="402"/>
    </row>
    <row r="149" spans="2:11">
      <c r="B149" s="1913">
        <v>85</v>
      </c>
      <c r="D149" s="1582"/>
      <c r="E149" s="1581"/>
      <c r="F149" s="1971"/>
      <c r="G149" s="2007">
        <v>72</v>
      </c>
      <c r="H149" s="1988"/>
      <c r="I149" s="402"/>
      <c r="J149" s="402"/>
    </row>
    <row r="150" spans="2:11">
      <c r="B150" s="1913">
        <v>87</v>
      </c>
      <c r="D150" s="1582"/>
      <c r="E150" s="1581"/>
      <c r="F150" s="1971"/>
      <c r="G150" s="2007">
        <v>73</v>
      </c>
      <c r="H150" s="1988"/>
      <c r="I150" s="402"/>
      <c r="J150" s="402"/>
    </row>
    <row r="151" spans="2:11">
      <c r="B151" s="1913">
        <v>88</v>
      </c>
      <c r="D151" s="1582"/>
      <c r="E151" s="1581"/>
      <c r="F151" s="1971"/>
      <c r="G151" s="2007">
        <v>74</v>
      </c>
      <c r="H151" s="1988"/>
      <c r="I151" s="402"/>
      <c r="J151" s="402"/>
    </row>
    <row r="152" spans="2:11">
      <c r="B152" s="1913">
        <v>89</v>
      </c>
      <c r="D152" s="1582"/>
      <c r="E152" s="1581"/>
      <c r="F152" s="1971"/>
      <c r="G152" s="2007">
        <v>75</v>
      </c>
      <c r="H152" s="1987">
        <v>1111698</v>
      </c>
      <c r="I152" s="402"/>
      <c r="J152" s="402"/>
    </row>
    <row r="153" spans="2:11">
      <c r="B153" s="1913">
        <v>90</v>
      </c>
      <c r="D153" s="1582"/>
      <c r="E153" s="1581"/>
      <c r="F153" s="1971"/>
      <c r="G153" s="2007">
        <v>566</v>
      </c>
      <c r="H153" s="1988"/>
      <c r="I153" s="402"/>
      <c r="J153" s="402"/>
    </row>
    <row r="154" spans="2:11">
      <c r="B154" s="1913">
        <v>91</v>
      </c>
      <c r="D154" s="1582"/>
      <c r="E154" s="1581"/>
      <c r="F154" s="1971"/>
      <c r="G154" s="2007">
        <v>487</v>
      </c>
      <c r="H154" s="1987">
        <v>0</v>
      </c>
      <c r="I154" s="705"/>
      <c r="J154" s="402"/>
    </row>
    <row r="155" spans="2:11">
      <c r="B155" s="1913">
        <v>92</v>
      </c>
      <c r="D155" s="1582"/>
      <c r="E155" s="1581"/>
      <c r="F155" s="1971"/>
      <c r="G155" s="2007">
        <v>76</v>
      </c>
      <c r="H155" s="1987">
        <v>1523620</v>
      </c>
      <c r="I155" s="705"/>
      <c r="J155" s="402"/>
    </row>
    <row r="156" spans="2:11" ht="19.8" thickBot="1">
      <c r="B156" s="1913">
        <v>93</v>
      </c>
      <c r="D156" s="1582"/>
      <c r="E156" s="1581"/>
      <c r="F156" s="1971"/>
      <c r="G156" s="2007">
        <v>65</v>
      </c>
      <c r="H156" s="1994"/>
      <c r="I156" s="705"/>
      <c r="J156" s="402"/>
    </row>
    <row r="157" spans="2:11" ht="19.8" thickBot="1">
      <c r="B157" s="1913">
        <v>94</v>
      </c>
      <c r="D157" s="1582"/>
      <c r="E157" s="1581"/>
      <c r="F157" s="1971"/>
      <c r="G157" s="2007" t="s">
        <v>1689</v>
      </c>
      <c r="H157" s="1988"/>
      <c r="I157" s="722"/>
      <c r="J157" s="562"/>
    </row>
    <row r="158" spans="2:11" s="62" customFormat="1">
      <c r="B158" s="1913">
        <v>95</v>
      </c>
      <c r="C158" s="1914">
        <v>4911</v>
      </c>
      <c r="D158" s="1582"/>
      <c r="E158" s="1581"/>
      <c r="F158" s="1971"/>
      <c r="G158" s="2007" t="s">
        <v>1583</v>
      </c>
      <c r="H158" s="1988"/>
      <c r="I158" s="984"/>
      <c r="J158" s="404"/>
      <c r="K158" s="492"/>
    </row>
    <row r="159" spans="2:11">
      <c r="B159" s="1913">
        <v>96</v>
      </c>
      <c r="D159" s="1947"/>
      <c r="E159" s="1948"/>
      <c r="F159" s="1977"/>
      <c r="G159" s="2007"/>
      <c r="H159" s="1995">
        <v>1185156263.6900001</v>
      </c>
      <c r="I159" s="402"/>
      <c r="J159" s="402"/>
    </row>
    <row r="160" spans="2:11">
      <c r="C160" s="1914">
        <v>4847</v>
      </c>
      <c r="D160" s="1582"/>
      <c r="E160" s="1581"/>
      <c r="F160" s="1971"/>
      <c r="G160" s="2007"/>
      <c r="H160" s="1987"/>
      <c r="I160" s="402"/>
      <c r="J160" s="402"/>
    </row>
    <row r="161" spans="2:15">
      <c r="D161" s="1949"/>
      <c r="E161" s="1950"/>
      <c r="F161" s="1970"/>
      <c r="G161" s="2005"/>
      <c r="H161" s="1987"/>
      <c r="I161" s="402"/>
      <c r="J161" s="402"/>
    </row>
    <row r="162" spans="2:15">
      <c r="D162" s="1582"/>
      <c r="E162" s="1581"/>
      <c r="F162" s="1971"/>
      <c r="G162" s="2007">
        <v>515</v>
      </c>
      <c r="H162" s="1987"/>
      <c r="I162" s="402"/>
      <c r="J162" s="402"/>
    </row>
    <row r="163" spans="2:15">
      <c r="B163" s="1913">
        <v>100</v>
      </c>
      <c r="D163" s="1582"/>
      <c r="E163" s="1581"/>
      <c r="F163" s="1971"/>
      <c r="G163" s="2007">
        <v>64</v>
      </c>
      <c r="H163" s="1994"/>
      <c r="I163" s="402"/>
      <c r="J163" s="402"/>
    </row>
    <row r="164" spans="2:15" ht="14.25" customHeight="1">
      <c r="B164" s="1913">
        <v>102</v>
      </c>
      <c r="D164" s="1951"/>
      <c r="E164" s="1412"/>
      <c r="F164" s="1971"/>
      <c r="G164" s="2007">
        <v>46</v>
      </c>
      <c r="H164" s="1988">
        <v>0</v>
      </c>
      <c r="I164" s="402"/>
      <c r="J164" s="402"/>
    </row>
    <row r="165" spans="2:15" ht="14.25" customHeight="1">
      <c r="B165" s="1913">
        <v>103</v>
      </c>
      <c r="C165" s="1914">
        <v>4901</v>
      </c>
      <c r="D165" s="1582"/>
      <c r="E165" s="1952"/>
      <c r="F165" s="1978"/>
      <c r="G165" s="2007">
        <v>496</v>
      </c>
      <c r="H165" s="1988"/>
      <c r="I165" s="402"/>
      <c r="J165" s="402"/>
      <c r="M165" s="916"/>
    </row>
    <row r="166" spans="2:15" ht="15.75" customHeight="1">
      <c r="B166" s="1913">
        <v>108</v>
      </c>
      <c r="C166" s="1914">
        <v>4921</v>
      </c>
      <c r="D166" s="1582"/>
      <c r="E166" s="1952"/>
      <c r="F166" s="1978"/>
      <c r="G166" s="2007">
        <v>552</v>
      </c>
      <c r="H166" s="1988"/>
      <c r="I166" s="402"/>
      <c r="J166" s="402"/>
      <c r="O166" s="916"/>
    </row>
    <row r="167" spans="2:15" ht="17.25" customHeight="1">
      <c r="B167" s="1913">
        <v>109</v>
      </c>
      <c r="C167" s="1914">
        <v>4833</v>
      </c>
      <c r="D167" s="1583"/>
      <c r="E167" s="1583"/>
      <c r="F167" s="1979"/>
      <c r="G167" s="2007">
        <v>551</v>
      </c>
      <c r="H167" s="1988"/>
      <c r="I167" s="402"/>
      <c r="J167" s="402"/>
    </row>
    <row r="168" spans="2:15" s="62" customFormat="1">
      <c r="B168" s="1913">
        <v>111</v>
      </c>
      <c r="C168" s="1914">
        <v>4833</v>
      </c>
      <c r="D168" s="1947"/>
      <c r="E168" s="1948"/>
      <c r="F168" s="1977"/>
      <c r="G168" s="2007"/>
      <c r="H168" s="1995">
        <v>4299189308.8700008</v>
      </c>
      <c r="I168" s="398"/>
      <c r="J168" s="398"/>
      <c r="K168" s="720"/>
    </row>
    <row r="169" spans="2:15">
      <c r="C169" s="1914">
        <v>5963</v>
      </c>
      <c r="D169" s="1582"/>
      <c r="E169" s="1581"/>
      <c r="F169" s="1971"/>
      <c r="G169" s="2007"/>
      <c r="H169" s="1987"/>
      <c r="I169" s="402"/>
      <c r="J169" s="402"/>
      <c r="O169" s="916"/>
    </row>
    <row r="170" spans="2:15">
      <c r="D170" s="1953"/>
      <c r="E170" s="1939"/>
      <c r="F170" s="1971"/>
      <c r="G170" s="2007"/>
      <c r="H170" s="1995"/>
      <c r="I170" s="721"/>
      <c r="J170" s="721"/>
      <c r="K170" s="720"/>
    </row>
    <row r="171" spans="2:15">
      <c r="D171" s="1582"/>
      <c r="E171" s="1581"/>
      <c r="F171" s="1971"/>
      <c r="G171" s="2007">
        <v>49</v>
      </c>
      <c r="H171" s="1995">
        <v>336217252.47000003</v>
      </c>
      <c r="I171" s="440"/>
      <c r="J171" s="440"/>
    </row>
    <row r="172" spans="2:15">
      <c r="B172" s="1913">
        <v>112</v>
      </c>
      <c r="D172" s="1947"/>
      <c r="E172" s="1948"/>
      <c r="F172" s="1977"/>
      <c r="G172" s="2007"/>
      <c r="H172" s="1995">
        <v>-336217252.47000003</v>
      </c>
      <c r="I172" s="983"/>
      <c r="J172" s="399"/>
      <c r="K172" s="492"/>
      <c r="M172" s="65"/>
      <c r="O172" s="916"/>
    </row>
    <row r="173" spans="2:15">
      <c r="D173" s="1582"/>
      <c r="E173" s="1581"/>
      <c r="F173" s="1971"/>
      <c r="G173" s="2007"/>
      <c r="H173" s="1988"/>
      <c r="O173" s="916"/>
    </row>
    <row r="174" spans="2:15">
      <c r="D174" s="1955"/>
      <c r="E174" s="1955"/>
      <c r="F174" s="1980"/>
      <c r="G174" s="2010"/>
      <c r="H174" s="1988"/>
      <c r="O174" s="916"/>
    </row>
    <row r="175" spans="2:15">
      <c r="D175" s="1956"/>
      <c r="E175" s="1957"/>
      <c r="F175" s="1981"/>
      <c r="G175" s="2007">
        <v>82</v>
      </c>
      <c r="H175" s="1987">
        <v>5648492</v>
      </c>
      <c r="O175" s="916"/>
    </row>
    <row r="176" spans="2:15">
      <c r="B176" s="1913">
        <v>113</v>
      </c>
      <c r="C176" s="1954" t="s">
        <v>499</v>
      </c>
      <c r="D176" s="1956"/>
      <c r="E176" s="1958"/>
      <c r="F176" s="1982"/>
      <c r="G176" s="2007">
        <v>95</v>
      </c>
      <c r="H176" s="1987"/>
      <c r="O176" s="916"/>
    </row>
    <row r="177" spans="2:26">
      <c r="B177" s="1913">
        <v>107</v>
      </c>
      <c r="C177" s="1914">
        <v>4833</v>
      </c>
      <c r="D177" s="1956"/>
      <c r="E177" s="1958"/>
      <c r="F177" s="1982"/>
      <c r="G177" s="2007">
        <v>565</v>
      </c>
      <c r="H177" s="1987"/>
      <c r="O177" s="916"/>
    </row>
    <row r="178" spans="2:26">
      <c r="B178" s="1913">
        <v>110</v>
      </c>
      <c r="C178" s="1914">
        <v>4833</v>
      </c>
      <c r="D178" s="1951"/>
      <c r="E178" s="1412"/>
      <c r="F178" s="1971"/>
      <c r="G178" s="2007">
        <v>501</v>
      </c>
      <c r="H178" s="1988"/>
      <c r="I178" s="691"/>
      <c r="J178" s="691"/>
    </row>
    <row r="179" spans="2:26">
      <c r="B179" s="1913">
        <v>104</v>
      </c>
      <c r="D179" s="1582"/>
      <c r="E179" s="1581"/>
      <c r="F179" s="1971"/>
      <c r="G179" s="2007" t="s">
        <v>1688</v>
      </c>
      <c r="H179" s="1988"/>
      <c r="I179" s="402"/>
      <c r="J179" s="402"/>
      <c r="O179" s="916"/>
    </row>
    <row r="180" spans="2:26">
      <c r="B180" s="1913">
        <v>114</v>
      </c>
      <c r="D180" s="1582"/>
      <c r="E180" s="1581"/>
      <c r="F180" s="1971"/>
      <c r="G180" s="2007"/>
      <c r="H180" s="1987">
        <v>0</v>
      </c>
      <c r="I180" s="402"/>
      <c r="J180" s="402"/>
    </row>
    <row r="181" spans="2:26" ht="19.8" thickBot="1">
      <c r="B181" s="1913">
        <v>115</v>
      </c>
      <c r="D181" s="1582"/>
      <c r="E181" s="1581"/>
      <c r="F181" s="1971"/>
      <c r="G181" s="2007">
        <v>84</v>
      </c>
      <c r="H181" s="1988"/>
      <c r="I181" s="402"/>
      <c r="J181" s="402"/>
    </row>
    <row r="182" spans="2:26" ht="19.8" thickBot="1">
      <c r="B182" s="1913">
        <v>116</v>
      </c>
      <c r="C182" s="1914">
        <v>4883</v>
      </c>
      <c r="D182" s="1582"/>
      <c r="E182" s="1581"/>
      <c r="F182" s="1971"/>
      <c r="G182" s="2007" t="s">
        <v>1828</v>
      </c>
      <c r="H182" s="1988"/>
      <c r="I182" s="982"/>
      <c r="J182" s="692"/>
    </row>
    <row r="183" spans="2:26">
      <c r="B183" s="1913">
        <v>117</v>
      </c>
      <c r="D183" s="1582"/>
      <c r="E183" s="1581"/>
      <c r="F183" s="1971"/>
      <c r="G183" s="2007">
        <v>86</v>
      </c>
      <c r="H183" s="1988"/>
      <c r="I183" s="402"/>
      <c r="J183" s="402"/>
    </row>
    <row r="184" spans="2:26">
      <c r="B184" s="1913">
        <v>118</v>
      </c>
      <c r="D184" s="1582"/>
      <c r="E184" s="1581"/>
      <c r="F184" s="1971"/>
      <c r="G184" s="2007">
        <v>539</v>
      </c>
      <c r="H184" s="1988"/>
      <c r="I184" s="402"/>
      <c r="J184" s="402"/>
      <c r="Z184">
        <v>0.02</v>
      </c>
    </row>
    <row r="185" spans="2:26" s="37" customFormat="1">
      <c r="B185" s="1913">
        <v>119</v>
      </c>
      <c r="C185" s="1914"/>
      <c r="D185" s="1582"/>
      <c r="E185" s="1581"/>
      <c r="F185" s="1971"/>
      <c r="G185" s="2007">
        <v>88</v>
      </c>
      <c r="H185" s="1988"/>
      <c r="I185" s="560"/>
      <c r="J185" s="560"/>
      <c r="K185" s="490"/>
    </row>
    <row r="186" spans="2:26" s="4" customFormat="1">
      <c r="B186" s="1913">
        <v>120</v>
      </c>
      <c r="C186" s="1914">
        <v>4882</v>
      </c>
      <c r="D186" s="1582"/>
      <c r="E186" s="1581"/>
      <c r="F186" s="1971"/>
      <c r="G186" s="2007">
        <v>89</v>
      </c>
      <c r="H186" s="1994"/>
      <c r="I186" s="402"/>
      <c r="J186" s="402"/>
      <c r="K186" s="488"/>
      <c r="L186" s="31"/>
      <c r="M186" s="31"/>
    </row>
    <row r="187" spans="2:26" s="38" customFormat="1">
      <c r="B187" s="1913">
        <v>121</v>
      </c>
      <c r="C187" s="1914"/>
      <c r="D187" s="1582"/>
      <c r="E187" s="1581"/>
      <c r="F187" s="1971"/>
      <c r="G187" s="2007">
        <v>17</v>
      </c>
      <c r="H187" s="1996"/>
      <c r="I187" s="402"/>
      <c r="J187" s="402"/>
      <c r="K187" s="487"/>
      <c r="O187" s="39"/>
      <c r="P187" s="40"/>
      <c r="Q187" s="20"/>
      <c r="R187" s="41"/>
    </row>
    <row r="188" spans="2:26">
      <c r="B188" s="1913">
        <v>122</v>
      </c>
      <c r="C188" s="1914">
        <v>6503</v>
      </c>
      <c r="D188" s="1947"/>
      <c r="E188" s="1948"/>
      <c r="F188" s="1977"/>
      <c r="G188" s="2007"/>
      <c r="H188" s="1993">
        <v>5648492</v>
      </c>
      <c r="I188" s="535"/>
      <c r="J188" s="535"/>
    </row>
    <row r="189" spans="2:26">
      <c r="D189" s="1582"/>
      <c r="E189" s="1581"/>
      <c r="F189" s="1971"/>
      <c r="G189" s="2007"/>
      <c r="H189" s="1988"/>
    </row>
    <row r="190" spans="2:26" s="485" customFormat="1">
      <c r="B190" s="1913"/>
      <c r="C190" s="1914"/>
      <c r="D190" s="1953"/>
      <c r="E190" s="1939"/>
      <c r="F190" s="1971"/>
      <c r="G190" s="2007"/>
      <c r="H190" s="1993"/>
      <c r="I190" s="402"/>
      <c r="J190" s="402"/>
      <c r="L190"/>
      <c r="M190"/>
      <c r="N190"/>
      <c r="O190"/>
      <c r="P190"/>
      <c r="Q190"/>
      <c r="R190"/>
      <c r="S190"/>
      <c r="T190"/>
      <c r="U190"/>
      <c r="V190"/>
      <c r="W190"/>
      <c r="X190"/>
      <c r="Y190"/>
      <c r="Z190"/>
    </row>
    <row r="191" spans="2:26" s="485" customFormat="1">
      <c r="B191" s="1913"/>
      <c r="C191" s="1914"/>
      <c r="D191" s="1959"/>
      <c r="E191" s="1960"/>
      <c r="F191" s="1968"/>
      <c r="G191" s="2011"/>
      <c r="H191" s="1997"/>
      <c r="I191" s="402"/>
      <c r="J191" s="402"/>
      <c r="L191"/>
      <c r="M191"/>
      <c r="N191"/>
      <c r="O191"/>
      <c r="P191"/>
      <c r="Q191"/>
      <c r="R191"/>
      <c r="S191"/>
      <c r="T191"/>
      <c r="U191"/>
      <c r="V191"/>
      <c r="W191"/>
      <c r="X191"/>
      <c r="Y191"/>
      <c r="Z191"/>
    </row>
    <row r="192" spans="2:26" s="485" customFormat="1">
      <c r="B192" s="1913"/>
      <c r="C192" s="1914"/>
      <c r="D192" s="1959"/>
      <c r="E192" s="1116"/>
      <c r="F192" s="1968"/>
      <c r="G192" s="2011"/>
      <c r="H192" s="1187"/>
      <c r="I192" s="132"/>
      <c r="J192" s="132"/>
      <c r="L192"/>
      <c r="M192"/>
      <c r="N192"/>
      <c r="O192"/>
      <c r="P192"/>
      <c r="Q192"/>
      <c r="R192"/>
      <c r="S192"/>
      <c r="T192"/>
      <c r="U192"/>
      <c r="V192"/>
      <c r="W192"/>
      <c r="X192"/>
      <c r="Y192"/>
      <c r="Z192"/>
    </row>
    <row r="193" spans="2:26" s="485" customFormat="1">
      <c r="B193" s="1913"/>
      <c r="C193" s="1914"/>
      <c r="D193" s="1959"/>
      <c r="E193" s="1116"/>
      <c r="F193" s="1968"/>
      <c r="G193" s="2011"/>
      <c r="H193" s="1187"/>
      <c r="I193" s="132"/>
      <c r="J193" s="132"/>
      <c r="L193"/>
      <c r="M193"/>
      <c r="N193"/>
      <c r="O193"/>
      <c r="P193"/>
      <c r="Q193"/>
      <c r="R193"/>
      <c r="S193"/>
      <c r="T193"/>
      <c r="U193"/>
      <c r="V193"/>
      <c r="W193"/>
      <c r="X193"/>
      <c r="Y193"/>
      <c r="Z193"/>
    </row>
    <row r="194" spans="2:26" s="485" customFormat="1">
      <c r="B194" s="1913"/>
      <c r="C194" s="1914"/>
      <c r="D194" s="1959"/>
      <c r="E194" s="1116"/>
      <c r="F194" s="1968"/>
      <c r="G194" s="2011"/>
      <c r="H194" s="1187"/>
      <c r="I194" s="132"/>
      <c r="J194" s="132"/>
      <c r="L194"/>
      <c r="M194"/>
      <c r="N194"/>
      <c r="O194"/>
      <c r="P194"/>
      <c r="Q194"/>
      <c r="R194"/>
      <c r="S194"/>
      <c r="T194"/>
      <c r="U194"/>
      <c r="V194"/>
      <c r="W194"/>
      <c r="X194"/>
      <c r="Y194"/>
      <c r="Z194"/>
    </row>
    <row r="195" spans="2:26" s="485" customFormat="1">
      <c r="B195" s="1913"/>
      <c r="C195" s="1914"/>
      <c r="D195" s="1959"/>
      <c r="E195" s="1116"/>
      <c r="F195" s="1968"/>
      <c r="G195" s="2011"/>
      <c r="H195" s="1187"/>
      <c r="I195" s="38"/>
      <c r="J195" s="132"/>
      <c r="L195"/>
      <c r="M195"/>
      <c r="N195"/>
      <c r="O195"/>
      <c r="P195"/>
      <c r="Q195"/>
      <c r="R195"/>
      <c r="S195"/>
      <c r="T195"/>
      <c r="U195"/>
      <c r="V195"/>
      <c r="W195"/>
      <c r="X195"/>
      <c r="Y195"/>
      <c r="Z195"/>
    </row>
    <row r="196" spans="2:26" s="485" customFormat="1">
      <c r="B196" s="1913"/>
      <c r="C196" s="1914"/>
      <c r="D196" s="1959"/>
      <c r="E196" s="1116"/>
      <c r="F196" s="1968"/>
      <c r="G196" s="2011"/>
      <c r="H196" s="1187"/>
      <c r="I196" s="132"/>
      <c r="J196" s="132"/>
      <c r="L196"/>
      <c r="M196"/>
      <c r="N196"/>
      <c r="O196"/>
      <c r="P196"/>
      <c r="Q196"/>
      <c r="R196"/>
      <c r="S196"/>
      <c r="T196"/>
      <c r="U196"/>
      <c r="V196"/>
      <c r="W196"/>
      <c r="X196"/>
      <c r="Y196"/>
      <c r="Z196"/>
    </row>
    <row r="197" spans="2:26" s="485" customFormat="1">
      <c r="B197" s="1913"/>
      <c r="C197" s="1914"/>
      <c r="D197" s="1959"/>
      <c r="E197" s="1116"/>
      <c r="F197" s="1968"/>
      <c r="G197" s="2011"/>
      <c r="H197" s="1187"/>
      <c r="I197" s="132"/>
      <c r="J197" s="132"/>
      <c r="L197"/>
      <c r="M197"/>
      <c r="N197"/>
      <c r="O197"/>
      <c r="P197"/>
      <c r="Q197"/>
      <c r="R197"/>
      <c r="S197"/>
      <c r="T197"/>
      <c r="U197"/>
      <c r="V197"/>
      <c r="W197"/>
      <c r="X197"/>
      <c r="Y197"/>
      <c r="Z197"/>
    </row>
    <row r="198" spans="2:26" s="485" customFormat="1">
      <c r="B198" s="1913"/>
      <c r="C198" s="1914"/>
      <c r="D198" s="1959"/>
      <c r="E198" s="1116"/>
      <c r="F198" s="1968"/>
      <c r="G198" s="2011"/>
      <c r="H198" s="1187"/>
      <c r="I198" s="132"/>
      <c r="J198" s="132"/>
      <c r="L198"/>
      <c r="M198"/>
      <c r="N198"/>
      <c r="O198"/>
      <c r="P198"/>
      <c r="Q198"/>
      <c r="R198"/>
      <c r="S198"/>
      <c r="T198"/>
      <c r="U198"/>
      <c r="V198"/>
      <c r="W198"/>
      <c r="X198"/>
      <c r="Y198"/>
      <c r="Z198"/>
    </row>
    <row r="199" spans="2:26" s="485" customFormat="1">
      <c r="B199" s="1913"/>
      <c r="C199" s="1914"/>
      <c r="D199" s="1959"/>
      <c r="E199" s="1116"/>
      <c r="F199" s="1968"/>
      <c r="G199" s="2011"/>
      <c r="H199" s="1187"/>
      <c r="I199" s="132"/>
      <c r="J199" s="132"/>
      <c r="L199"/>
      <c r="M199"/>
      <c r="N199"/>
      <c r="O199"/>
      <c r="P199"/>
      <c r="Q199"/>
      <c r="R199"/>
      <c r="S199"/>
      <c r="T199"/>
      <c r="U199"/>
      <c r="V199"/>
      <c r="W199"/>
      <c r="X199"/>
      <c r="Y199"/>
      <c r="Z199"/>
    </row>
    <row r="200" spans="2:26" s="485" customFormat="1">
      <c r="B200" s="1913"/>
      <c r="C200" s="1914"/>
      <c r="D200" s="1959"/>
      <c r="E200" s="1116"/>
      <c r="F200" s="1968"/>
      <c r="G200" s="2011"/>
      <c r="H200" s="1187">
        <v>72180510.7105795</v>
      </c>
      <c r="I200" s="244"/>
      <c r="J200" s="244"/>
      <c r="L200"/>
      <c r="M200"/>
      <c r="N200"/>
      <c r="O200"/>
      <c r="P200"/>
      <c r="Q200"/>
      <c r="R200"/>
      <c r="S200"/>
      <c r="T200"/>
      <c r="U200"/>
      <c r="V200"/>
      <c r="W200"/>
      <c r="X200"/>
      <c r="Y200"/>
      <c r="Z200"/>
    </row>
    <row r="201" spans="2:26" s="485" customFormat="1">
      <c r="B201" s="1913"/>
      <c r="C201" s="1914"/>
      <c r="D201" s="1959"/>
      <c r="E201" s="1116"/>
      <c r="F201" s="1968"/>
      <c r="G201" s="2011"/>
      <c r="H201" s="1187"/>
      <c r="I201" s="132"/>
      <c r="J201" s="132"/>
      <c r="L201"/>
      <c r="M201"/>
      <c r="N201"/>
      <c r="O201"/>
      <c r="P201"/>
      <c r="Q201"/>
      <c r="R201"/>
      <c r="S201"/>
      <c r="T201"/>
      <c r="U201"/>
      <c r="V201"/>
      <c r="W201"/>
      <c r="X201"/>
      <c r="Y201"/>
      <c r="Z201"/>
    </row>
    <row r="202" spans="2:26" s="485" customFormat="1">
      <c r="B202" s="1913"/>
      <c r="C202" s="1914"/>
      <c r="D202" s="1959"/>
      <c r="E202" s="1116"/>
      <c r="F202" s="1968"/>
      <c r="G202" s="2011"/>
      <c r="H202" s="1187"/>
      <c r="I202" s="132"/>
      <c r="J202" s="132"/>
      <c r="L202"/>
      <c r="M202"/>
      <c r="N202"/>
      <c r="O202"/>
      <c r="P202"/>
      <c r="Q202"/>
      <c r="R202"/>
      <c r="S202"/>
      <c r="T202"/>
      <c r="U202"/>
      <c r="V202"/>
      <c r="W202"/>
      <c r="X202"/>
      <c r="Y202"/>
      <c r="Z202"/>
    </row>
    <row r="203" spans="2:26" s="485" customFormat="1">
      <c r="B203" s="1913"/>
      <c r="C203" s="1914"/>
      <c r="D203" s="1959"/>
      <c r="E203" s="1116"/>
      <c r="F203" s="1968"/>
      <c r="G203" s="2011"/>
      <c r="H203" s="1187"/>
      <c r="I203" s="132"/>
      <c r="J203" s="132"/>
      <c r="L203"/>
      <c r="M203"/>
      <c r="N203"/>
      <c r="O203"/>
      <c r="P203"/>
      <c r="Q203"/>
      <c r="R203"/>
      <c r="S203"/>
      <c r="T203"/>
      <c r="U203"/>
      <c r="V203"/>
      <c r="W203"/>
      <c r="X203"/>
      <c r="Y203"/>
      <c r="Z203"/>
    </row>
    <row r="204" spans="2:26" s="485" customFormat="1">
      <c r="B204" s="1913"/>
      <c r="C204" s="1914"/>
      <c r="D204" s="1959"/>
      <c r="E204" s="1116"/>
      <c r="F204" s="1968"/>
      <c r="G204" s="2011"/>
      <c r="H204" s="1187"/>
      <c r="I204" s="132"/>
      <c r="J204" s="132"/>
      <c r="L204"/>
      <c r="M204"/>
      <c r="N204"/>
      <c r="O204"/>
      <c r="P204"/>
      <c r="Q204"/>
      <c r="R204"/>
      <c r="S204"/>
      <c r="T204"/>
      <c r="U204"/>
      <c r="V204"/>
      <c r="W204"/>
      <c r="X204"/>
      <c r="Y204"/>
      <c r="Z204"/>
    </row>
    <row r="205" spans="2:26" s="485" customFormat="1">
      <c r="B205" s="1913"/>
      <c r="C205" s="1914"/>
      <c r="D205" s="1959"/>
      <c r="E205" s="1116"/>
      <c r="F205" s="1968"/>
      <c r="G205" s="2011"/>
      <c r="H205" s="1187"/>
      <c r="I205" s="132"/>
      <c r="J205" s="132"/>
      <c r="L205"/>
      <c r="M205"/>
      <c r="N205"/>
      <c r="O205"/>
      <c r="P205"/>
      <c r="Q205"/>
      <c r="R205"/>
      <c r="S205"/>
      <c r="T205"/>
      <c r="U205"/>
      <c r="V205"/>
      <c r="W205"/>
      <c r="X205"/>
      <c r="Y205"/>
      <c r="Z205"/>
    </row>
    <row r="206" spans="2:26" s="132" customFormat="1">
      <c r="B206" s="1913"/>
      <c r="C206" s="1914"/>
      <c r="D206" s="1959"/>
      <c r="E206" s="1116"/>
      <c r="F206" s="1968"/>
      <c r="G206" s="2011"/>
      <c r="H206" s="1187"/>
      <c r="K206" s="485"/>
      <c r="L206"/>
      <c r="M206"/>
      <c r="N206"/>
      <c r="O206"/>
      <c r="P206"/>
      <c r="Q206"/>
      <c r="R206"/>
      <c r="S206"/>
      <c r="T206"/>
      <c r="U206"/>
      <c r="V206"/>
      <c r="W206"/>
      <c r="X206"/>
      <c r="Y206"/>
      <c r="Z206"/>
    </row>
    <row r="207" spans="2:26" s="132" customFormat="1">
      <c r="B207" s="1913"/>
      <c r="C207" s="1914"/>
      <c r="D207" s="1959"/>
      <c r="E207" s="1116"/>
      <c r="F207" s="1968"/>
      <c r="G207" s="2011"/>
      <c r="H207" s="1187"/>
      <c r="K207" s="485"/>
      <c r="L207"/>
      <c r="M207"/>
      <c r="N207"/>
      <c r="O207"/>
      <c r="P207"/>
      <c r="Q207"/>
      <c r="R207"/>
      <c r="S207"/>
      <c r="T207"/>
      <c r="U207"/>
      <c r="V207"/>
      <c r="W207"/>
      <c r="X207"/>
      <c r="Y207"/>
      <c r="Z207"/>
    </row>
    <row r="208" spans="2:26" s="132" customFormat="1">
      <c r="B208" s="1913"/>
      <c r="C208" s="1914"/>
      <c r="D208" s="1959"/>
      <c r="E208" s="1116"/>
      <c r="F208" s="1968"/>
      <c r="G208" s="2011"/>
      <c r="H208" s="1187"/>
      <c r="K208" s="485"/>
      <c r="L208"/>
      <c r="M208"/>
      <c r="N208"/>
      <c r="O208"/>
      <c r="P208"/>
      <c r="Q208"/>
      <c r="R208"/>
      <c r="S208"/>
      <c r="T208"/>
      <c r="U208"/>
      <c r="V208"/>
      <c r="W208"/>
      <c r="X208"/>
      <c r="Y208"/>
      <c r="Z208"/>
    </row>
    <row r="209" spans="2:26" s="132" customFormat="1">
      <c r="B209" s="1913"/>
      <c r="C209" s="1914"/>
      <c r="D209" s="1959"/>
      <c r="E209" s="1116"/>
      <c r="F209" s="1968"/>
      <c r="G209" s="2011"/>
      <c r="H209" s="1187"/>
      <c r="K209" s="485"/>
      <c r="L209"/>
      <c r="M209"/>
      <c r="N209"/>
      <c r="O209"/>
      <c r="P209"/>
      <c r="Q209"/>
      <c r="R209"/>
      <c r="S209"/>
      <c r="T209"/>
      <c r="U209"/>
      <c r="V209"/>
      <c r="W209"/>
      <c r="X209"/>
      <c r="Y209"/>
      <c r="Z209"/>
    </row>
    <row r="210" spans="2:26" s="132" customFormat="1">
      <c r="B210" s="1913"/>
      <c r="C210" s="1914"/>
      <c r="D210" s="1959"/>
      <c r="E210" s="1116"/>
      <c r="F210" s="1968"/>
      <c r="G210" s="2011"/>
      <c r="H210" s="1187"/>
      <c r="K210" s="485"/>
      <c r="L210"/>
      <c r="M210"/>
      <c r="N210"/>
      <c r="O210"/>
      <c r="P210"/>
      <c r="Q210"/>
      <c r="R210"/>
      <c r="S210"/>
      <c r="T210"/>
      <c r="U210"/>
      <c r="V210"/>
      <c r="W210"/>
      <c r="X210"/>
      <c r="Y210"/>
      <c r="Z210"/>
    </row>
    <row r="211" spans="2:26" s="132" customFormat="1">
      <c r="B211" s="1913"/>
      <c r="C211" s="1914"/>
      <c r="D211" s="1959"/>
      <c r="E211" s="1116"/>
      <c r="F211" s="1968"/>
      <c r="G211" s="2011"/>
      <c r="H211" s="1187"/>
      <c r="K211" s="485"/>
      <c r="L211"/>
      <c r="M211"/>
      <c r="N211"/>
      <c r="O211"/>
      <c r="P211"/>
      <c r="Q211"/>
      <c r="R211"/>
      <c r="S211"/>
      <c r="T211"/>
      <c r="U211"/>
      <c r="V211"/>
      <c r="W211"/>
      <c r="X211"/>
      <c r="Y211"/>
      <c r="Z211"/>
    </row>
    <row r="212" spans="2:26" s="132" customFormat="1">
      <c r="B212" s="1913"/>
      <c r="C212" s="1914"/>
      <c r="D212" s="1959"/>
      <c r="E212" s="1116"/>
      <c r="F212" s="1968"/>
      <c r="G212" s="2011"/>
      <c r="H212" s="1187"/>
      <c r="K212" s="485"/>
      <c r="L212"/>
      <c r="M212"/>
      <c r="N212"/>
      <c r="O212"/>
      <c r="P212"/>
      <c r="Q212"/>
      <c r="R212"/>
      <c r="S212"/>
      <c r="T212"/>
      <c r="U212"/>
      <c r="V212"/>
      <c r="W212"/>
      <c r="X212"/>
      <c r="Y212"/>
      <c r="Z212"/>
    </row>
    <row r="213" spans="2:26" s="132" customFormat="1">
      <c r="B213" s="1913"/>
      <c r="C213" s="1914"/>
      <c r="D213" s="1959"/>
      <c r="E213" s="1116"/>
      <c r="F213" s="1968"/>
      <c r="G213" s="2011"/>
      <c r="H213" s="1187"/>
      <c r="K213" s="485"/>
      <c r="L213"/>
      <c r="M213"/>
      <c r="N213"/>
      <c r="O213"/>
      <c r="P213"/>
      <c r="Q213"/>
      <c r="R213"/>
      <c r="S213"/>
      <c r="T213"/>
      <c r="U213"/>
      <c r="V213"/>
      <c r="W213"/>
      <c r="X213"/>
      <c r="Y213"/>
      <c r="Z213"/>
    </row>
    <row r="214" spans="2:26" s="132" customFormat="1">
      <c r="B214" s="1913"/>
      <c r="C214" s="1914"/>
      <c r="D214" s="1959"/>
      <c r="E214" s="1116"/>
      <c r="F214" s="1968"/>
      <c r="G214" s="2011"/>
      <c r="H214" s="1187"/>
      <c r="K214" s="485"/>
      <c r="L214"/>
      <c r="M214"/>
      <c r="N214"/>
      <c r="O214"/>
      <c r="P214"/>
      <c r="Q214"/>
      <c r="R214"/>
      <c r="S214"/>
      <c r="T214"/>
      <c r="U214"/>
      <c r="V214"/>
      <c r="W214"/>
      <c r="X214"/>
      <c r="Y214"/>
      <c r="Z214"/>
    </row>
    <row r="215" spans="2:26" s="132" customFormat="1">
      <c r="B215" s="1913"/>
      <c r="C215" s="1914"/>
      <c r="D215" s="1959"/>
      <c r="E215" s="1116"/>
      <c r="F215" s="1968"/>
      <c r="G215" s="2011"/>
      <c r="H215" s="1187"/>
      <c r="K215" s="485"/>
      <c r="L215"/>
      <c r="M215"/>
      <c r="N215"/>
      <c r="O215"/>
      <c r="P215"/>
      <c r="Q215"/>
      <c r="R215"/>
      <c r="S215"/>
      <c r="T215"/>
      <c r="U215"/>
      <c r="V215"/>
      <c r="W215"/>
      <c r="X215"/>
      <c r="Y215"/>
      <c r="Z215"/>
    </row>
    <row r="216" spans="2:26" s="132" customFormat="1">
      <c r="B216" s="1913"/>
      <c r="C216" s="1914"/>
      <c r="D216" s="1959"/>
      <c r="E216" s="1116"/>
      <c r="F216" s="1968"/>
      <c r="G216" s="2011"/>
      <c r="H216" s="1187"/>
      <c r="K216" s="485"/>
      <c r="L216"/>
      <c r="M216"/>
      <c r="N216"/>
      <c r="O216"/>
      <c r="P216"/>
      <c r="Q216"/>
      <c r="R216"/>
      <c r="S216"/>
      <c r="T216"/>
      <c r="U216"/>
      <c r="V216"/>
      <c r="W216"/>
      <c r="X216"/>
      <c r="Y216"/>
      <c r="Z216"/>
    </row>
    <row r="217" spans="2:26" s="132" customFormat="1">
      <c r="B217" s="1913"/>
      <c r="C217" s="1914"/>
      <c r="D217" s="1959"/>
      <c r="E217" s="1116"/>
      <c r="F217" s="1968"/>
      <c r="G217" s="2011"/>
      <c r="H217" s="1187"/>
      <c r="K217" s="485"/>
      <c r="L217"/>
      <c r="M217"/>
      <c r="N217"/>
      <c r="O217"/>
      <c r="P217"/>
      <c r="Q217"/>
      <c r="R217"/>
      <c r="S217"/>
      <c r="T217"/>
      <c r="U217"/>
      <c r="V217"/>
      <c r="W217"/>
      <c r="X217"/>
      <c r="Y217"/>
      <c r="Z217"/>
    </row>
    <row r="218" spans="2:26" s="132" customFormat="1">
      <c r="B218" s="1913"/>
      <c r="C218" s="1914"/>
      <c r="D218" s="1959"/>
      <c r="E218" s="1116"/>
      <c r="F218" s="1968"/>
      <c r="G218" s="2011"/>
      <c r="H218" s="1187"/>
      <c r="K218" s="485"/>
      <c r="L218"/>
      <c r="M218"/>
      <c r="N218"/>
      <c r="O218"/>
      <c r="P218"/>
      <c r="Q218"/>
      <c r="R218"/>
      <c r="S218"/>
      <c r="T218"/>
      <c r="U218"/>
      <c r="V218"/>
      <c r="W218"/>
      <c r="X218"/>
      <c r="Y218"/>
      <c r="Z218"/>
    </row>
    <row r="219" spans="2:26" s="132" customFormat="1">
      <c r="B219" s="1913"/>
      <c r="C219" s="1914"/>
      <c r="D219" s="1959"/>
      <c r="E219" s="1116"/>
      <c r="F219" s="1968"/>
      <c r="G219" s="2011"/>
      <c r="H219" s="1187"/>
      <c r="K219" s="485"/>
      <c r="L219"/>
      <c r="M219"/>
      <c r="N219"/>
      <c r="O219"/>
      <c r="P219"/>
      <c r="Q219"/>
      <c r="R219"/>
      <c r="S219"/>
      <c r="T219"/>
      <c r="U219"/>
      <c r="V219"/>
      <c r="W219"/>
      <c r="X219"/>
      <c r="Y219"/>
      <c r="Z219"/>
    </row>
    <row r="220" spans="2:26" s="132" customFormat="1">
      <c r="B220" s="1913"/>
      <c r="C220" s="1914"/>
      <c r="D220" s="1959"/>
      <c r="E220" s="1116"/>
      <c r="F220" s="1968"/>
      <c r="G220" s="2011"/>
      <c r="H220" s="1187"/>
      <c r="K220" s="485"/>
      <c r="L220"/>
      <c r="M220"/>
      <c r="N220"/>
      <c r="O220"/>
      <c r="P220"/>
      <c r="Q220"/>
      <c r="R220"/>
      <c r="S220"/>
      <c r="T220"/>
      <c r="U220"/>
      <c r="V220"/>
      <c r="W220"/>
      <c r="X220"/>
      <c r="Y220"/>
      <c r="Z220"/>
    </row>
    <row r="221" spans="2:26" s="132" customFormat="1">
      <c r="B221" s="1913"/>
      <c r="C221" s="1914"/>
      <c r="D221" s="1959"/>
      <c r="E221" s="1116"/>
      <c r="F221" s="1968"/>
      <c r="G221" s="2011"/>
      <c r="H221" s="1187"/>
      <c r="K221" s="485"/>
      <c r="L221"/>
      <c r="M221"/>
      <c r="N221"/>
      <c r="O221"/>
      <c r="P221"/>
      <c r="Q221"/>
      <c r="R221"/>
      <c r="S221"/>
      <c r="T221"/>
      <c r="U221"/>
      <c r="V221"/>
      <c r="W221"/>
      <c r="X221"/>
      <c r="Y221"/>
      <c r="Z221"/>
    </row>
    <row r="222" spans="2:26" s="132" customFormat="1">
      <c r="B222" s="1913"/>
      <c r="C222" s="1914"/>
      <c r="D222" s="1959"/>
      <c r="E222" s="1116"/>
      <c r="F222" s="1968"/>
      <c r="G222" s="2011"/>
      <c r="H222" s="1187"/>
      <c r="K222" s="485"/>
      <c r="L222"/>
      <c r="M222"/>
      <c r="N222"/>
      <c r="O222"/>
      <c r="P222"/>
      <c r="Q222"/>
      <c r="R222"/>
      <c r="S222"/>
      <c r="T222"/>
      <c r="U222"/>
      <c r="V222"/>
      <c r="W222"/>
      <c r="X222"/>
      <c r="Y222"/>
      <c r="Z222"/>
    </row>
    <row r="223" spans="2:26" s="132" customFormat="1">
      <c r="B223" s="1913"/>
      <c r="C223" s="1914"/>
      <c r="D223" s="1959"/>
      <c r="E223" s="1116"/>
      <c r="F223" s="1968"/>
      <c r="G223" s="2011"/>
      <c r="H223" s="1187"/>
      <c r="K223" s="485"/>
      <c r="L223"/>
      <c r="M223"/>
      <c r="N223"/>
      <c r="O223"/>
      <c r="P223"/>
      <c r="Q223"/>
      <c r="R223"/>
      <c r="S223"/>
      <c r="T223"/>
      <c r="U223"/>
      <c r="V223"/>
      <c r="W223"/>
      <c r="X223"/>
      <c r="Y223"/>
      <c r="Z223"/>
    </row>
    <row r="224" spans="2:26" s="132" customFormat="1">
      <c r="B224" s="1913"/>
      <c r="C224" s="1914"/>
      <c r="D224" s="1959"/>
      <c r="E224" s="1116"/>
      <c r="F224" s="1968"/>
      <c r="G224" s="2011"/>
      <c r="H224" s="1187"/>
      <c r="K224" s="485"/>
      <c r="L224"/>
      <c r="M224"/>
      <c r="N224"/>
      <c r="O224"/>
      <c r="P224"/>
      <c r="Q224"/>
      <c r="R224"/>
      <c r="S224"/>
      <c r="T224"/>
      <c r="U224"/>
      <c r="V224"/>
      <c r="W224"/>
      <c r="X224"/>
      <c r="Y224"/>
      <c r="Z224"/>
    </row>
    <row r="225" spans="2:26" s="132" customFormat="1">
      <c r="B225" s="1913"/>
      <c r="C225" s="1914"/>
      <c r="D225" s="1959"/>
      <c r="E225" s="1116"/>
      <c r="F225" s="1968"/>
      <c r="G225" s="2011"/>
      <c r="H225" s="1187"/>
      <c r="K225" s="485"/>
      <c r="L225"/>
      <c r="M225"/>
      <c r="N225"/>
      <c r="O225"/>
      <c r="P225"/>
      <c r="Q225"/>
      <c r="R225"/>
      <c r="S225"/>
      <c r="T225"/>
      <c r="U225"/>
      <c r="V225"/>
      <c r="W225"/>
      <c r="X225"/>
      <c r="Y225"/>
      <c r="Z225"/>
    </row>
    <row r="226" spans="2:26" s="132" customFormat="1">
      <c r="B226" s="1913"/>
      <c r="C226" s="1914"/>
      <c r="D226" s="1959"/>
      <c r="E226" s="1116"/>
      <c r="F226" s="1968"/>
      <c r="G226" s="2011"/>
      <c r="H226" s="1187"/>
      <c r="K226" s="485"/>
      <c r="L226"/>
      <c r="M226"/>
      <c r="N226"/>
      <c r="O226"/>
      <c r="P226"/>
      <c r="Q226"/>
      <c r="R226"/>
      <c r="S226"/>
      <c r="T226"/>
      <c r="U226"/>
      <c r="V226"/>
      <c r="W226"/>
      <c r="X226"/>
      <c r="Y226"/>
      <c r="Z226"/>
    </row>
    <row r="227" spans="2:26" s="132" customFormat="1">
      <c r="B227" s="1913"/>
      <c r="C227" s="1914"/>
      <c r="D227" s="1959"/>
      <c r="E227" s="1116"/>
      <c r="F227" s="1968"/>
      <c r="G227" s="2011"/>
      <c r="H227" s="1187"/>
      <c r="K227" s="485"/>
      <c r="L227"/>
      <c r="M227"/>
      <c r="N227"/>
      <c r="O227"/>
      <c r="P227"/>
      <c r="Q227"/>
      <c r="R227"/>
      <c r="S227"/>
      <c r="T227"/>
      <c r="U227"/>
      <c r="V227"/>
      <c r="W227"/>
      <c r="X227"/>
      <c r="Y227"/>
      <c r="Z227"/>
    </row>
    <row r="228" spans="2:26" s="132" customFormat="1">
      <c r="B228" s="1913"/>
      <c r="C228" s="1914"/>
      <c r="D228" s="1959"/>
      <c r="E228" s="1116"/>
      <c r="F228" s="1968"/>
      <c r="G228" s="2011"/>
      <c r="H228" s="1187"/>
      <c r="K228" s="485"/>
      <c r="L228"/>
      <c r="M228"/>
      <c r="N228"/>
      <c r="O228"/>
      <c r="P228"/>
      <c r="Q228"/>
      <c r="R228"/>
      <c r="S228"/>
      <c r="T228"/>
      <c r="U228"/>
      <c r="V228"/>
      <c r="W228"/>
      <c r="X228"/>
      <c r="Y228"/>
      <c r="Z228"/>
    </row>
    <row r="229" spans="2:26">
      <c r="D229" s="1959"/>
      <c r="E229" s="1116"/>
      <c r="G229" s="2011"/>
    </row>
    <row r="242" spans="2:26" s="485" customFormat="1">
      <c r="B242" s="1913"/>
      <c r="C242" s="1914"/>
      <c r="D242" s="1915"/>
      <c r="E242" s="1916"/>
      <c r="F242" s="1968"/>
      <c r="G242" s="2004"/>
      <c r="H242" s="1187"/>
      <c r="I242" s="132"/>
      <c r="J242" s="132"/>
      <c r="L242"/>
      <c r="M242"/>
      <c r="N242"/>
      <c r="O242"/>
      <c r="P242"/>
      <c r="Q242"/>
      <c r="R242"/>
      <c r="S242"/>
      <c r="T242"/>
      <c r="U242"/>
      <c r="V242"/>
      <c r="W242"/>
      <c r="X242"/>
      <c r="Y242"/>
      <c r="Z242"/>
    </row>
    <row r="243" spans="2:26" s="485" customFormat="1">
      <c r="B243" s="1913"/>
      <c r="C243" s="1914"/>
      <c r="D243" s="1915"/>
      <c r="E243" s="1916"/>
      <c r="F243" s="1968"/>
      <c r="G243" s="2004"/>
      <c r="H243" s="1187">
        <v>0</v>
      </c>
      <c r="I243" s="444"/>
      <c r="J243" s="444"/>
      <c r="L243"/>
      <c r="M243"/>
      <c r="N243"/>
      <c r="O243"/>
      <c r="P243"/>
      <c r="Q243"/>
      <c r="R243"/>
      <c r="S243"/>
      <c r="T243"/>
      <c r="U243"/>
      <c r="V243"/>
      <c r="W243"/>
      <c r="X243"/>
      <c r="Y243"/>
      <c r="Z243"/>
    </row>
  </sheetData>
  <mergeCells count="2">
    <mergeCell ref="M11:Q11"/>
    <mergeCell ref="M17:Q17"/>
  </mergeCells>
  <pageMargins left="0.47" right="0.34" top="0.56999999999999995" bottom="0.86" header="0.5" footer="0.5"/>
  <pageSetup paperSize="9" scale="80" orientation="portrait" r:id="rId1"/>
  <headerFooter alignWithMargins="0">
    <oddFooter>&amp;LMd. Abdul Mazid&amp;CPage &amp;P&amp;R&amp;D</oddFooter>
  </headerFooter>
  <rowBreaks count="4" manualBreakCount="4">
    <brk id="50" min="1" max="7" man="1"/>
    <brk id="112" min="1" max="8" man="1"/>
    <brk id="158" min="1" max="8" man="1"/>
    <brk id="190" min="1" max="7"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7030A0"/>
  </sheetPr>
  <dimension ref="A1:G170"/>
  <sheetViews>
    <sheetView topLeftCell="A120" zoomScaleNormal="100" workbookViewId="0">
      <selection activeCell="E118" sqref="E118"/>
    </sheetView>
  </sheetViews>
  <sheetFormatPr defaultRowHeight="13.2"/>
  <cols>
    <col min="1" max="1" width="4.88671875" bestFit="1" customWidth="1"/>
    <col min="2" max="2" width="9.33203125" bestFit="1" customWidth="1"/>
    <col min="3" max="3" width="50.33203125" bestFit="1" customWidth="1"/>
    <col min="4" max="4" width="14.5546875" customWidth="1"/>
    <col min="5" max="5" width="16.6640625" customWidth="1"/>
  </cols>
  <sheetData>
    <row r="1" spans="1:7" ht="19.2">
      <c r="A1" s="1247"/>
      <c r="B1" s="1247"/>
      <c r="C1" s="1231"/>
      <c r="D1" s="1283"/>
      <c r="E1" s="1283"/>
      <c r="F1" s="1258"/>
      <c r="G1" s="1258"/>
    </row>
    <row r="2" spans="1:7" ht="19.2">
      <c r="A2" s="4023" t="s">
        <v>2014</v>
      </c>
      <c r="B2" s="4023"/>
      <c r="C2" s="4023"/>
      <c r="D2" s="4023"/>
      <c r="E2" s="4023"/>
      <c r="F2" s="4023"/>
      <c r="G2" s="4023"/>
    </row>
    <row r="3" spans="1:7" ht="19.2">
      <c r="A3" s="4024" t="s">
        <v>2013</v>
      </c>
      <c r="B3" s="4024"/>
      <c r="C3" s="4024"/>
      <c r="D3" s="4024"/>
      <c r="E3" s="4024"/>
      <c r="F3" s="4024"/>
      <c r="G3" s="4024"/>
    </row>
    <row r="4" spans="1:7" ht="19.2">
      <c r="A4" s="1278"/>
      <c r="B4" s="1278"/>
      <c r="C4" s="1278"/>
      <c r="D4" s="1278"/>
      <c r="E4" s="1278"/>
      <c r="F4" s="1278"/>
      <c r="G4" s="1278"/>
    </row>
    <row r="5" spans="1:7" ht="19.2">
      <c r="A5" s="4024" t="s">
        <v>2012</v>
      </c>
      <c r="B5" s="4024"/>
      <c r="C5" s="4024"/>
      <c r="D5" s="4024"/>
      <c r="E5" s="4024"/>
      <c r="F5" s="4024"/>
      <c r="G5" s="4024"/>
    </row>
    <row r="6" spans="1:7" ht="19.2">
      <c r="A6" s="1278"/>
      <c r="B6" s="1278"/>
      <c r="C6" s="1278"/>
      <c r="D6" s="1278"/>
      <c r="E6" s="1278"/>
      <c r="F6" s="1278"/>
      <c r="G6" s="1278"/>
    </row>
    <row r="7" spans="1:7" ht="19.2">
      <c r="A7" s="4025" t="s">
        <v>2011</v>
      </c>
      <c r="B7" s="4025"/>
      <c r="C7" s="4025"/>
      <c r="D7" s="4025"/>
      <c r="E7" s="4025"/>
      <c r="F7" s="4025"/>
      <c r="G7" s="4025"/>
    </row>
    <row r="8" spans="1:7" ht="19.2">
      <c r="A8" s="4026" t="s">
        <v>2067</v>
      </c>
      <c r="B8" s="4027"/>
      <c r="C8" s="4027"/>
      <c r="D8" s="4026"/>
      <c r="E8" s="4026"/>
      <c r="F8" s="4026"/>
      <c r="G8" s="4026"/>
    </row>
    <row r="9" spans="1:7" ht="19.2">
      <c r="A9" s="1228" t="s">
        <v>1963</v>
      </c>
      <c r="B9" s="1227" t="s">
        <v>1962</v>
      </c>
      <c r="C9" s="4021" t="s">
        <v>2066</v>
      </c>
      <c r="D9" s="1226" t="s">
        <v>2118</v>
      </c>
      <c r="E9" s="1226" t="s">
        <v>2117</v>
      </c>
      <c r="F9" s="1225"/>
      <c r="G9" s="1225"/>
    </row>
    <row r="10" spans="1:7" ht="19.2">
      <c r="A10" s="1277" t="s">
        <v>406</v>
      </c>
      <c r="B10" s="1223" t="s">
        <v>1959</v>
      </c>
      <c r="C10" s="4022"/>
      <c r="D10" s="1222" t="s">
        <v>1958</v>
      </c>
      <c r="E10" s="1222" t="s">
        <v>2116</v>
      </c>
      <c r="F10" s="1222"/>
      <c r="G10" s="1221"/>
    </row>
    <row r="11" spans="1:7" ht="19.2">
      <c r="B11" s="1216"/>
      <c r="C11" s="1281" t="s">
        <v>2114</v>
      </c>
      <c r="D11" s="1276"/>
      <c r="E11" s="1276"/>
      <c r="F11" s="1253"/>
      <c r="G11" s="1253"/>
    </row>
    <row r="12" spans="1:7" ht="19.2">
      <c r="A12" s="1239"/>
      <c r="B12" s="1216">
        <v>4500</v>
      </c>
      <c r="C12" s="1274" t="s">
        <v>2113</v>
      </c>
      <c r="D12" s="1276"/>
      <c r="E12" s="1276"/>
      <c r="F12" s="1253"/>
      <c r="G12" s="1253"/>
    </row>
    <row r="13" spans="1:7" ht="19.2">
      <c r="A13" s="1216" t="s">
        <v>1974</v>
      </c>
      <c r="B13" s="1216">
        <v>4501</v>
      </c>
      <c r="D13" s="1217">
        <v>22.956</v>
      </c>
      <c r="E13" s="1217">
        <v>24.562919999999998</v>
      </c>
      <c r="F13" s="1217"/>
      <c r="G13" s="1217"/>
    </row>
    <row r="14" spans="1:7" ht="19.2">
      <c r="A14" s="1216" t="s">
        <v>1972</v>
      </c>
      <c r="B14" s="1216">
        <v>4601</v>
      </c>
      <c r="D14" s="1217">
        <v>8.2516999999999996</v>
      </c>
      <c r="E14" s="1217">
        <v>8.8293189999999999</v>
      </c>
      <c r="F14" s="1217"/>
      <c r="G14" s="1217"/>
    </row>
    <row r="15" spans="1:7" ht="19.2">
      <c r="A15" s="1216" t="s">
        <v>1970</v>
      </c>
      <c r="B15" s="1216">
        <v>4705</v>
      </c>
      <c r="D15" s="1217">
        <v>14.7357</v>
      </c>
      <c r="E15" s="1217">
        <v>15.767199</v>
      </c>
      <c r="F15" s="1217"/>
      <c r="G15" s="1217"/>
    </row>
    <row r="16" spans="1:7" ht="19.2">
      <c r="A16" s="1216" t="s">
        <v>1967</v>
      </c>
      <c r="B16" s="1216">
        <v>4709</v>
      </c>
      <c r="D16" s="1217">
        <v>0.80979999999999996</v>
      </c>
      <c r="E16" s="1217">
        <v>0.86648599999999998</v>
      </c>
      <c r="F16" s="1217"/>
      <c r="G16" s="1217"/>
    </row>
    <row r="17" spans="1:7" ht="19.2">
      <c r="A17" s="1216" t="s">
        <v>2004</v>
      </c>
      <c r="B17" s="1216">
        <v>4713</v>
      </c>
      <c r="D17" s="1217">
        <v>5.1639999999999997</v>
      </c>
      <c r="E17" s="1217">
        <v>5.5254799999999999</v>
      </c>
      <c r="F17" s="1217"/>
      <c r="G17" s="1217"/>
    </row>
    <row r="18" spans="1:7" ht="19.2">
      <c r="A18" s="1216" t="s">
        <v>2000</v>
      </c>
      <c r="B18" s="1216">
        <v>4714</v>
      </c>
      <c r="D18" s="1217">
        <v>0.3629</v>
      </c>
      <c r="E18" s="1217">
        <v>0.38830300000000001</v>
      </c>
      <c r="F18" s="1217"/>
      <c r="G18" s="1217"/>
    </row>
    <row r="19" spans="1:7" ht="19.2">
      <c r="A19" s="1216" t="s">
        <v>1998</v>
      </c>
      <c r="B19" s="1216">
        <v>4717</v>
      </c>
      <c r="D19" s="1217">
        <v>1.9984999999999999</v>
      </c>
      <c r="E19" s="1217">
        <v>2.138395</v>
      </c>
      <c r="F19" s="1217"/>
      <c r="G19" s="1217"/>
    </row>
    <row r="20" spans="1:7" ht="19.2">
      <c r="A20" s="1216" t="s">
        <v>1996</v>
      </c>
      <c r="B20" s="1216">
        <v>4721</v>
      </c>
      <c r="D20" s="1217">
        <v>1.09E-2</v>
      </c>
      <c r="E20" s="1217">
        <v>1.1663E-2</v>
      </c>
      <c r="F20" s="1217"/>
      <c r="G20" s="1217"/>
    </row>
    <row r="21" spans="1:7" ht="19.2">
      <c r="A21" s="1216" t="s">
        <v>1994</v>
      </c>
      <c r="B21" s="1216">
        <v>4725</v>
      </c>
      <c r="D21" s="1217">
        <v>3.7900000000000003E-2</v>
      </c>
      <c r="E21" s="1217">
        <v>4.0552999999999999E-2</v>
      </c>
      <c r="F21" s="1217"/>
      <c r="G21" s="1217"/>
    </row>
    <row r="22" spans="1:7" ht="19.2">
      <c r="A22" s="1216" t="s">
        <v>1992</v>
      </c>
      <c r="B22" s="1216">
        <v>4733</v>
      </c>
      <c r="D22" s="1217">
        <v>2.0199999999999999E-2</v>
      </c>
      <c r="E22" s="1217">
        <v>2.1614000000000001E-2</v>
      </c>
      <c r="F22" s="1217"/>
      <c r="G22" s="1217"/>
    </row>
    <row r="23" spans="1:7" ht="19.2">
      <c r="A23" s="1216" t="s">
        <v>2080</v>
      </c>
      <c r="B23" s="1216">
        <v>4765</v>
      </c>
      <c r="D23" s="1217">
        <v>0.17219999999999999</v>
      </c>
      <c r="E23" s="1217">
        <v>0.184254</v>
      </c>
      <c r="F23" s="1217"/>
      <c r="G23" s="1217"/>
    </row>
    <row r="24" spans="1:7" ht="19.2">
      <c r="A24" s="1216" t="s">
        <v>2078</v>
      </c>
      <c r="B24" s="1216">
        <v>4773</v>
      </c>
      <c r="D24" s="1217">
        <v>0.43769999999999998</v>
      </c>
      <c r="E24" s="1217">
        <v>0.46833900000000001</v>
      </c>
      <c r="F24" s="1217"/>
      <c r="G24" s="1217"/>
    </row>
    <row r="25" spans="1:7" ht="19.2">
      <c r="A25" s="1216" t="s">
        <v>2077</v>
      </c>
      <c r="B25" s="1216">
        <v>4793</v>
      </c>
      <c r="D25" s="1217">
        <v>1.37E-2</v>
      </c>
      <c r="E25" s="1217">
        <v>1.4659E-2</v>
      </c>
      <c r="F25" s="1217"/>
      <c r="G25" s="1217"/>
    </row>
    <row r="26" spans="1:7" ht="19.2">
      <c r="A26" s="1216" t="s">
        <v>2075</v>
      </c>
      <c r="B26" s="1216"/>
      <c r="D26" s="1217">
        <v>0</v>
      </c>
      <c r="E26" s="1217">
        <v>0</v>
      </c>
      <c r="F26" s="1217"/>
      <c r="G26" s="1217"/>
    </row>
    <row r="27" spans="1:7" ht="19.2">
      <c r="A27" s="1216" t="s">
        <v>2073</v>
      </c>
      <c r="B27" s="1216">
        <v>4795</v>
      </c>
      <c r="D27" s="1217"/>
      <c r="E27" s="1217"/>
      <c r="F27" s="1217"/>
      <c r="G27" s="1217"/>
    </row>
    <row r="28" spans="1:7" ht="19.2">
      <c r="A28" s="1216"/>
      <c r="B28" s="1216"/>
      <c r="D28" s="1217">
        <v>2.4199999999999999E-2</v>
      </c>
      <c r="E28" s="1217">
        <v>2.5894E-2</v>
      </c>
      <c r="F28" s="1217"/>
      <c r="G28" s="1217"/>
    </row>
    <row r="29" spans="1:7" ht="19.2">
      <c r="A29" s="1216"/>
      <c r="B29" s="1216"/>
      <c r="D29" s="1217">
        <v>0.19059999999999999</v>
      </c>
      <c r="E29" s="1217">
        <v>0.20394199999999998</v>
      </c>
      <c r="F29" s="1217"/>
      <c r="G29" s="1217"/>
    </row>
    <row r="30" spans="1:7" ht="19.2">
      <c r="A30" s="1216"/>
      <c r="B30" s="1216"/>
      <c r="D30" s="1217">
        <v>25</v>
      </c>
      <c r="E30" s="1217">
        <v>26.75</v>
      </c>
      <c r="F30" s="1217"/>
      <c r="G30" s="1217"/>
    </row>
    <row r="31" spans="1:7" ht="19.2">
      <c r="A31" s="1216" t="s">
        <v>2071</v>
      </c>
      <c r="B31" s="1216"/>
      <c r="D31" s="1213">
        <v>80.186000000000007</v>
      </c>
      <c r="E31" s="1213">
        <v>85.799020000000013</v>
      </c>
      <c r="F31" s="1282"/>
      <c r="G31" s="1217"/>
    </row>
    <row r="32" spans="1:7" ht="19.2">
      <c r="B32" s="1239">
        <v>4800</v>
      </c>
      <c r="D32" s="1217"/>
      <c r="E32" s="1217"/>
      <c r="F32" s="1217"/>
      <c r="G32" s="1217"/>
    </row>
    <row r="33" spans="1:7" ht="19.2">
      <c r="A33" s="1216" t="s">
        <v>1974</v>
      </c>
      <c r="B33" s="1216">
        <v>4801</v>
      </c>
      <c r="D33" s="1217">
        <v>0.44969999999999999</v>
      </c>
      <c r="E33" s="1217">
        <v>0.48117899999999997</v>
      </c>
      <c r="F33" s="1217"/>
      <c r="G33" s="1217"/>
    </row>
    <row r="34" spans="1:7" ht="19.2">
      <c r="A34" s="1216" t="s">
        <v>1972</v>
      </c>
      <c r="B34" s="1216">
        <v>4805</v>
      </c>
      <c r="C34" s="1253"/>
      <c r="D34" s="1217">
        <v>0.49669999999999997</v>
      </c>
      <c r="E34" s="1217">
        <v>0.53146899999999997</v>
      </c>
      <c r="F34" s="1217"/>
      <c r="G34" s="1217"/>
    </row>
    <row r="35" spans="1:7" ht="19.2">
      <c r="A35" s="1216" t="s">
        <v>1970</v>
      </c>
      <c r="B35" s="1216">
        <v>4806</v>
      </c>
      <c r="C35" s="1253"/>
      <c r="D35" s="1217">
        <v>1.595</v>
      </c>
      <c r="E35" s="1217">
        <v>1.70665</v>
      </c>
      <c r="F35" s="1217"/>
      <c r="G35" s="1217"/>
    </row>
    <row r="36" spans="1:7" ht="19.2">
      <c r="A36" s="1216" t="s">
        <v>1967</v>
      </c>
      <c r="B36" s="1216">
        <v>4810</v>
      </c>
      <c r="C36" s="1253"/>
      <c r="D36" s="1217">
        <v>1.3498000000000001</v>
      </c>
      <c r="E36" s="1217">
        <v>1.4442860000000002</v>
      </c>
      <c r="F36" s="1217"/>
      <c r="G36" s="1217"/>
    </row>
    <row r="37" spans="1:7" ht="19.2">
      <c r="A37" s="1216" t="s">
        <v>2004</v>
      </c>
      <c r="B37" s="1216">
        <v>4814</v>
      </c>
      <c r="D37" s="1217">
        <v>0.64490000000000003</v>
      </c>
      <c r="E37" s="1217">
        <v>0.69004299999999996</v>
      </c>
      <c r="F37" s="1217"/>
      <c r="G37" s="1217"/>
    </row>
    <row r="38" spans="1:7" ht="19.2">
      <c r="A38" s="1216" t="s">
        <v>2002</v>
      </c>
      <c r="B38" s="1216">
        <v>4815</v>
      </c>
      <c r="D38" s="1217">
        <v>6.9500000000000006E-2</v>
      </c>
      <c r="E38" s="1217">
        <v>7.4365000000000001E-2</v>
      </c>
      <c r="F38" s="1217"/>
      <c r="G38" s="1217"/>
    </row>
    <row r="39" spans="1:7" ht="19.2">
      <c r="A39" s="1216" t="s">
        <v>2000</v>
      </c>
      <c r="B39" s="1216">
        <v>4816</v>
      </c>
      <c r="D39" s="1217">
        <v>0.22470000000000001</v>
      </c>
      <c r="E39" s="1217">
        <v>0.240429</v>
      </c>
      <c r="F39" s="1217"/>
      <c r="G39" s="1217"/>
    </row>
    <row r="40" spans="1:7" ht="19.2">
      <c r="A40" s="1216" t="s">
        <v>1998</v>
      </c>
      <c r="B40" s="1216">
        <v>4817</v>
      </c>
      <c r="D40" s="1217">
        <v>5.1999999999999998E-2</v>
      </c>
      <c r="E40" s="1217">
        <v>5.5640000000000002E-2</v>
      </c>
      <c r="F40" s="1217"/>
      <c r="G40" s="1217"/>
    </row>
    <row r="41" spans="1:7" ht="19.2">
      <c r="A41" s="1216" t="s">
        <v>1996</v>
      </c>
      <c r="B41" s="1216">
        <v>4821</v>
      </c>
      <c r="D41" s="1217">
        <v>2.7233000000000001</v>
      </c>
      <c r="E41" s="1217">
        <v>2.9139309999999998</v>
      </c>
      <c r="F41" s="1217"/>
      <c r="G41" s="1217"/>
    </row>
    <row r="42" spans="1:7" ht="19.2">
      <c r="A42" s="1216" t="s">
        <v>1994</v>
      </c>
      <c r="B42" s="1216">
        <v>4822</v>
      </c>
      <c r="D42" s="1217">
        <v>6.7500000000000004E-2</v>
      </c>
      <c r="E42" s="1217">
        <v>7.2224999999999998E-2</v>
      </c>
      <c r="F42" s="1217"/>
      <c r="G42" s="1217"/>
    </row>
    <row r="43" spans="1:7" ht="19.2">
      <c r="A43" s="1216" t="s">
        <v>1992</v>
      </c>
      <c r="B43" s="1216">
        <v>4823</v>
      </c>
      <c r="D43" s="1258"/>
      <c r="E43" s="1217"/>
      <c r="F43" s="1217"/>
      <c r="G43" s="1217"/>
    </row>
    <row r="44" spans="1:7" ht="19.2">
      <c r="A44" s="1216"/>
      <c r="B44" s="1216"/>
      <c r="D44" s="1217">
        <v>0.5232</v>
      </c>
      <c r="E44" s="1217">
        <v>0.55982399999999999</v>
      </c>
      <c r="F44" s="1217"/>
      <c r="G44" s="1217"/>
    </row>
    <row r="45" spans="1:7" ht="19.2">
      <c r="A45" s="1216"/>
      <c r="B45" s="1216"/>
      <c r="D45" s="1217">
        <v>0.54</v>
      </c>
      <c r="E45" s="1217">
        <v>0.57779999999999998</v>
      </c>
      <c r="F45" s="1217"/>
      <c r="G45" s="1217"/>
    </row>
    <row r="46" spans="1:7" ht="19.2">
      <c r="A46" s="1216" t="s">
        <v>2080</v>
      </c>
      <c r="B46" s="1216"/>
      <c r="D46" s="1240">
        <v>1.0631999999999999</v>
      </c>
      <c r="E46" s="1240">
        <v>1.137624</v>
      </c>
      <c r="F46" s="1240"/>
      <c r="G46" s="1217"/>
    </row>
    <row r="47" spans="1:7" ht="19.2">
      <c r="A47" s="1252" t="s">
        <v>2078</v>
      </c>
      <c r="B47" s="1216">
        <v>4824</v>
      </c>
      <c r="D47" s="1217">
        <v>0.68410000000000004</v>
      </c>
      <c r="E47" s="1217">
        <v>0.73198700000000005</v>
      </c>
      <c r="F47" s="1217"/>
      <c r="G47" s="1217"/>
    </row>
    <row r="48" spans="1:7" ht="19.2">
      <c r="A48" s="1252" t="s">
        <v>2077</v>
      </c>
      <c r="B48" s="1216">
        <v>4827</v>
      </c>
      <c r="D48" s="1217">
        <v>0.25459999999999999</v>
      </c>
      <c r="E48" s="1217">
        <v>0.272422</v>
      </c>
      <c r="F48" s="1217"/>
      <c r="G48" s="1217"/>
    </row>
    <row r="49" spans="1:7" ht="19.2">
      <c r="A49" s="1252" t="s">
        <v>2075</v>
      </c>
      <c r="B49" s="1216">
        <v>4828</v>
      </c>
      <c r="D49" s="1217">
        <v>0.43409999999999999</v>
      </c>
      <c r="E49" s="1217">
        <v>0.46448699999999993</v>
      </c>
      <c r="F49" s="1217"/>
      <c r="G49" s="1217"/>
    </row>
    <row r="50" spans="1:7" ht="19.2">
      <c r="A50" s="1252" t="s">
        <v>2073</v>
      </c>
      <c r="B50" s="1216">
        <v>4831</v>
      </c>
      <c r="D50" s="1217">
        <v>8.8300000000000003E-2</v>
      </c>
      <c r="E50" s="1217">
        <v>9.4480999999999996E-2</v>
      </c>
      <c r="F50" s="1217"/>
      <c r="G50" s="1217"/>
    </row>
    <row r="51" spans="1:7" ht="19.2">
      <c r="A51" s="1252" t="s">
        <v>2071</v>
      </c>
      <c r="B51" s="1216">
        <v>4836</v>
      </c>
      <c r="D51" s="1217">
        <v>5.11E-2</v>
      </c>
      <c r="E51" s="1217">
        <v>5.4676999999999996E-2</v>
      </c>
      <c r="F51" s="1217"/>
      <c r="G51" s="1217"/>
    </row>
    <row r="52" spans="1:7" ht="19.2">
      <c r="A52" s="1252" t="s">
        <v>2069</v>
      </c>
      <c r="B52" s="1216">
        <v>4840</v>
      </c>
      <c r="D52" s="1276">
        <v>0.32940000000000003</v>
      </c>
      <c r="E52" s="1217">
        <v>0.35245800000000005</v>
      </c>
      <c r="F52" s="1217"/>
      <c r="G52" s="1217"/>
    </row>
    <row r="53" spans="1:7" ht="19.2">
      <c r="A53" s="1247"/>
      <c r="B53" s="1211"/>
      <c r="C53" s="1258"/>
      <c r="D53" s="1280"/>
      <c r="E53" s="1279"/>
      <c r="F53" s="1279"/>
      <c r="G53" s="1279"/>
    </row>
    <row r="54" spans="1:7" ht="19.2">
      <c r="A54" s="1247"/>
      <c r="B54" s="1211"/>
      <c r="C54" s="1258"/>
      <c r="D54" s="1280"/>
      <c r="E54" s="1279"/>
      <c r="F54" s="1279"/>
      <c r="G54" s="1279"/>
    </row>
    <row r="55" spans="1:7" ht="19.2">
      <c r="A55" s="4023" t="s">
        <v>2014</v>
      </c>
      <c r="B55" s="4023"/>
      <c r="C55" s="4023"/>
      <c r="D55" s="4023"/>
      <c r="E55" s="4023"/>
      <c r="F55" s="4023"/>
      <c r="G55" s="4023"/>
    </row>
    <row r="56" spans="1:7" ht="19.2">
      <c r="A56" s="4024" t="s">
        <v>2013</v>
      </c>
      <c r="B56" s="4024"/>
      <c r="C56" s="4024"/>
      <c r="D56" s="4024"/>
      <c r="E56" s="4024"/>
      <c r="F56" s="4024"/>
      <c r="G56" s="4024"/>
    </row>
    <row r="57" spans="1:7" ht="19.2">
      <c r="A57" s="1278"/>
      <c r="B57" s="1278"/>
      <c r="C57" s="1278"/>
      <c r="D57" s="1278"/>
      <c r="E57" s="1278"/>
      <c r="F57" s="1278"/>
      <c r="G57" s="1278"/>
    </row>
    <row r="58" spans="1:7" ht="19.2">
      <c r="A58" s="4024" t="s">
        <v>2012</v>
      </c>
      <c r="B58" s="4024"/>
      <c r="C58" s="4024"/>
      <c r="D58" s="4024"/>
      <c r="E58" s="4024"/>
      <c r="F58" s="4024"/>
      <c r="G58" s="4024"/>
    </row>
    <row r="59" spans="1:7" ht="19.2">
      <c r="A59" s="1278"/>
      <c r="B59" s="1278"/>
      <c r="C59" s="1278"/>
      <c r="D59" s="1278"/>
      <c r="E59" s="1278"/>
      <c r="F59" s="1278"/>
      <c r="G59" s="1278"/>
    </row>
    <row r="60" spans="1:7" ht="19.2">
      <c r="A60" s="4026" t="s">
        <v>2067</v>
      </c>
      <c r="B60" s="4027"/>
      <c r="C60" s="4027"/>
      <c r="D60" s="4026"/>
      <c r="E60" s="4026"/>
      <c r="F60" s="4026"/>
      <c r="G60" s="4026"/>
    </row>
    <row r="61" spans="1:7" ht="19.2">
      <c r="A61" s="1228" t="s">
        <v>1963</v>
      </c>
      <c r="B61" s="1227" t="s">
        <v>1962</v>
      </c>
      <c r="C61" s="4021" t="s">
        <v>2066</v>
      </c>
      <c r="D61" s="1226" t="s">
        <v>1960</v>
      </c>
      <c r="E61" s="1225"/>
      <c r="F61" s="1225"/>
      <c r="G61" s="1225"/>
    </row>
    <row r="62" spans="1:7" ht="19.2">
      <c r="A62" s="1277" t="s">
        <v>406</v>
      </c>
      <c r="B62" s="1223" t="s">
        <v>1959</v>
      </c>
      <c r="C62" s="4022"/>
      <c r="D62" s="1222" t="s">
        <v>1958</v>
      </c>
      <c r="E62" s="1222"/>
      <c r="F62" s="1222"/>
      <c r="G62" s="1221"/>
    </row>
    <row r="63" spans="1:7" ht="19.2">
      <c r="A63" s="1252" t="s">
        <v>2065</v>
      </c>
      <c r="B63" s="1216">
        <v>4845</v>
      </c>
      <c r="C63" s="1284" t="s">
        <v>2064</v>
      </c>
      <c r="D63" s="1276"/>
      <c r="E63" s="1275"/>
      <c r="F63" s="1253"/>
      <c r="G63" s="1253"/>
    </row>
    <row r="64" spans="1:7" ht="19.2">
      <c r="A64" s="1216"/>
      <c r="B64" s="1253"/>
      <c r="C64" s="1284" t="s">
        <v>2063</v>
      </c>
      <c r="D64" s="1217">
        <v>0.47120000000000001</v>
      </c>
      <c r="E64" s="1217">
        <v>0.50418400000000008</v>
      </c>
      <c r="F64" s="1217"/>
      <c r="G64" s="1217"/>
    </row>
    <row r="65" spans="1:7" ht="19.2">
      <c r="A65" s="1253"/>
      <c r="B65" s="1216"/>
      <c r="C65" s="1284" t="s">
        <v>2062</v>
      </c>
      <c r="D65" s="1217">
        <v>5.0053000000000001</v>
      </c>
      <c r="E65" s="1217">
        <v>5.3556710000000001</v>
      </c>
      <c r="F65" s="1217"/>
      <c r="G65" s="1217"/>
    </row>
    <row r="66" spans="1:7" ht="19.2">
      <c r="A66" s="1216"/>
      <c r="B66" s="1216"/>
      <c r="C66" s="1284" t="s">
        <v>2061</v>
      </c>
      <c r="D66" s="1217">
        <v>0.71879999999999999</v>
      </c>
      <c r="E66" s="1217">
        <v>0.76911600000000002</v>
      </c>
      <c r="F66" s="1217"/>
      <c r="G66" s="1217"/>
    </row>
    <row r="67" spans="1:7" ht="19.2">
      <c r="A67" s="1216" t="s">
        <v>2060</v>
      </c>
      <c r="B67" s="1216">
        <v>4846</v>
      </c>
      <c r="D67" s="1217">
        <v>1.4653</v>
      </c>
      <c r="E67" s="1217">
        <v>1.5678710000000002</v>
      </c>
      <c r="F67" s="1217"/>
      <c r="G67" s="1217"/>
    </row>
    <row r="68" spans="1:7" ht="19.2">
      <c r="A68" s="1216" t="s">
        <v>2058</v>
      </c>
      <c r="B68" s="1216">
        <v>4847</v>
      </c>
      <c r="D68" s="1217">
        <v>0.05</v>
      </c>
      <c r="E68" s="1217">
        <v>5.3500000000000006E-2</v>
      </c>
      <c r="F68" s="1217"/>
      <c r="G68" s="1217"/>
    </row>
    <row r="69" spans="1:7" ht="19.2">
      <c r="A69" s="1216" t="s">
        <v>2056</v>
      </c>
      <c r="B69" s="1216">
        <v>4851</v>
      </c>
      <c r="C69" s="1218" t="s">
        <v>2055</v>
      </c>
      <c r="D69" s="1217"/>
      <c r="E69" s="1217">
        <v>0</v>
      </c>
      <c r="F69" s="1217"/>
      <c r="G69" s="1217"/>
    </row>
    <row r="70" spans="1:7" ht="19.2">
      <c r="A70" s="1216"/>
      <c r="B70" s="1216"/>
      <c r="C70" s="1218" t="s">
        <v>2054</v>
      </c>
      <c r="D70" s="1217">
        <v>0.23980000000000001</v>
      </c>
      <c r="E70" s="1217">
        <v>0.25658600000000004</v>
      </c>
      <c r="F70" s="1217"/>
      <c r="G70" s="1217"/>
    </row>
    <row r="71" spans="1:7" ht="19.2">
      <c r="A71" s="1216"/>
      <c r="B71" s="1252"/>
      <c r="C71" s="1218" t="s">
        <v>2053</v>
      </c>
      <c r="D71" s="1217">
        <v>2.9100000000000001E-2</v>
      </c>
      <c r="E71" s="1217">
        <v>3.1137000000000001E-2</v>
      </c>
      <c r="F71" s="1217"/>
      <c r="G71" s="1217"/>
    </row>
    <row r="72" spans="1:7" ht="19.2">
      <c r="A72" s="1216"/>
      <c r="B72" s="1252"/>
      <c r="C72" s="1274" t="s">
        <v>2052</v>
      </c>
      <c r="D72" s="1217">
        <v>1.8800000000000001E-2</v>
      </c>
      <c r="E72" s="1217">
        <v>2.0116000000000002E-2</v>
      </c>
      <c r="F72" s="1217"/>
      <c r="G72" s="1217"/>
    </row>
    <row r="73" spans="1:7" ht="19.2">
      <c r="A73" s="1216" t="s">
        <v>2051</v>
      </c>
      <c r="B73" s="1252">
        <v>4881</v>
      </c>
      <c r="C73" s="1274" t="s">
        <v>2050</v>
      </c>
      <c r="D73" s="1217"/>
      <c r="E73" s="1217">
        <v>0</v>
      </c>
      <c r="F73" s="1217"/>
      <c r="G73" s="1217"/>
    </row>
    <row r="74" spans="1:7" ht="19.2">
      <c r="A74" s="1216"/>
      <c r="B74" s="1252"/>
      <c r="C74" s="1218" t="s">
        <v>2049</v>
      </c>
      <c r="D74" s="1217">
        <v>1.18</v>
      </c>
      <c r="E74" s="1217">
        <v>1.2625999999999999</v>
      </c>
      <c r="F74" s="1217"/>
      <c r="G74" s="1217"/>
    </row>
    <row r="75" spans="1:7" ht="19.2">
      <c r="A75" s="1216"/>
      <c r="B75" s="1252"/>
      <c r="C75" s="1218" t="s">
        <v>2048</v>
      </c>
      <c r="D75" s="1217">
        <v>0</v>
      </c>
      <c r="E75" s="1217">
        <v>0</v>
      </c>
      <c r="F75" s="1217"/>
      <c r="G75" s="1217"/>
    </row>
    <row r="76" spans="1:7" ht="19.2">
      <c r="A76" s="1216" t="s">
        <v>2047</v>
      </c>
      <c r="B76" s="1252"/>
      <c r="C76" s="1273" t="s">
        <v>2046</v>
      </c>
      <c r="D76" s="1217">
        <v>1.18</v>
      </c>
      <c r="E76" s="1217">
        <v>1.2625999999999999</v>
      </c>
      <c r="F76" s="1217"/>
      <c r="G76" s="1217"/>
    </row>
    <row r="77" spans="1:7" ht="19.2">
      <c r="A77" s="1216" t="s">
        <v>2045</v>
      </c>
      <c r="B77" s="1216">
        <v>4888</v>
      </c>
      <c r="C77" s="1286" t="s">
        <v>2044</v>
      </c>
      <c r="D77" s="1217">
        <v>0.14180000000000001</v>
      </c>
      <c r="E77" s="1217">
        <v>0.15172600000000003</v>
      </c>
      <c r="F77" s="1217"/>
      <c r="G77" s="1217"/>
    </row>
    <row r="78" spans="1:7" ht="19.2">
      <c r="A78" s="1216" t="s">
        <v>2043</v>
      </c>
      <c r="B78" s="1216">
        <v>4899</v>
      </c>
      <c r="C78" s="1218" t="s">
        <v>2042</v>
      </c>
      <c r="D78" s="1217">
        <v>1.2624</v>
      </c>
      <c r="E78" s="1217">
        <v>1.350768</v>
      </c>
      <c r="F78" s="1217"/>
      <c r="G78" s="1217"/>
    </row>
    <row r="79" spans="1:7" ht="19.2">
      <c r="A79" s="1216" t="s">
        <v>2041</v>
      </c>
      <c r="B79" s="1216">
        <v>4901</v>
      </c>
      <c r="C79" s="1218" t="s">
        <v>2040</v>
      </c>
      <c r="D79" s="1217"/>
      <c r="E79" s="1217">
        <v>0</v>
      </c>
      <c r="F79" s="1217"/>
      <c r="G79" s="1217"/>
    </row>
    <row r="80" spans="1:7" ht="19.2">
      <c r="A80" s="1216"/>
      <c r="B80" s="1216"/>
      <c r="C80" s="1218" t="s">
        <v>2039</v>
      </c>
      <c r="D80" s="1217">
        <v>0.80710000000000004</v>
      </c>
      <c r="E80" s="1217">
        <v>0.86359700000000006</v>
      </c>
      <c r="F80" s="1217"/>
      <c r="G80" s="1217"/>
    </row>
    <row r="81" spans="1:7" ht="19.2">
      <c r="A81" s="1216"/>
      <c r="B81" s="1216"/>
      <c r="C81" s="1218" t="s">
        <v>2028</v>
      </c>
      <c r="D81" s="1217">
        <v>0.22589999999999999</v>
      </c>
      <c r="E81" s="1217">
        <v>0.24171300000000001</v>
      </c>
      <c r="F81" s="1217"/>
      <c r="G81" s="1217"/>
    </row>
    <row r="82" spans="1:7" ht="19.2">
      <c r="A82" s="1239"/>
      <c r="B82" s="1216"/>
      <c r="C82" s="1218" t="s">
        <v>2038</v>
      </c>
      <c r="D82" s="1217">
        <v>0.12989999999999999</v>
      </c>
      <c r="E82" s="1217">
        <v>0.13899300000000001</v>
      </c>
      <c r="F82" s="1217"/>
      <c r="G82" s="1217"/>
    </row>
    <row r="83" spans="1:7" ht="19.2">
      <c r="A83" s="1216" t="s">
        <v>2037</v>
      </c>
      <c r="B83" s="1216">
        <v>4906</v>
      </c>
      <c r="C83" s="1218" t="s">
        <v>1978</v>
      </c>
      <c r="D83" s="1217">
        <v>0.113</v>
      </c>
      <c r="E83" s="1217">
        <v>0.12091</v>
      </c>
      <c r="F83" s="1217"/>
      <c r="G83" s="1217"/>
    </row>
    <row r="84" spans="1:7" ht="19.2">
      <c r="A84" s="1216" t="s">
        <v>2036</v>
      </c>
      <c r="B84" s="1216">
        <v>4911</v>
      </c>
      <c r="C84" s="1287" t="s">
        <v>2035</v>
      </c>
      <c r="D84" s="1217"/>
      <c r="E84" s="1217">
        <v>0</v>
      </c>
      <c r="F84" s="1217"/>
      <c r="G84" s="1217"/>
    </row>
    <row r="85" spans="1:7" ht="19.2">
      <c r="A85" s="1216"/>
      <c r="B85" s="1216"/>
      <c r="C85" s="1287" t="s">
        <v>2034</v>
      </c>
      <c r="D85" s="1272">
        <v>0.18129999999999999</v>
      </c>
      <c r="E85" s="1217">
        <v>0.193991</v>
      </c>
      <c r="F85" s="1272"/>
      <c r="G85" s="1272"/>
    </row>
    <row r="86" spans="1:7" ht="19.2">
      <c r="A86" s="1216"/>
      <c r="B86" s="1216"/>
      <c r="C86" s="1287" t="s">
        <v>2033</v>
      </c>
      <c r="D86" s="1272">
        <v>0.14499999999999999</v>
      </c>
      <c r="E86" s="1217">
        <v>0.15515000000000001</v>
      </c>
      <c r="F86" s="1272"/>
      <c r="G86" s="1272"/>
    </row>
    <row r="87" spans="1:7" ht="19.2">
      <c r="A87" s="1216"/>
      <c r="B87" s="1216"/>
      <c r="C87" s="1287" t="s">
        <v>2032</v>
      </c>
      <c r="D87" s="1272">
        <v>5.7599999999999998E-2</v>
      </c>
      <c r="E87" s="1217">
        <v>6.1631999999999999E-2</v>
      </c>
      <c r="F87" s="1272"/>
      <c r="G87" s="1272"/>
    </row>
    <row r="88" spans="1:7" ht="19.2">
      <c r="A88" s="1216"/>
      <c r="B88" s="1216"/>
      <c r="C88" s="1287" t="s">
        <v>2120</v>
      </c>
      <c r="D88" s="1272">
        <v>5.28E-2</v>
      </c>
      <c r="E88" s="1217">
        <v>5.6496000000000005E-2</v>
      </c>
      <c r="F88" s="1272"/>
      <c r="G88" s="1272"/>
    </row>
    <row r="89" spans="1:7" ht="19.2">
      <c r="A89" s="1216"/>
      <c r="B89" s="1216"/>
      <c r="C89" s="1287" t="s">
        <v>2031</v>
      </c>
      <c r="D89" s="1272">
        <v>9.3899999999999997E-2</v>
      </c>
      <c r="E89" s="1217">
        <v>0.10047300000000001</v>
      </c>
      <c r="F89" s="1272"/>
      <c r="G89" s="1272"/>
    </row>
    <row r="90" spans="1:7" ht="19.2">
      <c r="A90" s="1216" t="s">
        <v>2023</v>
      </c>
      <c r="B90" s="1216">
        <v>4921</v>
      </c>
      <c r="C90" s="1287" t="s">
        <v>2030</v>
      </c>
      <c r="D90" s="1272"/>
      <c r="E90" s="1217">
        <v>0</v>
      </c>
      <c r="F90" s="1272"/>
      <c r="G90" s="1272"/>
    </row>
    <row r="91" spans="1:7" ht="19.2">
      <c r="A91" s="1216"/>
      <c r="B91" s="1216"/>
      <c r="C91" s="1218" t="s">
        <v>2029</v>
      </c>
      <c r="D91" s="1272">
        <v>0.89600000000000002</v>
      </c>
      <c r="E91" s="1217">
        <v>0.95872000000000013</v>
      </c>
      <c r="F91" s="1272"/>
      <c r="G91" s="1272"/>
    </row>
    <row r="92" spans="1:7" ht="19.2">
      <c r="A92" s="1216"/>
      <c r="B92" s="1216"/>
      <c r="C92" s="1218" t="s">
        <v>2028</v>
      </c>
      <c r="D92" s="1272">
        <v>0.18729999999999999</v>
      </c>
      <c r="E92" s="1217">
        <v>0.20041100000000001</v>
      </c>
      <c r="F92" s="1272"/>
      <c r="G92" s="1272"/>
    </row>
    <row r="93" spans="1:7" ht="19.2">
      <c r="A93" s="1216" t="s">
        <v>2027</v>
      </c>
      <c r="B93" s="1216">
        <v>5955</v>
      </c>
      <c r="C93" s="1218" t="s">
        <v>2026</v>
      </c>
      <c r="D93" s="1272">
        <v>0</v>
      </c>
      <c r="E93" s="1217">
        <v>0</v>
      </c>
      <c r="F93" s="1272"/>
      <c r="G93" s="1272"/>
    </row>
    <row r="94" spans="1:7" ht="19.2">
      <c r="A94" s="1216" t="s">
        <v>2025</v>
      </c>
      <c r="B94" s="1216">
        <v>5963</v>
      </c>
      <c r="C94" s="1218" t="s">
        <v>2024</v>
      </c>
      <c r="D94" s="1272">
        <v>3.2199999999999999E-2</v>
      </c>
      <c r="E94" s="1217">
        <v>3.4453999999999999E-2</v>
      </c>
      <c r="F94" s="1272"/>
      <c r="G94" s="1272"/>
    </row>
    <row r="95" spans="1:7" ht="19.2">
      <c r="A95" s="1216" t="s">
        <v>2023</v>
      </c>
      <c r="B95" s="1216">
        <v>5967</v>
      </c>
      <c r="C95" s="1218" t="s">
        <v>2022</v>
      </c>
      <c r="D95" s="1272">
        <v>0.6</v>
      </c>
      <c r="E95" s="1217">
        <v>0.64200000000000002</v>
      </c>
      <c r="F95" s="1272"/>
      <c r="G95" s="1272"/>
    </row>
    <row r="96" spans="1:7" ht="19.2">
      <c r="A96" s="1216"/>
      <c r="B96" s="1216"/>
      <c r="C96" s="1215" t="s">
        <v>2021</v>
      </c>
      <c r="D96" s="1271">
        <v>24.682400000000001</v>
      </c>
      <c r="E96" s="1217">
        <v>26.410168000000002</v>
      </c>
      <c r="F96" s="1271"/>
      <c r="G96" s="1271"/>
    </row>
    <row r="97" spans="1:7" ht="19.2">
      <c r="A97" s="1239" t="s">
        <v>2020</v>
      </c>
      <c r="B97" s="1216"/>
      <c r="C97" s="1270" t="s">
        <v>2019</v>
      </c>
      <c r="D97" s="1269">
        <v>104.86840000000001</v>
      </c>
      <c r="E97" s="1217">
        <v>112.20918800000001</v>
      </c>
      <c r="F97" s="1269"/>
      <c r="G97" s="1269"/>
    </row>
    <row r="98" spans="1:7" ht="19.2">
      <c r="A98" s="4028" t="s">
        <v>2018</v>
      </c>
      <c r="B98" s="4029"/>
      <c r="C98" s="1268" t="s">
        <v>2017</v>
      </c>
      <c r="D98" s="1267">
        <v>16.669</v>
      </c>
      <c r="E98" s="1217">
        <v>17.835830000000001</v>
      </c>
      <c r="F98" s="1266"/>
      <c r="G98" s="1265"/>
    </row>
    <row r="99" spans="1:7" ht="19.2">
      <c r="A99" s="4028"/>
      <c r="B99" s="4029"/>
      <c r="C99" s="1264" t="s">
        <v>2016</v>
      </c>
      <c r="D99" s="1263"/>
      <c r="E99" s="1217">
        <v>0</v>
      </c>
      <c r="F99" s="1262"/>
      <c r="G99" s="1261"/>
    </row>
    <row r="100" spans="1:7" ht="19.2">
      <c r="A100" s="1216"/>
      <c r="B100" s="1216"/>
      <c r="C100" s="1243" t="s">
        <v>2015</v>
      </c>
      <c r="D100" s="1260">
        <v>88.199400000000011</v>
      </c>
      <c r="E100" s="1217">
        <v>94.373358000000025</v>
      </c>
      <c r="F100" s="1260"/>
      <c r="G100" s="1260"/>
    </row>
    <row r="101" spans="1:7" ht="19.2">
      <c r="A101" s="1211"/>
      <c r="B101" s="1211"/>
      <c r="C101" s="1231"/>
      <c r="D101" s="1259"/>
      <c r="E101" s="1259"/>
      <c r="F101" s="1258"/>
      <c r="G101" s="1258"/>
    </row>
    <row r="102" spans="1:7" ht="19.2">
      <c r="A102" s="1211"/>
      <c r="B102" s="1211"/>
      <c r="C102" s="1231"/>
      <c r="D102" s="1259"/>
      <c r="E102" s="1259"/>
      <c r="F102" s="1258"/>
      <c r="G102" s="1258"/>
    </row>
    <row r="103" spans="1:7" ht="19.2">
      <c r="A103" s="1211"/>
      <c r="B103" s="1211"/>
      <c r="C103" s="1231"/>
      <c r="D103" s="1259"/>
      <c r="E103" s="1259"/>
      <c r="F103" s="1258"/>
      <c r="G103" s="1258"/>
    </row>
    <row r="104" spans="1:7" ht="19.2">
      <c r="A104" s="1211"/>
      <c r="B104" s="1211"/>
      <c r="C104" s="1231"/>
      <c r="D104" s="1259"/>
      <c r="E104" s="1259"/>
      <c r="F104" s="1258"/>
      <c r="G104" s="1258"/>
    </row>
    <row r="105" spans="1:7" ht="19.2">
      <c r="A105" s="1211"/>
      <c r="B105" s="1211"/>
      <c r="C105" s="1231"/>
      <c r="D105" s="1259"/>
      <c r="E105" s="1259"/>
      <c r="F105" s="1258"/>
      <c r="G105" s="1258"/>
    </row>
    <row r="106" spans="1:7" ht="19.2">
      <c r="A106" s="1211"/>
      <c r="B106" s="1211"/>
      <c r="C106" s="1231"/>
      <c r="D106" s="1259"/>
      <c r="E106" s="1259"/>
      <c r="F106" s="1258"/>
      <c r="G106" s="1258"/>
    </row>
    <row r="107" spans="1:7" ht="19.2">
      <c r="A107" s="1211"/>
      <c r="B107" s="1211"/>
      <c r="C107" s="1231"/>
      <c r="D107" s="1259"/>
      <c r="E107" s="1259"/>
      <c r="F107" s="1258"/>
      <c r="G107" s="1258"/>
    </row>
    <row r="108" spans="1:7" ht="19.2">
      <c r="A108" s="4023" t="s">
        <v>2014</v>
      </c>
      <c r="B108" s="4023"/>
      <c r="C108" s="4023"/>
      <c r="D108" s="4023"/>
      <c r="E108" s="4023"/>
      <c r="F108" s="4023"/>
      <c r="G108" s="4023"/>
    </row>
    <row r="109" spans="1:7" ht="19.2">
      <c r="A109" s="4024" t="s">
        <v>2013</v>
      </c>
      <c r="B109" s="4024"/>
      <c r="C109" s="4024"/>
      <c r="D109" s="4024"/>
      <c r="E109" s="4024"/>
      <c r="F109" s="4024"/>
      <c r="G109" s="4024"/>
    </row>
    <row r="110" spans="1:7" ht="19.2">
      <c r="A110" s="1211"/>
      <c r="B110" s="1211"/>
      <c r="C110" s="1211"/>
      <c r="D110" s="1211"/>
      <c r="E110" s="1211"/>
      <c r="F110" s="1258"/>
      <c r="G110" s="1258"/>
    </row>
    <row r="111" spans="1:7" ht="19.2">
      <c r="A111" s="4024" t="s">
        <v>2012</v>
      </c>
      <c r="B111" s="4024"/>
      <c r="C111" s="4024"/>
      <c r="D111" s="4024"/>
      <c r="E111" s="4024"/>
      <c r="F111" s="4024"/>
      <c r="G111" s="4024"/>
    </row>
    <row r="112" spans="1:7" ht="19.2">
      <c r="A112" s="4023" t="s">
        <v>2011</v>
      </c>
      <c r="B112" s="4023"/>
      <c r="C112" s="4023"/>
      <c r="D112" s="4023"/>
      <c r="E112" s="4023"/>
      <c r="F112" s="4023"/>
      <c r="G112" s="4023"/>
    </row>
    <row r="113" spans="1:7" ht="19.2">
      <c r="A113" s="1247"/>
      <c r="B113" s="1247"/>
      <c r="C113" s="1247"/>
      <c r="D113" s="1247"/>
      <c r="E113" s="1247"/>
      <c r="F113" s="1258"/>
      <c r="G113" s="1258"/>
    </row>
    <row r="114" spans="1:7" ht="19.2">
      <c r="A114" s="4027" t="s">
        <v>1964</v>
      </c>
      <c r="B114" s="4027"/>
      <c r="C114" s="4027"/>
      <c r="D114" s="4027"/>
      <c r="E114" s="4027"/>
      <c r="F114" s="4027"/>
      <c r="G114" s="4027"/>
    </row>
    <row r="115" spans="1:7" ht="19.2">
      <c r="A115" s="1228" t="s">
        <v>1963</v>
      </c>
      <c r="B115" s="1227" t="s">
        <v>1962</v>
      </c>
      <c r="C115" s="4021" t="s">
        <v>1961</v>
      </c>
      <c r="D115" s="1226" t="s">
        <v>1960</v>
      </c>
      <c r="E115" s="1225"/>
      <c r="F115" s="1225"/>
      <c r="G115" s="1225"/>
    </row>
    <row r="116" spans="1:7" ht="19.2">
      <c r="A116" s="1224" t="s">
        <v>406</v>
      </c>
      <c r="B116" s="1223" t="s">
        <v>1959</v>
      </c>
      <c r="C116" s="4022"/>
      <c r="D116" s="1222" t="s">
        <v>1958</v>
      </c>
      <c r="E116" s="1222"/>
      <c r="F116" s="1222"/>
      <c r="G116" s="1221"/>
    </row>
    <row r="117" spans="1:7" ht="19.2">
      <c r="A117" s="1257" t="s">
        <v>2010</v>
      </c>
      <c r="B117" s="1256"/>
      <c r="C117" s="1288" t="s">
        <v>2009</v>
      </c>
      <c r="D117" s="1255"/>
      <c r="E117" s="1255"/>
      <c r="F117" s="1255"/>
      <c r="G117" s="1224"/>
    </row>
    <row r="118" spans="1:7" ht="19.2">
      <c r="A118" s="1252" t="s">
        <v>1974</v>
      </c>
      <c r="B118" s="1216"/>
      <c r="C118" s="1253" t="s">
        <v>2008</v>
      </c>
      <c r="D118" s="1217">
        <v>9.7134999999999998</v>
      </c>
      <c r="E118" s="1217">
        <v>10.393445</v>
      </c>
      <c r="F118" s="1217"/>
      <c r="G118" s="1217"/>
    </row>
    <row r="119" spans="1:7" ht="19.2">
      <c r="A119" s="1216" t="s">
        <v>1972</v>
      </c>
      <c r="B119" s="1216"/>
      <c r="C119" s="1253" t="s">
        <v>2007</v>
      </c>
      <c r="D119" s="1217">
        <v>0</v>
      </c>
      <c r="E119" s="1217">
        <v>0</v>
      </c>
      <c r="F119" s="1217"/>
      <c r="G119" s="1217"/>
    </row>
    <row r="120" spans="1:7" ht="19.2">
      <c r="A120" s="1252" t="s">
        <v>1970</v>
      </c>
      <c r="B120" s="1216">
        <v>4833</v>
      </c>
      <c r="C120" s="1253" t="s">
        <v>2006</v>
      </c>
      <c r="D120" s="1217">
        <v>0.37780000000000002</v>
      </c>
      <c r="E120" s="1217">
        <v>0.40424600000000005</v>
      </c>
      <c r="F120" s="1217"/>
      <c r="G120" s="1217"/>
    </row>
    <row r="121" spans="1:7" ht="19.2">
      <c r="A121" s="1252" t="s">
        <v>1967</v>
      </c>
      <c r="B121" s="1216">
        <v>4882</v>
      </c>
      <c r="C121" s="1218" t="s">
        <v>2005</v>
      </c>
      <c r="D121" s="1217">
        <v>0.17780000000000001</v>
      </c>
      <c r="E121" s="1217">
        <v>0.19024600000000003</v>
      </c>
      <c r="F121" s="1217"/>
      <c r="G121" s="1217"/>
    </row>
    <row r="122" spans="1:7" ht="19.2">
      <c r="A122" s="1252" t="s">
        <v>2004</v>
      </c>
      <c r="B122" s="1216">
        <v>4883</v>
      </c>
      <c r="C122" s="1218" t="s">
        <v>2003</v>
      </c>
      <c r="D122" s="1217">
        <v>4.9700000000000001E-2</v>
      </c>
      <c r="E122" s="1217">
        <v>5.3179000000000004E-2</v>
      </c>
      <c r="F122" s="1217"/>
      <c r="G122" s="1217"/>
    </row>
    <row r="123" spans="1:7" ht="19.2">
      <c r="A123" s="1252" t="s">
        <v>2002</v>
      </c>
      <c r="B123" s="1216">
        <v>4889</v>
      </c>
      <c r="C123" s="1218" t="s">
        <v>2001</v>
      </c>
      <c r="D123" s="1254">
        <v>4.5999999999999999E-2</v>
      </c>
      <c r="E123" s="1217">
        <v>4.922E-2</v>
      </c>
      <c r="F123" s="1254"/>
      <c r="G123" s="1254"/>
    </row>
    <row r="124" spans="1:7" ht="19.2">
      <c r="A124" s="1252" t="s">
        <v>2000</v>
      </c>
      <c r="B124" s="1252"/>
      <c r="C124" s="1218" t="s">
        <v>1999</v>
      </c>
      <c r="D124" s="1254">
        <v>0</v>
      </c>
      <c r="E124" s="1217">
        <v>0</v>
      </c>
      <c r="F124" s="1254"/>
      <c r="G124" s="1254"/>
    </row>
    <row r="125" spans="1:7" ht="19.2">
      <c r="A125" s="1252" t="s">
        <v>1998</v>
      </c>
      <c r="B125" s="1253"/>
      <c r="C125" s="1218" t="s">
        <v>1997</v>
      </c>
      <c r="D125" s="1217">
        <v>0.1628</v>
      </c>
      <c r="E125" s="1217">
        <v>0.17419600000000002</v>
      </c>
      <c r="F125" s="1217"/>
      <c r="G125" s="1217"/>
    </row>
    <row r="126" spans="1:7" ht="19.2">
      <c r="A126" s="1252" t="s">
        <v>1996</v>
      </c>
      <c r="B126" s="1253"/>
      <c r="C126" s="1218" t="s">
        <v>1995</v>
      </c>
      <c r="D126" s="1217">
        <v>0.25</v>
      </c>
      <c r="E126" s="1217">
        <v>0.25</v>
      </c>
      <c r="F126" s="1217"/>
      <c r="G126" s="1217"/>
    </row>
    <row r="127" spans="1:7" ht="19.2">
      <c r="A127" s="1252" t="s">
        <v>1994</v>
      </c>
      <c r="B127" s="1216">
        <v>6503</v>
      </c>
      <c r="C127" s="1218" t="s">
        <v>1993</v>
      </c>
      <c r="D127" s="1248">
        <v>3.3593999999999999</v>
      </c>
      <c r="E127" s="1217">
        <v>3.5945580000000001</v>
      </c>
      <c r="F127" s="1248"/>
      <c r="G127" s="1248"/>
    </row>
    <row r="128" spans="1:7" ht="19.2">
      <c r="A128" s="1252" t="s">
        <v>1992</v>
      </c>
      <c r="B128" s="1216"/>
      <c r="C128" s="1251" t="s">
        <v>1991</v>
      </c>
      <c r="D128" s="1249">
        <v>14.137</v>
      </c>
      <c r="E128" s="1250">
        <v>15.109090000000002</v>
      </c>
      <c r="F128" s="1249"/>
      <c r="G128" s="1248"/>
    </row>
    <row r="129" spans="1:7" ht="19.2">
      <c r="A129" s="1247"/>
      <c r="B129" s="1211"/>
      <c r="C129" s="1210"/>
      <c r="D129" s="1209"/>
      <c r="E129" s="1209"/>
      <c r="F129" s="1207"/>
      <c r="G129" s="1207"/>
    </row>
    <row r="130" spans="1:7" ht="19.2">
      <c r="A130" s="4023" t="s">
        <v>1990</v>
      </c>
      <c r="B130" s="4023"/>
      <c r="C130" s="4023"/>
      <c r="D130" s="4023"/>
      <c r="E130" s="4023"/>
      <c r="F130" s="4023"/>
      <c r="G130" s="4023"/>
    </row>
    <row r="131" spans="1:7" ht="19.2">
      <c r="A131" s="4031" t="s">
        <v>1964</v>
      </c>
      <c r="B131" s="4031"/>
      <c r="C131" s="4031"/>
      <c r="D131" s="4031"/>
      <c r="E131" s="4031"/>
      <c r="F131" s="4031"/>
      <c r="G131" s="4031"/>
    </row>
    <row r="132" spans="1:7" ht="19.2">
      <c r="A132" s="1228" t="s">
        <v>1963</v>
      </c>
      <c r="B132" s="1227" t="s">
        <v>1962</v>
      </c>
      <c r="C132" s="4021" t="s">
        <v>1961</v>
      </c>
      <c r="D132" s="1226" t="s">
        <v>1960</v>
      </c>
      <c r="E132" s="1225"/>
      <c r="F132" s="1225"/>
      <c r="G132" s="1225"/>
    </row>
    <row r="133" spans="1:7" ht="19.2">
      <c r="A133" s="1224" t="s">
        <v>406</v>
      </c>
      <c r="B133" s="1223" t="s">
        <v>1959</v>
      </c>
      <c r="C133" s="4022"/>
      <c r="D133" s="1222" t="s">
        <v>1958</v>
      </c>
      <c r="E133" s="1222"/>
      <c r="F133" s="1222"/>
      <c r="G133" s="1221"/>
    </row>
    <row r="134" spans="1:7" ht="19.2">
      <c r="A134" s="1239" t="s">
        <v>1989</v>
      </c>
      <c r="B134" s="1216">
        <v>6800</v>
      </c>
      <c r="C134" s="1218" t="s">
        <v>1988</v>
      </c>
      <c r="D134" s="1212"/>
      <c r="E134" s="1246"/>
      <c r="F134" s="1246"/>
      <c r="G134" s="1219"/>
    </row>
    <row r="135" spans="1:7" ht="19.2">
      <c r="A135" s="1216"/>
      <c r="B135" s="1216">
        <v>6801</v>
      </c>
      <c r="C135" s="1218" t="s">
        <v>1987</v>
      </c>
      <c r="D135" s="1237">
        <v>1.2005999999999999</v>
      </c>
      <c r="E135" s="1217">
        <v>1.2846420000000001</v>
      </c>
      <c r="F135" s="1237"/>
      <c r="G135" s="1237"/>
    </row>
    <row r="136" spans="1:7" ht="19.2">
      <c r="A136" s="1216"/>
      <c r="B136" s="1216">
        <v>6803</v>
      </c>
      <c r="C136" s="1245" t="s">
        <v>1986</v>
      </c>
      <c r="D136" s="1244">
        <v>0</v>
      </c>
      <c r="E136" s="1217">
        <v>0</v>
      </c>
      <c r="F136" s="1244"/>
      <c r="G136" s="1244"/>
    </row>
    <row r="137" spans="1:7" ht="19.2">
      <c r="A137" s="4032"/>
      <c r="B137" s="4033">
        <v>6805</v>
      </c>
      <c r="C137" s="1245" t="s">
        <v>1985</v>
      </c>
      <c r="D137" s="1244">
        <v>0</v>
      </c>
      <c r="E137" s="1217">
        <v>0</v>
      </c>
      <c r="F137" s="1244"/>
      <c r="G137" s="1244"/>
    </row>
    <row r="138" spans="1:7" ht="19.2">
      <c r="A138" s="4032"/>
      <c r="B138" s="4033"/>
      <c r="C138" s="1243" t="s">
        <v>1984</v>
      </c>
      <c r="D138" s="1242"/>
      <c r="E138" s="1217">
        <v>0</v>
      </c>
      <c r="F138" s="1242"/>
      <c r="G138" s="1242"/>
    </row>
    <row r="139" spans="1:7" ht="19.2">
      <c r="A139" s="1216"/>
      <c r="B139" s="1216">
        <v>6807</v>
      </c>
      <c r="C139" s="1243" t="s">
        <v>1983</v>
      </c>
      <c r="D139" s="1242">
        <v>2.698</v>
      </c>
      <c r="E139" s="1240">
        <v>4.75</v>
      </c>
      <c r="F139" s="1242"/>
      <c r="G139" s="1242"/>
    </row>
    <row r="140" spans="1:7" ht="19.2">
      <c r="A140" s="1216"/>
      <c r="B140" s="1216">
        <v>6814</v>
      </c>
      <c r="C140" s="1245" t="s">
        <v>1982</v>
      </c>
      <c r="D140" s="1244">
        <v>0.69399999999999995</v>
      </c>
      <c r="E140" s="1217">
        <v>0.74258000000000002</v>
      </c>
      <c r="F140" s="1244"/>
      <c r="G140" s="1244"/>
    </row>
    <row r="141" spans="1:7" ht="19.2">
      <c r="A141" s="4032"/>
      <c r="B141" s="4029">
        <v>6815</v>
      </c>
      <c r="C141" s="1245" t="s">
        <v>1981</v>
      </c>
      <c r="D141" s="1244">
        <v>0.53510000000000002</v>
      </c>
      <c r="E141" s="1217">
        <v>0.57255700000000009</v>
      </c>
      <c r="F141" s="1244"/>
      <c r="G141" s="1244"/>
    </row>
    <row r="142" spans="1:7" ht="19.2">
      <c r="A142" s="4032"/>
      <c r="B142" s="4029"/>
      <c r="C142" s="1243" t="s">
        <v>1980</v>
      </c>
      <c r="D142" s="1242"/>
      <c r="E142" s="1217">
        <v>0</v>
      </c>
      <c r="F142" s="1242"/>
      <c r="G142" s="1242"/>
    </row>
    <row r="143" spans="1:7" ht="19.2">
      <c r="A143" s="1216"/>
      <c r="B143" s="1216">
        <v>6819</v>
      </c>
      <c r="C143" s="1243" t="s">
        <v>1979</v>
      </c>
      <c r="D143" s="1242">
        <v>0.57289999999999996</v>
      </c>
      <c r="E143" s="1217">
        <v>0.61300299999999996</v>
      </c>
      <c r="F143" s="1242"/>
      <c r="G143" s="1242"/>
    </row>
    <row r="144" spans="1:7" ht="19.2">
      <c r="A144" s="1216"/>
      <c r="B144" s="1216">
        <v>6821</v>
      </c>
      <c r="C144" s="1218" t="s">
        <v>1978</v>
      </c>
      <c r="D144" s="1237">
        <v>7.8700000000000006E-2</v>
      </c>
      <c r="E144" s="1217">
        <v>8.4209000000000006E-2</v>
      </c>
      <c r="F144" s="1237"/>
      <c r="G144" s="1237"/>
    </row>
    <row r="145" spans="1:7" ht="19.2">
      <c r="A145" s="1216"/>
      <c r="B145" s="1216"/>
      <c r="C145" s="1218" t="s">
        <v>1977</v>
      </c>
      <c r="D145" s="1241">
        <v>5.7793000000000001</v>
      </c>
      <c r="E145" s="1240">
        <v>6.1838510000000007</v>
      </c>
      <c r="F145" s="1236"/>
      <c r="G145" s="1236"/>
    </row>
    <row r="146" spans="1:7" ht="19.2">
      <c r="A146" s="1239" t="s">
        <v>1976</v>
      </c>
      <c r="B146" s="1216">
        <v>7400</v>
      </c>
      <c r="C146" s="1215" t="s">
        <v>1975</v>
      </c>
      <c r="D146" s="1237"/>
      <c r="E146" s="1217">
        <v>0</v>
      </c>
      <c r="F146" s="1238"/>
      <c r="G146" s="1238"/>
    </row>
    <row r="147" spans="1:7" ht="19.2">
      <c r="A147" s="1216" t="s">
        <v>1974</v>
      </c>
      <c r="B147" s="1216">
        <v>7401</v>
      </c>
      <c r="C147" s="1218" t="s">
        <v>1973</v>
      </c>
      <c r="D147" s="1237">
        <v>15.591699999999999</v>
      </c>
      <c r="E147" s="1217">
        <v>16.683119000000001</v>
      </c>
      <c r="F147" s="1237"/>
      <c r="G147" s="1237"/>
    </row>
    <row r="148" spans="1:7" ht="19.2">
      <c r="A148" s="1216" t="s">
        <v>1972</v>
      </c>
      <c r="B148" s="1216">
        <v>7411</v>
      </c>
      <c r="C148" s="1218" t="s">
        <v>1971</v>
      </c>
      <c r="D148" s="1237">
        <v>0</v>
      </c>
      <c r="E148" s="1217">
        <v>0</v>
      </c>
      <c r="F148" s="1237"/>
      <c r="G148" s="1237"/>
    </row>
    <row r="149" spans="1:7" ht="19.2">
      <c r="A149" s="1216" t="s">
        <v>1970</v>
      </c>
      <c r="B149" s="1216">
        <v>7421</v>
      </c>
      <c r="C149" s="1218" t="s">
        <v>1969</v>
      </c>
      <c r="D149" s="1237">
        <v>0.46</v>
      </c>
      <c r="E149" s="1217">
        <v>0.8</v>
      </c>
      <c r="F149" s="1237"/>
      <c r="G149" s="1237"/>
    </row>
    <row r="150" spans="1:7" ht="19.2">
      <c r="A150" s="1216"/>
      <c r="B150" s="1216"/>
      <c r="C150" s="1218" t="s">
        <v>1968</v>
      </c>
      <c r="D150" s="1236">
        <v>16.0517</v>
      </c>
      <c r="E150" s="1217">
        <v>17.175319000000002</v>
      </c>
      <c r="F150" s="1236"/>
      <c r="G150" s="1236"/>
    </row>
    <row r="151" spans="1:7" ht="19.2">
      <c r="A151" s="1216" t="s">
        <v>1967</v>
      </c>
      <c r="B151" s="1216"/>
      <c r="C151" s="1235" t="s">
        <v>1966</v>
      </c>
      <c r="D151" s="1234">
        <v>21.831</v>
      </c>
      <c r="E151" s="1233">
        <v>23.359170000000002</v>
      </c>
      <c r="F151" s="1232"/>
      <c r="G151" s="1232"/>
    </row>
    <row r="152" spans="1:7" ht="19.2">
      <c r="A152" s="1211"/>
      <c r="B152" s="1211"/>
      <c r="C152" s="1231"/>
      <c r="D152" s="1230"/>
      <c r="E152" s="1230"/>
      <c r="F152" s="1229"/>
      <c r="G152" s="1229"/>
    </row>
    <row r="153" spans="1:7" ht="19.2">
      <c r="A153" s="4030" t="s">
        <v>1965</v>
      </c>
      <c r="B153" s="4030"/>
      <c r="C153" s="4030"/>
      <c r="D153" s="4030"/>
      <c r="E153" s="4030"/>
      <c r="F153" s="4030"/>
      <c r="G153" s="4030"/>
    </row>
    <row r="154" spans="1:7" ht="19.2">
      <c r="A154" s="4027" t="s">
        <v>1964</v>
      </c>
      <c r="B154" s="4026"/>
      <c r="C154" s="4027"/>
      <c r="D154" s="4027"/>
      <c r="E154" s="4027"/>
      <c r="F154" s="4027"/>
      <c r="G154" s="4027"/>
    </row>
    <row r="155" spans="1:7" ht="19.2">
      <c r="A155" s="1228" t="s">
        <v>1963</v>
      </c>
      <c r="B155" s="1227" t="s">
        <v>1962</v>
      </c>
      <c r="C155" s="4021" t="s">
        <v>1961</v>
      </c>
      <c r="D155" s="1226" t="s">
        <v>1960</v>
      </c>
      <c r="E155" s="1225"/>
      <c r="F155" s="1225"/>
      <c r="G155" s="1225"/>
    </row>
    <row r="156" spans="1:7" ht="19.2">
      <c r="A156" s="1224" t="s">
        <v>406</v>
      </c>
      <c r="B156" s="1223" t="s">
        <v>1959</v>
      </c>
      <c r="C156" s="4022"/>
      <c r="D156" s="1222" t="s">
        <v>1958</v>
      </c>
      <c r="E156" s="1222"/>
      <c r="F156" s="1222"/>
      <c r="G156" s="1221"/>
    </row>
    <row r="157" spans="1:7" ht="19.2">
      <c r="A157" s="1216" t="s">
        <v>1957</v>
      </c>
      <c r="B157" s="1221"/>
      <c r="C157" s="1218" t="s">
        <v>1956</v>
      </c>
      <c r="D157" s="1220"/>
      <c r="E157" s="1220"/>
      <c r="F157" s="1219"/>
      <c r="G157" s="1219"/>
    </row>
    <row r="158" spans="1:7" ht="19.2">
      <c r="A158" s="1216"/>
      <c r="B158" s="1216"/>
      <c r="C158" s="1218" t="s">
        <v>1955</v>
      </c>
      <c r="D158" s="1212">
        <v>4.2302999999999997</v>
      </c>
      <c r="E158" s="1217">
        <v>4.526421</v>
      </c>
      <c r="F158" s="1212"/>
      <c r="G158" s="1212"/>
    </row>
    <row r="159" spans="1:7" ht="19.2">
      <c r="A159" s="1216"/>
      <c r="B159" s="1216"/>
      <c r="C159" s="1218" t="s">
        <v>1954</v>
      </c>
      <c r="D159" s="1212">
        <v>0</v>
      </c>
      <c r="E159" s="1217">
        <v>0</v>
      </c>
      <c r="F159" s="1212"/>
      <c r="G159" s="1212"/>
    </row>
    <row r="160" spans="1:7" ht="19.2">
      <c r="A160" s="1216"/>
      <c r="B160" s="1216"/>
      <c r="C160" s="1218" t="s">
        <v>1953</v>
      </c>
      <c r="D160" s="1212">
        <v>17.6007</v>
      </c>
      <c r="E160" s="1217">
        <v>18.832749</v>
      </c>
      <c r="F160" s="1212"/>
      <c r="G160" s="1212"/>
    </row>
    <row r="161" spans="1:7" ht="19.2">
      <c r="A161" s="1216"/>
      <c r="B161" s="1216"/>
      <c r="C161" s="1215" t="s">
        <v>1952</v>
      </c>
      <c r="D161" s="1214">
        <v>21.831</v>
      </c>
      <c r="E161" s="1213">
        <v>23.359169999999999</v>
      </c>
      <c r="F161" s="1212"/>
      <c r="G161" s="1212"/>
    </row>
    <row r="162" spans="1:7" ht="19.2">
      <c r="A162" s="1207"/>
      <c r="B162" s="1211"/>
      <c r="C162" s="1210"/>
      <c r="D162" s="1209"/>
      <c r="E162" s="1208"/>
      <c r="F162" s="1207"/>
      <c r="G162" s="1207"/>
    </row>
    <row r="163" spans="1:7" ht="18">
      <c r="A163" s="1207"/>
      <c r="B163" s="1207"/>
      <c r="C163" s="1207"/>
      <c r="D163" s="1207"/>
      <c r="E163" s="1207"/>
      <c r="F163" s="1207"/>
      <c r="G163" s="1207"/>
    </row>
    <row r="164" spans="1:7" ht="18">
      <c r="A164" s="1207"/>
      <c r="B164" s="1207"/>
      <c r="C164" s="1207"/>
      <c r="D164" s="1207"/>
      <c r="E164" s="1207"/>
      <c r="F164" s="1207"/>
      <c r="G164" s="1207"/>
    </row>
    <row r="165" spans="1:7" ht="18">
      <c r="A165" s="1207"/>
      <c r="B165" s="1207"/>
      <c r="C165" s="1207"/>
      <c r="D165" s="1207"/>
      <c r="E165" s="1207"/>
      <c r="F165" s="1207"/>
      <c r="G165" s="1207"/>
    </row>
    <row r="166" spans="1:7" ht="18">
      <c r="A166" s="1207"/>
      <c r="B166" s="1207"/>
      <c r="C166" s="1207"/>
      <c r="D166" s="1207"/>
      <c r="E166" s="1207"/>
      <c r="F166" s="1207"/>
      <c r="G166" s="1207"/>
    </row>
    <row r="167" spans="1:7" ht="18">
      <c r="A167" s="1207"/>
      <c r="B167" s="1207"/>
      <c r="C167" s="1207"/>
      <c r="D167" s="1207"/>
      <c r="E167" s="1207"/>
      <c r="F167" s="1207"/>
      <c r="G167" s="1207"/>
    </row>
    <row r="168" spans="1:7" ht="18">
      <c r="A168" s="1207"/>
      <c r="B168" s="1207"/>
      <c r="C168" s="1207"/>
      <c r="D168" s="1207"/>
      <c r="E168" s="1207"/>
      <c r="F168" s="1207"/>
      <c r="G168" s="1207"/>
    </row>
    <row r="169" spans="1:7" ht="18">
      <c r="A169" s="1207"/>
      <c r="B169" s="1207"/>
      <c r="C169" s="1207"/>
      <c r="D169" s="1207"/>
      <c r="E169" s="1207"/>
      <c r="F169" s="1207"/>
      <c r="G169" s="1207"/>
    </row>
    <row r="170" spans="1:7" ht="18">
      <c r="A170" s="1207"/>
      <c r="B170" s="1207"/>
      <c r="C170" s="1207"/>
      <c r="D170" s="1207"/>
      <c r="E170" s="1207"/>
      <c r="F170" s="1207"/>
      <c r="G170" s="1207"/>
    </row>
  </sheetData>
  <mergeCells count="29">
    <mergeCell ref="A153:G153"/>
    <mergeCell ref="A154:G154"/>
    <mergeCell ref="C155:C156"/>
    <mergeCell ref="A130:G130"/>
    <mergeCell ref="A131:G131"/>
    <mergeCell ref="C132:C133"/>
    <mergeCell ref="A137:A138"/>
    <mergeCell ref="B137:B138"/>
    <mergeCell ref="A141:A142"/>
    <mergeCell ref="B141:B142"/>
    <mergeCell ref="C115:C116"/>
    <mergeCell ref="A55:G55"/>
    <mergeCell ref="A56:G56"/>
    <mergeCell ref="A58:G58"/>
    <mergeCell ref="A60:G60"/>
    <mergeCell ref="C61:C62"/>
    <mergeCell ref="A98:A99"/>
    <mergeCell ref="B98:B99"/>
    <mergeCell ref="A108:G108"/>
    <mergeCell ref="A109:G109"/>
    <mergeCell ref="A111:G111"/>
    <mergeCell ref="A112:G112"/>
    <mergeCell ref="A114:G114"/>
    <mergeCell ref="C9:C10"/>
    <mergeCell ref="A2:G2"/>
    <mergeCell ref="A3:G3"/>
    <mergeCell ref="A5:G5"/>
    <mergeCell ref="A7:G7"/>
    <mergeCell ref="A8:G8"/>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233"/>
  <sheetViews>
    <sheetView view="pageBreakPreview" topLeftCell="A202" zoomScale="120" zoomScaleNormal="100" zoomScaleSheetLayoutView="120" workbookViewId="0">
      <selection activeCell="I73" sqref="I73"/>
    </sheetView>
  </sheetViews>
  <sheetFormatPr defaultColWidth="9.109375" defaultRowHeight="15"/>
  <cols>
    <col min="1" max="1" width="0.6640625" style="1774" customWidth="1"/>
    <col min="2" max="2" width="0.88671875" style="1755" customWidth="1"/>
    <col min="3" max="3" width="1.5546875" style="1755" customWidth="1"/>
    <col min="4" max="4" width="6.44140625" style="1080" customWidth="1"/>
    <col min="5" max="5" width="2.5546875" style="1080" customWidth="1"/>
    <col min="6" max="6" width="36.6640625" style="918" customWidth="1"/>
    <col min="7" max="7" width="7.44140625" style="1568" customWidth="1"/>
    <col min="8" max="8" width="21" style="1429" customWidth="1"/>
    <col min="9" max="9" width="21.6640625" style="1429" customWidth="1"/>
    <col min="10" max="10" width="17" style="1747" customWidth="1"/>
    <col min="11" max="11" width="17.5546875" style="714" customWidth="1"/>
    <col min="12" max="12" width="20.88671875" style="714" customWidth="1"/>
    <col min="13" max="13" width="19.109375" style="714" customWidth="1"/>
    <col min="14" max="14" width="9.109375" style="714"/>
    <col min="15" max="15" width="19.44140625" style="714" customWidth="1"/>
    <col min="16" max="16384" width="9.109375" style="714"/>
  </cols>
  <sheetData>
    <row r="1" spans="1:13" s="1717" customFormat="1" ht="12">
      <c r="C1" s="1743"/>
      <c r="D1" s="1744"/>
      <c r="E1" s="3884" t="s">
        <v>719</v>
      </c>
      <c r="F1" s="3884"/>
      <c r="G1" s="3884"/>
      <c r="H1" s="3884"/>
      <c r="I1" s="3884"/>
      <c r="J1" s="1745"/>
    </row>
    <row r="2" spans="1:13" s="1717" customFormat="1" ht="11.4">
      <c r="C2" s="1746"/>
      <c r="D2" s="1744"/>
      <c r="E2" s="3883" t="s">
        <v>477</v>
      </c>
      <c r="F2" s="3883"/>
      <c r="G2" s="3883"/>
      <c r="H2" s="3883"/>
      <c r="I2" s="3883"/>
      <c r="J2" s="1745"/>
    </row>
    <row r="3" spans="1:13" s="1717" customFormat="1" ht="12">
      <c r="B3" s="1746"/>
      <c r="C3" s="1746"/>
      <c r="D3" s="1744"/>
      <c r="E3" s="3882" t="s">
        <v>2369</v>
      </c>
      <c r="F3" s="3882"/>
      <c r="G3" s="3882"/>
      <c r="H3" s="3882"/>
      <c r="I3" s="3882"/>
      <c r="J3" s="1745"/>
    </row>
    <row r="4" spans="1:13" s="1717" customFormat="1">
      <c r="D4" s="1744"/>
      <c r="E4" s="1744"/>
      <c r="F4" s="1418"/>
      <c r="G4" s="1567"/>
      <c r="H4" s="1423"/>
      <c r="I4" s="1423"/>
      <c r="J4" s="1745"/>
    </row>
    <row r="5" spans="1:13">
      <c r="A5" s="4034"/>
      <c r="B5" s="4034"/>
      <c r="C5" s="4034"/>
      <c r="D5" s="4034"/>
      <c r="E5" s="4034"/>
      <c r="F5" s="4034"/>
      <c r="H5" s="1428">
        <v>2021</v>
      </c>
    </row>
    <row r="6" spans="1:13" ht="15.6">
      <c r="A6" s="1748"/>
      <c r="B6" s="3887" t="s">
        <v>746</v>
      </c>
      <c r="C6" s="3887"/>
      <c r="D6" s="3887"/>
      <c r="E6" s="3887"/>
      <c r="F6" s="3887"/>
      <c r="G6" s="1569"/>
      <c r="H6" s="1430" t="s">
        <v>474</v>
      </c>
      <c r="I6" s="1430" t="s">
        <v>474</v>
      </c>
      <c r="J6" s="1749"/>
      <c r="L6" s="1750" t="s">
        <v>194</v>
      </c>
    </row>
    <row r="7" spans="1:13">
      <c r="A7" s="1751"/>
      <c r="B7" s="3879" t="s">
        <v>500</v>
      </c>
      <c r="C7" s="3880"/>
      <c r="D7" s="3880"/>
      <c r="E7" s="3880"/>
      <c r="F7" s="3880"/>
      <c r="G7" s="1570"/>
      <c r="H7" s="1431"/>
      <c r="I7" s="1432"/>
      <c r="J7" s="1752"/>
    </row>
    <row r="8" spans="1:13">
      <c r="A8" s="1753">
        <v>335</v>
      </c>
      <c r="B8" s="1905"/>
      <c r="C8" s="1905"/>
      <c r="D8" s="917">
        <v>1</v>
      </c>
      <c r="E8" s="917"/>
      <c r="F8" s="921" t="s">
        <v>225</v>
      </c>
      <c r="G8" s="1571">
        <v>335</v>
      </c>
      <c r="H8" s="1433">
        <f>+'T-Balan21'!E339</f>
        <v>1434167503.1800001</v>
      </c>
      <c r="I8" s="1434">
        <v>0</v>
      </c>
      <c r="J8" s="1754"/>
    </row>
    <row r="9" spans="1:13" ht="22.8">
      <c r="A9" s="1753">
        <v>429</v>
      </c>
      <c r="B9" s="1905"/>
      <c r="C9" s="1905"/>
      <c r="D9" s="917">
        <v>2</v>
      </c>
      <c r="E9" s="917"/>
      <c r="F9" s="921" t="s">
        <v>387</v>
      </c>
      <c r="G9" s="1571">
        <v>429</v>
      </c>
      <c r="H9" s="1433">
        <f>+'T-Balan21'!E433</f>
        <v>25792845.170000002</v>
      </c>
      <c r="I9" s="1434">
        <v>0</v>
      </c>
      <c r="J9" s="1754"/>
    </row>
    <row r="10" spans="1:13" ht="15.6">
      <c r="A10" s="1753"/>
      <c r="B10" s="3877" t="s">
        <v>501</v>
      </c>
      <c r="C10" s="3877"/>
      <c r="D10" s="3877"/>
      <c r="E10" s="3877"/>
      <c r="F10" s="3877"/>
      <c r="G10" s="1571"/>
      <c r="H10" s="1433"/>
      <c r="I10" s="1435">
        <f>H8+H9</f>
        <v>1459960348.3500001</v>
      </c>
      <c r="J10" s="715"/>
    </row>
    <row r="11" spans="1:13">
      <c r="A11" s="1753">
        <v>427</v>
      </c>
      <c r="B11" s="1905"/>
      <c r="C11" s="1905"/>
      <c r="D11" s="917">
        <v>3</v>
      </c>
      <c r="E11" s="917"/>
      <c r="F11" s="921" t="s">
        <v>515</v>
      </c>
      <c r="G11" s="1571">
        <v>427</v>
      </c>
      <c r="H11" s="1433">
        <f>+'T-Balan21'!E431</f>
        <v>755027252</v>
      </c>
      <c r="I11" s="1434">
        <v>0</v>
      </c>
      <c r="J11" s="1754"/>
      <c r="L11" s="1755"/>
    </row>
    <row r="12" spans="1:13">
      <c r="A12" s="1753">
        <v>431</v>
      </c>
      <c r="B12" s="1905"/>
      <c r="C12" s="1905"/>
      <c r="D12" s="917">
        <v>4</v>
      </c>
      <c r="E12" s="917"/>
      <c r="F12" s="921" t="s">
        <v>599</v>
      </c>
      <c r="G12" s="1571">
        <v>426</v>
      </c>
      <c r="H12" s="1433">
        <f>+'T-Balan21'!E430</f>
        <v>20000</v>
      </c>
      <c r="I12" s="1434">
        <v>0</v>
      </c>
      <c r="J12" s="1754"/>
      <c r="L12" s="1755"/>
    </row>
    <row r="13" spans="1:13">
      <c r="A13" s="1753">
        <v>426</v>
      </c>
      <c r="B13" s="1905"/>
      <c r="C13" s="1905"/>
      <c r="D13" s="917">
        <v>5</v>
      </c>
      <c r="E13" s="917"/>
      <c r="F13" s="921" t="s">
        <v>590</v>
      </c>
      <c r="G13" s="1571">
        <v>431</v>
      </c>
      <c r="H13" s="1433">
        <f>+'T-Balan21'!E435</f>
        <v>84025000</v>
      </c>
      <c r="I13" s="1434">
        <v>0</v>
      </c>
      <c r="J13" s="1754"/>
    </row>
    <row r="14" spans="1:13">
      <c r="A14" s="1753">
        <v>430</v>
      </c>
      <c r="B14" s="1905"/>
      <c r="C14" s="1905"/>
      <c r="D14" s="917">
        <v>6</v>
      </c>
      <c r="E14" s="917"/>
      <c r="F14" s="921" t="s">
        <v>516</v>
      </c>
      <c r="G14" s="1571">
        <v>430</v>
      </c>
      <c r="H14" s="1433">
        <f>+'T-Balan21'!E434</f>
        <v>34777225897.089996</v>
      </c>
      <c r="I14" s="1434">
        <v>0</v>
      </c>
      <c r="J14" s="1754"/>
      <c r="M14" s="714">
        <v>2008662307.29</v>
      </c>
    </row>
    <row r="15" spans="1:13">
      <c r="A15" s="1753"/>
      <c r="B15" s="1905"/>
      <c r="C15" s="1905"/>
      <c r="D15" s="917">
        <v>7</v>
      </c>
      <c r="E15" s="917"/>
      <c r="F15" s="1756" t="s">
        <v>1171</v>
      </c>
      <c r="G15" s="1572">
        <v>532</v>
      </c>
      <c r="H15" s="1433">
        <f>+'T-Balan21'!E536</f>
        <v>1060000000</v>
      </c>
      <c r="I15" s="1434">
        <v>0</v>
      </c>
      <c r="J15" s="1754"/>
    </row>
    <row r="16" spans="1:13">
      <c r="A16" s="1753"/>
      <c r="B16" s="1905"/>
      <c r="C16" s="1905"/>
      <c r="D16" s="917">
        <v>8</v>
      </c>
      <c r="E16" s="917"/>
      <c r="F16" s="1756" t="s">
        <v>1225</v>
      </c>
      <c r="G16" s="1572">
        <v>495</v>
      </c>
      <c r="H16" s="1433">
        <f>+'T-Balan21'!E499</f>
        <v>115000000</v>
      </c>
      <c r="I16" s="1434">
        <v>0</v>
      </c>
      <c r="J16" s="1754"/>
      <c r="L16" s="1755"/>
    </row>
    <row r="17" spans="1:13">
      <c r="A17" s="1753"/>
      <c r="B17" s="1905"/>
      <c r="C17" s="1905"/>
      <c r="D17" s="917">
        <v>9</v>
      </c>
      <c r="E17" s="917"/>
      <c r="F17" s="1756" t="s">
        <v>1226</v>
      </c>
      <c r="G17" s="1573">
        <v>529</v>
      </c>
      <c r="H17" s="1433">
        <f>+'T-Balan21'!E533</f>
        <v>200000000</v>
      </c>
      <c r="I17" s="1434">
        <v>0</v>
      </c>
      <c r="J17" s="1754"/>
      <c r="L17" s="1755"/>
    </row>
    <row r="18" spans="1:13" ht="16.95" customHeight="1">
      <c r="A18" s="1753"/>
      <c r="B18" s="1905"/>
      <c r="C18" s="1905"/>
      <c r="D18" s="917">
        <v>10</v>
      </c>
      <c r="E18" s="917"/>
      <c r="F18" s="1756" t="s">
        <v>1174</v>
      </c>
      <c r="G18" s="1572">
        <v>533</v>
      </c>
      <c r="H18" s="1433">
        <f>+'T-Balan21'!E537</f>
        <v>100000000</v>
      </c>
      <c r="I18" s="1434">
        <v>0</v>
      </c>
      <c r="J18" s="1754"/>
      <c r="L18" s="1755"/>
    </row>
    <row r="19" spans="1:13">
      <c r="A19" s="1753">
        <v>428</v>
      </c>
      <c r="B19" s="1905"/>
      <c r="C19" s="1905"/>
      <c r="D19" s="917">
        <v>11</v>
      </c>
      <c r="E19" s="917"/>
      <c r="F19" s="921" t="s">
        <v>941</v>
      </c>
      <c r="G19" s="1571">
        <v>428</v>
      </c>
      <c r="H19" s="1433">
        <f>+'T-Balan21'!E432</f>
        <v>32337967</v>
      </c>
      <c r="I19" s="1434">
        <v>0</v>
      </c>
      <c r="J19" s="1754"/>
      <c r="L19" s="1755"/>
      <c r="M19" s="1757" t="s">
        <v>569</v>
      </c>
    </row>
    <row r="20" spans="1:13" ht="16.2" thickBot="1">
      <c r="A20" s="1753"/>
      <c r="B20" s="3877" t="s">
        <v>502</v>
      </c>
      <c r="C20" s="3877"/>
      <c r="D20" s="3877"/>
      <c r="E20" s="3877"/>
      <c r="F20" s="3877"/>
      <c r="G20" s="1571"/>
      <c r="H20" s="1433"/>
      <c r="I20" s="1435">
        <f>SUM(H11:H19)</f>
        <v>37123636116.089996</v>
      </c>
      <c r="J20" s="715"/>
      <c r="L20" s="1758"/>
    </row>
    <row r="21" spans="1:13" ht="16.2" thickTop="1">
      <c r="A21" s="1753">
        <v>117</v>
      </c>
      <c r="B21" s="1905"/>
      <c r="C21" s="1905"/>
      <c r="D21" s="917">
        <v>12</v>
      </c>
      <c r="E21" s="917"/>
      <c r="F21" s="921" t="s">
        <v>1451</v>
      </c>
      <c r="G21" s="1571">
        <v>117</v>
      </c>
      <c r="H21" s="1433">
        <f>+'T-Balan21'!E121</f>
        <v>439692554.81999999</v>
      </c>
      <c r="I21" s="1436">
        <v>0</v>
      </c>
      <c r="J21" s="715"/>
      <c r="L21" s="1755"/>
      <c r="M21" s="714">
        <f>+'Annexure-1 Schedule'!J9</f>
        <v>8023343.4145859424</v>
      </c>
    </row>
    <row r="22" spans="1:13">
      <c r="A22" s="1753">
        <v>111</v>
      </c>
      <c r="B22" s="1905"/>
      <c r="C22" s="1905"/>
      <c r="D22" s="917">
        <v>13</v>
      </c>
      <c r="E22" s="917"/>
      <c r="F22" s="921" t="s">
        <v>250</v>
      </c>
      <c r="G22" s="1571">
        <v>111</v>
      </c>
      <c r="H22" s="1433">
        <f>+'T-Balan21'!E115+'T-Balan21'!E544</f>
        <v>317197699.98000002</v>
      </c>
      <c r="I22" s="1434">
        <v>0</v>
      </c>
      <c r="J22" s="1754"/>
      <c r="L22" s="1755"/>
      <c r="M22" s="714">
        <f>+'Annexure-1 Schedule'!J10</f>
        <v>4977711.2647274807</v>
      </c>
    </row>
    <row r="23" spans="1:13">
      <c r="A23" s="1753">
        <v>112</v>
      </c>
      <c r="B23" s="1905"/>
      <c r="C23" s="1905"/>
      <c r="D23" s="917">
        <v>14</v>
      </c>
      <c r="E23" s="917"/>
      <c r="F23" s="921" t="s">
        <v>251</v>
      </c>
      <c r="G23" s="1571">
        <v>112</v>
      </c>
      <c r="H23" s="1433">
        <f>+'T-Balan21'!E116</f>
        <v>152926314.94999999</v>
      </c>
      <c r="I23" s="1434">
        <v>0</v>
      </c>
      <c r="J23" s="1754"/>
      <c r="M23" s="714">
        <f>+'Annexure-1 Schedule'!J11</f>
        <v>2349892.3429216482</v>
      </c>
    </row>
    <row r="24" spans="1:13">
      <c r="A24" s="1753">
        <v>110</v>
      </c>
      <c r="B24" s="1905"/>
      <c r="C24" s="1905"/>
      <c r="D24" s="917">
        <v>15</v>
      </c>
      <c r="E24" s="917"/>
      <c r="F24" s="921" t="s">
        <v>67</v>
      </c>
      <c r="G24" s="1571">
        <v>110</v>
      </c>
      <c r="H24" s="1433">
        <f>+'T-Balan21'!E114</f>
        <v>83828453.890000001</v>
      </c>
      <c r="I24" s="1434">
        <v>0</v>
      </c>
      <c r="J24" s="1754"/>
      <c r="M24" s="714">
        <f>+'Asset-xx'!M14</f>
        <v>2008662307.29</v>
      </c>
    </row>
    <row r="25" spans="1:13" ht="15.6">
      <c r="A25" s="1753"/>
      <c r="B25" s="1905"/>
      <c r="C25" s="1905"/>
      <c r="D25" s="917"/>
      <c r="E25" s="917"/>
      <c r="F25" s="921"/>
      <c r="G25" s="1571"/>
      <c r="H25" s="1437">
        <f>SUM(H21:H24)</f>
        <v>993645023.63999999</v>
      </c>
      <c r="I25" s="1436"/>
      <c r="J25" s="715"/>
    </row>
    <row r="26" spans="1:13" ht="15.6">
      <c r="A26" s="1753"/>
      <c r="B26" s="1905"/>
      <c r="C26" s="1905"/>
      <c r="D26" s="917"/>
      <c r="E26" s="917"/>
      <c r="F26" s="921" t="s">
        <v>475</v>
      </c>
      <c r="G26" s="1571">
        <v>350</v>
      </c>
      <c r="H26" s="1438">
        <f>+'Annexure-1 Schedule'!L13</f>
        <v>311129635.88283229</v>
      </c>
      <c r="I26" s="1435">
        <f>H25-H26</f>
        <v>682515387.7571677</v>
      </c>
      <c r="J26" s="715"/>
      <c r="K26" s="714">
        <f>+'Annexure-1 Schedule'!L13</f>
        <v>311129635.88283229</v>
      </c>
      <c r="L26" s="714">
        <f>+H26-K26</f>
        <v>0</v>
      </c>
    </row>
    <row r="27" spans="1:13">
      <c r="A27" s="1753"/>
      <c r="B27" s="3877" t="s">
        <v>503</v>
      </c>
      <c r="C27" s="3877"/>
      <c r="D27" s="3877"/>
      <c r="E27" s="3877"/>
      <c r="F27" s="3877"/>
      <c r="G27" s="1571"/>
      <c r="H27" s="1433"/>
      <c r="I27" s="1425"/>
      <c r="M27" s="714">
        <f>+H22-'T-Balan21'!E544</f>
        <v>317197699.98000002</v>
      </c>
    </row>
    <row r="28" spans="1:13">
      <c r="A28" s="1753">
        <v>174</v>
      </c>
      <c r="B28" s="1905"/>
      <c r="C28" s="1905"/>
      <c r="D28" s="917">
        <v>16</v>
      </c>
      <c r="E28" s="917"/>
      <c r="F28" s="921" t="s">
        <v>395</v>
      </c>
      <c r="G28" s="1571">
        <v>169</v>
      </c>
      <c r="H28" s="1433">
        <f>+'T-Balan21'!E173</f>
        <v>1910681.32</v>
      </c>
      <c r="I28" s="1434">
        <v>0</v>
      </c>
      <c r="J28" s="715"/>
      <c r="M28" s="714">
        <f>+'T-Balan21'!E544</f>
        <v>0</v>
      </c>
    </row>
    <row r="29" spans="1:13">
      <c r="A29" s="1753">
        <v>173</v>
      </c>
      <c r="B29" s="1905"/>
      <c r="C29" s="1905"/>
      <c r="D29" s="917">
        <v>17</v>
      </c>
      <c r="E29" s="917"/>
      <c r="F29" s="921" t="s">
        <v>396</v>
      </c>
      <c r="G29" s="1571">
        <v>170</v>
      </c>
      <c r="H29" s="1433">
        <f>+'T-Balan21'!E174</f>
        <v>14585756.82</v>
      </c>
      <c r="I29" s="1434">
        <v>0</v>
      </c>
      <c r="J29" s="1754"/>
    </row>
    <row r="30" spans="1:13">
      <c r="A30" s="1753">
        <v>169</v>
      </c>
      <c r="B30" s="1905"/>
      <c r="C30" s="1905"/>
      <c r="D30" s="917">
        <v>18</v>
      </c>
      <c r="E30" s="917"/>
      <c r="F30" s="921" t="s">
        <v>397</v>
      </c>
      <c r="G30" s="1571">
        <v>171</v>
      </c>
      <c r="H30" s="1433">
        <f>+'T-Balan21'!E175</f>
        <v>5248993.07</v>
      </c>
      <c r="I30" s="1434">
        <v>0</v>
      </c>
      <c r="J30" s="1754"/>
    </row>
    <row r="31" spans="1:13">
      <c r="A31" s="1753">
        <v>170</v>
      </c>
      <c r="B31" s="1905"/>
      <c r="C31" s="1905"/>
      <c r="D31" s="917">
        <v>19</v>
      </c>
      <c r="E31" s="917"/>
      <c r="F31" s="921" t="s">
        <v>398</v>
      </c>
      <c r="G31" s="1571">
        <v>172</v>
      </c>
      <c r="H31" s="1433">
        <f>+'T-Balan21'!E176</f>
        <v>0</v>
      </c>
      <c r="I31" s="1434">
        <v>0</v>
      </c>
      <c r="J31" s="1754"/>
    </row>
    <row r="32" spans="1:13">
      <c r="A32" s="1753">
        <v>176</v>
      </c>
      <c r="B32" s="1905"/>
      <c r="C32" s="1905"/>
      <c r="D32" s="917">
        <v>20</v>
      </c>
      <c r="E32" s="917"/>
      <c r="F32" s="921" t="s">
        <v>946</v>
      </c>
      <c r="G32" s="1571">
        <v>178</v>
      </c>
      <c r="H32" s="1433">
        <f>+'T-Balan21'!E182</f>
        <v>77730187.049999997</v>
      </c>
      <c r="I32" s="1434">
        <v>0</v>
      </c>
      <c r="J32" s="1754"/>
      <c r="K32" s="714">
        <v>0</v>
      </c>
    </row>
    <row r="33" spans="1:13">
      <c r="A33" s="1753">
        <v>177</v>
      </c>
      <c r="B33" s="1905"/>
      <c r="C33" s="1905"/>
      <c r="D33" s="917">
        <v>21</v>
      </c>
      <c r="E33" s="917"/>
      <c r="F33" s="921" t="s">
        <v>1121</v>
      </c>
      <c r="G33" s="1571">
        <v>177</v>
      </c>
      <c r="H33" s="1433">
        <f>+'T-Balan21'!E181</f>
        <v>381799085.89999998</v>
      </c>
      <c r="I33" s="1434">
        <v>0</v>
      </c>
      <c r="J33" s="1754"/>
      <c r="K33" s="714">
        <v>2189248141.5100002</v>
      </c>
    </row>
    <row r="34" spans="1:13">
      <c r="A34" s="1753">
        <v>178</v>
      </c>
      <c r="B34" s="1905"/>
      <c r="C34" s="1905"/>
      <c r="D34" s="917">
        <v>22</v>
      </c>
      <c r="E34" s="917"/>
      <c r="F34" s="921" t="s">
        <v>1120</v>
      </c>
      <c r="G34" s="1571">
        <v>176</v>
      </c>
      <c r="H34" s="1439">
        <f>+'T-Balan21'!E180</f>
        <v>142904955.15000001</v>
      </c>
      <c r="I34" s="1434">
        <v>0</v>
      </c>
      <c r="J34" s="1754"/>
    </row>
    <row r="35" spans="1:13">
      <c r="A35" s="1753">
        <v>171</v>
      </c>
      <c r="B35" s="1905"/>
      <c r="C35" s="1905"/>
      <c r="D35" s="917">
        <v>23</v>
      </c>
      <c r="E35" s="917"/>
      <c r="F35" s="921" t="s">
        <v>1050</v>
      </c>
      <c r="G35" s="1571">
        <v>173</v>
      </c>
      <c r="H35" s="1433">
        <f>+'T-Balan21'!E177</f>
        <v>0</v>
      </c>
      <c r="I35" s="1434">
        <v>0</v>
      </c>
      <c r="J35" s="1754"/>
      <c r="K35" s="714">
        <v>500000000</v>
      </c>
    </row>
    <row r="36" spans="1:13">
      <c r="A36" s="1753">
        <v>172</v>
      </c>
      <c r="B36" s="1905"/>
      <c r="C36" s="1905"/>
      <c r="D36" s="917">
        <v>24</v>
      </c>
      <c r="E36" s="917"/>
      <c r="F36" s="921" t="s">
        <v>1051</v>
      </c>
      <c r="G36" s="1571">
        <v>174</v>
      </c>
      <c r="H36" s="1433">
        <f>+'T-Balan21'!E178</f>
        <v>0</v>
      </c>
      <c r="I36" s="1434">
        <v>0</v>
      </c>
      <c r="J36" s="1754"/>
      <c r="K36" s="714">
        <f>+H33</f>
        <v>381799085.89999998</v>
      </c>
      <c r="L36" s="1755"/>
    </row>
    <row r="37" spans="1:13">
      <c r="A37" s="1753">
        <v>175</v>
      </c>
      <c r="B37" s="1905"/>
      <c r="C37" s="1905"/>
      <c r="D37" s="917">
        <v>25</v>
      </c>
      <c r="E37" s="917"/>
      <c r="F37" s="921" t="s">
        <v>945</v>
      </c>
      <c r="G37" s="1571">
        <v>175</v>
      </c>
      <c r="H37" s="1433">
        <f>+'T-Balan21'!E179</f>
        <v>0</v>
      </c>
      <c r="I37" s="1434">
        <v>0</v>
      </c>
      <c r="J37" s="1754"/>
      <c r="K37" s="714">
        <v>658110432.24000001</v>
      </c>
    </row>
    <row r="38" spans="1:13" ht="15.6">
      <c r="A38" s="1753"/>
      <c r="B38" s="3877" t="s">
        <v>504</v>
      </c>
      <c r="C38" s="3877"/>
      <c r="D38" s="3877"/>
      <c r="E38" s="3877"/>
      <c r="F38" s="3877"/>
      <c r="G38" s="1571"/>
      <c r="H38" s="1433"/>
      <c r="I38" s="1435">
        <f>SUM(H28:H37)</f>
        <v>624179659.30999994</v>
      </c>
      <c r="J38" s="715"/>
    </row>
    <row r="39" spans="1:13">
      <c r="A39" s="1753">
        <v>205</v>
      </c>
      <c r="B39" s="1905"/>
      <c r="C39" s="1905"/>
      <c r="D39" s="917">
        <v>26</v>
      </c>
      <c r="E39" s="917"/>
      <c r="F39" s="921" t="s">
        <v>137</v>
      </c>
      <c r="G39" s="1571">
        <v>205</v>
      </c>
      <c r="H39" s="1433">
        <f>+'T-Balan21'!E209</f>
        <v>0</v>
      </c>
      <c r="I39" s="1434">
        <v>0</v>
      </c>
      <c r="J39" s="1754"/>
      <c r="K39" s="714">
        <v>335870473</v>
      </c>
      <c r="L39" s="1755"/>
    </row>
    <row r="40" spans="1:13">
      <c r="A40" s="1753">
        <v>210</v>
      </c>
      <c r="B40" s="1905"/>
      <c r="C40" s="1905"/>
      <c r="D40" s="917">
        <v>27</v>
      </c>
      <c r="E40" s="917"/>
      <c r="F40" s="921" t="s">
        <v>139</v>
      </c>
      <c r="G40" s="1571">
        <v>210</v>
      </c>
      <c r="H40" s="1433">
        <f>+'T-Balan21'!E214-'T-Balan21'!F214</f>
        <v>114998347.08</v>
      </c>
      <c r="I40" s="1434">
        <v>0</v>
      </c>
      <c r="J40" s="1754"/>
      <c r="K40" s="714">
        <v>335859196.81999999</v>
      </c>
    </row>
    <row r="41" spans="1:13">
      <c r="A41" s="1753">
        <v>204</v>
      </c>
      <c r="B41" s="1905"/>
      <c r="C41" s="1905"/>
      <c r="D41" s="917">
        <v>28</v>
      </c>
      <c r="E41" s="917"/>
      <c r="F41" s="921" t="s">
        <v>136</v>
      </c>
      <c r="G41" s="1571">
        <v>204</v>
      </c>
      <c r="H41" s="1433">
        <f>+'T-Balan21'!E208</f>
        <v>0</v>
      </c>
      <c r="I41" s="1434">
        <v>0</v>
      </c>
      <c r="J41" s="1754"/>
      <c r="K41" s="714">
        <f>+K39-K40</f>
        <v>11276.180000007153</v>
      </c>
    </row>
    <row r="42" spans="1:13">
      <c r="A42" s="1753"/>
      <c r="B42" s="1905"/>
      <c r="C42" s="1905"/>
      <c r="D42" s="917">
        <v>29</v>
      </c>
      <c r="E42" s="917"/>
      <c r="F42" s="921" t="s">
        <v>224</v>
      </c>
      <c r="G42" s="1571"/>
      <c r="H42" s="1427">
        <v>0</v>
      </c>
      <c r="I42" s="1434">
        <v>0</v>
      </c>
      <c r="J42" s="1754"/>
    </row>
    <row r="43" spans="1:13">
      <c r="A43" s="1753">
        <v>203</v>
      </c>
      <c r="B43" s="1905"/>
      <c r="C43" s="1905"/>
      <c r="D43" s="917">
        <v>30</v>
      </c>
      <c r="E43" s="917"/>
      <c r="F43" s="921" t="s">
        <v>135</v>
      </c>
      <c r="G43" s="1571">
        <v>203</v>
      </c>
      <c r="H43" s="1433">
        <f>+'T-Balan21'!E207</f>
        <v>668841724.65999997</v>
      </c>
      <c r="I43" s="1434">
        <v>0</v>
      </c>
      <c r="J43" s="1754"/>
    </row>
    <row r="44" spans="1:13" ht="15.6">
      <c r="A44" s="1753"/>
      <c r="B44" s="1905"/>
      <c r="C44" s="1905"/>
      <c r="D44" s="917"/>
      <c r="E44" s="917"/>
      <c r="F44" s="921"/>
      <c r="G44" s="1571"/>
      <c r="H44" s="1433"/>
      <c r="I44" s="1435">
        <f>SUM(H39:H43)</f>
        <v>783840071.74000001</v>
      </c>
      <c r="J44" s="715"/>
      <c r="M44" s="1755">
        <f>+L44-I44</f>
        <v>-783840071.74000001</v>
      </c>
    </row>
    <row r="45" spans="1:13">
      <c r="A45" s="1753"/>
      <c r="B45" s="3877" t="s">
        <v>505</v>
      </c>
      <c r="C45" s="3877"/>
      <c r="D45" s="3877"/>
      <c r="E45" s="3877"/>
      <c r="F45" s="3877"/>
      <c r="G45" s="1571"/>
      <c r="H45" s="1433"/>
      <c r="I45" s="1425"/>
    </row>
    <row r="46" spans="1:13" ht="22.8">
      <c r="A46" s="1753">
        <v>446</v>
      </c>
      <c r="B46" s="1905"/>
      <c r="C46" s="1905"/>
      <c r="D46" s="917">
        <v>31</v>
      </c>
      <c r="E46" s="917"/>
      <c r="F46" s="921" t="s">
        <v>1516</v>
      </c>
      <c r="G46" s="1571">
        <v>446</v>
      </c>
      <c r="H46" s="1433">
        <f>+'T-Balan21'!E450</f>
        <v>10141649987.42</v>
      </c>
      <c r="I46" s="1435">
        <f>H46</f>
        <v>10141649987.42</v>
      </c>
      <c r="J46" s="715"/>
      <c r="L46" s="714">
        <v>3463425.15</v>
      </c>
    </row>
    <row r="47" spans="1:13" ht="15.6">
      <c r="A47" s="1753"/>
      <c r="B47" s="1905"/>
      <c r="C47" s="1905"/>
      <c r="D47" s="917"/>
      <c r="E47" s="917"/>
      <c r="F47" s="921"/>
      <c r="G47" s="1571"/>
      <c r="H47" s="1433"/>
      <c r="I47" s="1436"/>
      <c r="J47" s="715"/>
      <c r="L47" s="714">
        <v>1432547628.0899999</v>
      </c>
    </row>
    <row r="48" spans="1:13">
      <c r="A48" s="1753"/>
      <c r="B48" s="3877" t="s">
        <v>506</v>
      </c>
      <c r="C48" s="3877"/>
      <c r="D48" s="3877"/>
      <c r="E48" s="3877"/>
      <c r="F48" s="3877"/>
      <c r="G48" s="1571"/>
      <c r="H48" s="1433"/>
      <c r="I48" s="1434"/>
      <c r="J48" s="1754"/>
      <c r="L48" s="714">
        <v>7296027203.3500004</v>
      </c>
    </row>
    <row r="49" spans="1:12" ht="15.6">
      <c r="A49" s="1753"/>
      <c r="B49" s="1905"/>
      <c r="C49" s="1905"/>
      <c r="D49" s="917">
        <v>32</v>
      </c>
      <c r="E49" s="917"/>
      <c r="F49" s="918" t="s">
        <v>363</v>
      </c>
      <c r="G49" s="1571">
        <v>530</v>
      </c>
      <c r="H49" s="1427">
        <f>+'T-Balan21'!E534</f>
        <v>335870473</v>
      </c>
      <c r="I49" s="1436"/>
      <c r="J49" s="1754"/>
    </row>
    <row r="50" spans="1:12">
      <c r="A50" s="1753"/>
      <c r="B50" s="1905"/>
      <c r="C50" s="1905"/>
      <c r="D50" s="919">
        <v>33</v>
      </c>
      <c r="E50" s="920"/>
      <c r="F50" s="921" t="s">
        <v>747</v>
      </c>
      <c r="G50" s="1571">
        <v>324</v>
      </c>
      <c r="H50" s="1433">
        <f>+'T-Balan21'!E328</f>
        <v>14180759.890000001</v>
      </c>
      <c r="I50" s="1434">
        <v>0</v>
      </c>
      <c r="J50" s="1754"/>
      <c r="L50" s="1759">
        <f>SUM(L46:L49)</f>
        <v>8732038256.5900002</v>
      </c>
    </row>
    <row r="51" spans="1:12">
      <c r="A51" s="1753">
        <v>326</v>
      </c>
      <c r="B51" s="1905"/>
      <c r="C51" s="1905"/>
      <c r="D51" s="917">
        <v>34</v>
      </c>
      <c r="E51" s="920"/>
      <c r="F51" s="921" t="s">
        <v>1829</v>
      </c>
      <c r="G51" s="1574">
        <v>336</v>
      </c>
      <c r="H51" s="1433">
        <f>+'T-Balan21'!E340</f>
        <v>19903914.469999999</v>
      </c>
      <c r="I51" s="1434">
        <v>0</v>
      </c>
      <c r="J51" s="1754"/>
      <c r="L51" s="714">
        <f>+I46-L50</f>
        <v>1409611730.8299999</v>
      </c>
    </row>
    <row r="52" spans="1:12">
      <c r="A52" s="1753">
        <v>328</v>
      </c>
      <c r="B52" s="1905"/>
      <c r="C52" s="1905"/>
      <c r="D52" s="919">
        <v>35</v>
      </c>
      <c r="E52" s="920"/>
      <c r="F52" s="921" t="s">
        <v>748</v>
      </c>
      <c r="G52" s="1571">
        <v>325</v>
      </c>
      <c r="H52" s="1433">
        <f>+'T-Balan21'!E329</f>
        <v>663726</v>
      </c>
      <c r="I52" s="1434">
        <v>0</v>
      </c>
      <c r="J52" s="1754"/>
    </row>
    <row r="53" spans="1:12">
      <c r="A53" s="1753">
        <v>329</v>
      </c>
      <c r="B53" s="1905"/>
      <c r="C53" s="1905"/>
      <c r="D53" s="917">
        <v>36</v>
      </c>
      <c r="E53" s="920"/>
      <c r="F53" s="921" t="s">
        <v>749</v>
      </c>
      <c r="G53" s="1571">
        <v>326</v>
      </c>
      <c r="H53" s="1433">
        <f>+'T-Balan21'!E330</f>
        <v>0</v>
      </c>
      <c r="I53" s="1434">
        <v>0</v>
      </c>
      <c r="J53" s="1754"/>
    </row>
    <row r="54" spans="1:12">
      <c r="A54" s="1753">
        <v>337</v>
      </c>
      <c r="B54" s="1905"/>
      <c r="C54" s="1905"/>
      <c r="D54" s="919">
        <v>37</v>
      </c>
      <c r="E54" s="920"/>
      <c r="F54" s="921" t="s">
        <v>1565</v>
      </c>
      <c r="G54" s="1571">
        <v>328</v>
      </c>
      <c r="H54" s="1433">
        <f>+'T-Balan21'!E332</f>
        <v>0</v>
      </c>
      <c r="I54" s="1434">
        <v>0</v>
      </c>
      <c r="J54" s="1754"/>
      <c r="L54" s="714">
        <v>8736429435.5900002</v>
      </c>
    </row>
    <row r="55" spans="1:12">
      <c r="A55" s="1753">
        <v>483</v>
      </c>
      <c r="B55" s="1905"/>
      <c r="C55" s="1905"/>
      <c r="D55" s="917">
        <v>38</v>
      </c>
      <c r="E55" s="920"/>
      <c r="F55" s="921" t="s">
        <v>996</v>
      </c>
      <c r="G55" s="1571">
        <v>330</v>
      </c>
      <c r="H55" s="1427">
        <f>+'T-Balan21'!E334</f>
        <v>0</v>
      </c>
      <c r="I55" s="1434">
        <v>0</v>
      </c>
      <c r="J55" s="1754"/>
      <c r="L55" s="714">
        <f>+L50-L54</f>
        <v>-4391179</v>
      </c>
    </row>
    <row r="56" spans="1:12">
      <c r="A56" s="1753">
        <v>325</v>
      </c>
      <c r="B56" s="1905"/>
      <c r="C56" s="1905"/>
      <c r="D56" s="919">
        <v>39</v>
      </c>
      <c r="E56" s="920"/>
      <c r="F56" s="921" t="s">
        <v>752</v>
      </c>
      <c r="G56" s="1571">
        <v>333</v>
      </c>
      <c r="H56" s="1433">
        <f>+'T-Balan21'!E337</f>
        <v>1413365.11</v>
      </c>
      <c r="I56" s="1434">
        <v>0</v>
      </c>
      <c r="J56" s="1754"/>
    </row>
    <row r="57" spans="1:12">
      <c r="A57" s="1753">
        <v>379</v>
      </c>
      <c r="B57" s="1905"/>
      <c r="C57" s="1905"/>
      <c r="D57" s="917">
        <v>40</v>
      </c>
      <c r="E57" s="920"/>
      <c r="F57" s="921" t="s">
        <v>997</v>
      </c>
      <c r="G57" s="1571">
        <v>329</v>
      </c>
      <c r="H57" s="1433">
        <f>+'T-Balan21'!E333</f>
        <v>0</v>
      </c>
      <c r="I57" s="1434">
        <v>0</v>
      </c>
      <c r="J57" s="1754"/>
    </row>
    <row r="58" spans="1:12">
      <c r="A58" s="1753"/>
      <c r="B58" s="1905"/>
      <c r="C58" s="1905"/>
      <c r="D58" s="919">
        <v>41</v>
      </c>
      <c r="E58" s="920"/>
      <c r="F58" s="921" t="s">
        <v>1016</v>
      </c>
      <c r="G58" s="1571">
        <v>489</v>
      </c>
      <c r="H58" s="1433">
        <f>+'T-Balan21'!E493</f>
        <v>0</v>
      </c>
      <c r="I58" s="1434">
        <v>0</v>
      </c>
      <c r="J58" s="1754"/>
    </row>
    <row r="59" spans="1:12">
      <c r="A59" s="1753"/>
      <c r="B59" s="1905"/>
      <c r="C59" s="1905"/>
      <c r="D59" s="917">
        <v>42</v>
      </c>
      <c r="E59" s="920"/>
      <c r="F59" s="921" t="s">
        <v>47</v>
      </c>
      <c r="G59" s="1571">
        <v>337</v>
      </c>
      <c r="H59" s="1433">
        <f>+'T-Balan21'!E341</f>
        <v>0</v>
      </c>
      <c r="I59" s="1434">
        <v>0</v>
      </c>
      <c r="J59" s="1754"/>
    </row>
    <row r="60" spans="1:12">
      <c r="A60" s="1753"/>
      <c r="B60" s="1905"/>
      <c r="C60" s="1905"/>
      <c r="D60" s="919">
        <v>43</v>
      </c>
      <c r="E60" s="920"/>
      <c r="F60" s="921" t="s">
        <v>1312</v>
      </c>
      <c r="G60" s="1571">
        <v>334</v>
      </c>
      <c r="H60" s="1433">
        <f>+'T-Balan21'!E338</f>
        <v>911836.74</v>
      </c>
      <c r="I60" s="1434">
        <v>0</v>
      </c>
      <c r="J60" s="1754"/>
    </row>
    <row r="61" spans="1:12">
      <c r="A61" s="1753"/>
      <c r="B61" s="1905"/>
      <c r="C61" s="1905"/>
      <c r="D61" s="917">
        <v>44</v>
      </c>
      <c r="E61" s="920"/>
      <c r="F61" s="921" t="s">
        <v>592</v>
      </c>
      <c r="G61" s="1571">
        <v>343</v>
      </c>
      <c r="H61" s="1433">
        <f>+'T-Balan21'!E347</f>
        <v>1647601</v>
      </c>
      <c r="I61" s="1434">
        <v>0</v>
      </c>
      <c r="J61" s="1754"/>
    </row>
    <row r="62" spans="1:12">
      <c r="A62" s="1753"/>
      <c r="B62" s="1905"/>
      <c r="C62" s="1905"/>
      <c r="D62" s="919">
        <v>45</v>
      </c>
      <c r="E62" s="920"/>
      <c r="F62" s="921" t="s">
        <v>796</v>
      </c>
      <c r="G62" s="1571">
        <v>486</v>
      </c>
      <c r="H62" s="1433">
        <f>+'T-Balan21'!E490</f>
        <v>0</v>
      </c>
      <c r="I62" s="1434"/>
      <c r="J62" s="1754"/>
    </row>
    <row r="63" spans="1:12" ht="12.75" customHeight="1">
      <c r="A63" s="1753"/>
      <c r="B63" s="1905"/>
      <c r="C63" s="1905"/>
      <c r="D63" s="917">
        <v>46</v>
      </c>
      <c r="E63" s="920"/>
      <c r="F63" s="921" t="s">
        <v>1070</v>
      </c>
      <c r="G63" s="1571">
        <v>484</v>
      </c>
      <c r="H63" s="1433">
        <f>+'T-Balan21'!E488</f>
        <v>0</v>
      </c>
      <c r="I63" s="1434">
        <v>0</v>
      </c>
      <c r="J63" s="1754"/>
    </row>
    <row r="64" spans="1:12">
      <c r="A64" s="1753"/>
      <c r="B64" s="1905"/>
      <c r="C64" s="1905"/>
      <c r="D64" s="917">
        <v>47</v>
      </c>
      <c r="E64" s="920"/>
      <c r="F64" s="921" t="s">
        <v>750</v>
      </c>
      <c r="G64" s="1571">
        <v>327</v>
      </c>
      <c r="H64" s="1433">
        <f>+'T-Balan21'!E331</f>
        <v>501036.42</v>
      </c>
      <c r="I64" s="1434">
        <v>0</v>
      </c>
      <c r="J64" s="1754"/>
    </row>
    <row r="65" spans="1:15">
      <c r="A65" s="1753">
        <v>311</v>
      </c>
      <c r="B65" s="1905"/>
      <c r="C65" s="1905"/>
      <c r="D65" s="917">
        <v>49</v>
      </c>
      <c r="E65" s="920"/>
      <c r="F65" s="921" t="s">
        <v>153</v>
      </c>
      <c r="G65" s="1571">
        <v>323</v>
      </c>
      <c r="H65" s="1433">
        <f>+'T-Balan21'!E327</f>
        <v>3231584.34</v>
      </c>
      <c r="I65" s="1434">
        <v>0</v>
      </c>
      <c r="J65" s="1754"/>
    </row>
    <row r="66" spans="1:15">
      <c r="A66" s="1753"/>
      <c r="B66" s="1905"/>
      <c r="C66" s="1905"/>
      <c r="D66" s="917">
        <v>51</v>
      </c>
      <c r="E66" s="920"/>
      <c r="F66" s="1407" t="s">
        <v>1813</v>
      </c>
      <c r="G66" s="1571">
        <v>346</v>
      </c>
      <c r="H66" s="1433">
        <f>+'T-Balan21'!E350</f>
        <v>2474601.8020000001</v>
      </c>
      <c r="I66" s="1434"/>
      <c r="J66" s="1754"/>
    </row>
    <row r="67" spans="1:15">
      <c r="A67" s="1753"/>
      <c r="B67" s="1905"/>
      <c r="C67" s="1905"/>
      <c r="D67" s="919">
        <v>52</v>
      </c>
      <c r="E67" s="920"/>
      <c r="F67" s="921" t="s">
        <v>593</v>
      </c>
      <c r="G67" s="1571">
        <v>344</v>
      </c>
      <c r="H67" s="1433">
        <f>+'T-Balan21'!E348</f>
        <v>0</v>
      </c>
      <c r="I67" s="1434">
        <v>0</v>
      </c>
      <c r="J67" s="1754"/>
    </row>
    <row r="68" spans="1:15">
      <c r="A68" s="1753"/>
      <c r="B68" s="1905"/>
      <c r="C68" s="1905"/>
      <c r="D68" s="917">
        <v>53</v>
      </c>
      <c r="E68" s="920"/>
      <c r="F68" s="921" t="s">
        <v>739</v>
      </c>
      <c r="G68" s="1571">
        <v>104</v>
      </c>
      <c r="H68" s="1433">
        <f>+'T-Balan21'!E108</f>
        <v>0</v>
      </c>
      <c r="I68" s="1434">
        <v>0</v>
      </c>
      <c r="J68" s="1754"/>
    </row>
    <row r="69" spans="1:15" ht="15.75" customHeight="1">
      <c r="A69" s="1753"/>
      <c r="B69" s="1905"/>
      <c r="C69" s="1905"/>
      <c r="D69" s="919">
        <v>54</v>
      </c>
      <c r="E69" s="917"/>
      <c r="F69" s="921" t="s">
        <v>1090</v>
      </c>
      <c r="G69" s="1571">
        <v>341</v>
      </c>
      <c r="H69" s="1433">
        <f>+'T-Balan21'!E345</f>
        <v>0</v>
      </c>
      <c r="I69" s="1434">
        <v>0</v>
      </c>
      <c r="J69" s="1754"/>
      <c r="L69" s="1760"/>
      <c r="M69" s="714">
        <v>0</v>
      </c>
    </row>
    <row r="70" spans="1:15">
      <c r="A70" s="1753"/>
      <c r="B70" s="1905"/>
      <c r="C70" s="1905"/>
      <c r="D70" s="917">
        <v>55</v>
      </c>
      <c r="E70" s="917"/>
      <c r="F70" s="921" t="s">
        <v>1687</v>
      </c>
      <c r="G70" s="1571">
        <v>488</v>
      </c>
      <c r="H70" s="1785">
        <v>0</v>
      </c>
      <c r="I70" s="1434">
        <v>0</v>
      </c>
      <c r="J70" s="1754"/>
      <c r="L70" s="1760"/>
    </row>
    <row r="71" spans="1:15">
      <c r="A71" s="1753"/>
      <c r="B71" s="1905"/>
      <c r="C71" s="1905"/>
      <c r="D71" s="919">
        <v>56</v>
      </c>
      <c r="E71" s="920"/>
      <c r="F71" s="922" t="s">
        <v>1788</v>
      </c>
      <c r="G71" s="1571">
        <v>314</v>
      </c>
      <c r="H71" s="1433">
        <f>+'T-Balan21'!E318</f>
        <v>0</v>
      </c>
      <c r="I71" s="1434">
        <v>0</v>
      </c>
      <c r="J71" s="1754"/>
      <c r="L71" s="1761"/>
    </row>
    <row r="72" spans="1:15">
      <c r="A72" s="1753"/>
      <c r="B72" s="1905"/>
      <c r="C72" s="1905"/>
      <c r="D72" s="917">
        <v>57</v>
      </c>
      <c r="E72" s="923"/>
      <c r="F72" s="924" t="s">
        <v>1681</v>
      </c>
      <c r="G72" s="1578">
        <v>513</v>
      </c>
      <c r="H72" s="1440">
        <f>+'T-Balan21'!E517</f>
        <v>7254980.6299999999</v>
      </c>
      <c r="I72" s="1434">
        <v>0</v>
      </c>
      <c r="J72" s="1754"/>
      <c r="L72" s="1761"/>
    </row>
    <row r="73" spans="1:15">
      <c r="A73" s="1753"/>
      <c r="B73" s="1905"/>
      <c r="C73" s="1905"/>
      <c r="D73" s="919">
        <v>58</v>
      </c>
      <c r="E73" s="920"/>
      <c r="F73" s="921" t="s">
        <v>576</v>
      </c>
      <c r="G73" s="1571">
        <v>223</v>
      </c>
      <c r="H73" s="1427">
        <f>+'T-Balan21'!E227</f>
        <v>0</v>
      </c>
      <c r="I73" s="1434">
        <v>0</v>
      </c>
      <c r="J73" s="1754"/>
    </row>
    <row r="74" spans="1:15">
      <c r="A74" s="1753"/>
      <c r="B74" s="1905"/>
      <c r="C74" s="1905"/>
      <c r="D74" s="917">
        <v>59</v>
      </c>
      <c r="E74" s="920"/>
      <c r="F74" s="921" t="s">
        <v>1173</v>
      </c>
      <c r="G74" s="1571">
        <v>198</v>
      </c>
      <c r="H74" s="1433">
        <f>-'T-Balan21'!E202</f>
        <v>0</v>
      </c>
      <c r="I74" s="1434">
        <v>0</v>
      </c>
      <c r="J74" s="1754"/>
    </row>
    <row r="75" spans="1:15" ht="34.799999999999997">
      <c r="A75" s="1753">
        <v>77</v>
      </c>
      <c r="B75" s="1905"/>
      <c r="C75" s="1905"/>
      <c r="D75" s="919">
        <v>60</v>
      </c>
      <c r="E75" s="920"/>
      <c r="F75" s="925" t="s">
        <v>1127</v>
      </c>
      <c r="G75" s="1571">
        <v>425</v>
      </c>
      <c r="H75" s="1433">
        <f>+'T-Balan21'!E429</f>
        <v>3565584.16</v>
      </c>
      <c r="I75" s="1434">
        <v>0</v>
      </c>
      <c r="J75" s="1754"/>
      <c r="K75" s="1762" t="s">
        <v>720</v>
      </c>
      <c r="L75" s="1762" t="s">
        <v>2155</v>
      </c>
      <c r="M75" s="1762" t="s">
        <v>2156</v>
      </c>
      <c r="N75" s="1762" t="s">
        <v>1205</v>
      </c>
      <c r="O75" s="1762" t="s">
        <v>1237</v>
      </c>
    </row>
    <row r="76" spans="1:15">
      <c r="A76" s="1753">
        <v>229</v>
      </c>
      <c r="B76" s="1905"/>
      <c r="C76" s="1905"/>
      <c r="D76" s="917">
        <v>61</v>
      </c>
      <c r="E76" s="920"/>
      <c r="F76" s="921" t="s">
        <v>710</v>
      </c>
      <c r="G76" s="1571">
        <v>378</v>
      </c>
      <c r="H76" s="1433">
        <f>+'T-Balan21'!E382</f>
        <v>617864.5</v>
      </c>
      <c r="I76" s="1434">
        <v>0</v>
      </c>
      <c r="J76" s="1754"/>
      <c r="K76" s="1763">
        <v>389</v>
      </c>
      <c r="L76" s="1764" t="s">
        <v>2157</v>
      </c>
      <c r="M76" s="1764" t="s">
        <v>2158</v>
      </c>
      <c r="N76" s="1765">
        <v>0</v>
      </c>
      <c r="O76" s="1765">
        <v>15000000</v>
      </c>
    </row>
    <row r="77" spans="1:15" ht="27.6">
      <c r="A77" s="1753">
        <v>321</v>
      </c>
      <c r="B77" s="1905"/>
      <c r="C77" s="1905"/>
      <c r="D77" s="919">
        <v>62</v>
      </c>
      <c r="E77" s="920"/>
      <c r="F77" s="1400" t="s">
        <v>1311</v>
      </c>
      <c r="G77" s="1571">
        <v>379</v>
      </c>
      <c r="H77" s="1433">
        <f>+'T-Balan21'!E383</f>
        <v>10666100.779999999</v>
      </c>
      <c r="I77" s="1434">
        <v>0</v>
      </c>
      <c r="J77" s="1754"/>
      <c r="K77" s="1763">
        <v>423</v>
      </c>
      <c r="L77" s="1764" t="s">
        <v>2159</v>
      </c>
      <c r="M77" s="1764" t="s">
        <v>1465</v>
      </c>
      <c r="N77" s="1765">
        <v>0</v>
      </c>
      <c r="O77" s="1765">
        <v>15002244.09</v>
      </c>
    </row>
    <row r="78" spans="1:15">
      <c r="A78" s="1753">
        <v>222</v>
      </c>
      <c r="B78" s="1905"/>
      <c r="C78" s="1905"/>
      <c r="D78" s="917">
        <v>63</v>
      </c>
      <c r="E78" s="920"/>
      <c r="F78" s="921" t="s">
        <v>76</v>
      </c>
      <c r="G78" s="1571">
        <v>312</v>
      </c>
      <c r="H78" s="1433">
        <f>+'T-Balan21'!E316</f>
        <v>1662565.75</v>
      </c>
      <c r="I78" s="1434">
        <v>0</v>
      </c>
      <c r="J78" s="1754"/>
      <c r="K78" s="1763">
        <v>339</v>
      </c>
      <c r="L78" s="1764" t="s">
        <v>2160</v>
      </c>
      <c r="M78" s="1764" t="s">
        <v>2161</v>
      </c>
      <c r="N78" s="1765">
        <v>0</v>
      </c>
      <c r="O78" s="1765">
        <v>15184034</v>
      </c>
    </row>
    <row r="79" spans="1:15" ht="17.399999999999999" customHeight="1">
      <c r="A79" s="1753">
        <v>425</v>
      </c>
      <c r="B79" s="1905"/>
      <c r="C79" s="1905"/>
      <c r="D79" s="919">
        <v>64</v>
      </c>
      <c r="E79" s="920"/>
      <c r="F79" s="921" t="s">
        <v>152</v>
      </c>
      <c r="G79" s="1571">
        <v>321</v>
      </c>
      <c r="H79" s="1433">
        <f>+'T-Balan21'!E325</f>
        <v>0</v>
      </c>
      <c r="I79" s="1434">
        <v>0</v>
      </c>
      <c r="J79" s="1754"/>
      <c r="K79" s="1763">
        <v>318</v>
      </c>
      <c r="L79" s="1764" t="s">
        <v>1947</v>
      </c>
      <c r="M79" s="1764" t="s">
        <v>1465</v>
      </c>
      <c r="N79" s="1765">
        <v>0</v>
      </c>
      <c r="O79" s="1765">
        <v>15345219.07</v>
      </c>
    </row>
    <row r="80" spans="1:15" ht="16.95" customHeight="1">
      <c r="A80" s="1753"/>
      <c r="B80" s="1905"/>
      <c r="C80" s="1905"/>
      <c r="D80" s="917">
        <v>65</v>
      </c>
      <c r="E80" s="1116"/>
      <c r="F80" s="1116"/>
      <c r="G80" s="1766"/>
      <c r="H80" s="1767">
        <v>0</v>
      </c>
      <c r="I80" s="1434">
        <v>0</v>
      </c>
      <c r="J80" s="1754"/>
      <c r="K80" s="1763">
        <v>442</v>
      </c>
      <c r="L80" s="1764" t="s">
        <v>2162</v>
      </c>
      <c r="M80" s="1764" t="s">
        <v>2163</v>
      </c>
      <c r="N80" s="1765">
        <v>0</v>
      </c>
      <c r="O80" s="1765">
        <v>15959483.380000001</v>
      </c>
    </row>
    <row r="81" spans="1:15" ht="24" customHeight="1" thickBot="1">
      <c r="A81" s="1753"/>
      <c r="B81" s="1905"/>
      <c r="C81" s="1905"/>
      <c r="D81" s="919">
        <v>66</v>
      </c>
      <c r="E81" s="920"/>
      <c r="F81" s="921" t="s">
        <v>1706</v>
      </c>
      <c r="G81" s="1571">
        <v>222</v>
      </c>
      <c r="H81" s="1433">
        <f>+'T-Balan21'!E226</f>
        <v>0</v>
      </c>
      <c r="I81" s="1434">
        <v>0</v>
      </c>
      <c r="J81" s="1754"/>
      <c r="K81" s="1763">
        <v>423</v>
      </c>
      <c r="L81" s="1764" t="s">
        <v>2164</v>
      </c>
      <c r="M81" s="1764" t="s">
        <v>1465</v>
      </c>
      <c r="N81" s="1765">
        <v>0</v>
      </c>
      <c r="O81" s="1765">
        <v>15971177.35</v>
      </c>
    </row>
    <row r="82" spans="1:15" ht="16.2" thickBot="1">
      <c r="A82" s="1753"/>
      <c r="B82" s="1905"/>
      <c r="C82" s="1905"/>
      <c r="D82" s="917">
        <v>67</v>
      </c>
      <c r="E82" s="920"/>
      <c r="F82" s="921" t="s">
        <v>150</v>
      </c>
      <c r="G82" s="1571">
        <v>317</v>
      </c>
      <c r="H82" s="1433">
        <f>+'T-Balan21'!E321</f>
        <v>0</v>
      </c>
      <c r="I82" s="1435">
        <f>SUM(H49:H82)</f>
        <v>404565994.59200001</v>
      </c>
      <c r="J82" s="1754"/>
      <c r="K82" s="714">
        <f>+I82+I146</f>
        <v>405350281.40200001</v>
      </c>
      <c r="L82" s="1768"/>
    </row>
    <row r="83" spans="1:15">
      <c r="A83" s="1753"/>
      <c r="B83" s="3877" t="s">
        <v>215</v>
      </c>
      <c r="C83" s="3877"/>
      <c r="D83" s="3877"/>
      <c r="E83" s="3877"/>
      <c r="F83" s="3877"/>
      <c r="G83" s="1571"/>
      <c r="H83" s="1433"/>
      <c r="I83" s="1425"/>
      <c r="J83" s="1769"/>
      <c r="K83" s="714">
        <f>+'Notes 4-33'!D267</f>
        <v>407965974.51200002</v>
      </c>
    </row>
    <row r="84" spans="1:15" ht="12.75" customHeight="1">
      <c r="A84" s="1753"/>
      <c r="B84" s="1905"/>
      <c r="C84" s="1905"/>
      <c r="D84" s="917"/>
      <c r="E84" s="3885" t="s">
        <v>476</v>
      </c>
      <c r="F84" s="3886"/>
      <c r="G84" s="1571"/>
      <c r="H84" s="1426"/>
      <c r="I84" s="1436"/>
      <c r="J84" s="715"/>
      <c r="K84" s="714">
        <f>+K82-K83</f>
        <v>-2615693.1100000143</v>
      </c>
    </row>
    <row r="85" spans="1:15" ht="16.5" customHeight="1">
      <c r="A85" s="1753"/>
      <c r="B85" s="1905"/>
      <c r="C85" s="1905"/>
      <c r="D85" s="917">
        <v>85</v>
      </c>
      <c r="E85" s="917"/>
      <c r="F85" s="926" t="s">
        <v>109</v>
      </c>
      <c r="G85" s="1571">
        <v>371</v>
      </c>
      <c r="H85" s="1433">
        <f>+'T-Balan21'!E375</f>
        <v>334</v>
      </c>
      <c r="I85" s="1436"/>
      <c r="J85" s="715"/>
    </row>
    <row r="86" spans="1:15" ht="15.6">
      <c r="A86" s="1753"/>
      <c r="B86" s="1905"/>
      <c r="C86" s="1905"/>
      <c r="D86" s="917">
        <v>86</v>
      </c>
      <c r="E86" s="917"/>
      <c r="F86" s="921" t="s">
        <v>1081</v>
      </c>
      <c r="G86" s="1571">
        <v>369</v>
      </c>
      <c r="H86" s="1433">
        <f>+'T-Balan21'!E373</f>
        <v>24753</v>
      </c>
      <c r="I86" s="1436"/>
      <c r="J86" s="715"/>
      <c r="K86" s="714">
        <f>+H85+H86</f>
        <v>25087</v>
      </c>
    </row>
    <row r="87" spans="1:15" ht="15.6">
      <c r="A87" s="1753"/>
      <c r="B87" s="1905"/>
      <c r="C87" s="1905"/>
      <c r="D87" s="917">
        <v>87</v>
      </c>
      <c r="E87" s="917"/>
      <c r="F87" s="921" t="s">
        <v>110</v>
      </c>
      <c r="G87" s="1571">
        <v>370</v>
      </c>
      <c r="H87" s="1785">
        <f>+'T-Balan21'!E374</f>
        <v>327562.27</v>
      </c>
      <c r="I87" s="1436"/>
      <c r="J87" s="715"/>
    </row>
    <row r="88" spans="1:15" ht="15.6">
      <c r="A88" s="1753"/>
      <c r="B88" s="1905"/>
      <c r="C88" s="1905"/>
      <c r="D88" s="917"/>
      <c r="E88" s="917"/>
      <c r="F88" s="921"/>
      <c r="G88" s="1571"/>
      <c r="H88" s="1433"/>
      <c r="I88" s="1786">
        <f>+H87+H86+H85</f>
        <v>352649.27</v>
      </c>
      <c r="J88" s="715"/>
    </row>
    <row r="89" spans="1:15">
      <c r="A89" s="1753"/>
      <c r="B89" s="3877" t="s">
        <v>507</v>
      </c>
      <c r="C89" s="3877"/>
      <c r="D89" s="3877"/>
      <c r="E89" s="3877"/>
      <c r="F89" s="3877"/>
      <c r="G89" s="1571"/>
      <c r="H89" s="1433"/>
      <c r="I89" s="1424"/>
      <c r="J89" s="715"/>
    </row>
    <row r="90" spans="1:15">
      <c r="A90" s="1753">
        <v>397</v>
      </c>
      <c r="B90" s="1905"/>
      <c r="C90" s="1905"/>
      <c r="D90" s="917">
        <v>76</v>
      </c>
      <c r="E90" s="917"/>
      <c r="F90" s="921" t="s">
        <v>42</v>
      </c>
      <c r="G90" s="1571">
        <v>389</v>
      </c>
      <c r="H90" s="1433">
        <f>+'T-Balan21'!E393-'T-Balan21'!F393</f>
        <v>3481557.13</v>
      </c>
      <c r="I90" s="1434">
        <v>0</v>
      </c>
      <c r="J90" s="1754"/>
      <c r="L90" s="714">
        <f>+H90</f>
        <v>3481557.13</v>
      </c>
    </row>
    <row r="91" spans="1:15">
      <c r="A91" s="1753">
        <v>389</v>
      </c>
      <c r="B91" s="1905"/>
      <c r="C91" s="1905"/>
      <c r="D91" s="917">
        <v>77</v>
      </c>
      <c r="E91" s="917"/>
      <c r="F91" s="921" t="s">
        <v>43</v>
      </c>
      <c r="G91" s="1571">
        <v>390</v>
      </c>
      <c r="H91" s="1433">
        <f>+'T-Balan21'!E394-'T-Balan21'!F394</f>
        <v>76096254.930000007</v>
      </c>
      <c r="I91" s="1434">
        <v>0</v>
      </c>
      <c r="J91" s="1754"/>
      <c r="K91" s="714">
        <v>193705.5</v>
      </c>
    </row>
    <row r="92" spans="1:15">
      <c r="A92" s="1753">
        <v>401</v>
      </c>
      <c r="B92" s="1905"/>
      <c r="C92" s="1905"/>
      <c r="D92" s="917">
        <v>78</v>
      </c>
      <c r="E92" s="917"/>
      <c r="F92" s="921" t="s">
        <v>1791</v>
      </c>
      <c r="G92" s="1571">
        <v>391</v>
      </c>
      <c r="H92" s="1433">
        <f>+'T-Balan21'!G395</f>
        <v>0</v>
      </c>
      <c r="I92" s="1434">
        <v>0</v>
      </c>
      <c r="J92" s="1754"/>
      <c r="K92" s="714">
        <v>10317500</v>
      </c>
    </row>
    <row r="93" spans="1:15">
      <c r="A93" s="1753">
        <v>405</v>
      </c>
      <c r="B93" s="1905"/>
      <c r="C93" s="1905"/>
      <c r="D93" s="917">
        <v>79</v>
      </c>
      <c r="E93" s="917"/>
      <c r="F93" s="921" t="s">
        <v>561</v>
      </c>
      <c r="G93" s="1571">
        <v>404</v>
      </c>
      <c r="H93" s="1433">
        <f>+'T-Balan21'!G408</f>
        <v>0</v>
      </c>
      <c r="I93" s="1434">
        <v>0</v>
      </c>
      <c r="J93" s="1754"/>
      <c r="K93" s="714">
        <f>SUM(K91:K92)</f>
        <v>10511205.5</v>
      </c>
      <c r="L93" s="714">
        <v>10488264.5</v>
      </c>
    </row>
    <row r="94" spans="1:15">
      <c r="A94" s="1753">
        <v>391</v>
      </c>
      <c r="B94" s="1905"/>
      <c r="C94" s="1905"/>
      <c r="D94" s="917">
        <v>80</v>
      </c>
      <c r="E94" s="917"/>
      <c r="F94" s="921" t="s">
        <v>445</v>
      </c>
      <c r="G94" s="1571">
        <v>401</v>
      </c>
      <c r="H94" s="1433">
        <f>+'T-Balan21'!G405</f>
        <v>0</v>
      </c>
      <c r="I94" s="1434">
        <v>0</v>
      </c>
      <c r="J94" s="1754"/>
      <c r="L94" s="714">
        <f>+K93-L93</f>
        <v>22941</v>
      </c>
    </row>
    <row r="95" spans="1:15">
      <c r="A95" s="1753">
        <v>392</v>
      </c>
      <c r="B95" s="1905"/>
      <c r="C95" s="1905"/>
      <c r="D95" s="917">
        <v>81</v>
      </c>
      <c r="E95" s="917"/>
      <c r="F95" s="921" t="s">
        <v>815</v>
      </c>
      <c r="G95" s="1571">
        <v>394</v>
      </c>
      <c r="H95" s="1433">
        <f>+'T-Balan21'!G398</f>
        <v>0</v>
      </c>
      <c r="I95" s="1434">
        <v>0</v>
      </c>
      <c r="J95" s="1754"/>
    </row>
    <row r="96" spans="1:15">
      <c r="A96" s="1753">
        <v>394</v>
      </c>
      <c r="B96" s="1905"/>
      <c r="C96" s="1905"/>
      <c r="D96" s="917">
        <v>82</v>
      </c>
      <c r="E96" s="917"/>
      <c r="F96" s="921" t="s">
        <v>813</v>
      </c>
      <c r="G96" s="1571">
        <v>393</v>
      </c>
      <c r="H96" s="1433">
        <f>+'T-Balan21'!G397</f>
        <v>0</v>
      </c>
      <c r="I96" s="1434">
        <v>0</v>
      </c>
      <c r="J96" s="1754"/>
      <c r="L96" s="1770">
        <v>23263</v>
      </c>
    </row>
    <row r="97" spans="1:12">
      <c r="A97" s="1753">
        <v>403</v>
      </c>
      <c r="B97" s="1905"/>
      <c r="C97" s="1905"/>
      <c r="D97" s="917">
        <v>83</v>
      </c>
      <c r="E97" s="917"/>
      <c r="F97" s="921" t="s">
        <v>441</v>
      </c>
      <c r="G97" s="1571">
        <v>397</v>
      </c>
      <c r="H97" s="1433">
        <f>+'T-Balan21'!G401</f>
        <v>0</v>
      </c>
      <c r="I97" s="1434">
        <v>0</v>
      </c>
      <c r="J97" s="1754"/>
      <c r="L97" s="714">
        <f>+L96-L94</f>
        <v>322</v>
      </c>
    </row>
    <row r="98" spans="1:12">
      <c r="A98" s="1753">
        <v>395</v>
      </c>
      <c r="B98" s="1905"/>
      <c r="C98" s="1905"/>
      <c r="D98" s="917">
        <v>84</v>
      </c>
      <c r="E98" s="917"/>
      <c r="F98" s="921" t="s">
        <v>442</v>
      </c>
      <c r="G98" s="1571">
        <v>398</v>
      </c>
      <c r="H98" s="1433">
        <f>+'T-Balan21'!G402</f>
        <v>0</v>
      </c>
      <c r="I98" s="1434">
        <v>0</v>
      </c>
      <c r="J98" s="1754"/>
    </row>
    <row r="99" spans="1:12">
      <c r="A99" s="1753">
        <v>396</v>
      </c>
      <c r="B99" s="1905"/>
      <c r="C99" s="1905"/>
      <c r="D99" s="917">
        <v>85</v>
      </c>
      <c r="E99" s="917"/>
      <c r="F99" s="921" t="s">
        <v>1697</v>
      </c>
      <c r="G99" s="1571">
        <v>399</v>
      </c>
      <c r="H99" s="1433">
        <f>+'T-Balan21'!G403</f>
        <v>0</v>
      </c>
      <c r="I99" s="1434">
        <v>0</v>
      </c>
      <c r="J99" s="1754"/>
      <c r="K99" s="714">
        <v>1873355.11</v>
      </c>
    </row>
    <row r="100" spans="1:12">
      <c r="A100" s="1753">
        <v>404</v>
      </c>
      <c r="B100" s="1905"/>
      <c r="C100" s="1905"/>
      <c r="D100" s="917">
        <v>86</v>
      </c>
      <c r="E100" s="917"/>
      <c r="F100" s="921" t="s">
        <v>1795</v>
      </c>
      <c r="G100" s="1571">
        <v>402</v>
      </c>
      <c r="H100" s="1433">
        <f>+'T-Balan21'!G406</f>
        <v>0</v>
      </c>
      <c r="I100" s="1434">
        <v>0</v>
      </c>
      <c r="J100" s="1754"/>
    </row>
    <row r="101" spans="1:12">
      <c r="A101" s="1753">
        <v>398</v>
      </c>
      <c r="B101" s="1905"/>
      <c r="C101" s="1905"/>
      <c r="D101" s="917">
        <v>87</v>
      </c>
      <c r="E101" s="917"/>
      <c r="F101" s="921"/>
      <c r="G101" s="1571">
        <v>400</v>
      </c>
      <c r="H101" s="1433">
        <f>+'T-Balan21'!G404</f>
        <v>0</v>
      </c>
      <c r="I101" s="1434">
        <v>0</v>
      </c>
      <c r="J101" s="1754"/>
      <c r="K101" s="714">
        <f>+H99-K99</f>
        <v>-1873355.11</v>
      </c>
    </row>
    <row r="102" spans="1:12">
      <c r="A102" s="1753">
        <v>409</v>
      </c>
      <c r="B102" s="1905"/>
      <c r="C102" s="1905"/>
      <c r="D102" s="917">
        <v>89</v>
      </c>
      <c r="E102" s="917"/>
      <c r="F102" s="921" t="s">
        <v>1789</v>
      </c>
      <c r="G102" s="1571">
        <v>392</v>
      </c>
      <c r="H102" s="1433">
        <f>+'T-Balan21'!G396</f>
        <v>0</v>
      </c>
      <c r="I102" s="1434">
        <v>0</v>
      </c>
      <c r="J102" s="1754"/>
    </row>
    <row r="103" spans="1:12">
      <c r="A103" s="1753">
        <v>388</v>
      </c>
      <c r="B103" s="1905"/>
      <c r="C103" s="1905"/>
      <c r="D103" s="917">
        <v>90</v>
      </c>
      <c r="E103" s="917"/>
      <c r="F103" s="921" t="s">
        <v>1796</v>
      </c>
      <c r="G103" s="1571">
        <v>403</v>
      </c>
      <c r="H103" s="1433">
        <f>+'T-Balan21'!G407</f>
        <v>0</v>
      </c>
      <c r="I103" s="1434">
        <v>0</v>
      </c>
      <c r="J103" s="1754"/>
    </row>
    <row r="104" spans="1:12">
      <c r="A104" s="1753">
        <v>400</v>
      </c>
      <c r="B104" s="1905"/>
      <c r="C104" s="1905"/>
      <c r="D104" s="917">
        <v>91</v>
      </c>
      <c r="E104" s="917"/>
      <c r="F104" s="921" t="s">
        <v>1794</v>
      </c>
      <c r="G104" s="1571">
        <v>395</v>
      </c>
      <c r="H104" s="1433">
        <f>+'T-Balan21'!G399</f>
        <v>0</v>
      </c>
      <c r="I104" s="1434">
        <v>0</v>
      </c>
      <c r="J104" s="1754"/>
    </row>
    <row r="105" spans="1:12">
      <c r="A105" s="1753"/>
      <c r="B105" s="1905"/>
      <c r="C105" s="1905"/>
      <c r="D105" s="917">
        <v>92</v>
      </c>
      <c r="E105" s="917"/>
      <c r="F105" s="921" t="s">
        <v>1790</v>
      </c>
      <c r="G105" s="1571">
        <v>396</v>
      </c>
      <c r="H105" s="1433">
        <f>+'T-Balan21'!G400</f>
        <v>0</v>
      </c>
      <c r="I105" s="1434">
        <v>0</v>
      </c>
      <c r="J105" s="1754"/>
    </row>
    <row r="106" spans="1:12" ht="12" customHeight="1">
      <c r="A106" s="1753">
        <v>402</v>
      </c>
      <c r="B106" s="1905"/>
      <c r="C106" s="1905"/>
      <c r="D106" s="917">
        <v>93</v>
      </c>
      <c r="E106" s="917"/>
      <c r="F106" s="921"/>
      <c r="G106" s="1571">
        <v>405</v>
      </c>
      <c r="H106" s="1433">
        <f>+'T-Balan21'!G409</f>
        <v>0</v>
      </c>
      <c r="I106" s="1434">
        <v>0</v>
      </c>
      <c r="J106" s="1754"/>
    </row>
    <row r="107" spans="1:12">
      <c r="A107" s="1753">
        <v>393</v>
      </c>
      <c r="B107" s="1905"/>
      <c r="C107" s="1905"/>
      <c r="D107" s="917">
        <v>95</v>
      </c>
      <c r="E107" s="917"/>
      <c r="F107" s="921" t="s">
        <v>1797</v>
      </c>
      <c r="G107" s="1571">
        <v>406</v>
      </c>
      <c r="H107" s="1433">
        <f>+'T-Balan21'!G410</f>
        <v>0</v>
      </c>
      <c r="I107" s="1434">
        <v>0</v>
      </c>
      <c r="J107" s="1754"/>
    </row>
    <row r="108" spans="1:12">
      <c r="A108" s="1753">
        <v>406</v>
      </c>
      <c r="B108" s="1905"/>
      <c r="C108" s="1905"/>
      <c r="D108" s="917">
        <v>96</v>
      </c>
      <c r="E108" s="917"/>
      <c r="F108" s="921" t="s">
        <v>1792</v>
      </c>
      <c r="G108" s="1571">
        <v>407</v>
      </c>
      <c r="H108" s="1433">
        <f>+'T-Balan21'!G411</f>
        <v>0</v>
      </c>
      <c r="I108" s="1434">
        <v>0</v>
      </c>
      <c r="J108" s="1754"/>
    </row>
    <row r="109" spans="1:12">
      <c r="A109" s="1753">
        <v>399</v>
      </c>
      <c r="B109" s="1905"/>
      <c r="C109" s="1905"/>
      <c r="D109" s="917">
        <v>97</v>
      </c>
      <c r="E109" s="917"/>
      <c r="F109" s="921" t="s">
        <v>233</v>
      </c>
      <c r="G109" s="1571">
        <v>409</v>
      </c>
      <c r="H109" s="1867">
        <f>+'T-Balan21'!G413</f>
        <v>0</v>
      </c>
      <c r="I109" s="1434">
        <v>0</v>
      </c>
      <c r="J109" s="1754"/>
    </row>
    <row r="110" spans="1:12">
      <c r="A110" s="1753">
        <v>408</v>
      </c>
      <c r="B110" s="1905"/>
      <c r="C110" s="1905"/>
      <c r="D110" s="917">
        <v>98</v>
      </c>
      <c r="E110" s="917"/>
      <c r="F110" s="921" t="s">
        <v>1517</v>
      </c>
      <c r="G110" s="1571">
        <v>388</v>
      </c>
      <c r="H110" s="1433">
        <f>+'T-Balan21'!G392</f>
        <v>0</v>
      </c>
      <c r="I110" s="1434">
        <v>0</v>
      </c>
      <c r="J110" s="1754"/>
    </row>
    <row r="111" spans="1:12" ht="15.6">
      <c r="A111" s="1753"/>
      <c r="B111" s="716"/>
      <c r="C111" s="716"/>
      <c r="D111" s="927"/>
      <c r="E111" s="927"/>
      <c r="F111" s="927"/>
      <c r="G111" s="1571"/>
      <c r="H111" s="1433"/>
      <c r="I111" s="1435">
        <f>SUM(H90:H110)</f>
        <v>79577812.060000002</v>
      </c>
      <c r="J111" s="715"/>
    </row>
    <row r="112" spans="1:12" ht="15.6">
      <c r="A112" s="1753"/>
      <c r="B112" s="3877" t="s">
        <v>508</v>
      </c>
      <c r="C112" s="3877"/>
      <c r="D112" s="3877"/>
      <c r="E112" s="3877"/>
      <c r="F112" s="3877"/>
      <c r="G112" s="1571"/>
      <c r="H112" s="1433"/>
      <c r="I112" s="1436"/>
      <c r="J112" s="715"/>
    </row>
    <row r="113" spans="1:12">
      <c r="A113" s="1753">
        <v>410</v>
      </c>
      <c r="B113" s="1905"/>
      <c r="C113" s="1905"/>
      <c r="D113" s="917">
        <v>98</v>
      </c>
      <c r="E113" s="917"/>
      <c r="F113" s="921" t="s">
        <v>797</v>
      </c>
      <c r="G113" s="1571">
        <v>410</v>
      </c>
      <c r="H113" s="1433">
        <f>+'T-Balan21'!E414-'T-Balan21'!F414</f>
        <v>76499730.439999998</v>
      </c>
      <c r="I113" s="1434">
        <v>0</v>
      </c>
      <c r="J113" s="1754"/>
    </row>
    <row r="114" spans="1:12" ht="12.75" customHeight="1">
      <c r="A114" s="1753">
        <v>421</v>
      </c>
      <c r="B114" s="1905"/>
      <c r="C114" s="1905"/>
      <c r="D114" s="917">
        <v>99</v>
      </c>
      <c r="E114" s="917"/>
      <c r="F114" s="921" t="s">
        <v>1655</v>
      </c>
      <c r="G114" s="1571">
        <v>421</v>
      </c>
      <c r="H114" s="1433">
        <f>+'T-Balan21'!E425</f>
        <v>393645.5</v>
      </c>
      <c r="I114" s="1434">
        <v>0</v>
      </c>
      <c r="J114" s="1754"/>
    </row>
    <row r="115" spans="1:12">
      <c r="A115" s="1753">
        <v>419</v>
      </c>
      <c r="B115" s="1905"/>
      <c r="C115" s="1905"/>
      <c r="D115" s="917">
        <v>100</v>
      </c>
      <c r="E115" s="917"/>
      <c r="F115" s="921" t="s">
        <v>597</v>
      </c>
      <c r="G115" s="1571">
        <v>419</v>
      </c>
      <c r="H115" s="1433">
        <f>+'T-Balan21'!E423</f>
        <v>1065408.6599999999</v>
      </c>
      <c r="I115" s="1434">
        <v>0</v>
      </c>
      <c r="J115" s="1754"/>
    </row>
    <row r="116" spans="1:12">
      <c r="A116" s="1753">
        <v>418</v>
      </c>
      <c r="B116" s="1905"/>
      <c r="C116" s="1905"/>
      <c r="D116" s="917">
        <v>101</v>
      </c>
      <c r="E116" s="917"/>
      <c r="F116" s="921" t="s">
        <v>790</v>
      </c>
      <c r="G116" s="1571">
        <v>418</v>
      </c>
      <c r="H116" s="1433">
        <f>+'T-Balan21'!E422</f>
        <v>595375.43000000005</v>
      </c>
      <c r="I116" s="1434">
        <v>0</v>
      </c>
      <c r="J116" s="1754"/>
    </row>
    <row r="117" spans="1:12" ht="13.5" customHeight="1">
      <c r="A117" s="1753">
        <v>417</v>
      </c>
      <c r="B117" s="1905"/>
      <c r="C117" s="1905"/>
      <c r="D117" s="917">
        <v>102</v>
      </c>
      <c r="E117" s="917"/>
      <c r="F117" s="921" t="s">
        <v>1657</v>
      </c>
      <c r="G117" s="1571">
        <v>417</v>
      </c>
      <c r="H117" s="1433">
        <f>+'T-Balan21'!E421</f>
        <v>487314.06</v>
      </c>
      <c r="I117" s="1434">
        <v>0</v>
      </c>
      <c r="J117" s="1754"/>
    </row>
    <row r="118" spans="1:12">
      <c r="A118" s="1753"/>
      <c r="B118" s="1905"/>
      <c r="C118" s="1905"/>
      <c r="D118" s="917">
        <v>88</v>
      </c>
      <c r="E118" s="917"/>
      <c r="F118" s="925" t="s">
        <v>1473</v>
      </c>
      <c r="G118" s="1571">
        <v>408</v>
      </c>
      <c r="H118" s="1433">
        <f>+'T-Balan21'!E412</f>
        <v>200188.5</v>
      </c>
      <c r="I118" s="1434"/>
      <c r="J118" s="1754"/>
    </row>
    <row r="119" spans="1:12">
      <c r="A119" s="1753">
        <v>422</v>
      </c>
      <c r="B119" s="1905"/>
      <c r="C119" s="1905"/>
      <c r="D119" s="917">
        <v>103</v>
      </c>
      <c r="E119" s="917"/>
      <c r="F119" s="921" t="s">
        <v>1654</v>
      </c>
      <c r="G119" s="1571">
        <v>422</v>
      </c>
      <c r="H119" s="1433">
        <f>+'T-Balan21'!E426-'T-Balan21'!F426</f>
        <v>207866.07</v>
      </c>
      <c r="I119" s="1434">
        <v>0</v>
      </c>
      <c r="J119" s="1754"/>
    </row>
    <row r="120" spans="1:12">
      <c r="A120" s="1753">
        <v>411</v>
      </c>
      <c r="B120" s="1905"/>
      <c r="C120" s="1905"/>
      <c r="D120" s="917">
        <v>104</v>
      </c>
      <c r="E120" s="917"/>
      <c r="F120" s="921"/>
      <c r="G120" s="1571"/>
      <c r="H120" s="1433"/>
      <c r="I120" s="1434">
        <v>0</v>
      </c>
      <c r="J120" s="1754"/>
    </row>
    <row r="121" spans="1:12">
      <c r="A121" s="1753">
        <v>413</v>
      </c>
      <c r="B121" s="1905"/>
      <c r="C121" s="1905"/>
      <c r="D121" s="917">
        <v>105</v>
      </c>
      <c r="E121" s="917"/>
      <c r="F121" s="921" t="s">
        <v>799</v>
      </c>
      <c r="G121" s="1571">
        <v>413</v>
      </c>
      <c r="H121" s="1433">
        <f>+'T-Balan21'!E417</f>
        <v>1648023.02</v>
      </c>
      <c r="I121" s="1434">
        <v>0</v>
      </c>
      <c r="J121" s="1754"/>
    </row>
    <row r="122" spans="1:12">
      <c r="A122" s="1753">
        <v>414</v>
      </c>
      <c r="B122" s="1905"/>
      <c r="C122" s="1905"/>
      <c r="D122" s="917">
        <v>106</v>
      </c>
      <c r="E122" s="917"/>
      <c r="F122" s="921" t="s">
        <v>1651</v>
      </c>
      <c r="G122" s="1571">
        <v>414</v>
      </c>
      <c r="H122" s="1427">
        <f>+'T-Balan21'!E418-'T-Balan21'!F418</f>
        <v>2233639340.2399998</v>
      </c>
      <c r="I122" s="1434">
        <v>0</v>
      </c>
      <c r="J122" s="1754"/>
    </row>
    <row r="123" spans="1:12" ht="22.8">
      <c r="A123" s="1753"/>
      <c r="B123" s="1905"/>
      <c r="C123" s="1905"/>
      <c r="D123" s="917" t="s">
        <v>1770</v>
      </c>
      <c r="E123" s="917"/>
      <c r="F123" s="921" t="s">
        <v>1798</v>
      </c>
      <c r="G123" s="1571">
        <v>561</v>
      </c>
      <c r="H123" s="1433">
        <f>+'T-Balan21'!E565</f>
        <v>279694014.88</v>
      </c>
      <c r="I123" s="1434">
        <v>0</v>
      </c>
      <c r="J123" s="1754"/>
    </row>
    <row r="124" spans="1:12">
      <c r="A124" s="1753"/>
      <c r="B124" s="1905"/>
      <c r="C124" s="1905"/>
      <c r="D124" s="917">
        <v>94</v>
      </c>
      <c r="E124" s="917"/>
      <c r="F124" s="921" t="s">
        <v>1793</v>
      </c>
      <c r="G124" s="1571">
        <v>564</v>
      </c>
      <c r="H124" s="1433">
        <f>+'T-Balan21'!E568</f>
        <v>18102.5</v>
      </c>
      <c r="I124" s="1434">
        <v>0</v>
      </c>
      <c r="J124" s="1754"/>
    </row>
    <row r="125" spans="1:12">
      <c r="A125" s="1753"/>
      <c r="B125" s="1905"/>
      <c r="C125" s="1905"/>
      <c r="D125" s="917">
        <v>108</v>
      </c>
      <c r="E125" s="917"/>
      <c r="F125" s="921" t="s">
        <v>1652</v>
      </c>
      <c r="G125" s="1571">
        <v>542</v>
      </c>
      <c r="H125" s="1433">
        <f>+'T-Balan21'!E546</f>
        <v>355699.62</v>
      </c>
      <c r="I125" s="1434">
        <v>0</v>
      </c>
      <c r="J125" s="1754"/>
    </row>
    <row r="126" spans="1:12">
      <c r="A126" s="1753">
        <v>412</v>
      </c>
      <c r="B126" s="1905"/>
      <c r="C126" s="1905"/>
      <c r="D126" s="917">
        <v>109</v>
      </c>
      <c r="E126" s="917"/>
      <c r="F126" s="921" t="s">
        <v>1848</v>
      </c>
      <c r="G126" s="1571">
        <v>412</v>
      </c>
      <c r="H126" s="1433">
        <f>+'T-Balan21'!E416-'T-Balan21'!F416</f>
        <v>577330486.77999997</v>
      </c>
      <c r="I126" s="1434">
        <v>0</v>
      </c>
      <c r="J126" s="1754"/>
    </row>
    <row r="127" spans="1:12">
      <c r="A127" s="1753">
        <v>423</v>
      </c>
      <c r="B127" s="1905"/>
      <c r="C127" s="1905"/>
      <c r="D127" s="917">
        <v>110</v>
      </c>
      <c r="E127" s="917"/>
      <c r="F127" s="921" t="s">
        <v>55</v>
      </c>
      <c r="G127" s="1571">
        <v>423</v>
      </c>
      <c r="H127" s="1867">
        <f>+'T-Balan21'!E427</f>
        <v>710689966.89999998</v>
      </c>
      <c r="I127" s="1434">
        <v>0</v>
      </c>
      <c r="J127" s="1754"/>
      <c r="L127" s="714">
        <v>4085267559.4200001</v>
      </c>
    </row>
    <row r="128" spans="1:12">
      <c r="A128" s="1753"/>
      <c r="B128" s="1905"/>
      <c r="C128" s="1905"/>
      <c r="D128" s="917">
        <v>111</v>
      </c>
      <c r="E128" s="917"/>
      <c r="F128" s="921" t="s">
        <v>1463</v>
      </c>
      <c r="G128" s="1571">
        <v>526</v>
      </c>
      <c r="H128" s="1433">
        <f>+'T-Balan21'!E530-'T-Balan21'!F530</f>
        <v>394381.65</v>
      </c>
      <c r="I128" s="1434">
        <v>0</v>
      </c>
      <c r="J128" s="1754"/>
      <c r="L128" s="714">
        <v>3675460164.1900001</v>
      </c>
    </row>
    <row r="129" spans="1:12">
      <c r="A129" s="1753"/>
      <c r="B129" s="1905"/>
      <c r="C129" s="1905"/>
      <c r="D129" s="917">
        <v>112</v>
      </c>
      <c r="E129" s="917"/>
      <c r="F129" s="921" t="s">
        <v>1653</v>
      </c>
      <c r="G129" s="1571">
        <v>527</v>
      </c>
      <c r="H129" s="1433">
        <f>+'T-Balan21'!E531-'T-Balan21'!F531</f>
        <v>27352183.140000001</v>
      </c>
      <c r="I129" s="1434">
        <v>0</v>
      </c>
      <c r="J129" s="1754"/>
      <c r="L129" s="714">
        <v>409807395.23000002</v>
      </c>
    </row>
    <row r="130" spans="1:12">
      <c r="A130" s="1753"/>
      <c r="B130" s="1905"/>
      <c r="C130" s="1905"/>
      <c r="D130" s="917">
        <v>113</v>
      </c>
      <c r="E130" s="917"/>
      <c r="F130" s="921"/>
      <c r="G130" s="1571">
        <v>563</v>
      </c>
      <c r="H130" s="1433">
        <f>+'T-Balan21'!E567</f>
        <v>0</v>
      </c>
      <c r="I130" s="1434"/>
      <c r="J130" s="1754"/>
    </row>
    <row r="131" spans="1:12" ht="16.5" customHeight="1" thickBot="1">
      <c r="A131" s="1753">
        <v>415</v>
      </c>
      <c r="B131" s="1905"/>
      <c r="C131" s="1905"/>
      <c r="D131" s="917">
        <v>114</v>
      </c>
      <c r="E131" s="917"/>
      <c r="F131" s="921" t="s">
        <v>1658</v>
      </c>
      <c r="G131" s="1571">
        <v>415</v>
      </c>
      <c r="H131" s="1433">
        <f>+'T-Balan21'!E419</f>
        <v>1082.93</v>
      </c>
      <c r="I131" s="1434">
        <v>0</v>
      </c>
      <c r="J131" s="1754"/>
    </row>
    <row r="132" spans="1:12" ht="15.6" thickBot="1">
      <c r="A132" s="1753">
        <v>420</v>
      </c>
      <c r="B132" s="1905"/>
      <c r="C132" s="1905"/>
      <c r="D132" s="917">
        <v>116</v>
      </c>
      <c r="E132" s="917"/>
      <c r="F132" s="921" t="s">
        <v>1656</v>
      </c>
      <c r="G132" s="1571">
        <v>420</v>
      </c>
      <c r="H132" s="1433">
        <f>+'T-Balan21'!E424</f>
        <v>192598.56</v>
      </c>
      <c r="I132" s="1434">
        <v>0</v>
      </c>
      <c r="J132" s="1754"/>
      <c r="L132" s="1771"/>
    </row>
    <row r="133" spans="1:12" ht="15.6">
      <c r="A133" s="1753"/>
      <c r="B133" s="716"/>
      <c r="C133" s="716"/>
      <c r="D133" s="927"/>
      <c r="E133" s="927"/>
      <c r="F133" s="927"/>
      <c r="G133" s="1571"/>
      <c r="H133" s="1433"/>
      <c r="I133" s="1435">
        <f>SUM(H113:H132)</f>
        <v>3910765408.8799996</v>
      </c>
      <c r="J133" s="715"/>
      <c r="K133" s="714">
        <f>+I133+I111+I88</f>
        <v>3990695870.2099996</v>
      </c>
    </row>
    <row r="134" spans="1:12" ht="15.6">
      <c r="A134" s="1753"/>
      <c r="B134" s="3879" t="s">
        <v>509</v>
      </c>
      <c r="C134" s="3880"/>
      <c r="D134" s="3880"/>
      <c r="E134" s="3880"/>
      <c r="F134" s="3881"/>
      <c r="G134" s="1571"/>
      <c r="H134" s="1433"/>
      <c r="I134" s="1436"/>
      <c r="J134" s="715"/>
      <c r="K134" s="714">
        <f>+K133+I135</f>
        <v>20229395870.209999</v>
      </c>
    </row>
    <row r="135" spans="1:12" ht="15.6">
      <c r="A135" s="1753">
        <v>424</v>
      </c>
      <c r="B135" s="1905"/>
      <c r="C135" s="1905"/>
      <c r="D135" s="917">
        <v>114</v>
      </c>
      <c r="E135" s="917"/>
      <c r="F135" s="921" t="s">
        <v>56</v>
      </c>
      <c r="G135" s="1571">
        <v>424</v>
      </c>
      <c r="H135" s="1433">
        <f>+'T-Balan21'!E428</f>
        <v>16238700000</v>
      </c>
      <c r="I135" s="1435">
        <f>+H135</f>
        <v>16238700000</v>
      </c>
      <c r="J135" s="715"/>
      <c r="L135" s="1755"/>
    </row>
    <row r="136" spans="1:12">
      <c r="A136" s="1753"/>
      <c r="B136" s="3877" t="s">
        <v>510</v>
      </c>
      <c r="C136" s="3877"/>
      <c r="D136" s="3877"/>
      <c r="E136" s="3877"/>
      <c r="F136" s="3877"/>
      <c r="G136" s="1571"/>
      <c r="H136" s="1433"/>
      <c r="I136" s="1434"/>
      <c r="J136" s="1754"/>
    </row>
    <row r="137" spans="1:12">
      <c r="A137" s="1753">
        <v>301</v>
      </c>
      <c r="B137" s="1905"/>
      <c r="C137" s="1905"/>
      <c r="D137" s="917">
        <v>115</v>
      </c>
      <c r="E137" s="917"/>
      <c r="F137" s="921" t="s">
        <v>908</v>
      </c>
      <c r="G137" s="1571"/>
      <c r="H137" s="1433">
        <f>+'T-Balan21'!E305</f>
        <v>0</v>
      </c>
      <c r="I137" s="1434">
        <v>0</v>
      </c>
      <c r="J137" s="1754"/>
    </row>
    <row r="138" spans="1:12">
      <c r="A138" s="1753">
        <v>367</v>
      </c>
      <c r="B138" s="1905"/>
      <c r="C138" s="1905"/>
      <c r="D138" s="917">
        <v>116</v>
      </c>
      <c r="E138" s="917"/>
      <c r="F138" s="921" t="s">
        <v>1518</v>
      </c>
      <c r="G138" s="1571">
        <v>367</v>
      </c>
      <c r="H138" s="1433">
        <f>+'T-Balan21'!E371</f>
        <v>5406.81</v>
      </c>
      <c r="I138" s="1434">
        <v>0</v>
      </c>
      <c r="J138" s="1754"/>
    </row>
    <row r="139" spans="1:12">
      <c r="A139" s="1753">
        <v>305</v>
      </c>
      <c r="B139" s="1905"/>
      <c r="C139" s="1905"/>
      <c r="D139" s="917">
        <v>117</v>
      </c>
      <c r="E139" s="917"/>
      <c r="F139" s="921" t="s">
        <v>202</v>
      </c>
      <c r="G139" s="1571">
        <v>305</v>
      </c>
      <c r="H139" s="1433">
        <f>+'T-Balan21'!E309</f>
        <v>136130</v>
      </c>
      <c r="I139" s="1434">
        <v>0</v>
      </c>
      <c r="J139" s="1754"/>
    </row>
    <row r="140" spans="1:12">
      <c r="A140" s="1753">
        <v>307</v>
      </c>
      <c r="B140" s="1905"/>
      <c r="C140" s="1905"/>
      <c r="D140" s="917">
        <v>118</v>
      </c>
      <c r="E140" s="917"/>
      <c r="F140" s="921" t="s">
        <v>943</v>
      </c>
      <c r="G140" s="1571">
        <v>307</v>
      </c>
      <c r="H140" s="1433">
        <f>+'T-Balan21'!E311</f>
        <v>6000</v>
      </c>
      <c r="I140" s="1434">
        <v>0</v>
      </c>
      <c r="J140" s="1754"/>
    </row>
    <row r="141" spans="1:12">
      <c r="A141" s="1753">
        <v>308</v>
      </c>
      <c r="B141" s="1905"/>
      <c r="C141" s="1905"/>
      <c r="D141" s="917">
        <v>119</v>
      </c>
      <c r="E141" s="917"/>
      <c r="F141" s="921" t="s">
        <v>1519</v>
      </c>
      <c r="G141" s="1571">
        <v>308</v>
      </c>
      <c r="H141" s="1433">
        <f>+'T-Balan21'!E312</f>
        <v>1000</v>
      </c>
      <c r="I141" s="1434">
        <v>0</v>
      </c>
      <c r="J141" s="1754"/>
    </row>
    <row r="142" spans="1:12">
      <c r="A142" s="1753">
        <v>304</v>
      </c>
      <c r="B142" s="1905"/>
      <c r="C142" s="1905"/>
      <c r="D142" s="917">
        <v>120</v>
      </c>
      <c r="E142" s="917"/>
      <c r="F142" s="921" t="s">
        <v>201</v>
      </c>
      <c r="G142" s="1571">
        <v>304</v>
      </c>
      <c r="H142" s="1433">
        <f>+'T-Balan21'!E308</f>
        <v>24150</v>
      </c>
      <c r="I142" s="1434">
        <v>0</v>
      </c>
      <c r="J142" s="1754"/>
    </row>
    <row r="143" spans="1:12">
      <c r="A143" s="1753">
        <v>303</v>
      </c>
      <c r="B143" s="1905"/>
      <c r="C143" s="1905"/>
      <c r="D143" s="917">
        <v>121</v>
      </c>
      <c r="E143" s="917"/>
      <c r="F143" s="921" t="s">
        <v>200</v>
      </c>
      <c r="G143" s="1571">
        <v>303</v>
      </c>
      <c r="H143" s="1433">
        <f>+'T-Balan21'!E307</f>
        <v>605000</v>
      </c>
      <c r="I143" s="1434">
        <v>0</v>
      </c>
      <c r="J143" s="1754"/>
      <c r="K143" s="714">
        <v>16102128</v>
      </c>
    </row>
    <row r="144" spans="1:12" ht="14.25" customHeight="1">
      <c r="A144" s="1753">
        <v>302</v>
      </c>
      <c r="B144" s="1905"/>
      <c r="C144" s="1905"/>
      <c r="D144" s="917">
        <v>122</v>
      </c>
      <c r="E144" s="917"/>
      <c r="F144" s="921" t="s">
        <v>909</v>
      </c>
      <c r="G144" s="1571">
        <v>302</v>
      </c>
      <c r="H144" s="1433">
        <f>+'T-Balan21'!E306</f>
        <v>5000</v>
      </c>
      <c r="I144" s="1434">
        <v>0</v>
      </c>
      <c r="J144" s="1754"/>
      <c r="K144" s="714">
        <v>15876503</v>
      </c>
    </row>
    <row r="145" spans="1:11" ht="14.25" customHeight="1">
      <c r="A145" s="1753"/>
      <c r="B145" s="1905"/>
      <c r="C145" s="1905"/>
      <c r="D145" s="917">
        <v>124</v>
      </c>
      <c r="E145" s="917"/>
      <c r="F145" s="921" t="s">
        <v>203</v>
      </c>
      <c r="G145" s="1571">
        <v>306</v>
      </c>
      <c r="H145" s="1433">
        <f>+'T-Balan21'!E310</f>
        <v>1600</v>
      </c>
      <c r="I145" s="1434"/>
      <c r="J145" s="1754"/>
      <c r="K145" s="714">
        <f>SUM(K143:K144)</f>
        <v>31978631</v>
      </c>
    </row>
    <row r="146" spans="1:11" ht="13.95" customHeight="1">
      <c r="A146" s="1753"/>
      <c r="B146" s="1905"/>
      <c r="C146" s="1905"/>
      <c r="D146" s="917">
        <v>123</v>
      </c>
      <c r="E146" s="917"/>
      <c r="F146" s="921" t="s">
        <v>2366</v>
      </c>
      <c r="G146" s="1571">
        <v>511</v>
      </c>
      <c r="H146" s="1433">
        <f>+'T-Balan21'!E515</f>
        <v>0</v>
      </c>
      <c r="I146" s="1437">
        <f>SUM(H137:H146)</f>
        <v>784286.81</v>
      </c>
      <c r="J146" s="1754"/>
    </row>
    <row r="147" spans="1:11">
      <c r="A147" s="1753">
        <v>306</v>
      </c>
      <c r="B147" s="1905"/>
      <c r="C147" s="717"/>
      <c r="D147" s="918"/>
      <c r="E147" s="918"/>
      <c r="H147" s="1424"/>
      <c r="I147" s="1434">
        <v>0</v>
      </c>
      <c r="J147" s="1754"/>
      <c r="K147" s="714">
        <v>2246810</v>
      </c>
    </row>
    <row r="148" spans="1:11">
      <c r="A148" s="1753">
        <v>341</v>
      </c>
      <c r="B148" s="3877" t="s">
        <v>511</v>
      </c>
      <c r="C148" s="3877"/>
      <c r="D148" s="3877"/>
      <c r="E148" s="3877"/>
      <c r="F148" s="3877"/>
      <c r="G148" s="1571"/>
      <c r="H148" s="1433"/>
      <c r="I148" s="1424"/>
      <c r="J148" s="1754"/>
      <c r="K148" s="714">
        <f>SUM(K145:K147)</f>
        <v>34225441</v>
      </c>
    </row>
    <row r="149" spans="1:11">
      <c r="A149" s="1753">
        <v>376</v>
      </c>
      <c r="B149" s="1905"/>
      <c r="C149" s="1905"/>
      <c r="D149" s="917">
        <v>125</v>
      </c>
      <c r="E149" s="917"/>
      <c r="F149" s="921" t="s">
        <v>929</v>
      </c>
      <c r="G149" s="1571">
        <v>372</v>
      </c>
      <c r="H149" s="1433">
        <f>+'T-Balan21'!E376</f>
        <v>0</v>
      </c>
      <c r="I149" s="1434"/>
      <c r="J149" s="1754"/>
    </row>
    <row r="150" spans="1:11">
      <c r="A150" s="1753"/>
      <c r="B150" s="1905"/>
      <c r="C150" s="1905"/>
      <c r="D150" s="917">
        <v>126</v>
      </c>
      <c r="E150" s="917"/>
      <c r="F150" s="921" t="s">
        <v>931</v>
      </c>
      <c r="G150" s="1571">
        <v>374</v>
      </c>
      <c r="H150" s="1433">
        <f>+'T-Balan21'!E378</f>
        <v>0</v>
      </c>
      <c r="I150" s="1434">
        <v>0</v>
      </c>
      <c r="J150" s="1754"/>
    </row>
    <row r="151" spans="1:11">
      <c r="A151" s="1753">
        <v>372</v>
      </c>
      <c r="B151" s="1905"/>
      <c r="C151" s="1905"/>
      <c r="D151" s="917">
        <v>127</v>
      </c>
      <c r="E151" s="917"/>
      <c r="F151" s="921" t="s">
        <v>525</v>
      </c>
      <c r="G151" s="1571">
        <v>497</v>
      </c>
      <c r="H151" s="1433">
        <f>+'T-Balan21'!E501</f>
        <v>1350</v>
      </c>
      <c r="I151" s="1434">
        <v>0</v>
      </c>
      <c r="J151" s="1754"/>
      <c r="K151" s="714">
        <v>35623631</v>
      </c>
    </row>
    <row r="152" spans="1:11">
      <c r="A152" s="1753"/>
      <c r="B152" s="1905"/>
      <c r="C152" s="1905"/>
      <c r="D152" s="917">
        <v>128</v>
      </c>
      <c r="E152" s="917"/>
      <c r="F152" s="921" t="s">
        <v>709</v>
      </c>
      <c r="G152" s="1571">
        <v>377</v>
      </c>
      <c r="H152" s="1433">
        <f>+'T-Balan21'!E381</f>
        <v>50</v>
      </c>
      <c r="I152" s="1434">
        <v>0</v>
      </c>
      <c r="J152" s="1754"/>
    </row>
    <row r="153" spans="1:11">
      <c r="A153" s="1753">
        <v>340</v>
      </c>
      <c r="B153" s="1905"/>
      <c r="C153" s="1905"/>
      <c r="D153" s="917">
        <v>129</v>
      </c>
      <c r="E153" s="917"/>
      <c r="F153" s="921" t="s">
        <v>932</v>
      </c>
      <c r="G153" s="1571">
        <v>375</v>
      </c>
      <c r="H153" s="1433">
        <f>+'T-Balan21'!E379</f>
        <v>0</v>
      </c>
      <c r="I153" s="1434">
        <v>0</v>
      </c>
      <c r="J153" s="1754"/>
      <c r="K153" s="714">
        <f>+K145-K151</f>
        <v>-3645000</v>
      </c>
    </row>
    <row r="154" spans="1:11">
      <c r="A154" s="1753">
        <v>375</v>
      </c>
      <c r="B154" s="1905"/>
      <c r="C154" s="1905"/>
      <c r="D154" s="917">
        <v>131</v>
      </c>
      <c r="E154" s="917"/>
      <c r="F154" s="921" t="s">
        <v>1091</v>
      </c>
      <c r="G154" s="1571">
        <v>342</v>
      </c>
      <c r="H154" s="1433">
        <f>+'T-Balan21'!E346</f>
        <v>47688.4</v>
      </c>
      <c r="I154" s="1434">
        <v>0</v>
      </c>
      <c r="J154" s="1754"/>
    </row>
    <row r="155" spans="1:11">
      <c r="A155" s="1753"/>
      <c r="B155" s="1905"/>
      <c r="C155" s="1905"/>
      <c r="D155" s="917">
        <v>132</v>
      </c>
      <c r="E155" s="917"/>
      <c r="F155" s="921" t="s">
        <v>1089</v>
      </c>
      <c r="G155" s="1571">
        <v>340</v>
      </c>
      <c r="H155" s="1433">
        <f>+'T-Balan21'!E344</f>
        <v>19751.75</v>
      </c>
      <c r="I155" s="1434">
        <v>0</v>
      </c>
      <c r="J155" s="715"/>
    </row>
    <row r="156" spans="1:11">
      <c r="A156" s="1753"/>
      <c r="B156" s="1905"/>
      <c r="C156" s="1905"/>
      <c r="D156" s="917">
        <v>133</v>
      </c>
      <c r="E156" s="917"/>
      <c r="F156" s="921" t="s">
        <v>37</v>
      </c>
      <c r="G156" s="1571">
        <v>339</v>
      </c>
      <c r="H156" s="1433">
        <f>+'T-Balan21'!E343</f>
        <v>7173961.75</v>
      </c>
      <c r="I156" s="1434">
        <v>0</v>
      </c>
      <c r="J156" s="715"/>
    </row>
    <row r="157" spans="1:11" ht="15.6">
      <c r="A157" s="1753">
        <v>315</v>
      </c>
      <c r="B157" s="1905"/>
      <c r="C157" s="1905"/>
      <c r="D157" s="917">
        <v>134</v>
      </c>
      <c r="E157" s="917"/>
      <c r="F157" s="921" t="s">
        <v>933</v>
      </c>
      <c r="G157" s="1571">
        <v>376</v>
      </c>
      <c r="H157" s="1433">
        <f>+'T-Balan21'!E380</f>
        <v>350</v>
      </c>
      <c r="I157" s="1435">
        <f>SUM(H149:H157)</f>
        <v>7243151.9000000004</v>
      </c>
      <c r="J157" s="715"/>
    </row>
    <row r="158" spans="1:11" ht="15.6">
      <c r="A158" s="1753"/>
      <c r="B158" s="1905"/>
      <c r="C158" s="1905"/>
      <c r="D158" s="917"/>
      <c r="E158" s="917"/>
      <c r="F158" s="921"/>
      <c r="G158" s="1571"/>
      <c r="H158" s="1433"/>
      <c r="I158" s="1435"/>
      <c r="J158" s="715"/>
    </row>
    <row r="159" spans="1:11" ht="15.6">
      <c r="A159" s="1753">
        <v>316</v>
      </c>
      <c r="B159" s="3877" t="s">
        <v>512</v>
      </c>
      <c r="C159" s="3877"/>
      <c r="D159" s="3877"/>
      <c r="E159" s="3877"/>
      <c r="F159" s="3877"/>
      <c r="G159" s="1571"/>
      <c r="H159" s="1433"/>
      <c r="I159" s="1435"/>
      <c r="J159" s="715"/>
    </row>
    <row r="160" spans="1:11" ht="15.6">
      <c r="A160" s="1753"/>
      <c r="B160" s="1905"/>
      <c r="C160" s="1905"/>
      <c r="D160" s="917">
        <v>136</v>
      </c>
      <c r="E160" s="917"/>
      <c r="F160" s="921" t="s">
        <v>148</v>
      </c>
      <c r="G160" s="1571">
        <v>315</v>
      </c>
      <c r="H160" s="1433">
        <f>+'T-Balan21'!E319</f>
        <v>1912872</v>
      </c>
      <c r="I160" s="1435">
        <f>H160</f>
        <v>1912872</v>
      </c>
      <c r="J160" s="715"/>
      <c r="K160" s="1772" t="s">
        <v>1391</v>
      </c>
    </row>
    <row r="161" spans="1:12" ht="15.6">
      <c r="A161" s="1753">
        <v>338</v>
      </c>
      <c r="B161" s="3877" t="s">
        <v>49</v>
      </c>
      <c r="C161" s="3877"/>
      <c r="D161" s="3877"/>
      <c r="E161" s="3877"/>
      <c r="F161" s="3877"/>
      <c r="G161" s="1571"/>
      <c r="H161" s="1433"/>
      <c r="I161" s="1436"/>
      <c r="J161" s="715"/>
      <c r="K161" s="1772">
        <f>+'Other-Inc21'!G39</f>
        <v>257955446.63999999</v>
      </c>
    </row>
    <row r="162" spans="1:12" ht="15.6">
      <c r="A162" s="1753"/>
      <c r="B162" s="1905"/>
      <c r="C162" s="1905"/>
      <c r="D162" s="917">
        <v>137</v>
      </c>
      <c r="E162" s="917"/>
      <c r="F162" s="921" t="s">
        <v>149</v>
      </c>
      <c r="G162" s="1571">
        <v>316</v>
      </c>
      <c r="H162" s="1433">
        <f>+'T-Balan21'!E320</f>
        <v>917657.01</v>
      </c>
      <c r="I162" s="1435">
        <f>H162</f>
        <v>917657.01</v>
      </c>
      <c r="J162" s="715"/>
    </row>
    <row r="163" spans="1:12" ht="15.6">
      <c r="A163" s="1753"/>
      <c r="B163" s="3877" t="s">
        <v>207</v>
      </c>
      <c r="C163" s="3877"/>
      <c r="D163" s="3877"/>
      <c r="E163" s="3877"/>
      <c r="F163" s="3877"/>
      <c r="G163" s="1571"/>
      <c r="H163" s="1433"/>
      <c r="I163" s="1436"/>
      <c r="J163" s="1754"/>
    </row>
    <row r="164" spans="1:12" ht="15.6">
      <c r="A164" s="1753">
        <v>128</v>
      </c>
      <c r="B164" s="1905"/>
      <c r="C164" s="1905"/>
      <c r="D164" s="917">
        <v>138</v>
      </c>
      <c r="E164" s="917"/>
      <c r="F164" s="921" t="s">
        <v>36</v>
      </c>
      <c r="G164" s="1571">
        <v>338</v>
      </c>
      <c r="H164" s="1433">
        <f>+'Notes 4-33'!D341</f>
        <v>7525116027.2580013</v>
      </c>
      <c r="I164" s="1435">
        <f>+H164</f>
        <v>7525116027.2580013</v>
      </c>
      <c r="J164" s="1754"/>
      <c r="K164" s="714">
        <v>564912094.39999998</v>
      </c>
    </row>
    <row r="165" spans="1:12" ht="15.6">
      <c r="A165" s="1753">
        <v>130</v>
      </c>
      <c r="B165" s="1905"/>
      <c r="C165" s="1905"/>
      <c r="D165" s="917"/>
      <c r="E165" s="917"/>
      <c r="F165" s="921"/>
      <c r="G165" s="1571"/>
      <c r="H165" s="1433"/>
      <c r="I165" s="1436"/>
      <c r="J165" s="1754"/>
      <c r="K165" s="714">
        <v>324432617.18000001</v>
      </c>
      <c r="L165" s="714">
        <f>+'T-Balan21'!E342</f>
        <v>7267160580.618</v>
      </c>
    </row>
    <row r="166" spans="1:12">
      <c r="A166" s="1753">
        <v>124</v>
      </c>
      <c r="B166" s="3878" t="s">
        <v>208</v>
      </c>
      <c r="C166" s="3878"/>
      <c r="D166" s="3878"/>
      <c r="E166" s="3878"/>
      <c r="F166" s="3878"/>
      <c r="G166" s="1571"/>
      <c r="H166" s="1433"/>
      <c r="I166" s="1434"/>
      <c r="J166" s="1754"/>
      <c r="K166" s="714">
        <v>240479477.21999997</v>
      </c>
    </row>
    <row r="167" spans="1:12">
      <c r="A167" s="1753">
        <v>125</v>
      </c>
      <c r="B167" s="1905"/>
      <c r="C167" s="1905"/>
      <c r="D167" s="917">
        <v>139</v>
      </c>
      <c r="E167" s="917"/>
      <c r="F167" s="921" t="s">
        <v>74</v>
      </c>
      <c r="G167" s="1571">
        <v>130</v>
      </c>
      <c r="H167" s="1433">
        <f>+'T-Balan21'!E134</f>
        <v>434283</v>
      </c>
      <c r="I167" s="1434">
        <v>0</v>
      </c>
      <c r="J167" s="1754"/>
    </row>
    <row r="168" spans="1:12">
      <c r="A168" s="1753">
        <v>135</v>
      </c>
      <c r="B168" s="1905"/>
      <c r="C168" s="1905"/>
      <c r="D168" s="917">
        <v>140</v>
      </c>
      <c r="E168" s="917"/>
      <c r="F168" s="921" t="s">
        <v>262</v>
      </c>
      <c r="G168" s="1571">
        <v>125</v>
      </c>
      <c r="H168" s="1433">
        <f>+'T-Balan21'!E129</f>
        <v>0</v>
      </c>
      <c r="I168" s="1434">
        <v>0</v>
      </c>
      <c r="J168" s="1754"/>
    </row>
    <row r="169" spans="1:12">
      <c r="A169" s="1753">
        <v>138</v>
      </c>
      <c r="B169" s="1905"/>
      <c r="C169" s="1905"/>
      <c r="D169" s="917">
        <v>141</v>
      </c>
      <c r="E169" s="917"/>
      <c r="F169" s="921" t="s">
        <v>249</v>
      </c>
      <c r="G169" s="1571">
        <v>109</v>
      </c>
      <c r="H169" s="1433">
        <f>+'T-Balan21'!E113</f>
        <v>732742</v>
      </c>
      <c r="I169" s="1434">
        <v>0</v>
      </c>
      <c r="J169" s="1754"/>
      <c r="K169" s="1580">
        <v>107</v>
      </c>
    </row>
    <row r="170" spans="1:12">
      <c r="A170" s="1753">
        <v>121</v>
      </c>
      <c r="B170" s="1905"/>
      <c r="C170" s="1905"/>
      <c r="D170" s="917">
        <v>142</v>
      </c>
      <c r="E170" s="917"/>
      <c r="F170" s="921" t="s">
        <v>261</v>
      </c>
      <c r="G170" s="1571">
        <v>124</v>
      </c>
      <c r="H170" s="1433">
        <f>+'T-Balan21'!E128</f>
        <v>201822986.28999999</v>
      </c>
      <c r="I170" s="1434">
        <v>0</v>
      </c>
      <c r="J170" s="1754"/>
      <c r="K170" s="1579">
        <v>108</v>
      </c>
    </row>
    <row r="171" spans="1:12">
      <c r="A171" s="1753">
        <v>122</v>
      </c>
      <c r="B171" s="1905"/>
      <c r="C171" s="1905"/>
      <c r="D171" s="917">
        <v>143</v>
      </c>
      <c r="E171" s="917"/>
      <c r="F171" s="921" t="s">
        <v>263</v>
      </c>
      <c r="G171" s="1571">
        <v>126</v>
      </c>
      <c r="H171" s="1433">
        <f>+'T-Balan21'!E130</f>
        <v>0</v>
      </c>
      <c r="I171" s="1434">
        <v>0</v>
      </c>
      <c r="J171" s="1754"/>
      <c r="K171" s="1579">
        <v>109</v>
      </c>
    </row>
    <row r="172" spans="1:12">
      <c r="A172" s="1753">
        <v>134</v>
      </c>
      <c r="B172" s="1905"/>
      <c r="C172" s="1905"/>
      <c r="D172" s="917">
        <v>144</v>
      </c>
      <c r="E172" s="917"/>
      <c r="F172" s="921" t="s">
        <v>268</v>
      </c>
      <c r="G172" s="1571">
        <v>138</v>
      </c>
      <c r="H172" s="1433">
        <f>+'T-Balan21'!E142</f>
        <v>0</v>
      </c>
      <c r="I172" s="1434">
        <v>0</v>
      </c>
      <c r="J172" s="1754"/>
      <c r="K172" s="1579">
        <v>113</v>
      </c>
    </row>
    <row r="173" spans="1:12">
      <c r="A173" s="1753">
        <v>127</v>
      </c>
      <c r="B173" s="1905"/>
      <c r="C173" s="1905"/>
      <c r="D173" s="917">
        <v>145</v>
      </c>
      <c r="E173" s="917"/>
      <c r="F173" s="921" t="s">
        <v>265</v>
      </c>
      <c r="G173" s="1571">
        <v>128</v>
      </c>
      <c r="H173" s="1433">
        <f>+'T-Balan21'!E132</f>
        <v>3434201.17</v>
      </c>
      <c r="I173" s="1434">
        <v>0</v>
      </c>
      <c r="J173" s="1754"/>
      <c r="K173" s="1580">
        <v>114</v>
      </c>
    </row>
    <row r="174" spans="1:12">
      <c r="A174" s="1753">
        <v>109</v>
      </c>
      <c r="B174" s="1905"/>
      <c r="C174" s="1905"/>
      <c r="D174" s="917">
        <v>146</v>
      </c>
      <c r="E174" s="917"/>
      <c r="F174" s="921" t="s">
        <v>258</v>
      </c>
      <c r="G174" s="1571">
        <v>121</v>
      </c>
      <c r="H174" s="1433">
        <f>+'T-Balan21'!E125</f>
        <v>28377371.73</v>
      </c>
      <c r="I174" s="1434">
        <v>0</v>
      </c>
      <c r="J174" s="1754"/>
      <c r="K174" s="1579">
        <v>115</v>
      </c>
    </row>
    <row r="175" spans="1:12">
      <c r="A175" s="1753">
        <v>131</v>
      </c>
      <c r="B175" s="1905"/>
      <c r="C175" s="1905"/>
      <c r="D175" s="917">
        <v>147</v>
      </c>
      <c r="E175" s="917"/>
      <c r="F175" s="921" t="s">
        <v>259</v>
      </c>
      <c r="G175" s="1571">
        <v>122</v>
      </c>
      <c r="H175" s="1433">
        <f>+'T-Balan21'!E126</f>
        <v>2990336.29</v>
      </c>
      <c r="I175" s="1434">
        <v>0</v>
      </c>
      <c r="J175" s="1754"/>
      <c r="K175" s="1579">
        <v>116</v>
      </c>
    </row>
    <row r="176" spans="1:12">
      <c r="A176" s="1753">
        <v>126</v>
      </c>
      <c r="B176" s="1905"/>
      <c r="C176" s="1905"/>
      <c r="D176" s="917">
        <v>148</v>
      </c>
      <c r="E176" s="917"/>
      <c r="F176" s="921" t="s">
        <v>260</v>
      </c>
      <c r="G176" s="1571">
        <v>123</v>
      </c>
      <c r="H176" s="1433">
        <f>+'T-Balan21'!E127</f>
        <v>1342375.93</v>
      </c>
      <c r="I176" s="1434">
        <v>0</v>
      </c>
      <c r="J176" s="1754"/>
      <c r="K176" s="1579">
        <v>118</v>
      </c>
    </row>
    <row r="177" spans="1:11">
      <c r="A177" s="1753">
        <v>119</v>
      </c>
      <c r="B177" s="1905"/>
      <c r="C177" s="1905"/>
      <c r="D177" s="917">
        <v>149</v>
      </c>
      <c r="E177" s="917"/>
      <c r="F177" s="921" t="s">
        <v>1452</v>
      </c>
      <c r="G177" s="1571">
        <v>127</v>
      </c>
      <c r="H177" s="1433">
        <f>+'T-Balan21'!E131</f>
        <v>0</v>
      </c>
      <c r="I177" s="1434">
        <v>0</v>
      </c>
      <c r="J177" s="1754"/>
      <c r="K177" s="1579">
        <v>119</v>
      </c>
    </row>
    <row r="178" spans="1:11">
      <c r="A178" s="1753">
        <v>114</v>
      </c>
      <c r="B178" s="1905"/>
      <c r="C178" s="1905"/>
      <c r="D178" s="917">
        <v>150</v>
      </c>
      <c r="E178" s="917"/>
      <c r="F178" s="921" t="s">
        <v>269</v>
      </c>
      <c r="G178" s="1571">
        <v>139</v>
      </c>
      <c r="H178" s="1433">
        <f>+'T-Balan21'!E143</f>
        <v>0</v>
      </c>
      <c r="I178" s="1434">
        <v>0</v>
      </c>
      <c r="J178" s="1754"/>
      <c r="K178" s="1579">
        <v>120</v>
      </c>
    </row>
    <row r="179" spans="1:11">
      <c r="A179" s="1753">
        <v>107</v>
      </c>
      <c r="B179" s="1905"/>
      <c r="C179" s="1905"/>
      <c r="D179" s="917">
        <v>151</v>
      </c>
      <c r="E179" s="917"/>
      <c r="F179" s="921" t="s">
        <v>471</v>
      </c>
      <c r="G179" s="1571">
        <v>135</v>
      </c>
      <c r="H179" s="1433">
        <f>+'T-Balan21'!E139</f>
        <v>0</v>
      </c>
      <c r="I179" s="1434">
        <v>0</v>
      </c>
      <c r="J179" s="1754"/>
      <c r="K179" s="1579">
        <v>121</v>
      </c>
    </row>
    <row r="180" spans="1:11">
      <c r="A180" s="1753">
        <v>115</v>
      </c>
      <c r="B180" s="1905"/>
      <c r="C180" s="1905"/>
      <c r="D180" s="917">
        <v>152</v>
      </c>
      <c r="E180" s="917"/>
      <c r="F180" s="921" t="s">
        <v>470</v>
      </c>
      <c r="G180" s="1571">
        <v>134</v>
      </c>
      <c r="H180" s="1433">
        <f>+'T-Balan21'!E138</f>
        <v>0</v>
      </c>
      <c r="I180" s="1434">
        <v>0</v>
      </c>
      <c r="J180" s="1754"/>
      <c r="K180" s="1579">
        <v>122</v>
      </c>
    </row>
    <row r="181" spans="1:11">
      <c r="A181" s="1753">
        <v>116</v>
      </c>
      <c r="B181" s="1905"/>
      <c r="C181" s="1905"/>
      <c r="D181" s="917">
        <v>153</v>
      </c>
      <c r="E181" s="917"/>
      <c r="F181" s="921" t="s">
        <v>1520</v>
      </c>
      <c r="G181" s="1571">
        <v>137</v>
      </c>
      <c r="H181" s="1433">
        <f>+'T-Balan21'!E141</f>
        <v>6295559</v>
      </c>
      <c r="I181" s="1434">
        <v>0</v>
      </c>
      <c r="J181" s="1754"/>
      <c r="K181" s="1579">
        <v>123</v>
      </c>
    </row>
    <row r="182" spans="1:11">
      <c r="A182" s="1753">
        <v>137</v>
      </c>
      <c r="B182" s="1905"/>
      <c r="C182" s="1905"/>
      <c r="D182" s="917">
        <v>154</v>
      </c>
      <c r="E182" s="917"/>
      <c r="F182" s="921" t="s">
        <v>257</v>
      </c>
      <c r="G182" s="1571">
        <v>120</v>
      </c>
      <c r="H182" s="1433">
        <f>+'T-Balan21'!E124</f>
        <v>0</v>
      </c>
      <c r="I182" s="1434">
        <v>0</v>
      </c>
      <c r="J182" s="1754"/>
      <c r="K182" s="1579">
        <v>124</v>
      </c>
    </row>
    <row r="183" spans="1:11">
      <c r="A183" s="1753">
        <v>108</v>
      </c>
      <c r="B183" s="1905"/>
      <c r="C183" s="1905"/>
      <c r="D183" s="917">
        <v>155</v>
      </c>
      <c r="E183" s="917"/>
      <c r="F183" s="921" t="s">
        <v>472</v>
      </c>
      <c r="G183" s="1571">
        <v>136</v>
      </c>
      <c r="H183" s="1433">
        <f>+'T-Balan21'!E140</f>
        <v>0</v>
      </c>
      <c r="I183" s="1434">
        <v>0</v>
      </c>
      <c r="J183" s="1754"/>
      <c r="K183" s="1579">
        <v>125</v>
      </c>
    </row>
    <row r="184" spans="1:11">
      <c r="A184" s="1753">
        <v>143</v>
      </c>
      <c r="B184" s="1905"/>
      <c r="C184" s="1905"/>
      <c r="D184" s="917">
        <v>156</v>
      </c>
      <c r="E184" s="917"/>
      <c r="F184" s="921" t="s">
        <v>271</v>
      </c>
      <c r="G184" s="1571">
        <v>142</v>
      </c>
      <c r="H184" s="1433">
        <f>+'T-Balan21'!E146</f>
        <v>3389187.48</v>
      </c>
      <c r="I184" s="1434">
        <v>0</v>
      </c>
      <c r="J184" s="1754"/>
      <c r="K184" s="1579">
        <v>126</v>
      </c>
    </row>
    <row r="185" spans="1:11">
      <c r="A185" s="1753">
        <v>120</v>
      </c>
      <c r="B185" s="1905"/>
      <c r="C185" s="1905"/>
      <c r="D185" s="917">
        <v>157</v>
      </c>
      <c r="E185" s="917"/>
      <c r="F185" s="921" t="s">
        <v>1380</v>
      </c>
      <c r="G185" s="1571">
        <v>119</v>
      </c>
      <c r="H185" s="1433">
        <f>+'T-Balan21'!E123</f>
        <v>9203974.4700000007</v>
      </c>
      <c r="I185" s="1434">
        <v>0</v>
      </c>
      <c r="J185" s="1754"/>
      <c r="K185" s="1579">
        <v>127</v>
      </c>
    </row>
    <row r="186" spans="1:11">
      <c r="A186" s="1753">
        <v>129</v>
      </c>
      <c r="B186" s="1905"/>
      <c r="C186" s="1905"/>
      <c r="D186" s="917">
        <v>158</v>
      </c>
      <c r="E186" s="917"/>
      <c r="F186" s="921" t="s">
        <v>256</v>
      </c>
      <c r="G186" s="1571">
        <v>118</v>
      </c>
      <c r="H186" s="1433">
        <f>+'T-Balan21'!E122</f>
        <v>722933.75</v>
      </c>
      <c r="I186" s="1434">
        <v>0</v>
      </c>
      <c r="J186" s="1754"/>
      <c r="K186" s="1579">
        <v>128</v>
      </c>
    </row>
    <row r="187" spans="1:11">
      <c r="A187" s="1753">
        <v>142</v>
      </c>
      <c r="B187" s="1905"/>
      <c r="C187" s="1905"/>
      <c r="D187" s="917">
        <v>159</v>
      </c>
      <c r="E187" s="917"/>
      <c r="F187" s="921" t="s">
        <v>272</v>
      </c>
      <c r="G187" s="1571">
        <v>143</v>
      </c>
      <c r="H187" s="1433">
        <f>+'T-Balan21'!E147</f>
        <v>0</v>
      </c>
      <c r="I187" s="1434">
        <v>0</v>
      </c>
      <c r="J187" s="1754"/>
      <c r="K187" s="1579">
        <v>129</v>
      </c>
    </row>
    <row r="188" spans="1:11">
      <c r="A188" s="1753">
        <v>123</v>
      </c>
      <c r="B188" s="1905"/>
      <c r="C188" s="1905"/>
      <c r="D188" s="917">
        <v>160</v>
      </c>
      <c r="E188" s="917"/>
      <c r="F188" s="921" t="s">
        <v>75</v>
      </c>
      <c r="G188" s="1571">
        <v>131</v>
      </c>
      <c r="H188" s="1433">
        <f>+'T-Balan21'!E135</f>
        <v>2145840</v>
      </c>
      <c r="I188" s="1434">
        <v>0</v>
      </c>
      <c r="J188" s="1754"/>
      <c r="K188" s="1579">
        <v>130</v>
      </c>
    </row>
    <row r="189" spans="1:11">
      <c r="A189" s="1753">
        <v>118</v>
      </c>
      <c r="B189" s="1905"/>
      <c r="C189" s="1905"/>
      <c r="D189" s="917">
        <v>161</v>
      </c>
      <c r="E189" s="917"/>
      <c r="F189" s="921" t="s">
        <v>248</v>
      </c>
      <c r="G189" s="1571">
        <v>108</v>
      </c>
      <c r="H189" s="1433">
        <f>+'T-Balan21'!E112</f>
        <v>83289530</v>
      </c>
      <c r="I189" s="1434">
        <v>0</v>
      </c>
      <c r="J189" s="1754"/>
      <c r="K189" s="1579">
        <v>131</v>
      </c>
    </row>
    <row r="190" spans="1:11">
      <c r="A190" s="1753">
        <v>139</v>
      </c>
      <c r="B190" s="1905"/>
      <c r="C190" s="1905"/>
      <c r="D190" s="917">
        <v>162</v>
      </c>
      <c r="E190" s="917"/>
      <c r="F190" s="921" t="s">
        <v>1521</v>
      </c>
      <c r="G190" s="1571">
        <v>140</v>
      </c>
      <c r="H190" s="1433">
        <f>+'T-Balan21'!E144</f>
        <v>82808</v>
      </c>
      <c r="I190" s="1434">
        <v>0</v>
      </c>
      <c r="J190" s="1754"/>
      <c r="K190" s="1579">
        <v>132</v>
      </c>
    </row>
    <row r="191" spans="1:11">
      <c r="A191" s="1753">
        <v>113</v>
      </c>
      <c r="B191" s="1905"/>
      <c r="C191" s="1905"/>
      <c r="D191" s="917">
        <v>163</v>
      </c>
      <c r="E191" s="917"/>
      <c r="F191" s="921" t="s">
        <v>1382</v>
      </c>
      <c r="G191" s="1571">
        <v>132</v>
      </c>
      <c r="H191" s="1433">
        <f>+'T-Balan21'!E136</f>
        <v>0</v>
      </c>
      <c r="I191" s="1434">
        <v>0</v>
      </c>
      <c r="J191" s="1754"/>
      <c r="K191" s="1579">
        <v>133</v>
      </c>
    </row>
    <row r="192" spans="1:11">
      <c r="A192" s="1753">
        <v>133</v>
      </c>
      <c r="B192" s="1905"/>
      <c r="C192" s="1905"/>
      <c r="D192" s="917">
        <v>164</v>
      </c>
      <c r="E192" s="917"/>
      <c r="F192" s="921" t="s">
        <v>252</v>
      </c>
      <c r="G192" s="1571">
        <v>113</v>
      </c>
      <c r="H192" s="1433">
        <f>+'T-Balan21'!E117</f>
        <v>43291366.479999997</v>
      </c>
      <c r="I192" s="1434">
        <v>0</v>
      </c>
      <c r="J192" s="1754"/>
      <c r="K192" s="1579">
        <v>134</v>
      </c>
    </row>
    <row r="193" spans="1:13">
      <c r="A193" s="1753">
        <v>132</v>
      </c>
      <c r="B193" s="1905"/>
      <c r="C193" s="1905"/>
      <c r="D193" s="917">
        <v>165</v>
      </c>
      <c r="E193" s="917"/>
      <c r="F193" s="921" t="s">
        <v>957</v>
      </c>
      <c r="G193" s="1571">
        <v>133</v>
      </c>
      <c r="H193" s="1433">
        <f>+'T-Balan21'!E137</f>
        <v>0</v>
      </c>
      <c r="I193" s="1434">
        <v>0</v>
      </c>
      <c r="J193" s="1754"/>
      <c r="K193" s="1579">
        <v>135</v>
      </c>
    </row>
    <row r="194" spans="1:13">
      <c r="A194" s="1753">
        <v>141</v>
      </c>
      <c r="B194" s="1905"/>
      <c r="C194" s="1905"/>
      <c r="D194" s="917">
        <v>166</v>
      </c>
      <c r="E194" s="917"/>
      <c r="F194" s="921" t="s">
        <v>266</v>
      </c>
      <c r="G194" s="1571">
        <v>129</v>
      </c>
      <c r="H194" s="1433">
        <f>+'T-Balan21'!E133</f>
        <v>0</v>
      </c>
      <c r="I194" s="1434">
        <v>0</v>
      </c>
      <c r="J194" s="1754"/>
      <c r="K194" s="1579">
        <v>136</v>
      </c>
    </row>
    <row r="195" spans="1:13">
      <c r="A195" s="1753">
        <v>145</v>
      </c>
      <c r="B195" s="1905"/>
      <c r="C195" s="1905"/>
      <c r="D195" s="917">
        <v>167</v>
      </c>
      <c r="E195" s="917"/>
      <c r="F195" s="921" t="s">
        <v>270</v>
      </c>
      <c r="G195" s="1571">
        <v>141</v>
      </c>
      <c r="H195" s="1433">
        <f>+'T-Balan21'!E145</f>
        <v>0</v>
      </c>
      <c r="I195" s="1434">
        <v>0</v>
      </c>
      <c r="J195" s="1754"/>
      <c r="K195" s="1579">
        <v>137</v>
      </c>
    </row>
    <row r="196" spans="1:13">
      <c r="A196" s="1753">
        <v>144</v>
      </c>
      <c r="B196" s="1905"/>
      <c r="C196" s="1905"/>
      <c r="D196" s="917">
        <v>168</v>
      </c>
      <c r="E196" s="917"/>
      <c r="F196" s="921" t="s">
        <v>39</v>
      </c>
      <c r="G196" s="1571">
        <v>145</v>
      </c>
      <c r="H196" s="1433">
        <f>+'T-Balan21'!E149</f>
        <v>1807742.355</v>
      </c>
      <c r="I196" s="1434">
        <v>0</v>
      </c>
      <c r="J196" s="1754"/>
      <c r="K196" s="1579">
        <v>138</v>
      </c>
    </row>
    <row r="197" spans="1:13">
      <c r="A197" s="1753">
        <v>140</v>
      </c>
      <c r="B197" s="1905"/>
      <c r="C197" s="1905"/>
      <c r="D197" s="917">
        <v>169</v>
      </c>
      <c r="E197" s="917"/>
      <c r="F197" s="921" t="s">
        <v>40</v>
      </c>
      <c r="G197" s="1571">
        <v>144</v>
      </c>
      <c r="H197" s="1433">
        <f>+'T-Balan21'!E148</f>
        <v>0</v>
      </c>
      <c r="I197" s="1434">
        <v>0</v>
      </c>
      <c r="J197" s="1754"/>
      <c r="K197" s="1579">
        <v>139</v>
      </c>
    </row>
    <row r="198" spans="1:13">
      <c r="A198" s="1753">
        <v>136</v>
      </c>
      <c r="B198" s="1905"/>
      <c r="C198" s="1905"/>
      <c r="D198" s="917">
        <v>170</v>
      </c>
      <c r="E198" s="917"/>
      <c r="F198" s="921" t="s">
        <v>253</v>
      </c>
      <c r="G198" s="1575">
        <v>114</v>
      </c>
      <c r="H198" s="1433">
        <f>+'T-Balan21'!E118</f>
        <v>76496924.435000002</v>
      </c>
      <c r="I198" s="1434">
        <v>0</v>
      </c>
      <c r="J198" s="1754"/>
      <c r="K198" s="1579">
        <v>140</v>
      </c>
    </row>
    <row r="199" spans="1:13">
      <c r="A199" s="1753"/>
      <c r="B199" s="1905"/>
      <c r="C199" s="1905"/>
      <c r="D199" s="917">
        <v>171</v>
      </c>
      <c r="E199" s="917"/>
      <c r="F199" s="921" t="s">
        <v>1522</v>
      </c>
      <c r="G199" s="1575">
        <v>107</v>
      </c>
      <c r="H199" s="1433">
        <f>+'T-Balan21'!E111</f>
        <v>1985667.38</v>
      </c>
      <c r="I199" s="1434">
        <v>0</v>
      </c>
      <c r="K199" s="1579">
        <v>141</v>
      </c>
      <c r="L199" s="714">
        <v>182745824.84</v>
      </c>
      <c r="M199" s="714">
        <f>+H202-L199</f>
        <v>356168654.58499992</v>
      </c>
    </row>
    <row r="200" spans="1:13">
      <c r="A200" s="1753"/>
      <c r="B200" s="1905"/>
      <c r="C200" s="1905"/>
      <c r="D200" s="917">
        <v>172</v>
      </c>
      <c r="E200" s="917"/>
      <c r="F200" s="921" t="s">
        <v>254</v>
      </c>
      <c r="G200" s="1571">
        <v>115</v>
      </c>
      <c r="H200" s="1433">
        <f>+'T-Balan21'!E119</f>
        <v>65551866.164999999</v>
      </c>
      <c r="I200" s="1434">
        <v>0</v>
      </c>
      <c r="J200" s="715"/>
      <c r="K200" s="1579">
        <v>142</v>
      </c>
    </row>
    <row r="201" spans="1:13">
      <c r="A201" s="1753"/>
      <c r="B201" s="1905"/>
      <c r="C201" s="1905"/>
      <c r="D201" s="917">
        <v>173</v>
      </c>
      <c r="E201" s="917"/>
      <c r="F201" s="921" t="s">
        <v>255</v>
      </c>
      <c r="G201" s="1571">
        <v>116</v>
      </c>
      <c r="H201" s="1433">
        <f>+'T-Balan21'!E120</f>
        <v>5516783.5</v>
      </c>
      <c r="I201" s="1434">
        <v>0</v>
      </c>
      <c r="J201" s="715"/>
      <c r="K201" s="1579">
        <v>143</v>
      </c>
      <c r="L201" s="714">
        <v>69019289.829999998</v>
      </c>
      <c r="M201" s="1755">
        <f>+L201-I204</f>
        <v>-100083501.4054219</v>
      </c>
    </row>
    <row r="202" spans="1:13" ht="15.6">
      <c r="A202" s="1753"/>
      <c r="B202" s="1905"/>
      <c r="C202" s="1905"/>
      <c r="D202" s="917"/>
      <c r="E202" s="917"/>
      <c r="F202" s="921"/>
      <c r="G202" s="1576"/>
      <c r="H202" s="1437">
        <f>SUM(H167:H201)</f>
        <v>538914479.42499995</v>
      </c>
      <c r="I202" s="1425"/>
      <c r="J202" s="715"/>
      <c r="K202" s="1579">
        <v>144</v>
      </c>
      <c r="L202" s="714">
        <v>0.18</v>
      </c>
    </row>
    <row r="203" spans="1:13" ht="15.6">
      <c r="A203" s="1753"/>
      <c r="B203" s="714"/>
      <c r="C203" s="714"/>
      <c r="D203" s="928">
        <v>174</v>
      </c>
      <c r="E203" s="929"/>
      <c r="F203" s="929" t="s">
        <v>777</v>
      </c>
      <c r="G203" s="1577">
        <v>350</v>
      </c>
      <c r="H203" s="1438">
        <f>+'Annexure-1 Schedule'!L56</f>
        <v>369811688.18957806</v>
      </c>
      <c r="I203" s="1436"/>
      <c r="J203" s="1773">
        <f>+'Annexure-1 Schedule'!L68</f>
        <v>369811688.18957806</v>
      </c>
      <c r="K203" s="1579">
        <v>145</v>
      </c>
    </row>
    <row r="204" spans="1:13" ht="15.6">
      <c r="B204" s="1905"/>
      <c r="C204" s="1905"/>
      <c r="D204" s="917"/>
      <c r="E204" s="917"/>
      <c r="F204" s="921"/>
      <c r="H204" s="1437">
        <f>SUM(H202-H203)</f>
        <v>169102791.2354219</v>
      </c>
      <c r="I204" s="1435">
        <f>+H204</f>
        <v>169102791.2354219</v>
      </c>
      <c r="J204" s="1747">
        <f>+H203-J203</f>
        <v>0</v>
      </c>
      <c r="K204" s="896"/>
    </row>
    <row r="205" spans="1:13" ht="15.6">
      <c r="B205" s="1905"/>
      <c r="C205" s="1905"/>
      <c r="D205" s="917"/>
      <c r="E205" s="917"/>
      <c r="F205" s="930" t="s">
        <v>671</v>
      </c>
      <c r="H205" s="1433"/>
      <c r="I205" s="1435">
        <f>SUM(I10:I204)</f>
        <v>79154820221.682556</v>
      </c>
      <c r="J205" s="1769"/>
      <c r="K205" s="897">
        <v>350</v>
      </c>
    </row>
    <row r="206" spans="1:13" ht="15.6">
      <c r="B206" s="714"/>
      <c r="C206" s="714"/>
      <c r="D206" s="918"/>
      <c r="E206" s="918"/>
      <c r="H206" s="1434"/>
      <c r="I206" s="1436"/>
      <c r="K206" s="714">
        <f>+'Annexure-1 Schedule'!M56</f>
        <v>225906629.48542199</v>
      </c>
      <c r="L206" s="714">
        <f>+H203</f>
        <v>369811688.18957806</v>
      </c>
      <c r="M206" s="1791" t="s">
        <v>1205</v>
      </c>
    </row>
    <row r="207" spans="1:13">
      <c r="K207" s="714">
        <f>+I204-K206</f>
        <v>-56803838.250000089</v>
      </c>
      <c r="L207" s="714">
        <f>+H26</f>
        <v>311129635.88283229</v>
      </c>
      <c r="M207" s="1792">
        <v>5427464.7699999996</v>
      </c>
    </row>
    <row r="208" spans="1:13">
      <c r="I208" s="1425">
        <f>+'Liability 21'!F129</f>
        <v>79592261911.478745</v>
      </c>
      <c r="L208" s="714">
        <v>610571991.09325075</v>
      </c>
      <c r="M208" s="1792">
        <v>3038012.42</v>
      </c>
    </row>
    <row r="209" spans="8:13" s="714" customFormat="1">
      <c r="H209" s="1429"/>
      <c r="I209" s="1429"/>
      <c r="J209" s="1747"/>
      <c r="L209" s="714">
        <v>14464109.279999999</v>
      </c>
      <c r="M209" s="493">
        <f>SUM(M207:M208)</f>
        <v>8465477.1899999995</v>
      </c>
    </row>
    <row r="210" spans="8:13" s="714" customFormat="1">
      <c r="H210" s="1429"/>
      <c r="I210" s="1788">
        <f>I205-'Liability 21'!H126</f>
        <v>-437441689.79168701</v>
      </c>
      <c r="J210" s="1747">
        <f>+J203+H26</f>
        <v>680941324.07241035</v>
      </c>
      <c r="L210" s="714">
        <v>11846827.582864074</v>
      </c>
    </row>
    <row r="211" spans="8:13" s="714" customFormat="1">
      <c r="H211" s="1429">
        <v>11386453.33</v>
      </c>
      <c r="I211" s="1429"/>
      <c r="J211" s="1747"/>
      <c r="K211" s="714">
        <f>+I210/2</f>
        <v>-218720844.89584351</v>
      </c>
      <c r="M211" s="714">
        <v>4860340.78</v>
      </c>
    </row>
    <row r="212" spans="8:13" s="714" customFormat="1">
      <c r="H212" s="1429">
        <f>+J214</f>
        <v>1257992.01</v>
      </c>
      <c r="I212" s="1429">
        <v>2617281.6970000002</v>
      </c>
      <c r="J212" s="1747"/>
      <c r="M212" s="714">
        <f>+M209-M211</f>
        <v>3605136.4099999992</v>
      </c>
    </row>
    <row r="213" spans="8:13" s="714" customFormat="1">
      <c r="H213" s="1429">
        <v>12644445.34</v>
      </c>
      <c r="I213" s="1429"/>
      <c r="J213" s="1747">
        <v>110676844.93000001</v>
      </c>
      <c r="K213" s="714">
        <v>5427464.778755188</v>
      </c>
      <c r="L213" s="714">
        <v>4779120.3237457275</v>
      </c>
    </row>
    <row r="214" spans="8:13" s="714" customFormat="1">
      <c r="H214" s="1429"/>
      <c r="I214" s="1441">
        <v>27165721060.27</v>
      </c>
      <c r="J214" s="1747">
        <v>1257992.01</v>
      </c>
      <c r="K214" s="714">
        <f>+K213*2</f>
        <v>10854929.557510376</v>
      </c>
    </row>
    <row r="215" spans="8:13" s="714" customFormat="1">
      <c r="H215" s="1429"/>
      <c r="I215" s="1429"/>
      <c r="J215" s="1747">
        <v>111934836.94000001</v>
      </c>
    </row>
    <row r="216" spans="8:13" s="714" customFormat="1">
      <c r="H216" s="1429">
        <v>-130340151.78</v>
      </c>
      <c r="I216" s="1429">
        <f>+I205-I214</f>
        <v>51989099161.412552</v>
      </c>
      <c r="J216" s="1747"/>
    </row>
    <row r="217" spans="8:13" s="714" customFormat="1">
      <c r="H217" s="1429">
        <v>129773028.03</v>
      </c>
      <c r="I217" s="1429"/>
      <c r="J217" s="1747">
        <v>4860340.78</v>
      </c>
      <c r="L217" s="714">
        <v>827230.39875793457</v>
      </c>
    </row>
    <row r="218" spans="8:13" s="714" customFormat="1">
      <c r="H218" s="1429">
        <v>567123.75</v>
      </c>
      <c r="I218" s="1429"/>
      <c r="J218" s="1747"/>
    </row>
    <row r="220" spans="8:13" s="714" customFormat="1">
      <c r="H220" s="1429"/>
      <c r="I220" s="1429"/>
      <c r="J220" s="1747"/>
      <c r="K220" s="1789" t="s">
        <v>1205</v>
      </c>
      <c r="L220" s="1789" t="s">
        <v>1237</v>
      </c>
    </row>
    <row r="221" spans="8:13" s="714" customFormat="1">
      <c r="H221" s="1429"/>
      <c r="I221" s="1429">
        <v>13787381.369999999</v>
      </c>
      <c r="J221" s="1747"/>
      <c r="K221" s="1790">
        <v>0</v>
      </c>
      <c r="L221" s="1790">
        <v>0</v>
      </c>
    </row>
    <row r="222" spans="8:13" s="714" customFormat="1">
      <c r="H222" s="1429"/>
      <c r="I222" s="1429"/>
      <c r="J222" s="1747"/>
      <c r="K222" s="1790">
        <v>0</v>
      </c>
      <c r="L222" s="1790">
        <v>0</v>
      </c>
    </row>
    <row r="223" spans="8:13" s="714" customFormat="1">
      <c r="H223" s="1429"/>
      <c r="I223" s="1429"/>
      <c r="J223" s="1747"/>
      <c r="K223" s="1790">
        <v>0</v>
      </c>
      <c r="L223" s="1790">
        <v>0</v>
      </c>
    </row>
    <row r="224" spans="8:13" s="714" customFormat="1">
      <c r="H224" s="1429"/>
      <c r="I224" s="1429"/>
      <c r="J224" s="1747"/>
      <c r="K224" s="714">
        <v>8465477.1900000013</v>
      </c>
      <c r="L224" s="1790">
        <v>0</v>
      </c>
    </row>
    <row r="225" spans="11:12" s="714" customFormat="1" ht="13.2">
      <c r="K225" s="1790">
        <v>0</v>
      </c>
      <c r="L225" s="1790">
        <v>0</v>
      </c>
    </row>
    <row r="226" spans="11:12" s="714" customFormat="1" ht="11.4">
      <c r="K226" s="714">
        <f>SUM(K221:K225)</f>
        <v>8465477.1900000013</v>
      </c>
      <c r="L226" s="714">
        <f>SUM(L221:L225)</f>
        <v>0</v>
      </c>
    </row>
    <row r="229" spans="11:12" s="714" customFormat="1" ht="11.4">
      <c r="L229" s="714">
        <v>8465477.1900000013</v>
      </c>
    </row>
    <row r="231" spans="11:12" s="714" customFormat="1" ht="11.4">
      <c r="K231" s="714">
        <f>+I228</f>
        <v>0</v>
      </c>
      <c r="L231" s="714">
        <v>5427464.7699999996</v>
      </c>
    </row>
    <row r="232" spans="11:12" s="714" customFormat="1" ht="11.4">
      <c r="L232" s="714">
        <v>8465477.1900000013</v>
      </c>
    </row>
    <row r="233" spans="11:12" s="714" customFormat="1" ht="11.4">
      <c r="L233" s="714">
        <v>3038012.4112448134</v>
      </c>
    </row>
  </sheetData>
  <mergeCells count="23">
    <mergeCell ref="B148:F148"/>
    <mergeCell ref="B159:F159"/>
    <mergeCell ref="B161:F161"/>
    <mergeCell ref="B163:F163"/>
    <mergeCell ref="B166:F166"/>
    <mergeCell ref="B136:F136"/>
    <mergeCell ref="B10:F10"/>
    <mergeCell ref="B20:F20"/>
    <mergeCell ref="B27:F27"/>
    <mergeCell ref="B38:F38"/>
    <mergeCell ref="B45:F45"/>
    <mergeCell ref="B48:F48"/>
    <mergeCell ref="B83:F83"/>
    <mergeCell ref="E84:F84"/>
    <mergeCell ref="B89:F89"/>
    <mergeCell ref="B112:F112"/>
    <mergeCell ref="B134:F134"/>
    <mergeCell ref="B7:F7"/>
    <mergeCell ref="E1:I1"/>
    <mergeCell ref="E2:I2"/>
    <mergeCell ref="E3:I3"/>
    <mergeCell ref="A5:F5"/>
    <mergeCell ref="B6:F6"/>
  </mergeCells>
  <pageMargins left="0.75" right="0.75" top="0.83" bottom="0.59" header="0.43" footer="0.3"/>
  <pageSetup paperSize="9" scale="70" orientation="portrait" r:id="rId1"/>
  <headerFooter alignWithMargins="0">
    <oddFooter>&amp;LA.Mazid&amp;CPage &amp; &amp;R&amp;D</oddFooter>
  </headerFooter>
  <rowBreaks count="2" manualBreakCount="2">
    <brk id="64" max="8" man="1"/>
    <brk id="133" max="8"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AF1181"/>
  <sheetViews>
    <sheetView view="pageBreakPreview" topLeftCell="A52" zoomScale="115" zoomScaleNormal="98" zoomScaleSheetLayoutView="115" workbookViewId="0">
      <selection activeCell="D86" sqref="D86"/>
    </sheetView>
  </sheetViews>
  <sheetFormatPr defaultColWidth="9.109375" defaultRowHeight="15"/>
  <cols>
    <col min="1" max="1" width="1.5546875" style="1300" customWidth="1"/>
    <col min="2" max="2" width="3.33203125" style="1300" customWidth="1"/>
    <col min="3" max="3" width="5.6640625" style="924" customWidth="1"/>
    <col min="4" max="4" width="33" style="924" customWidth="1"/>
    <col min="5" max="5" width="6.44140625" style="1642" customWidth="1"/>
    <col min="6" max="6" width="21.44140625" style="1670" customWidth="1"/>
    <col min="7" max="7" width="22.44140625" style="1670" customWidth="1"/>
    <col min="8" max="8" width="22" style="1643" customWidth="1"/>
    <col min="9" max="9" width="20.109375" style="1868" customWidth="1"/>
    <col min="10" max="10" width="21.33203125" style="1869" customWidth="1"/>
    <col min="11" max="11" width="9" style="1300" customWidth="1"/>
    <col min="12" max="12" width="18.33203125" style="1869" customWidth="1"/>
    <col min="13" max="13" width="19.6640625" style="346" customWidth="1"/>
    <col min="14" max="14" width="16.5546875" style="346" customWidth="1"/>
    <col min="15" max="15" width="13.44140625" style="81" customWidth="1"/>
    <col min="16" max="16384" width="9.109375" style="81"/>
  </cols>
  <sheetData>
    <row r="1" spans="1:32" s="73" customFormat="1">
      <c r="A1" s="1717"/>
      <c r="B1" s="1718" t="s">
        <v>719</v>
      </c>
      <c r="C1" s="1386"/>
      <c r="D1" s="1386"/>
      <c r="E1" s="1640"/>
      <c r="F1" s="1423"/>
      <c r="G1" s="1423"/>
      <c r="H1" s="1641"/>
      <c r="I1" s="1739"/>
      <c r="J1" s="1717"/>
      <c r="K1" s="1717"/>
      <c r="L1" s="1717"/>
    </row>
    <row r="2" spans="1:32" s="73" customFormat="1">
      <c r="A2" s="1717"/>
      <c r="B2" s="1329" t="s">
        <v>477</v>
      </c>
      <c r="C2" s="1386"/>
      <c r="D2" s="1386"/>
      <c r="E2" s="1640"/>
      <c r="F2" s="1423"/>
      <c r="G2" s="1423"/>
      <c r="H2" s="1641"/>
      <c r="I2" s="1739"/>
      <c r="J2" s="1717"/>
      <c r="K2" s="1717"/>
      <c r="L2" s="1717"/>
    </row>
    <row r="3" spans="1:32" s="73" customFormat="1" ht="6" customHeight="1">
      <c r="A3" s="1717"/>
      <c r="B3" s="1329"/>
      <c r="C3" s="1386"/>
      <c r="D3" s="1386"/>
      <c r="E3" s="1640"/>
      <c r="F3" s="1423"/>
      <c r="G3" s="1423"/>
      <c r="H3" s="1641"/>
      <c r="I3" s="1739"/>
      <c r="J3" s="1717"/>
      <c r="K3" s="1717"/>
      <c r="L3" s="1717"/>
    </row>
    <row r="4" spans="1:32" s="73" customFormat="1">
      <c r="A4" s="1717"/>
      <c r="B4" s="1719"/>
      <c r="C4" s="1386"/>
      <c r="D4" s="1387" t="s">
        <v>2154</v>
      </c>
      <c r="E4" s="1640"/>
      <c r="F4" s="1423"/>
      <c r="G4" s="1423"/>
      <c r="H4" s="1641"/>
      <c r="I4" s="1739"/>
      <c r="J4" s="1717"/>
      <c r="K4" s="1717"/>
      <c r="L4" s="1717"/>
    </row>
    <row r="5" spans="1:32">
      <c r="B5" s="1298"/>
      <c r="C5" s="1388"/>
      <c r="D5" s="1388"/>
    </row>
    <row r="6" spans="1:32" s="337" customFormat="1" ht="15.6">
      <c r="A6" s="1720"/>
      <c r="B6" s="1721"/>
      <c r="C6" s="1389"/>
      <c r="D6" s="1390"/>
      <c r="E6" s="1644"/>
      <c r="F6" s="1671"/>
      <c r="G6" s="1671"/>
      <c r="H6" s="1645"/>
      <c r="I6" s="1870"/>
      <c r="J6" s="1871"/>
      <c r="K6" s="1871"/>
      <c r="L6" s="1871"/>
      <c r="M6" s="344"/>
      <c r="N6" s="344"/>
      <c r="O6" s="336"/>
      <c r="P6" s="336"/>
      <c r="Q6" s="336"/>
      <c r="R6" s="336"/>
      <c r="S6" s="336"/>
      <c r="T6" s="336"/>
      <c r="U6" s="336"/>
      <c r="V6" s="336"/>
      <c r="W6" s="336"/>
      <c r="X6" s="336"/>
      <c r="Y6" s="336"/>
      <c r="Z6" s="336"/>
      <c r="AA6" s="336"/>
      <c r="AB6" s="336"/>
      <c r="AC6" s="336"/>
      <c r="AD6" s="336"/>
      <c r="AE6" s="336"/>
      <c r="AF6" s="336"/>
    </row>
    <row r="7" spans="1:32" s="337" customFormat="1" ht="15.6">
      <c r="A7" s="1720"/>
      <c r="B7" s="3860" t="s">
        <v>746</v>
      </c>
      <c r="C7" s="3861"/>
      <c r="D7" s="3862"/>
      <c r="E7" s="1646"/>
      <c r="F7" s="1672" t="s">
        <v>315</v>
      </c>
      <c r="G7" s="1672" t="s">
        <v>315</v>
      </c>
      <c r="H7" s="1647" t="s">
        <v>315</v>
      </c>
      <c r="I7" s="1872"/>
      <c r="J7" s="1873"/>
      <c r="K7" s="1873"/>
      <c r="L7" s="1873"/>
      <c r="M7" s="347"/>
      <c r="N7" s="347"/>
      <c r="O7" s="338"/>
      <c r="P7" s="336"/>
      <c r="Q7" s="336"/>
      <c r="R7" s="336"/>
      <c r="S7" s="336"/>
      <c r="T7" s="336"/>
      <c r="U7" s="336"/>
      <c r="V7" s="336"/>
      <c r="W7" s="336"/>
      <c r="X7" s="336"/>
      <c r="Y7" s="336"/>
      <c r="Z7" s="336"/>
      <c r="AA7" s="336"/>
      <c r="AB7" s="336"/>
      <c r="AC7" s="336"/>
      <c r="AD7" s="336"/>
      <c r="AE7" s="336"/>
      <c r="AF7" s="336"/>
    </row>
    <row r="8" spans="1:32" ht="15" customHeight="1">
      <c r="B8" s="3864" t="s">
        <v>316</v>
      </c>
      <c r="C8" s="3864"/>
      <c r="D8" s="3864"/>
      <c r="E8" s="1568"/>
      <c r="F8" s="1425"/>
      <c r="G8" s="1425"/>
      <c r="H8" s="1648"/>
      <c r="I8" s="1874"/>
      <c r="J8" s="714"/>
      <c r="K8" s="1717"/>
      <c r="L8" s="714"/>
      <c r="M8" s="339"/>
      <c r="N8" s="339"/>
      <c r="O8" s="339"/>
      <c r="P8" s="339"/>
      <c r="Q8" s="339"/>
      <c r="R8" s="339"/>
      <c r="S8" s="339"/>
      <c r="T8" s="339"/>
      <c r="U8" s="339"/>
      <c r="V8" s="339"/>
      <c r="W8" s="339"/>
      <c r="X8" s="339"/>
      <c r="Y8" s="73"/>
      <c r="Z8" s="73"/>
      <c r="AA8" s="73"/>
      <c r="AB8" s="73"/>
      <c r="AC8" s="73"/>
      <c r="AD8" s="73"/>
      <c r="AE8" s="73"/>
      <c r="AF8" s="73"/>
    </row>
    <row r="9" spans="1:32">
      <c r="B9" s="1722"/>
      <c r="C9" s="1391"/>
      <c r="D9" s="1392" t="s">
        <v>803</v>
      </c>
      <c r="E9" s="1649"/>
      <c r="F9" s="1426">
        <v>10000000000</v>
      </c>
      <c r="G9" s="1426"/>
      <c r="H9" s="1648"/>
      <c r="I9" s="1874"/>
      <c r="J9" s="714"/>
      <c r="K9" s="1717"/>
      <c r="L9" s="714"/>
      <c r="M9" s="339"/>
      <c r="N9" s="339"/>
      <c r="O9" s="339"/>
      <c r="P9" s="339"/>
      <c r="Q9" s="339"/>
      <c r="R9" s="339"/>
      <c r="S9" s="339"/>
      <c r="T9" s="339"/>
      <c r="U9" s="339"/>
      <c r="V9" s="339"/>
      <c r="W9" s="339"/>
      <c r="X9" s="339"/>
      <c r="Y9" s="73"/>
      <c r="Z9" s="73"/>
      <c r="AA9" s="73"/>
      <c r="AB9" s="73"/>
      <c r="AC9" s="73"/>
      <c r="AD9" s="73"/>
      <c r="AE9" s="73"/>
      <c r="AF9" s="73"/>
    </row>
    <row r="10" spans="1:32">
      <c r="B10" s="1723"/>
      <c r="C10" s="1393"/>
      <c r="D10" s="1394" t="s">
        <v>317</v>
      </c>
      <c r="E10" s="1577">
        <v>361</v>
      </c>
      <c r="F10" s="1426">
        <v>5000000000</v>
      </c>
      <c r="G10" s="1673">
        <v>5000000000</v>
      </c>
      <c r="H10" s="1650">
        <v>5000000000</v>
      </c>
      <c r="I10" s="1874"/>
      <c r="J10" s="714"/>
      <c r="L10" s="1875"/>
      <c r="M10" s="348"/>
      <c r="N10" s="339"/>
      <c r="O10" s="339"/>
      <c r="P10" s="339"/>
      <c r="Q10" s="339"/>
      <c r="R10" s="339"/>
      <c r="S10" s="339"/>
      <c r="T10" s="339"/>
      <c r="U10" s="339"/>
      <c r="V10" s="339"/>
      <c r="W10" s="339"/>
      <c r="X10" s="339"/>
      <c r="Y10" s="73"/>
      <c r="Z10" s="73"/>
      <c r="AA10" s="73"/>
      <c r="AB10" s="73"/>
      <c r="AC10" s="73"/>
      <c r="AD10" s="73"/>
      <c r="AE10" s="73"/>
      <c r="AF10" s="73"/>
    </row>
    <row r="11" spans="1:32">
      <c r="B11" s="1723"/>
      <c r="C11" s="1393"/>
      <c r="D11" s="1394"/>
      <c r="E11" s="1577"/>
      <c r="F11" s="1426"/>
      <c r="G11" s="1426"/>
      <c r="H11" s="1648"/>
      <c r="I11" s="1874"/>
      <c r="J11" s="714"/>
      <c r="L11" s="1875"/>
      <c r="M11" s="339"/>
      <c r="N11" s="339"/>
      <c r="O11" s="339"/>
      <c r="P11" s="339"/>
      <c r="Q11" s="339"/>
      <c r="R11" s="339"/>
      <c r="S11" s="339"/>
      <c r="T11" s="339"/>
      <c r="U11" s="339"/>
      <c r="V11" s="339"/>
      <c r="W11" s="339"/>
      <c r="X11" s="339"/>
      <c r="Y11" s="73"/>
      <c r="Z11" s="73"/>
      <c r="AA11" s="73"/>
      <c r="AB11" s="73"/>
      <c r="AC11" s="73"/>
      <c r="AD11" s="73"/>
      <c r="AE11" s="73"/>
      <c r="AF11" s="73"/>
    </row>
    <row r="12" spans="1:32" ht="12.75" customHeight="1">
      <c r="B12" s="3865" t="s">
        <v>327</v>
      </c>
      <c r="C12" s="3865"/>
      <c r="D12" s="3865"/>
      <c r="E12" s="1577"/>
      <c r="F12" s="1426"/>
      <c r="G12" s="1426"/>
      <c r="H12" s="1648"/>
      <c r="I12" s="1874"/>
      <c r="J12" s="714"/>
      <c r="K12" s="1717"/>
      <c r="L12" s="1876"/>
      <c r="M12" s="339"/>
      <c r="N12" s="339"/>
      <c r="O12" s="339"/>
      <c r="P12" s="339"/>
      <c r="Q12" s="339"/>
      <c r="R12" s="339"/>
      <c r="S12" s="339"/>
      <c r="T12" s="339"/>
      <c r="U12" s="339"/>
      <c r="V12" s="339"/>
      <c r="W12" s="339"/>
      <c r="X12" s="339"/>
      <c r="Y12" s="73"/>
      <c r="Z12" s="73"/>
      <c r="AA12" s="73"/>
      <c r="AB12" s="73"/>
      <c r="AC12" s="73"/>
      <c r="AD12" s="73"/>
      <c r="AE12" s="73"/>
      <c r="AF12" s="73"/>
    </row>
    <row r="13" spans="1:32" ht="15" customHeight="1">
      <c r="B13" s="1724" t="s">
        <v>482</v>
      </c>
      <c r="C13" s="3863" t="s">
        <v>228</v>
      </c>
      <c r="D13" s="3863"/>
      <c r="E13" s="1577"/>
      <c r="F13" s="1426">
        <v>7445790049.7589998</v>
      </c>
      <c r="G13" s="1674"/>
      <c r="H13" s="1651"/>
      <c r="I13" s="1877"/>
      <c r="J13" s="1878"/>
      <c r="K13" s="1879"/>
      <c r="L13" s="1880"/>
      <c r="M13" s="349"/>
      <c r="N13" s="349"/>
      <c r="O13" s="339"/>
      <c r="P13" s="339"/>
      <c r="Q13" s="339"/>
      <c r="R13" s="339"/>
      <c r="S13" s="339"/>
      <c r="T13" s="339"/>
      <c r="U13" s="339"/>
      <c r="V13" s="339"/>
      <c r="W13" s="339"/>
      <c r="X13" s="339"/>
      <c r="Y13" s="73"/>
      <c r="Z13" s="73"/>
      <c r="AA13" s="73"/>
      <c r="AB13" s="73"/>
      <c r="AC13" s="73"/>
      <c r="AD13" s="73"/>
      <c r="AE13" s="73"/>
      <c r="AF13" s="73"/>
    </row>
    <row r="14" spans="1:32" ht="15.6">
      <c r="B14" s="1723"/>
      <c r="C14" s="1393"/>
      <c r="D14" s="1394" t="s">
        <v>329</v>
      </c>
      <c r="E14" s="1577">
        <v>356</v>
      </c>
      <c r="F14" s="1426">
        <v>724866792.47349989</v>
      </c>
      <c r="G14" s="1675">
        <v>8170656842.2325001</v>
      </c>
      <c r="H14" s="1648"/>
      <c r="I14" s="1874">
        <v>0</v>
      </c>
      <c r="J14" s="714">
        <v>724866792.47350025</v>
      </c>
      <c r="K14" s="1717"/>
      <c r="L14" s="1875"/>
      <c r="M14" s="339"/>
      <c r="N14" s="339"/>
      <c r="O14" s="339"/>
      <c r="P14" s="339"/>
      <c r="Q14" s="339"/>
      <c r="R14" s="339"/>
      <c r="S14" s="339"/>
      <c r="T14" s="339"/>
      <c r="U14" s="339"/>
      <c r="V14" s="339"/>
      <c r="W14" s="339"/>
      <c r="X14" s="339"/>
      <c r="Y14" s="73"/>
      <c r="Z14" s="73"/>
      <c r="AA14" s="73"/>
      <c r="AB14" s="73"/>
      <c r="AC14" s="73"/>
      <c r="AD14" s="73"/>
      <c r="AE14" s="73"/>
      <c r="AF14" s="73"/>
    </row>
    <row r="15" spans="1:32" ht="11.25" customHeight="1">
      <c r="B15" s="1722" t="s">
        <v>1326</v>
      </c>
      <c r="C15" s="3863" t="s">
        <v>1327</v>
      </c>
      <c r="D15" s="3863"/>
      <c r="E15" s="1577"/>
      <c r="F15" s="1673"/>
      <c r="G15" s="1673"/>
      <c r="H15" s="1648"/>
      <c r="I15" s="1874"/>
      <c r="J15" s="714"/>
      <c r="K15" s="1717"/>
      <c r="L15" s="1875"/>
      <c r="M15" s="339"/>
      <c r="N15" s="339"/>
      <c r="O15" s="339"/>
      <c r="P15" s="339"/>
      <c r="Q15" s="339"/>
      <c r="R15" s="339"/>
      <c r="S15" s="339"/>
      <c r="T15" s="339"/>
      <c r="U15" s="339"/>
      <c r="V15" s="339"/>
      <c r="W15" s="339"/>
      <c r="X15" s="339"/>
      <c r="Y15" s="73"/>
      <c r="Z15" s="73"/>
      <c r="AA15" s="73"/>
      <c r="AB15" s="73"/>
      <c r="AC15" s="73"/>
      <c r="AD15" s="73"/>
      <c r="AE15" s="73"/>
      <c r="AF15" s="73"/>
    </row>
    <row r="16" spans="1:32">
      <c r="B16" s="1723"/>
      <c r="C16" s="1395"/>
      <c r="D16" s="1394" t="s">
        <v>1328</v>
      </c>
      <c r="E16" s="1577"/>
      <c r="F16" s="1426">
        <v>5420006427.7230997</v>
      </c>
      <c r="G16" s="1426"/>
      <c r="H16" s="1648"/>
      <c r="I16" s="1874"/>
      <c r="J16" s="714"/>
      <c r="K16" s="1717"/>
      <c r="L16" s="1875"/>
      <c r="M16" s="340"/>
      <c r="N16" s="339"/>
      <c r="O16" s="339"/>
      <c r="P16" s="339"/>
      <c r="Q16" s="339"/>
      <c r="R16" s="339"/>
      <c r="S16" s="339"/>
      <c r="T16" s="339"/>
      <c r="U16" s="339"/>
      <c r="V16" s="339"/>
      <c r="W16" s="339"/>
      <c r="X16" s="339"/>
      <c r="Y16" s="73"/>
      <c r="Z16" s="73"/>
      <c r="AA16" s="73"/>
      <c r="AB16" s="73"/>
      <c r="AC16" s="73"/>
      <c r="AD16" s="73"/>
      <c r="AE16" s="73"/>
      <c r="AF16" s="73"/>
    </row>
    <row r="17" spans="2:32" s="81" customFormat="1" ht="15.6">
      <c r="B17" s="1723"/>
      <c r="C17" s="1395"/>
      <c r="D17" s="1394" t="s">
        <v>329</v>
      </c>
      <c r="E17" s="1577">
        <v>354</v>
      </c>
      <c r="F17" s="1676">
        <v>1174340213.6784999</v>
      </c>
      <c r="G17" s="1675">
        <v>6594346641.4015999</v>
      </c>
      <c r="H17" s="1648"/>
      <c r="I17" s="1874">
        <v>1174340213.6784999</v>
      </c>
      <c r="J17" s="714"/>
      <c r="K17" s="1717"/>
      <c r="L17" s="1875"/>
      <c r="M17" s="340"/>
      <c r="N17" s="339"/>
      <c r="O17" s="339"/>
      <c r="P17" s="339"/>
      <c r="Q17" s="339"/>
      <c r="R17" s="339"/>
      <c r="S17" s="339"/>
      <c r="T17" s="339"/>
      <c r="U17" s="339"/>
      <c r="V17" s="339"/>
      <c r="W17" s="339"/>
      <c r="X17" s="339"/>
      <c r="Y17" s="73"/>
      <c r="Z17" s="73"/>
      <c r="AA17" s="73"/>
      <c r="AB17" s="73"/>
      <c r="AC17" s="73"/>
      <c r="AD17" s="73"/>
      <c r="AE17" s="73"/>
      <c r="AF17" s="73"/>
    </row>
    <row r="18" spans="2:32" s="81" customFormat="1" ht="15" customHeight="1">
      <c r="B18" s="1723" t="s">
        <v>1329</v>
      </c>
      <c r="C18" s="3863" t="s">
        <v>582</v>
      </c>
      <c r="D18" s="3863"/>
      <c r="E18" s="1577"/>
      <c r="F18" s="1673"/>
      <c r="G18" s="1673"/>
      <c r="H18" s="1648"/>
      <c r="I18" s="1874"/>
      <c r="J18" s="714">
        <v>0.38162994384765625</v>
      </c>
      <c r="K18" s="1717"/>
      <c r="L18" s="1875"/>
      <c r="M18" s="340"/>
      <c r="N18" s="339"/>
      <c r="O18" s="339"/>
      <c r="P18" s="339"/>
      <c r="Q18" s="339"/>
      <c r="R18" s="339"/>
      <c r="S18" s="339"/>
      <c r="T18" s="339"/>
      <c r="U18" s="339"/>
      <c r="V18" s="339"/>
      <c r="W18" s="339"/>
      <c r="X18" s="339"/>
      <c r="Y18" s="73"/>
      <c r="Z18" s="73"/>
      <c r="AA18" s="73"/>
      <c r="AB18" s="73"/>
      <c r="AC18" s="73"/>
      <c r="AD18" s="73"/>
      <c r="AE18" s="73"/>
      <c r="AF18" s="73"/>
    </row>
    <row r="19" spans="2:32" s="81" customFormat="1">
      <c r="B19" s="1723"/>
      <c r="C19" s="1395"/>
      <c r="D19" s="1394" t="s">
        <v>1328</v>
      </c>
      <c r="E19" s="1577"/>
      <c r="F19" s="1426">
        <v>259010000</v>
      </c>
      <c r="G19" s="1426"/>
      <c r="H19" s="1648"/>
      <c r="I19" s="1874"/>
      <c r="J19" s="714"/>
      <c r="K19" s="1717"/>
      <c r="L19" s="1757"/>
      <c r="M19" s="339"/>
      <c r="N19" s="339"/>
      <c r="O19" s="339"/>
      <c r="P19" s="339"/>
      <c r="Q19" s="339"/>
      <c r="R19" s="339"/>
      <c r="S19" s="339"/>
      <c r="T19" s="339"/>
      <c r="U19" s="339"/>
      <c r="V19" s="339"/>
      <c r="W19" s="339"/>
      <c r="X19" s="339"/>
      <c r="Y19" s="73"/>
      <c r="Z19" s="73"/>
      <c r="AA19" s="73"/>
      <c r="AB19" s="73"/>
      <c r="AC19" s="73"/>
      <c r="AD19" s="73"/>
      <c r="AE19" s="73"/>
      <c r="AF19" s="73"/>
    </row>
    <row r="20" spans="2:32" s="81" customFormat="1" ht="15.6">
      <c r="B20" s="1724"/>
      <c r="C20" s="1395"/>
      <c r="D20" s="1394" t="s">
        <v>329</v>
      </c>
      <c r="E20" s="1577">
        <v>364</v>
      </c>
      <c r="F20" s="1426">
        <v>0</v>
      </c>
      <c r="G20" s="1675">
        <v>259010000</v>
      </c>
      <c r="H20" s="1648"/>
      <c r="I20" s="1874"/>
      <c r="J20" s="714"/>
      <c r="K20" s="1717"/>
      <c r="L20" s="1757"/>
      <c r="M20" s="339"/>
      <c r="N20" s="339"/>
      <c r="O20" s="339"/>
      <c r="P20" s="339"/>
      <c r="Q20" s="339"/>
      <c r="R20" s="339"/>
      <c r="S20" s="339"/>
      <c r="T20" s="339"/>
      <c r="U20" s="339"/>
      <c r="V20" s="339"/>
      <c r="W20" s="339"/>
      <c r="X20" s="339"/>
      <c r="Y20" s="73"/>
      <c r="Z20" s="73"/>
      <c r="AA20" s="73"/>
      <c r="AB20" s="73"/>
      <c r="AC20" s="73"/>
      <c r="AD20" s="73"/>
      <c r="AE20" s="73"/>
      <c r="AF20" s="73"/>
    </row>
    <row r="21" spans="2:32" s="81" customFormat="1" ht="15.75" customHeight="1">
      <c r="B21" s="1723" t="s">
        <v>583</v>
      </c>
      <c r="C21" s="3863" t="s">
        <v>1076</v>
      </c>
      <c r="D21" s="3863"/>
      <c r="E21" s="1577"/>
      <c r="F21" s="1673"/>
      <c r="G21" s="1673"/>
      <c r="H21" s="1648"/>
      <c r="I21" s="1874"/>
      <c r="J21" s="714"/>
      <c r="K21" s="1717"/>
      <c r="L21" s="1875"/>
      <c r="M21" s="340"/>
      <c r="N21" s="339"/>
      <c r="O21" s="339"/>
      <c r="P21" s="339"/>
      <c r="Q21" s="339"/>
      <c r="R21" s="339"/>
      <c r="S21" s="339"/>
      <c r="T21" s="339"/>
      <c r="U21" s="339"/>
      <c r="V21" s="339"/>
      <c r="W21" s="339"/>
      <c r="X21" s="339"/>
      <c r="Y21" s="73"/>
      <c r="Z21" s="73"/>
      <c r="AA21" s="73"/>
      <c r="AB21" s="73"/>
      <c r="AC21" s="73"/>
      <c r="AD21" s="73"/>
      <c r="AE21" s="73"/>
      <c r="AF21" s="73"/>
    </row>
    <row r="22" spans="2:32" s="81" customFormat="1">
      <c r="B22" s="1723"/>
      <c r="C22" s="1395"/>
      <c r="D22" s="1394" t="s">
        <v>1328</v>
      </c>
      <c r="E22" s="1577"/>
      <c r="F22" s="1426">
        <v>52000000</v>
      </c>
      <c r="G22" s="1673"/>
      <c r="H22" s="1648"/>
      <c r="I22" s="1874"/>
      <c r="J22" s="714"/>
      <c r="K22" s="1717"/>
      <c r="L22" s="1875"/>
      <c r="M22" s="340"/>
      <c r="N22" s="339"/>
      <c r="O22" s="339"/>
      <c r="P22" s="339"/>
      <c r="Q22" s="339"/>
      <c r="R22" s="339"/>
      <c r="S22" s="339"/>
      <c r="T22" s="339"/>
      <c r="U22" s="339"/>
      <c r="V22" s="339"/>
      <c r="W22" s="339"/>
      <c r="X22" s="339"/>
      <c r="Y22" s="73"/>
      <c r="Z22" s="73"/>
      <c r="AA22" s="73"/>
      <c r="AB22" s="73"/>
      <c r="AC22" s="73"/>
      <c r="AD22" s="73"/>
      <c r="AE22" s="73"/>
      <c r="AF22" s="73"/>
    </row>
    <row r="23" spans="2:32" s="81" customFormat="1" ht="15.6">
      <c r="B23" s="1723"/>
      <c r="C23" s="1395"/>
      <c r="D23" s="1394" t="s">
        <v>329</v>
      </c>
      <c r="E23" s="1577">
        <v>362</v>
      </c>
      <c r="F23" s="1426">
        <v>0</v>
      </c>
      <c r="G23" s="1675">
        <v>52000000</v>
      </c>
      <c r="H23" s="1648"/>
      <c r="I23" s="1874"/>
      <c r="J23" s="714"/>
      <c r="K23" s="1717"/>
      <c r="L23" s="1875"/>
      <c r="M23" s="340"/>
      <c r="N23" s="339"/>
      <c r="O23" s="339"/>
      <c r="P23" s="339"/>
      <c r="Q23" s="339"/>
      <c r="R23" s="339"/>
      <c r="S23" s="339"/>
      <c r="T23" s="339"/>
      <c r="U23" s="339"/>
      <c r="V23" s="339"/>
      <c r="W23" s="339"/>
      <c r="X23" s="339"/>
      <c r="Y23" s="73"/>
      <c r="Z23" s="73"/>
      <c r="AA23" s="73"/>
      <c r="AB23" s="73"/>
      <c r="AC23" s="73"/>
      <c r="AD23" s="73"/>
      <c r="AE23" s="73"/>
      <c r="AF23" s="73"/>
    </row>
    <row r="24" spans="2:32" s="81" customFormat="1" ht="15" customHeight="1">
      <c r="B24" s="1723" t="s">
        <v>584</v>
      </c>
      <c r="C24" s="3863" t="s">
        <v>1241</v>
      </c>
      <c r="D24" s="3863"/>
      <c r="E24" s="1577"/>
      <c r="F24" s="1677"/>
      <c r="G24" s="1673"/>
      <c r="H24" s="1648"/>
      <c r="I24" s="1874"/>
      <c r="J24" s="714"/>
      <c r="K24" s="1717"/>
      <c r="L24" s="1875"/>
      <c r="M24" s="340"/>
      <c r="N24" s="339"/>
      <c r="O24" s="339"/>
      <c r="P24" s="339"/>
      <c r="Q24" s="339"/>
      <c r="R24" s="339"/>
      <c r="S24" s="339"/>
      <c r="T24" s="339"/>
      <c r="U24" s="339"/>
      <c r="V24" s="339"/>
      <c r="W24" s="339"/>
      <c r="X24" s="339"/>
      <c r="Y24" s="73"/>
      <c r="Z24" s="73"/>
      <c r="AA24" s="73"/>
      <c r="AB24" s="73"/>
      <c r="AC24" s="73"/>
      <c r="AD24" s="73"/>
      <c r="AE24" s="73"/>
      <c r="AF24" s="73"/>
    </row>
    <row r="25" spans="2:32" s="81" customFormat="1" ht="15" customHeight="1">
      <c r="B25" s="1723"/>
      <c r="C25" s="1715"/>
      <c r="D25" s="1394" t="s">
        <v>1328</v>
      </c>
      <c r="E25" s="1642"/>
      <c r="F25" s="1426">
        <v>60000000.450000003</v>
      </c>
      <c r="G25" s="1673"/>
      <c r="H25" s="1648"/>
      <c r="I25" s="1874"/>
      <c r="J25" s="714"/>
      <c r="K25" s="1717"/>
      <c r="L25" s="1875"/>
      <c r="M25" s="340"/>
      <c r="N25" s="339"/>
      <c r="O25" s="339"/>
      <c r="P25" s="339"/>
      <c r="Q25" s="339"/>
      <c r="R25" s="339"/>
      <c r="S25" s="339"/>
      <c r="T25" s="339"/>
      <c r="U25" s="339"/>
      <c r="V25" s="339"/>
      <c r="W25" s="339"/>
      <c r="X25" s="339"/>
      <c r="Y25" s="73"/>
      <c r="Z25" s="73"/>
      <c r="AA25" s="73"/>
      <c r="AB25" s="73"/>
      <c r="AC25" s="73"/>
      <c r="AD25" s="73"/>
      <c r="AE25" s="73"/>
      <c r="AF25" s="73"/>
    </row>
    <row r="26" spans="2:32" s="81" customFormat="1" ht="15.6">
      <c r="B26" s="1723"/>
      <c r="C26" s="1395"/>
      <c r="D26" s="1394" t="s">
        <v>329</v>
      </c>
      <c r="E26" s="1577">
        <v>298</v>
      </c>
      <c r="F26" s="1670">
        <v>0</v>
      </c>
      <c r="G26" s="1675">
        <v>60000000.450000003</v>
      </c>
      <c r="H26" s="1648"/>
      <c r="I26" s="1874"/>
      <c r="J26" s="714"/>
      <c r="K26" s="1717"/>
      <c r="L26" s="1875"/>
      <c r="M26" s="340"/>
      <c r="N26" s="339"/>
      <c r="O26" s="339"/>
      <c r="P26" s="339"/>
      <c r="Q26" s="339"/>
      <c r="R26" s="339"/>
      <c r="S26" s="339"/>
      <c r="T26" s="339"/>
      <c r="U26" s="339"/>
      <c r="V26" s="339"/>
      <c r="W26" s="339"/>
      <c r="X26" s="339"/>
      <c r="Y26" s="73"/>
      <c r="Z26" s="73"/>
      <c r="AA26" s="73"/>
      <c r="AB26" s="73"/>
      <c r="AC26" s="73"/>
      <c r="AD26" s="73"/>
      <c r="AE26" s="73"/>
      <c r="AF26" s="73"/>
    </row>
    <row r="27" spans="2:32" s="81" customFormat="1" ht="14.25" customHeight="1">
      <c r="B27" s="1723" t="s">
        <v>585</v>
      </c>
      <c r="C27" s="3863" t="s">
        <v>586</v>
      </c>
      <c r="D27" s="3863"/>
      <c r="E27" s="1577"/>
      <c r="F27" s="1426"/>
      <c r="G27" s="1426"/>
      <c r="H27" s="1648"/>
      <c r="I27" s="1874"/>
      <c r="J27" s="714"/>
      <c r="K27" s="1717"/>
      <c r="L27" s="1875"/>
      <c r="M27" s="340"/>
      <c r="N27" s="339"/>
      <c r="O27" s="339"/>
      <c r="P27" s="339"/>
      <c r="Q27" s="339"/>
      <c r="R27" s="339"/>
      <c r="S27" s="339"/>
      <c r="T27" s="339"/>
      <c r="U27" s="339"/>
      <c r="V27" s="339"/>
      <c r="W27" s="339"/>
      <c r="X27" s="339"/>
      <c r="Y27" s="73"/>
      <c r="Z27" s="73"/>
      <c r="AA27" s="73"/>
      <c r="AB27" s="73"/>
      <c r="AC27" s="73"/>
      <c r="AD27" s="73"/>
      <c r="AE27" s="73"/>
      <c r="AF27" s="73"/>
    </row>
    <row r="28" spans="2:32" s="81" customFormat="1">
      <c r="B28" s="1724"/>
      <c r="C28" s="1395"/>
      <c r="D28" s="1394" t="s">
        <v>1328</v>
      </c>
      <c r="E28" s="1577"/>
      <c r="F28" s="1426">
        <v>262000000</v>
      </c>
      <c r="G28" s="1426"/>
      <c r="H28" s="1648"/>
      <c r="I28" s="1874"/>
      <c r="J28" s="714"/>
      <c r="K28" s="1717"/>
      <c r="L28" s="1875"/>
      <c r="M28" s="340"/>
      <c r="N28" s="339"/>
      <c r="O28" s="339"/>
      <c r="P28" s="339"/>
      <c r="Q28" s="339"/>
      <c r="R28" s="339"/>
      <c r="S28" s="339"/>
      <c r="T28" s="339"/>
      <c r="U28" s="339"/>
      <c r="V28" s="339"/>
      <c r="W28" s="339"/>
      <c r="X28" s="339"/>
      <c r="Y28" s="73"/>
      <c r="Z28" s="73"/>
      <c r="AA28" s="73"/>
      <c r="AB28" s="73"/>
      <c r="AC28" s="73"/>
      <c r="AD28" s="73"/>
      <c r="AE28" s="73"/>
      <c r="AF28" s="73"/>
    </row>
    <row r="29" spans="2:32" s="81" customFormat="1" ht="15.6">
      <c r="B29" s="1723"/>
      <c r="C29" s="1395"/>
      <c r="D29" s="1394" t="s">
        <v>329</v>
      </c>
      <c r="E29" s="1577">
        <v>355</v>
      </c>
      <c r="F29" s="1426">
        <v>0</v>
      </c>
      <c r="G29" s="1675">
        <v>262000000</v>
      </c>
      <c r="H29" s="1648"/>
      <c r="I29" s="1874"/>
      <c r="J29" s="714"/>
      <c r="K29" s="1717"/>
      <c r="L29" s="1875"/>
      <c r="M29" s="73"/>
      <c r="N29" s="339"/>
      <c r="O29" s="339"/>
      <c r="P29" s="339"/>
      <c r="Q29" s="339"/>
      <c r="R29" s="339"/>
      <c r="S29" s="339"/>
      <c r="T29" s="339"/>
      <c r="U29" s="339"/>
      <c r="V29" s="339"/>
      <c r="W29" s="339"/>
      <c r="X29" s="339"/>
      <c r="Y29" s="73"/>
      <c r="Z29" s="73"/>
      <c r="AA29" s="73"/>
      <c r="AB29" s="73"/>
      <c r="AC29" s="73"/>
      <c r="AD29" s="73"/>
      <c r="AE29" s="73"/>
      <c r="AF29" s="73"/>
    </row>
    <row r="30" spans="2:32" s="81" customFormat="1" ht="15.6">
      <c r="B30" s="1715" t="s">
        <v>1868</v>
      </c>
      <c r="C30" s="1715"/>
      <c r="D30" s="1715"/>
      <c r="E30" s="1642"/>
      <c r="F30" s="1678"/>
      <c r="G30" s="1679"/>
      <c r="H30" s="1648"/>
      <c r="I30" s="1874"/>
      <c r="J30" s="714"/>
      <c r="K30" s="1717"/>
      <c r="L30" s="1875"/>
      <c r="M30" s="73"/>
      <c r="N30" s="339"/>
      <c r="O30" s="339"/>
      <c r="P30" s="339"/>
      <c r="Q30" s="339"/>
      <c r="R30" s="339"/>
      <c r="S30" s="339"/>
      <c r="T30" s="339"/>
      <c r="U30" s="339"/>
      <c r="V30" s="339"/>
      <c r="W30" s="339"/>
      <c r="X30" s="339"/>
      <c r="Y30" s="73"/>
      <c r="Z30" s="73"/>
      <c r="AA30" s="73"/>
      <c r="AB30" s="73"/>
      <c r="AC30" s="73"/>
      <c r="AD30" s="73"/>
      <c r="AE30" s="73"/>
      <c r="AF30" s="73"/>
    </row>
    <row r="31" spans="2:32" s="81" customFormat="1" ht="15.6">
      <c r="B31" s="1723"/>
      <c r="C31" s="1715"/>
      <c r="D31" s="1394" t="s">
        <v>1328</v>
      </c>
      <c r="E31" s="1653"/>
      <c r="F31" s="1678">
        <v>550000000</v>
      </c>
      <c r="G31" s="1679"/>
      <c r="H31" s="1648"/>
      <c r="I31" s="1874"/>
      <c r="J31" s="714"/>
      <c r="K31" s="1717"/>
      <c r="L31" s="1875"/>
      <c r="M31" s="73"/>
      <c r="N31" s="339"/>
      <c r="O31" s="339"/>
      <c r="P31" s="339"/>
      <c r="Q31" s="339"/>
      <c r="R31" s="339"/>
      <c r="S31" s="339"/>
      <c r="T31" s="339"/>
      <c r="U31" s="339"/>
      <c r="V31" s="339"/>
      <c r="W31" s="339"/>
      <c r="X31" s="339"/>
      <c r="Y31" s="73"/>
      <c r="Z31" s="73"/>
      <c r="AA31" s="73"/>
      <c r="AB31" s="73"/>
      <c r="AC31" s="73"/>
      <c r="AD31" s="73"/>
      <c r="AE31" s="73"/>
      <c r="AF31" s="73"/>
    </row>
    <row r="32" spans="2:32" s="81" customFormat="1" ht="15.6">
      <c r="B32" s="1723"/>
      <c r="C32" s="1715"/>
      <c r="D32" s="1292" t="s">
        <v>1662</v>
      </c>
      <c r="E32" s="1654"/>
      <c r="F32" s="1678">
        <v>550000000</v>
      </c>
      <c r="G32" s="1679"/>
      <c r="H32" s="1648"/>
      <c r="I32" s="1874"/>
      <c r="J32" s="714"/>
      <c r="K32" s="1717"/>
      <c r="L32" s="1875"/>
      <c r="M32" s="73"/>
      <c r="N32" s="339"/>
      <c r="O32" s="339"/>
      <c r="P32" s="339"/>
      <c r="Q32" s="339"/>
      <c r="R32" s="339"/>
      <c r="S32" s="339"/>
      <c r="T32" s="339"/>
      <c r="U32" s="339"/>
      <c r="V32" s="339"/>
      <c r="W32" s="339"/>
      <c r="X32" s="339"/>
      <c r="Y32" s="73"/>
      <c r="Z32" s="73"/>
      <c r="AA32" s="73"/>
      <c r="AB32" s="73"/>
      <c r="AC32" s="73"/>
      <c r="AD32" s="73"/>
      <c r="AE32" s="73"/>
      <c r="AF32" s="73"/>
    </row>
    <row r="33" spans="2:32" s="81" customFormat="1" ht="15.6">
      <c r="B33" s="1723"/>
      <c r="C33" s="1396"/>
      <c r="D33" s="1394"/>
      <c r="E33" s="1654"/>
      <c r="F33" s="1680">
        <v>0</v>
      </c>
      <c r="G33" s="1679"/>
      <c r="H33" s="1648"/>
      <c r="I33" s="1874"/>
      <c r="J33" s="714"/>
      <c r="K33" s="1717"/>
      <c r="L33" s="1875"/>
      <c r="M33" s="73"/>
      <c r="N33" s="339"/>
      <c r="O33" s="339"/>
      <c r="P33" s="339"/>
      <c r="Q33" s="339"/>
      <c r="R33" s="339"/>
      <c r="S33" s="339"/>
      <c r="T33" s="339"/>
      <c r="U33" s="339"/>
      <c r="V33" s="339"/>
      <c r="W33" s="339"/>
      <c r="X33" s="339"/>
      <c r="Y33" s="73"/>
      <c r="Z33" s="73"/>
      <c r="AA33" s="73"/>
      <c r="AB33" s="73"/>
      <c r="AC33" s="73"/>
      <c r="AD33" s="73"/>
      <c r="AE33" s="73"/>
      <c r="AF33" s="73"/>
    </row>
    <row r="34" spans="2:32" s="81" customFormat="1" ht="15.6">
      <c r="B34" s="1723"/>
      <c r="C34" s="1396"/>
      <c r="D34" s="1394" t="s">
        <v>2153</v>
      </c>
      <c r="E34" s="1653">
        <v>541</v>
      </c>
      <c r="F34" s="1678">
        <v>600000000</v>
      </c>
      <c r="G34" s="1679">
        <v>600000000</v>
      </c>
      <c r="H34" s="1648"/>
      <c r="I34" s="1874"/>
      <c r="J34" s="714"/>
      <c r="K34" s="1717"/>
      <c r="L34" s="1875"/>
      <c r="M34" s="73"/>
      <c r="N34" s="339"/>
      <c r="O34" s="339"/>
      <c r="P34" s="339"/>
      <c r="Q34" s="339"/>
      <c r="R34" s="339"/>
      <c r="S34" s="339"/>
      <c r="T34" s="339"/>
      <c r="U34" s="339"/>
      <c r="V34" s="339"/>
      <c r="W34" s="339"/>
      <c r="X34" s="339"/>
      <c r="Y34" s="73"/>
      <c r="Z34" s="73"/>
      <c r="AA34" s="73"/>
      <c r="AB34" s="73"/>
      <c r="AC34" s="73"/>
      <c r="AD34" s="73"/>
      <c r="AE34" s="73"/>
      <c r="AF34" s="73"/>
    </row>
    <row r="35" spans="2:32" s="81" customFormat="1" ht="15.6">
      <c r="B35" s="1723"/>
      <c r="C35" s="1397"/>
      <c r="D35" s="1292"/>
      <c r="E35" s="1577"/>
      <c r="F35" s="1426"/>
      <c r="G35" s="1675"/>
      <c r="H35" s="1648"/>
      <c r="I35" s="1874"/>
      <c r="J35" s="714"/>
      <c r="K35" s="1717"/>
      <c r="L35" s="1875"/>
      <c r="M35" s="73"/>
      <c r="N35" s="339"/>
      <c r="O35" s="339"/>
      <c r="P35" s="339"/>
      <c r="Q35" s="339"/>
      <c r="R35" s="339"/>
      <c r="S35" s="339"/>
      <c r="T35" s="339"/>
      <c r="U35" s="339"/>
      <c r="V35" s="339"/>
      <c r="W35" s="339"/>
      <c r="X35" s="339"/>
      <c r="Y35" s="73"/>
      <c r="Z35" s="73"/>
      <c r="AA35" s="73"/>
      <c r="AB35" s="73"/>
      <c r="AC35" s="73"/>
      <c r="AD35" s="73"/>
      <c r="AE35" s="73"/>
      <c r="AF35" s="73"/>
    </row>
    <row r="36" spans="2:32" s="81" customFormat="1" ht="14.25" customHeight="1">
      <c r="B36" s="1723" t="s">
        <v>1412</v>
      </c>
      <c r="C36" s="1398" t="s">
        <v>1325</v>
      </c>
      <c r="D36" s="1388"/>
      <c r="E36" s="1655">
        <v>363</v>
      </c>
      <c r="F36" s="1426">
        <v>40852379.25</v>
      </c>
      <c r="G36" s="1675">
        <v>40852379.25</v>
      </c>
      <c r="H36" s="1648"/>
      <c r="I36" s="1874"/>
      <c r="J36" s="714"/>
      <c r="K36" s="1717"/>
      <c r="L36" s="1875"/>
      <c r="M36" s="1115" t="s">
        <v>1662</v>
      </c>
      <c r="N36" s="339"/>
      <c r="O36" s="339"/>
      <c r="P36" s="339"/>
      <c r="Q36" s="339"/>
      <c r="R36" s="339"/>
      <c r="S36" s="339"/>
      <c r="T36" s="339"/>
      <c r="U36" s="339"/>
      <c r="V36" s="339"/>
      <c r="W36" s="339"/>
      <c r="X36" s="339"/>
      <c r="Y36" s="73"/>
      <c r="Z36" s="73"/>
      <c r="AA36" s="73"/>
      <c r="AB36" s="73"/>
      <c r="AC36" s="73"/>
      <c r="AD36" s="73"/>
      <c r="AE36" s="73"/>
      <c r="AF36" s="73"/>
    </row>
    <row r="37" spans="2:32" s="81" customFormat="1" ht="14.25" customHeight="1">
      <c r="B37" s="1723"/>
      <c r="C37" s="1399"/>
      <c r="D37" s="1400"/>
      <c r="E37" s="1577"/>
      <c r="F37" s="1426"/>
      <c r="G37" s="1675"/>
      <c r="H37" s="1648"/>
      <c r="I37" s="1874"/>
      <c r="J37" s="714"/>
      <c r="K37" s="1717"/>
      <c r="L37" s="1875"/>
      <c r="M37" s="1293"/>
      <c r="N37" s="339"/>
      <c r="O37" s="339"/>
      <c r="P37" s="339"/>
      <c r="Q37" s="339"/>
      <c r="R37" s="339"/>
      <c r="S37" s="339"/>
      <c r="T37" s="339"/>
      <c r="U37" s="339"/>
      <c r="V37" s="339"/>
      <c r="W37" s="339"/>
      <c r="X37" s="339"/>
      <c r="Y37" s="73"/>
      <c r="Z37" s="73"/>
      <c r="AA37" s="73"/>
      <c r="AB37" s="73"/>
      <c r="AC37" s="73"/>
      <c r="AD37" s="73"/>
      <c r="AE37" s="73"/>
      <c r="AF37" s="73"/>
    </row>
    <row r="38" spans="2:32" s="81" customFormat="1" ht="19.2" customHeight="1">
      <c r="B38" s="1723"/>
      <c r="C38" s="3875" t="s">
        <v>527</v>
      </c>
      <c r="D38" s="3876"/>
      <c r="E38" s="1642"/>
      <c r="F38" s="1426">
        <v>36500000</v>
      </c>
      <c r="G38" s="1426"/>
      <c r="H38" s="1648"/>
      <c r="I38" s="1874"/>
      <c r="J38" s="714">
        <v>16075365863.334101</v>
      </c>
      <c r="K38" s="1717"/>
      <c r="L38" s="1875"/>
      <c r="M38" s="73"/>
      <c r="N38" s="339"/>
      <c r="O38" s="339"/>
      <c r="P38" s="339"/>
      <c r="Q38" s="339"/>
      <c r="R38" s="339"/>
      <c r="S38" s="339"/>
      <c r="T38" s="339"/>
      <c r="U38" s="339"/>
      <c r="V38" s="339"/>
      <c r="W38" s="339"/>
      <c r="X38" s="339"/>
      <c r="Y38" s="73"/>
      <c r="Z38" s="73"/>
      <c r="AA38" s="73"/>
      <c r="AB38" s="73"/>
      <c r="AC38" s="73"/>
      <c r="AD38" s="73"/>
      <c r="AE38" s="73"/>
      <c r="AF38" s="73"/>
    </row>
    <row r="39" spans="2:32" s="81" customFormat="1" ht="15.6">
      <c r="B39" s="1723"/>
      <c r="C39" s="1395"/>
      <c r="D39" s="1394" t="s">
        <v>329</v>
      </c>
      <c r="E39" s="1577">
        <v>352</v>
      </c>
      <c r="F39" s="1426">
        <v>0</v>
      </c>
      <c r="G39" s="1675">
        <v>36500000</v>
      </c>
      <c r="H39" s="1656">
        <v>16075365863.334099</v>
      </c>
      <c r="I39" s="1874"/>
      <c r="J39" s="714"/>
      <c r="K39" s="1717"/>
      <c r="L39" s="1875">
        <v>0</v>
      </c>
      <c r="M39" s="73"/>
      <c r="N39" s="339"/>
      <c r="O39" s="339"/>
      <c r="P39" s="339"/>
      <c r="Q39" s="339"/>
      <c r="R39" s="339"/>
      <c r="S39" s="339"/>
      <c r="T39" s="339"/>
      <c r="U39" s="339"/>
      <c r="V39" s="339"/>
      <c r="W39" s="339"/>
      <c r="X39" s="339"/>
      <c r="Y39" s="73"/>
      <c r="Z39" s="73"/>
      <c r="AA39" s="73"/>
      <c r="AB39" s="73"/>
      <c r="AC39" s="73"/>
      <c r="AD39" s="73"/>
      <c r="AE39" s="73"/>
      <c r="AF39" s="73"/>
    </row>
    <row r="40" spans="2:32" s="81" customFormat="1" ht="15.6">
      <c r="B40" s="1723"/>
      <c r="C40" s="1395"/>
      <c r="D40" s="1394"/>
      <c r="E40" s="1577"/>
      <c r="F40" s="1426"/>
      <c r="G40" s="1675"/>
      <c r="H40" s="1657"/>
      <c r="I40" s="1874"/>
      <c r="J40" s="714"/>
      <c r="K40" s="1717"/>
      <c r="L40" s="1875"/>
      <c r="M40" s="73"/>
      <c r="N40" s="339"/>
      <c r="O40" s="339"/>
      <c r="P40" s="339"/>
      <c r="Q40" s="339"/>
      <c r="R40" s="339"/>
      <c r="S40" s="339"/>
      <c r="T40" s="339"/>
      <c r="U40" s="339"/>
      <c r="V40" s="339"/>
      <c r="W40" s="339"/>
      <c r="X40" s="339"/>
      <c r="Y40" s="73"/>
      <c r="Z40" s="73"/>
      <c r="AA40" s="73"/>
      <c r="AB40" s="73"/>
      <c r="AC40" s="73"/>
      <c r="AD40" s="73"/>
      <c r="AE40" s="73"/>
      <c r="AF40" s="73"/>
    </row>
    <row r="41" spans="2:32" s="81" customFormat="1" ht="16.5" customHeight="1">
      <c r="B41" s="3865" t="s">
        <v>1240</v>
      </c>
      <c r="C41" s="3865"/>
      <c r="D41" s="3865"/>
      <c r="E41" s="1577"/>
      <c r="F41" s="1426"/>
      <c r="G41" s="1426"/>
      <c r="H41" s="1648"/>
      <c r="I41" s="1874"/>
      <c r="J41" s="714"/>
      <c r="K41" s="1717"/>
      <c r="L41" s="1875"/>
      <c r="M41" s="339"/>
      <c r="N41" s="339"/>
      <c r="O41" s="339"/>
      <c r="P41" s="339"/>
      <c r="Q41" s="339"/>
      <c r="R41" s="339"/>
      <c r="S41" s="339"/>
      <c r="T41" s="339"/>
      <c r="U41" s="339"/>
      <c r="V41" s="339"/>
      <c r="W41" s="339"/>
      <c r="X41" s="339"/>
      <c r="Y41" s="73"/>
      <c r="Z41" s="73"/>
      <c r="AA41" s="73"/>
      <c r="AB41" s="73"/>
      <c r="AC41" s="73"/>
      <c r="AD41" s="73"/>
      <c r="AE41" s="73"/>
      <c r="AF41" s="73"/>
    </row>
    <row r="42" spans="2:32" s="81" customFormat="1">
      <c r="B42" s="1723"/>
      <c r="C42" s="1393"/>
      <c r="D42" s="1394" t="s">
        <v>1328</v>
      </c>
      <c r="E42" s="1577"/>
      <c r="F42" s="1678">
        <v>410900113.61000001</v>
      </c>
      <c r="G42" s="1426"/>
      <c r="H42" s="1648"/>
      <c r="I42" s="1874"/>
      <c r="J42" s="714"/>
      <c r="K42" s="1717"/>
      <c r="L42" s="1875"/>
      <c r="M42" s="339"/>
      <c r="N42" s="339"/>
      <c r="O42" s="339"/>
      <c r="P42" s="339"/>
      <c r="Q42" s="339"/>
      <c r="R42" s="339"/>
      <c r="S42" s="339"/>
      <c r="T42" s="339"/>
      <c r="U42" s="339"/>
      <c r="V42" s="339"/>
      <c r="W42" s="339"/>
      <c r="X42" s="339"/>
      <c r="Y42" s="73"/>
      <c r="Z42" s="73"/>
      <c r="AA42" s="73"/>
      <c r="AB42" s="73"/>
      <c r="AC42" s="73"/>
      <c r="AD42" s="73"/>
      <c r="AE42" s="73"/>
      <c r="AF42" s="73"/>
    </row>
    <row r="43" spans="2:32" s="81" customFormat="1">
      <c r="B43" s="1723"/>
      <c r="C43" s="1393"/>
      <c r="D43" s="1394" t="s">
        <v>2183</v>
      </c>
      <c r="E43" s="1577"/>
      <c r="F43" s="1678">
        <v>-8186940.5</v>
      </c>
      <c r="G43" s="1426"/>
      <c r="H43" s="1648"/>
      <c r="I43" s="1874"/>
      <c r="J43" s="714"/>
      <c r="K43" s="1717"/>
      <c r="L43" s="1875"/>
      <c r="M43" s="339"/>
      <c r="N43" s="339"/>
      <c r="O43" s="339"/>
      <c r="P43" s="339"/>
      <c r="Q43" s="339"/>
      <c r="R43" s="339"/>
      <c r="S43" s="339"/>
      <c r="T43" s="339"/>
      <c r="U43" s="339"/>
      <c r="V43" s="339"/>
      <c r="W43" s="339"/>
      <c r="X43" s="339"/>
      <c r="Y43" s="73"/>
      <c r="Z43" s="73"/>
      <c r="AA43" s="73"/>
      <c r="AB43" s="73"/>
      <c r="AC43" s="73"/>
      <c r="AD43" s="73"/>
      <c r="AE43" s="73"/>
      <c r="AF43" s="73"/>
    </row>
    <row r="44" spans="2:32" s="81" customFormat="1" ht="12.75" customHeight="1">
      <c r="B44" s="1723"/>
      <c r="C44" s="1393"/>
      <c r="D44" s="1394" t="s">
        <v>1662</v>
      </c>
      <c r="E44" s="1577">
        <v>365</v>
      </c>
      <c r="F44" s="1426"/>
      <c r="G44" s="1679">
        <v>402713173.11000001</v>
      </c>
      <c r="H44" s="1658">
        <v>402713173.11000001</v>
      </c>
      <c r="I44" s="1874">
        <v>21478079036.444099</v>
      </c>
      <c r="J44" s="714">
        <v>410900113.61000001</v>
      </c>
      <c r="K44" s="1717">
        <v>-360868289.60000002</v>
      </c>
      <c r="L44" s="1875"/>
      <c r="M44" s="339"/>
      <c r="N44" s="339"/>
      <c r="O44" s="339"/>
      <c r="P44" s="339"/>
      <c r="Q44" s="339"/>
      <c r="R44" s="339"/>
      <c r="S44" s="339"/>
      <c r="T44" s="339"/>
      <c r="U44" s="339"/>
      <c r="V44" s="339"/>
      <c r="W44" s="339"/>
      <c r="X44" s="339"/>
      <c r="Y44" s="73"/>
      <c r="Z44" s="73"/>
      <c r="AA44" s="73"/>
      <c r="AB44" s="73"/>
      <c r="AC44" s="73"/>
      <c r="AD44" s="73"/>
      <c r="AE44" s="73"/>
      <c r="AF44" s="73"/>
    </row>
    <row r="45" spans="2:32" s="81" customFormat="1" ht="12.75" customHeight="1">
      <c r="B45" s="1723"/>
      <c r="C45" s="1395"/>
      <c r="D45" s="1394"/>
      <c r="E45" s="1577"/>
      <c r="F45" s="1426"/>
      <c r="G45" s="1426"/>
      <c r="H45" s="1648"/>
      <c r="I45" s="1874"/>
      <c r="J45" s="714"/>
      <c r="K45" s="1717"/>
      <c r="L45" s="1875"/>
      <c r="M45" s="339"/>
      <c r="N45" s="339"/>
      <c r="O45" s="339"/>
      <c r="P45" s="339"/>
      <c r="Q45" s="339"/>
      <c r="R45" s="339"/>
      <c r="S45" s="339"/>
      <c r="T45" s="339"/>
      <c r="U45" s="339"/>
      <c r="V45" s="339"/>
      <c r="W45" s="339"/>
      <c r="X45" s="339"/>
      <c r="Y45" s="73"/>
      <c r="Z45" s="73"/>
      <c r="AA45" s="73"/>
      <c r="AB45" s="73"/>
      <c r="AC45" s="73"/>
      <c r="AD45" s="73"/>
      <c r="AE45" s="73"/>
      <c r="AF45" s="73"/>
    </row>
    <row r="46" spans="2:32" s="81" customFormat="1" ht="12.75" customHeight="1">
      <c r="B46" s="3865" t="s">
        <v>594</v>
      </c>
      <c r="C46" s="3865"/>
      <c r="D46" s="3865"/>
      <c r="E46" s="1642"/>
      <c r="F46" s="1426"/>
      <c r="G46" s="1426"/>
      <c r="H46" s="1648"/>
      <c r="I46" s="1874"/>
      <c r="J46" s="714"/>
      <c r="K46" s="1717"/>
      <c r="L46" s="1875"/>
      <c r="M46" s="339"/>
      <c r="N46" s="339"/>
      <c r="O46" s="339"/>
      <c r="P46" s="339"/>
      <c r="Q46" s="339"/>
      <c r="R46" s="339"/>
      <c r="S46" s="339"/>
      <c r="T46" s="339"/>
      <c r="U46" s="339"/>
      <c r="V46" s="339"/>
      <c r="W46" s="339"/>
      <c r="X46" s="339"/>
      <c r="Y46" s="73"/>
      <c r="Z46" s="73"/>
      <c r="AA46" s="73"/>
      <c r="AB46" s="73"/>
      <c r="AC46" s="73"/>
      <c r="AD46" s="73"/>
      <c r="AE46" s="73"/>
      <c r="AF46" s="73"/>
    </row>
    <row r="47" spans="2:32" s="81" customFormat="1" ht="12.75" customHeight="1">
      <c r="B47" s="1723"/>
      <c r="C47" s="1395"/>
      <c r="D47" s="1394" t="s">
        <v>595</v>
      </c>
      <c r="E47" s="1577">
        <v>357</v>
      </c>
      <c r="F47" s="1426">
        <v>1979373555.7</v>
      </c>
      <c r="G47" s="1426"/>
      <c r="H47" s="1648"/>
      <c r="I47" s="1874"/>
      <c r="J47" s="714"/>
      <c r="K47" s="1717"/>
      <c r="L47" s="1875"/>
      <c r="M47" s="339"/>
      <c r="N47" s="339"/>
      <c r="O47" s="339"/>
      <c r="P47" s="339"/>
      <c r="Q47" s="339"/>
      <c r="R47" s="339"/>
      <c r="S47" s="339"/>
      <c r="T47" s="339"/>
      <c r="U47" s="339"/>
      <c r="V47" s="339"/>
      <c r="W47" s="339"/>
      <c r="X47" s="339"/>
      <c r="Y47" s="73"/>
      <c r="Z47" s="73"/>
      <c r="AA47" s="73"/>
      <c r="AB47" s="73"/>
      <c r="AC47" s="73"/>
      <c r="AD47" s="73"/>
      <c r="AE47" s="73"/>
      <c r="AF47" s="73"/>
    </row>
    <row r="48" spans="2:32" s="81" customFormat="1" ht="15" customHeight="1">
      <c r="B48" s="1723"/>
      <c r="C48" s="1395"/>
      <c r="D48" s="1394" t="s">
        <v>596</v>
      </c>
      <c r="E48" s="1577">
        <v>358</v>
      </c>
      <c r="F48" s="1426">
        <v>1227213349.8775001</v>
      </c>
      <c r="G48" s="1426"/>
      <c r="H48" s="1648"/>
      <c r="I48" s="841"/>
      <c r="J48" s="714">
        <v>410900113.61000001</v>
      </c>
      <c r="K48" s="1717"/>
      <c r="L48" s="1881" t="s">
        <v>1205</v>
      </c>
      <c r="M48" s="1146" t="s">
        <v>1237</v>
      </c>
      <c r="N48" s="339"/>
      <c r="O48" s="339"/>
      <c r="P48" s="339"/>
      <c r="Q48" s="339"/>
      <c r="R48" s="339"/>
      <c r="S48" s="339"/>
      <c r="T48" s="339"/>
      <c r="U48" s="339"/>
      <c r="V48" s="339"/>
      <c r="W48" s="339"/>
      <c r="X48" s="339"/>
      <c r="Y48" s="73"/>
      <c r="Z48" s="73"/>
      <c r="AA48" s="73"/>
      <c r="AB48" s="73"/>
      <c r="AC48" s="73"/>
      <c r="AD48" s="73"/>
      <c r="AE48" s="73"/>
      <c r="AF48" s="73"/>
    </row>
    <row r="49" spans="1:32">
      <c r="B49" s="1724"/>
      <c r="C49" s="1395"/>
      <c r="D49" s="1394" t="s">
        <v>80</v>
      </c>
      <c r="E49" s="1577">
        <v>360</v>
      </c>
      <c r="F49" s="1426">
        <v>428828857.11249971</v>
      </c>
      <c r="G49" s="1426"/>
      <c r="H49" s="1648"/>
      <c r="I49" s="1874"/>
      <c r="J49" s="714"/>
      <c r="K49" s="1717"/>
      <c r="L49" s="1882">
        <v>0</v>
      </c>
      <c r="M49" s="1147">
        <v>16767536.289999999</v>
      </c>
      <c r="N49" s="339"/>
      <c r="O49" s="339"/>
      <c r="P49" s="339"/>
      <c r="Q49" s="339"/>
      <c r="R49" s="339"/>
      <c r="S49" s="339"/>
      <c r="T49" s="339"/>
      <c r="U49" s="339"/>
      <c r="V49" s="339"/>
      <c r="W49" s="339"/>
      <c r="X49" s="339"/>
      <c r="Y49" s="73"/>
      <c r="Z49" s="73"/>
      <c r="AA49" s="73"/>
      <c r="AB49" s="73"/>
      <c r="AC49" s="73"/>
      <c r="AD49" s="73"/>
      <c r="AE49" s="73"/>
      <c r="AF49" s="73"/>
    </row>
    <row r="50" spans="1:32" ht="14.25" customHeight="1">
      <c r="B50" s="1723"/>
      <c r="C50" s="1395"/>
      <c r="D50" s="1394" t="s">
        <v>81</v>
      </c>
      <c r="E50" s="1577">
        <v>359</v>
      </c>
      <c r="F50" s="1426">
        <v>85387933.010000005</v>
      </c>
      <c r="G50" s="1426"/>
      <c r="H50" s="1656">
        <v>3720803695.7000003</v>
      </c>
      <c r="I50" s="1874"/>
      <c r="J50" s="714"/>
      <c r="K50" s="1717"/>
      <c r="L50" s="1882">
        <v>0</v>
      </c>
      <c r="M50" s="1147">
        <v>5822897</v>
      </c>
      <c r="N50" s="339"/>
      <c r="O50" s="339"/>
      <c r="P50" s="339"/>
      <c r="Q50" s="339"/>
      <c r="R50" s="339"/>
      <c r="S50" s="339"/>
      <c r="T50" s="339"/>
      <c r="U50" s="339"/>
      <c r="V50" s="339"/>
      <c r="W50" s="339"/>
      <c r="X50" s="339"/>
      <c r="Y50" s="73"/>
      <c r="Z50" s="73"/>
      <c r="AA50" s="73"/>
      <c r="AB50" s="73"/>
      <c r="AC50" s="73"/>
      <c r="AD50" s="73"/>
      <c r="AE50" s="73"/>
      <c r="AF50" s="73"/>
    </row>
    <row r="51" spans="1:32">
      <c r="B51" s="1723"/>
      <c r="C51" s="1395"/>
      <c r="D51" s="1394"/>
      <c r="E51" s="1577"/>
      <c r="F51" s="1426"/>
      <c r="G51" s="1426"/>
      <c r="H51" s="1648"/>
      <c r="I51" s="1874"/>
      <c r="J51" s="714">
        <v>410900113.61000001</v>
      </c>
      <c r="K51" s="1717"/>
      <c r="L51" s="1882">
        <v>0</v>
      </c>
      <c r="M51" s="1147">
        <v>0</v>
      </c>
      <c r="N51" s="339"/>
      <c r="O51" s="339"/>
      <c r="P51" s="339"/>
      <c r="Q51" s="339"/>
      <c r="R51" s="339"/>
      <c r="S51" s="339"/>
      <c r="T51" s="339"/>
      <c r="U51" s="339"/>
      <c r="V51" s="339"/>
      <c r="W51" s="339"/>
      <c r="X51" s="339"/>
      <c r="Y51" s="73"/>
      <c r="Z51" s="73"/>
      <c r="AA51" s="73"/>
      <c r="AB51" s="73"/>
      <c r="AC51" s="73"/>
      <c r="AD51" s="73"/>
      <c r="AE51" s="73"/>
      <c r="AF51" s="73"/>
    </row>
    <row r="52" spans="1:32">
      <c r="B52" s="3865" t="s">
        <v>82</v>
      </c>
      <c r="C52" s="3865"/>
      <c r="D52" s="3865"/>
      <c r="F52" s="1426"/>
      <c r="G52" s="1426"/>
      <c r="H52" s="1648"/>
      <c r="I52" s="1874"/>
      <c r="J52" s="714" t="e">
        <v>#REF!</v>
      </c>
      <c r="K52" s="1717"/>
      <c r="L52" s="1882">
        <v>0</v>
      </c>
      <c r="M52" s="1147">
        <v>0</v>
      </c>
      <c r="N52" s="339"/>
      <c r="O52" s="339"/>
      <c r="P52" s="339"/>
      <c r="Q52" s="339"/>
      <c r="R52" s="339"/>
      <c r="S52" s="339"/>
      <c r="T52" s="339"/>
      <c r="U52" s="339"/>
      <c r="V52" s="339"/>
      <c r="W52" s="339"/>
      <c r="X52" s="339"/>
      <c r="Y52" s="73"/>
      <c r="Z52" s="73"/>
      <c r="AA52" s="73"/>
      <c r="AB52" s="73"/>
      <c r="AC52" s="73"/>
      <c r="AD52" s="73"/>
      <c r="AE52" s="73"/>
      <c r="AF52" s="73"/>
    </row>
    <row r="53" spans="1:32">
      <c r="B53" s="1723"/>
      <c r="C53" s="1395"/>
      <c r="D53" s="1394" t="s">
        <v>83</v>
      </c>
      <c r="E53" s="1577">
        <v>191</v>
      </c>
      <c r="F53" s="1426">
        <v>11499729.4</v>
      </c>
      <c r="G53" s="1426"/>
      <c r="H53" s="1648"/>
      <c r="I53" s="1874"/>
      <c r="J53" s="714" t="e">
        <v>#REF!</v>
      </c>
      <c r="K53" s="1717"/>
      <c r="L53" s="1882">
        <v>0</v>
      </c>
      <c r="M53" s="1147">
        <v>152713</v>
      </c>
      <c r="N53" s="339"/>
      <c r="O53" s="339"/>
      <c r="P53" s="339"/>
      <c r="Q53" s="339"/>
      <c r="R53" s="339"/>
      <c r="S53" s="339"/>
      <c r="T53" s="339"/>
      <c r="U53" s="339"/>
      <c r="V53" s="339"/>
      <c r="W53" s="339"/>
      <c r="X53" s="339"/>
      <c r="Y53" s="73"/>
      <c r="Z53" s="73"/>
      <c r="AA53" s="73"/>
      <c r="AB53" s="73"/>
      <c r="AC53" s="73"/>
      <c r="AD53" s="73"/>
      <c r="AE53" s="73"/>
      <c r="AF53" s="73"/>
    </row>
    <row r="54" spans="1:32">
      <c r="B54" s="1723"/>
      <c r="C54" s="1395"/>
      <c r="D54" s="1394" t="s">
        <v>1422</v>
      </c>
      <c r="E54" s="1577">
        <v>192</v>
      </c>
      <c r="F54" s="1426">
        <v>751081256.37</v>
      </c>
      <c r="G54" s="1426"/>
      <c r="H54" s="1648"/>
      <c r="I54" s="1874"/>
      <c r="J54" s="714" t="e">
        <v>#REF!</v>
      </c>
      <c r="K54" s="1717"/>
      <c r="L54" s="1881"/>
      <c r="M54" s="1148">
        <v>22743146.289999999</v>
      </c>
      <c r="N54" s="339"/>
      <c r="O54" s="339"/>
      <c r="P54" s="339"/>
      <c r="Q54" s="339"/>
      <c r="R54" s="339"/>
      <c r="S54" s="339"/>
      <c r="T54" s="339"/>
      <c r="U54" s="339"/>
      <c r="V54" s="339"/>
      <c r="W54" s="339"/>
      <c r="X54" s="339"/>
      <c r="Y54" s="73"/>
      <c r="Z54" s="73"/>
      <c r="AA54" s="73"/>
      <c r="AB54" s="73"/>
      <c r="AC54" s="73"/>
      <c r="AD54" s="73"/>
      <c r="AE54" s="73"/>
      <c r="AF54" s="73"/>
    </row>
    <row r="55" spans="1:32">
      <c r="B55" s="1723"/>
      <c r="C55" s="1395"/>
      <c r="D55" s="1394" t="s">
        <v>1302</v>
      </c>
      <c r="E55" s="1577">
        <v>193</v>
      </c>
      <c r="F55" s="1426">
        <v>384188</v>
      </c>
      <c r="G55" s="1426"/>
      <c r="H55" s="1648"/>
      <c r="I55" s="1874"/>
      <c r="J55" s="714"/>
      <c r="K55" s="1717"/>
      <c r="L55" s="1882">
        <v>0</v>
      </c>
      <c r="M55" s="1147">
        <v>687967844</v>
      </c>
      <c r="N55" s="339"/>
      <c r="O55" s="339"/>
      <c r="P55" s="339"/>
      <c r="Q55" s="339"/>
      <c r="R55" s="339"/>
      <c r="S55" s="339"/>
      <c r="T55" s="339"/>
      <c r="U55" s="339"/>
      <c r="V55" s="339"/>
      <c r="W55" s="339"/>
      <c r="X55" s="339"/>
      <c r="Y55" s="73"/>
      <c r="Z55" s="73"/>
      <c r="AA55" s="73"/>
      <c r="AB55" s="73"/>
      <c r="AC55" s="73"/>
      <c r="AD55" s="73"/>
      <c r="AE55" s="73"/>
      <c r="AF55" s="73"/>
    </row>
    <row r="56" spans="1:32" ht="15" customHeight="1">
      <c r="A56" s="1725"/>
      <c r="B56" s="1726"/>
      <c r="C56" s="1401"/>
      <c r="D56" s="1716" t="s">
        <v>1423</v>
      </c>
      <c r="E56" s="1577">
        <v>194</v>
      </c>
      <c r="F56" s="1426">
        <v>751666.06</v>
      </c>
      <c r="G56" s="1674"/>
      <c r="H56" s="1651"/>
      <c r="I56" s="1874"/>
      <c r="J56" s="714">
        <v>8186940.5</v>
      </c>
      <c r="K56" s="1717"/>
      <c r="L56" s="1882">
        <v>0</v>
      </c>
      <c r="M56" s="1147">
        <v>1399638</v>
      </c>
      <c r="N56" s="339"/>
      <c r="O56" s="339"/>
      <c r="P56" s="339"/>
      <c r="Q56" s="339"/>
      <c r="R56" s="339"/>
      <c r="S56" s="339"/>
      <c r="T56" s="339"/>
      <c r="U56" s="339"/>
      <c r="V56" s="339"/>
      <c r="W56" s="339"/>
      <c r="X56" s="339"/>
      <c r="Y56" s="73"/>
      <c r="Z56" s="73"/>
      <c r="AA56" s="73"/>
      <c r="AB56" s="73"/>
      <c r="AC56" s="73"/>
      <c r="AD56" s="73"/>
      <c r="AE56" s="73"/>
      <c r="AF56" s="73"/>
    </row>
    <row r="57" spans="1:32">
      <c r="B57" s="1727"/>
      <c r="C57" s="1402"/>
      <c r="D57" s="1716" t="s">
        <v>1424</v>
      </c>
      <c r="E57" s="1577">
        <v>195</v>
      </c>
      <c r="F57" s="1426">
        <v>7342676</v>
      </c>
      <c r="G57" s="1426"/>
      <c r="H57" s="1648"/>
      <c r="I57" s="1874"/>
      <c r="J57" s="714"/>
      <c r="K57" s="1717"/>
      <c r="L57" s="1882">
        <v>0</v>
      </c>
      <c r="M57" s="1147">
        <v>28222027</v>
      </c>
      <c r="N57" s="339"/>
      <c r="O57" s="339"/>
      <c r="P57" s="339"/>
      <c r="Q57" s="339"/>
      <c r="R57" s="339"/>
      <c r="S57" s="339"/>
      <c r="T57" s="339"/>
      <c r="U57" s="339"/>
      <c r="V57" s="339"/>
      <c r="W57" s="339"/>
      <c r="X57" s="339"/>
      <c r="Y57" s="73"/>
      <c r="Z57" s="73"/>
      <c r="AA57" s="73"/>
      <c r="AB57" s="73"/>
      <c r="AC57" s="73"/>
      <c r="AD57" s="73"/>
      <c r="AE57" s="73"/>
      <c r="AF57" s="73"/>
    </row>
    <row r="58" spans="1:32">
      <c r="B58" s="1724"/>
      <c r="C58" s="1393"/>
      <c r="D58" s="1394" t="s">
        <v>1555</v>
      </c>
      <c r="E58" s="1642">
        <v>535</v>
      </c>
      <c r="F58" s="1426">
        <v>0</v>
      </c>
      <c r="G58" s="1426"/>
      <c r="H58" s="1648"/>
      <c r="I58" s="1874"/>
      <c r="J58" s="714">
        <v>771180848.41999996</v>
      </c>
      <c r="K58" s="1717"/>
      <c r="L58" s="1882">
        <v>0</v>
      </c>
      <c r="M58" s="1147">
        <v>1135033</v>
      </c>
      <c r="N58" s="339"/>
      <c r="O58" s="339"/>
      <c r="P58" s="339"/>
      <c r="Q58" s="339"/>
      <c r="R58" s="339"/>
      <c r="S58" s="339"/>
      <c r="T58" s="339"/>
      <c r="U58" s="339"/>
      <c r="V58" s="339"/>
      <c r="W58" s="339"/>
      <c r="X58" s="339"/>
      <c r="Y58" s="73"/>
      <c r="Z58" s="73"/>
      <c r="AA58" s="73"/>
      <c r="AB58" s="73"/>
      <c r="AC58" s="73"/>
      <c r="AD58" s="73"/>
      <c r="AE58" s="73"/>
      <c r="AF58" s="73"/>
    </row>
    <row r="59" spans="1:32">
      <c r="B59" s="1723"/>
      <c r="C59" s="1393"/>
      <c r="D59" s="1394" t="s">
        <v>1425</v>
      </c>
      <c r="E59" s="1577">
        <v>196</v>
      </c>
      <c r="F59" s="1426">
        <v>121332.59</v>
      </c>
      <c r="G59" s="1426"/>
      <c r="H59" s="1648"/>
      <c r="I59" s="1874"/>
      <c r="J59" s="714">
        <v>-894710.09</v>
      </c>
      <c r="K59" s="1717"/>
      <c r="L59" s="1882">
        <v>0</v>
      </c>
      <c r="M59" s="1147">
        <v>15053711</v>
      </c>
      <c r="N59" s="339"/>
      <c r="O59" s="339"/>
      <c r="P59" s="339"/>
      <c r="Q59" s="339"/>
      <c r="R59" s="339"/>
      <c r="S59" s="339"/>
      <c r="T59" s="339"/>
      <c r="U59" s="339"/>
      <c r="V59" s="339"/>
      <c r="W59" s="339"/>
      <c r="X59" s="339"/>
      <c r="Y59" s="73"/>
      <c r="Z59" s="73"/>
      <c r="AA59" s="73"/>
      <c r="AB59" s="73"/>
      <c r="AC59" s="73"/>
      <c r="AD59" s="73"/>
      <c r="AE59" s="73"/>
      <c r="AF59" s="73"/>
    </row>
    <row r="60" spans="1:32" s="352" customFormat="1">
      <c r="A60" s="1300"/>
      <c r="B60" s="1723"/>
      <c r="C60" s="1393"/>
      <c r="D60" s="1394" t="s">
        <v>944</v>
      </c>
      <c r="E60" s="1577">
        <v>493</v>
      </c>
      <c r="F60" s="1426">
        <v>0</v>
      </c>
      <c r="G60" s="1426"/>
      <c r="H60" s="1656">
        <v>771180848.41999996</v>
      </c>
      <c r="I60" s="1877"/>
      <c r="J60" s="1878">
        <v>770286138.32999992</v>
      </c>
      <c r="K60" s="1879"/>
      <c r="L60" s="1882">
        <v>0</v>
      </c>
      <c r="M60" s="1147">
        <v>3493570</v>
      </c>
      <c r="N60" s="349"/>
      <c r="O60" s="350"/>
      <c r="P60" s="350"/>
      <c r="Q60" s="350"/>
      <c r="R60" s="350"/>
      <c r="S60" s="350"/>
      <c r="T60" s="350"/>
      <c r="U60" s="350"/>
      <c r="V60" s="350"/>
      <c r="W60" s="350"/>
      <c r="X60" s="350"/>
      <c r="Y60" s="351"/>
      <c r="Z60" s="351"/>
      <c r="AA60" s="351"/>
      <c r="AB60" s="351"/>
      <c r="AC60" s="351"/>
      <c r="AD60" s="351"/>
      <c r="AE60" s="351"/>
      <c r="AF60" s="351"/>
    </row>
    <row r="61" spans="1:32" ht="15.6">
      <c r="A61" s="1728"/>
      <c r="B61" s="1724"/>
      <c r="C61" s="1399"/>
      <c r="D61" s="1403"/>
      <c r="E61" s="1659"/>
      <c r="F61" s="1674"/>
      <c r="G61" s="1674"/>
      <c r="H61" s="1651"/>
      <c r="I61" s="1874"/>
      <c r="J61" s="714"/>
      <c r="K61" s="1717"/>
      <c r="L61" s="1882">
        <v>3093874</v>
      </c>
      <c r="M61" s="339"/>
      <c r="N61" s="339"/>
      <c r="O61" s="339"/>
      <c r="P61" s="339"/>
      <c r="Q61" s="339"/>
      <c r="R61" s="339"/>
      <c r="S61" s="339"/>
      <c r="T61" s="339"/>
      <c r="U61" s="339"/>
      <c r="V61" s="339"/>
      <c r="W61" s="339"/>
      <c r="X61" s="339"/>
      <c r="Y61" s="73"/>
      <c r="Z61" s="73"/>
      <c r="AA61" s="73"/>
      <c r="AB61" s="73"/>
      <c r="AC61" s="73"/>
      <c r="AD61" s="73"/>
      <c r="AE61" s="73"/>
      <c r="AF61" s="73"/>
    </row>
    <row r="62" spans="1:32">
      <c r="B62" s="3869" t="s">
        <v>1430</v>
      </c>
      <c r="C62" s="3870"/>
      <c r="D62" s="3871"/>
      <c r="E62" s="1577"/>
      <c r="F62" s="1426"/>
      <c r="G62" s="1426"/>
      <c r="H62" s="1648"/>
      <c r="I62" s="1874"/>
      <c r="J62" s="714">
        <v>8447035</v>
      </c>
      <c r="K62" s="1717"/>
      <c r="L62" s="1882">
        <v>3807892.4</v>
      </c>
      <c r="M62" s="339">
        <v>737271823</v>
      </c>
      <c r="N62" s="339"/>
      <c r="O62" s="339"/>
      <c r="P62" s="339"/>
      <c r="Q62" s="339"/>
      <c r="R62" s="339"/>
      <c r="S62" s="339"/>
      <c r="T62" s="339"/>
      <c r="U62" s="339"/>
      <c r="V62" s="339"/>
      <c r="W62" s="339"/>
      <c r="X62" s="339"/>
      <c r="Y62" s="73"/>
      <c r="Z62" s="73"/>
      <c r="AA62" s="73"/>
      <c r="AB62" s="73"/>
      <c r="AC62" s="73"/>
      <c r="AD62" s="73"/>
      <c r="AE62" s="73"/>
      <c r="AF62" s="73"/>
    </row>
    <row r="63" spans="1:32">
      <c r="B63" s="1722"/>
      <c r="C63" s="1391"/>
      <c r="D63" s="3866" t="s">
        <v>1162</v>
      </c>
      <c r="E63" s="3866"/>
      <c r="F63" s="1426">
        <v>0</v>
      </c>
      <c r="G63" s="1426"/>
      <c r="H63" s="1648"/>
      <c r="I63" s="1874"/>
      <c r="J63" s="714"/>
      <c r="K63" s="1717"/>
      <c r="L63" s="1882">
        <v>0</v>
      </c>
      <c r="M63" s="339"/>
      <c r="N63" s="339"/>
      <c r="O63" s="339"/>
      <c r="P63" s="339"/>
      <c r="Q63" s="339"/>
      <c r="R63" s="339"/>
      <c r="S63" s="339"/>
      <c r="T63" s="339"/>
      <c r="U63" s="339"/>
      <c r="V63" s="339"/>
      <c r="W63" s="339"/>
      <c r="X63" s="339"/>
      <c r="Y63" s="73"/>
      <c r="Z63" s="73"/>
      <c r="AA63" s="73"/>
      <c r="AB63" s="73"/>
      <c r="AC63" s="73"/>
      <c r="AD63" s="73"/>
      <c r="AE63" s="73"/>
      <c r="AF63" s="73"/>
    </row>
    <row r="64" spans="1:32">
      <c r="B64" s="1723"/>
      <c r="C64" s="1393"/>
      <c r="D64" s="1394" t="s">
        <v>551</v>
      </c>
      <c r="E64" s="1577">
        <v>235</v>
      </c>
      <c r="F64" s="1426">
        <v>3429312885</v>
      </c>
      <c r="G64" s="1426"/>
      <c r="H64" s="1648"/>
      <c r="I64" s="1874"/>
      <c r="J64" s="714">
        <v>761839103.32999992</v>
      </c>
      <c r="K64" s="1717"/>
      <c r="L64" s="1875"/>
      <c r="M64" s="339"/>
      <c r="N64" s="339"/>
      <c r="O64" s="339"/>
      <c r="P64" s="339"/>
      <c r="Q64" s="339"/>
      <c r="R64" s="339"/>
      <c r="S64" s="339"/>
      <c r="T64" s="339"/>
      <c r="U64" s="339"/>
      <c r="V64" s="339"/>
      <c r="W64" s="339"/>
      <c r="X64" s="339"/>
      <c r="Y64" s="73"/>
      <c r="Z64" s="73"/>
      <c r="AA64" s="73"/>
      <c r="AB64" s="73"/>
      <c r="AC64" s="73"/>
      <c r="AD64" s="73"/>
      <c r="AE64" s="73"/>
      <c r="AF64" s="73"/>
    </row>
    <row r="65" spans="1:32" s="343" customFormat="1">
      <c r="A65" s="1300"/>
      <c r="B65" s="1723"/>
      <c r="C65" s="1393"/>
      <c r="D65" s="1394" t="s">
        <v>311</v>
      </c>
      <c r="E65" s="1577">
        <v>236</v>
      </c>
      <c r="F65" s="1426">
        <v>559156261</v>
      </c>
      <c r="G65" s="1426"/>
      <c r="H65" s="1648"/>
      <c r="I65" s="1877"/>
      <c r="J65" s="1878"/>
      <c r="K65" s="1879"/>
      <c r="L65" s="1878"/>
      <c r="M65" s="349">
        <v>1520029938.5799999</v>
      </c>
      <c r="N65" s="349"/>
      <c r="O65" s="341"/>
      <c r="P65" s="341"/>
      <c r="Q65" s="341"/>
      <c r="R65" s="341"/>
      <c r="S65" s="341"/>
      <c r="T65" s="341"/>
      <c r="U65" s="341"/>
      <c r="V65" s="341"/>
      <c r="W65" s="341"/>
      <c r="X65" s="341"/>
      <c r="Y65" s="342"/>
      <c r="Z65" s="342"/>
      <c r="AA65" s="342"/>
      <c r="AB65" s="342"/>
      <c r="AC65" s="342"/>
      <c r="AD65" s="342"/>
      <c r="AE65" s="342"/>
      <c r="AF65" s="342"/>
    </row>
    <row r="66" spans="1:32" ht="15" customHeight="1">
      <c r="B66" s="1723"/>
      <c r="C66" s="1393"/>
      <c r="D66" s="1394" t="s">
        <v>126</v>
      </c>
      <c r="E66" s="1577">
        <v>237</v>
      </c>
      <c r="F66" s="1426">
        <v>335352683</v>
      </c>
      <c r="G66" s="1426"/>
      <c r="H66" s="1648"/>
      <c r="I66" s="1874"/>
      <c r="J66" s="714"/>
      <c r="K66" s="1717"/>
      <c r="L66" s="1875">
        <v>6901766.4000000004</v>
      </c>
      <c r="M66" s="339"/>
      <c r="N66" s="339"/>
      <c r="O66" s="339"/>
      <c r="P66" s="339"/>
      <c r="Q66" s="339"/>
      <c r="R66" s="339"/>
      <c r="S66" s="339"/>
      <c r="T66" s="339"/>
      <c r="U66" s="339"/>
      <c r="V66" s="339"/>
      <c r="W66" s="339"/>
      <c r="X66" s="339"/>
      <c r="Y66" s="73"/>
      <c r="Z66" s="73"/>
      <c r="AA66" s="73"/>
      <c r="AB66" s="73"/>
      <c r="AC66" s="73"/>
      <c r="AD66" s="73"/>
      <c r="AE66" s="73"/>
      <c r="AF66" s="73"/>
    </row>
    <row r="67" spans="1:32">
      <c r="B67" s="1723"/>
      <c r="C67" s="1393"/>
      <c r="D67" s="1394" t="s">
        <v>532</v>
      </c>
      <c r="E67" s="1577">
        <v>238</v>
      </c>
      <c r="F67" s="1426">
        <v>39530920</v>
      </c>
      <c r="G67" s="1426"/>
      <c r="H67" s="1648"/>
      <c r="I67" s="1874"/>
      <c r="J67" s="714"/>
      <c r="K67" s="1717"/>
      <c r="L67" s="1875"/>
      <c r="M67" s="339"/>
      <c r="N67" s="339"/>
      <c r="O67" s="339"/>
      <c r="P67" s="339"/>
      <c r="Q67" s="339"/>
      <c r="R67" s="339"/>
      <c r="S67" s="339"/>
      <c r="T67" s="339"/>
      <c r="U67" s="339"/>
      <c r="V67" s="339"/>
      <c r="W67" s="339"/>
      <c r="X67" s="339"/>
      <c r="Y67" s="73"/>
      <c r="Z67" s="73"/>
      <c r="AA67" s="73"/>
      <c r="AB67" s="73"/>
      <c r="AC67" s="73"/>
      <c r="AD67" s="73"/>
      <c r="AE67" s="73"/>
      <c r="AF67" s="73"/>
    </row>
    <row r="68" spans="1:32" ht="15.6">
      <c r="A68" s="1728"/>
      <c r="B68" s="1724"/>
      <c r="C68" s="1399"/>
      <c r="D68" s="1394" t="s">
        <v>1117</v>
      </c>
      <c r="E68" s="1577">
        <v>239</v>
      </c>
      <c r="F68" s="1426">
        <v>611242709.22000003</v>
      </c>
      <c r="G68" s="1674"/>
      <c r="H68" s="1656">
        <v>4974595458.2200003</v>
      </c>
      <c r="I68" s="1874"/>
      <c r="J68" s="714"/>
      <c r="K68" s="1717"/>
      <c r="L68" s="1875"/>
      <c r="M68" s="340"/>
      <c r="N68" s="339"/>
      <c r="O68" s="339"/>
      <c r="P68" s="339"/>
      <c r="Q68" s="339"/>
      <c r="R68" s="339"/>
      <c r="S68" s="339"/>
      <c r="T68" s="339"/>
      <c r="U68" s="339"/>
      <c r="V68" s="339"/>
      <c r="W68" s="339"/>
      <c r="X68" s="339"/>
      <c r="Y68" s="73"/>
      <c r="Z68" s="73"/>
      <c r="AA68" s="73"/>
      <c r="AB68" s="73"/>
      <c r="AC68" s="73"/>
      <c r="AD68" s="73"/>
      <c r="AE68" s="73"/>
      <c r="AF68" s="73"/>
    </row>
    <row r="69" spans="1:32" ht="15.6">
      <c r="A69" s="1728"/>
      <c r="B69" s="1729"/>
      <c r="C69" s="1404"/>
      <c r="D69" s="1405"/>
      <c r="E69" s="1577"/>
      <c r="F69" s="1426"/>
      <c r="G69" s="1674"/>
      <c r="H69" s="1660"/>
      <c r="I69" s="1874"/>
      <c r="J69" s="714">
        <v>3404594277.5</v>
      </c>
      <c r="K69" s="1717"/>
      <c r="L69" s="1875"/>
      <c r="M69" s="340"/>
      <c r="N69" s="339"/>
      <c r="O69" s="339"/>
      <c r="P69" s="339"/>
      <c r="Q69" s="339"/>
      <c r="R69" s="339"/>
      <c r="S69" s="339"/>
      <c r="T69" s="339"/>
      <c r="U69" s="339"/>
      <c r="V69" s="339"/>
      <c r="W69" s="339"/>
      <c r="X69" s="339"/>
      <c r="Y69" s="73"/>
      <c r="Z69" s="73"/>
      <c r="AA69" s="73"/>
      <c r="AB69" s="73"/>
      <c r="AC69" s="73"/>
      <c r="AD69" s="73"/>
      <c r="AE69" s="73"/>
      <c r="AF69" s="73"/>
    </row>
    <row r="70" spans="1:32">
      <c r="B70" s="3872" t="s">
        <v>1163</v>
      </c>
      <c r="C70" s="3873"/>
      <c r="D70" s="3874"/>
      <c r="E70" s="1577">
        <v>447</v>
      </c>
      <c r="F70" s="1426">
        <v>4085267559.4200001</v>
      </c>
      <c r="G70" s="1426" t="s">
        <v>328</v>
      </c>
      <c r="H70" s="1661">
        <v>4085267559.4200001</v>
      </c>
      <c r="I70" s="1874"/>
      <c r="J70" s="714">
        <v>24718607.5</v>
      </c>
      <c r="K70" s="1717"/>
      <c r="L70" s="1875"/>
      <c r="M70" s="340"/>
      <c r="N70" s="339"/>
      <c r="O70" s="339"/>
      <c r="P70" s="339"/>
      <c r="Q70" s="339"/>
      <c r="R70" s="339"/>
      <c r="S70" s="339"/>
      <c r="T70" s="339"/>
      <c r="U70" s="339"/>
      <c r="V70" s="339"/>
      <c r="W70" s="339"/>
      <c r="X70" s="339"/>
      <c r="Y70" s="73"/>
      <c r="Z70" s="73"/>
      <c r="AA70" s="73"/>
      <c r="AB70" s="73"/>
      <c r="AC70" s="73"/>
      <c r="AD70" s="73"/>
      <c r="AE70" s="73"/>
      <c r="AF70" s="73"/>
    </row>
    <row r="71" spans="1:32">
      <c r="B71" s="3865" t="s">
        <v>1164</v>
      </c>
      <c r="C71" s="3865"/>
      <c r="D71" s="3865"/>
      <c r="E71" s="1577"/>
      <c r="F71" s="1426"/>
      <c r="G71" s="1426"/>
      <c r="H71" s="1648"/>
      <c r="I71" s="1874"/>
      <c r="J71" s="714"/>
      <c r="K71" s="1717"/>
      <c r="L71" s="1875"/>
      <c r="M71" s="73"/>
      <c r="N71" s="339"/>
      <c r="O71" s="339"/>
      <c r="P71" s="339"/>
      <c r="Q71" s="339"/>
      <c r="R71" s="339"/>
      <c r="S71" s="339"/>
      <c r="T71" s="339"/>
      <c r="U71" s="339"/>
      <c r="V71" s="339"/>
      <c r="W71" s="339"/>
      <c r="X71" s="339"/>
      <c r="Y71" s="73"/>
      <c r="Z71" s="73"/>
      <c r="AA71" s="73"/>
      <c r="AB71" s="73"/>
      <c r="AC71" s="73"/>
      <c r="AD71" s="73"/>
      <c r="AE71" s="73"/>
      <c r="AF71" s="73"/>
    </row>
    <row r="72" spans="1:32" s="343" customFormat="1">
      <c r="A72" s="1300"/>
      <c r="B72" s="1730"/>
      <c r="C72" s="1406">
        <v>1</v>
      </c>
      <c r="D72" s="1407" t="s">
        <v>751</v>
      </c>
      <c r="E72" s="1662">
        <v>331</v>
      </c>
      <c r="F72" s="1676">
        <v>0</v>
      </c>
      <c r="G72" s="1676">
        <v>0</v>
      </c>
      <c r="H72" s="1648"/>
      <c r="I72" s="1877"/>
      <c r="J72" s="1878">
        <v>28863131.359999999</v>
      </c>
      <c r="K72" s="1879"/>
      <c r="L72" s="1878"/>
      <c r="M72" s="349"/>
      <c r="N72" s="349"/>
      <c r="O72" s="341"/>
      <c r="P72" s="341"/>
      <c r="Q72" s="341"/>
      <c r="R72" s="341"/>
      <c r="S72" s="341"/>
      <c r="T72" s="341"/>
      <c r="U72" s="341"/>
      <c r="V72" s="341"/>
      <c r="W72" s="341"/>
      <c r="X72" s="341"/>
      <c r="Y72" s="342"/>
      <c r="Z72" s="342"/>
      <c r="AA72" s="342"/>
      <c r="AB72" s="342"/>
      <c r="AC72" s="342"/>
      <c r="AD72" s="342"/>
      <c r="AE72" s="342"/>
      <c r="AF72" s="342"/>
    </row>
    <row r="73" spans="1:32" s="343" customFormat="1">
      <c r="A73" s="1300"/>
      <c r="B73" s="1730"/>
      <c r="C73" s="1406">
        <v>2</v>
      </c>
      <c r="D73" s="1407" t="s">
        <v>750</v>
      </c>
      <c r="E73" s="1662">
        <v>327</v>
      </c>
      <c r="F73" s="1676">
        <v>0</v>
      </c>
      <c r="G73" s="1676">
        <v>0</v>
      </c>
      <c r="H73" s="1648"/>
      <c r="I73" s="1877"/>
      <c r="J73" s="1878"/>
      <c r="K73" s="1879"/>
      <c r="L73" s="1878"/>
      <c r="M73" s="349"/>
      <c r="N73" s="349"/>
      <c r="O73" s="341"/>
      <c r="P73" s="341"/>
      <c r="Q73" s="341"/>
      <c r="R73" s="341"/>
      <c r="S73" s="341"/>
      <c r="T73" s="341"/>
      <c r="U73" s="341"/>
      <c r="V73" s="341"/>
      <c r="W73" s="341"/>
      <c r="X73" s="341"/>
      <c r="Y73" s="342"/>
      <c r="Z73" s="342"/>
      <c r="AA73" s="342"/>
      <c r="AB73" s="342"/>
      <c r="AC73" s="342"/>
      <c r="AD73" s="342"/>
      <c r="AE73" s="342"/>
      <c r="AF73" s="342"/>
    </row>
    <row r="74" spans="1:32" ht="27" customHeight="1">
      <c r="B74" s="1730"/>
      <c r="C74" s="1406">
        <v>3</v>
      </c>
      <c r="D74" s="1407" t="s">
        <v>901</v>
      </c>
      <c r="E74" s="1662">
        <v>347</v>
      </c>
      <c r="F74" s="1676">
        <v>0</v>
      </c>
      <c r="G74" s="1676">
        <v>0</v>
      </c>
      <c r="H74" s="1648"/>
      <c r="I74" s="1874"/>
      <c r="J74" s="714"/>
      <c r="K74" s="1717"/>
      <c r="L74" s="1875"/>
      <c r="M74" s="339"/>
      <c r="N74" s="339"/>
      <c r="O74" s="339"/>
      <c r="P74" s="339"/>
      <c r="Q74" s="339"/>
      <c r="R74" s="339"/>
      <c r="S74" s="339"/>
      <c r="T74" s="339"/>
      <c r="U74" s="339"/>
      <c r="V74" s="339"/>
      <c r="W74" s="339"/>
      <c r="X74" s="339"/>
      <c r="Y74" s="73"/>
      <c r="Z74" s="73"/>
      <c r="AA74" s="73"/>
      <c r="AB74" s="73"/>
      <c r="AC74" s="73"/>
      <c r="AD74" s="73"/>
      <c r="AE74" s="73"/>
      <c r="AF74" s="73"/>
    </row>
    <row r="75" spans="1:32" ht="15.75" customHeight="1">
      <c r="B75" s="1730"/>
      <c r="C75" s="1406">
        <v>4</v>
      </c>
      <c r="D75" s="1407"/>
      <c r="E75" s="1662">
        <v>326</v>
      </c>
      <c r="F75" s="1676">
        <v>0</v>
      </c>
      <c r="G75" s="1676">
        <v>0</v>
      </c>
      <c r="H75" s="1648"/>
      <c r="I75" s="1874"/>
      <c r="J75" s="714">
        <v>-3561631358.21</v>
      </c>
      <c r="K75" s="1717"/>
      <c r="L75" s="1875"/>
      <c r="M75" s="339"/>
      <c r="N75" s="339"/>
      <c r="O75" s="339"/>
      <c r="P75" s="339"/>
      <c r="Q75" s="339"/>
      <c r="R75" s="339"/>
      <c r="S75" s="339"/>
      <c r="T75" s="339"/>
      <c r="U75" s="339"/>
      <c r="V75" s="339"/>
      <c r="W75" s="339"/>
      <c r="X75" s="339"/>
      <c r="Y75" s="73"/>
      <c r="Z75" s="73"/>
      <c r="AA75" s="73"/>
      <c r="AB75" s="73"/>
      <c r="AC75" s="73"/>
      <c r="AD75" s="73"/>
      <c r="AE75" s="73"/>
      <c r="AF75" s="73"/>
    </row>
    <row r="76" spans="1:32">
      <c r="B76" s="1730"/>
      <c r="C76" s="1406">
        <v>5</v>
      </c>
      <c r="D76" s="1407" t="s">
        <v>1896</v>
      </c>
      <c r="E76" s="1662">
        <v>309</v>
      </c>
      <c r="F76" s="1676">
        <v>450500</v>
      </c>
      <c r="G76" s="1676">
        <v>0</v>
      </c>
      <c r="H76" s="1648"/>
      <c r="I76" s="1874"/>
      <c r="J76" s="714"/>
      <c r="K76" s="1717"/>
      <c r="L76" s="1875"/>
      <c r="M76" s="339"/>
      <c r="N76" s="339"/>
      <c r="O76" s="339"/>
      <c r="P76" s="339"/>
      <c r="Q76" s="339"/>
      <c r="R76" s="339"/>
      <c r="S76" s="339"/>
      <c r="T76" s="339"/>
      <c r="U76" s="339"/>
      <c r="V76" s="339"/>
      <c r="W76" s="339"/>
      <c r="X76" s="339"/>
      <c r="Y76" s="73"/>
      <c r="Z76" s="73"/>
      <c r="AA76" s="73"/>
      <c r="AB76" s="73"/>
      <c r="AC76" s="73"/>
      <c r="AD76" s="73"/>
      <c r="AE76" s="73"/>
      <c r="AF76" s="73"/>
    </row>
    <row r="77" spans="1:32" ht="26.4">
      <c r="B77" s="1730"/>
      <c r="C77" s="1406">
        <v>6</v>
      </c>
      <c r="D77" s="1407" t="s">
        <v>1899</v>
      </c>
      <c r="E77" s="1662">
        <v>515</v>
      </c>
      <c r="F77" s="1676">
        <v>150000</v>
      </c>
      <c r="G77" s="1676"/>
      <c r="H77" s="1648"/>
      <c r="I77" s="1874"/>
      <c r="J77" s="714">
        <v>523636201.21000004</v>
      </c>
      <c r="K77" s="1717"/>
      <c r="L77" s="1883">
        <v>0</v>
      </c>
      <c r="M77" s="339"/>
      <c r="N77" s="339"/>
      <c r="O77" s="339"/>
      <c r="P77" s="339"/>
      <c r="Q77" s="339"/>
      <c r="R77" s="339"/>
      <c r="S77" s="339"/>
      <c r="T77" s="339"/>
      <c r="U77" s="339"/>
      <c r="V77" s="339"/>
      <c r="W77" s="339"/>
      <c r="X77" s="339"/>
      <c r="Y77" s="73"/>
      <c r="Z77" s="73"/>
      <c r="AA77" s="73"/>
      <c r="AB77" s="73"/>
      <c r="AC77" s="73"/>
      <c r="AD77" s="73"/>
      <c r="AE77" s="73"/>
      <c r="AF77" s="73"/>
    </row>
    <row r="78" spans="1:32" s="1711" customFormat="1">
      <c r="A78" s="1300"/>
      <c r="B78" s="1731"/>
      <c r="C78" s="1406">
        <v>7</v>
      </c>
      <c r="D78" s="1407" t="s">
        <v>105</v>
      </c>
      <c r="E78" s="1662">
        <v>317</v>
      </c>
      <c r="F78" s="1676">
        <v>0</v>
      </c>
      <c r="G78" s="1676">
        <v>0</v>
      </c>
      <c r="H78" s="1648"/>
      <c r="I78" s="1874"/>
      <c r="J78" s="714">
        <v>21564324.050000001</v>
      </c>
      <c r="K78" s="1717"/>
      <c r="L78" s="1883">
        <v>0</v>
      </c>
      <c r="M78" s="1712"/>
      <c r="N78" s="1712"/>
      <c r="O78" s="1712"/>
      <c r="P78" s="1712"/>
      <c r="Q78" s="1712"/>
      <c r="R78" s="1712"/>
      <c r="S78" s="1712"/>
      <c r="T78" s="1712"/>
      <c r="U78" s="1712"/>
      <c r="V78" s="1712"/>
      <c r="W78" s="1712"/>
      <c r="X78" s="1712"/>
      <c r="Y78" s="1713"/>
      <c r="Z78" s="1713"/>
      <c r="AA78" s="1713"/>
      <c r="AB78" s="1713"/>
      <c r="AC78" s="1713"/>
      <c r="AD78" s="1713"/>
      <c r="AE78" s="1713"/>
      <c r="AF78" s="1713"/>
    </row>
    <row r="79" spans="1:32">
      <c r="B79" s="1730"/>
      <c r="C79" s="1406">
        <v>8</v>
      </c>
      <c r="D79" s="1407" t="s">
        <v>232</v>
      </c>
      <c r="E79" s="1662">
        <v>318</v>
      </c>
      <c r="F79" s="1681">
        <v>15352219.07</v>
      </c>
      <c r="G79" s="1676">
        <v>0</v>
      </c>
      <c r="H79" s="1663"/>
      <c r="I79" s="1874"/>
      <c r="J79" s="714">
        <v>3877501670.54</v>
      </c>
      <c r="K79" s="1717">
        <v>0</v>
      </c>
      <c r="L79" s="1883">
        <v>0</v>
      </c>
      <c r="M79" s="339"/>
      <c r="N79" s="339"/>
      <c r="O79" s="339"/>
      <c r="P79" s="339"/>
      <c r="Q79" s="339"/>
      <c r="R79" s="339"/>
      <c r="S79" s="339"/>
      <c r="T79" s="339"/>
      <c r="U79" s="339"/>
      <c r="V79" s="339"/>
      <c r="W79" s="339"/>
      <c r="X79" s="339"/>
      <c r="Y79" s="73"/>
      <c r="Z79" s="73"/>
      <c r="AA79" s="73"/>
      <c r="AB79" s="73"/>
      <c r="AC79" s="73"/>
      <c r="AD79" s="73"/>
      <c r="AE79" s="73"/>
      <c r="AF79" s="73"/>
    </row>
    <row r="80" spans="1:32">
      <c r="B80" s="1730"/>
      <c r="C80" s="1406">
        <v>9</v>
      </c>
      <c r="D80" s="1407" t="s">
        <v>1165</v>
      </c>
      <c r="E80" s="1662">
        <v>310</v>
      </c>
      <c r="F80" s="1681">
        <v>0</v>
      </c>
      <c r="G80" s="1676">
        <v>0</v>
      </c>
      <c r="H80" s="1663"/>
      <c r="I80" s="1884"/>
      <c r="J80" s="714">
        <v>186201564.83000001</v>
      </c>
      <c r="K80" s="1717">
        <v>0</v>
      </c>
      <c r="L80" s="1883">
        <v>0</v>
      </c>
      <c r="M80" s="81"/>
      <c r="N80" s="81"/>
      <c r="O80" s="339"/>
      <c r="P80" s="339"/>
      <c r="Q80" s="339"/>
      <c r="R80" s="339"/>
      <c r="S80" s="339"/>
      <c r="T80" s="339"/>
      <c r="U80" s="339"/>
      <c r="V80" s="339"/>
      <c r="W80" s="339"/>
      <c r="X80" s="339"/>
      <c r="Y80" s="73"/>
      <c r="Z80" s="73"/>
      <c r="AA80" s="73"/>
      <c r="AB80" s="73"/>
      <c r="AC80" s="73"/>
      <c r="AD80" s="73"/>
      <c r="AE80" s="73"/>
      <c r="AF80" s="73"/>
    </row>
    <row r="81" spans="1:32">
      <c r="B81" s="1730"/>
      <c r="C81" s="1406">
        <v>10</v>
      </c>
      <c r="D81" s="1407" t="s">
        <v>932</v>
      </c>
      <c r="E81" s="1662">
        <v>375</v>
      </c>
      <c r="F81" s="1681">
        <v>14966838</v>
      </c>
      <c r="G81" s="1676"/>
      <c r="H81" s="1663"/>
      <c r="I81" s="1884"/>
      <c r="J81" s="714">
        <v>4085267559.4200001</v>
      </c>
      <c r="K81" s="1717"/>
      <c r="L81" s="1883"/>
      <c r="M81" s="81"/>
      <c r="N81" s="81"/>
      <c r="O81" s="339"/>
      <c r="P81" s="339"/>
      <c r="Q81" s="339"/>
      <c r="R81" s="339"/>
      <c r="S81" s="339"/>
      <c r="T81" s="339"/>
      <c r="U81" s="339"/>
      <c r="V81" s="339"/>
      <c r="W81" s="339"/>
      <c r="X81" s="339"/>
      <c r="Y81" s="73"/>
      <c r="Z81" s="73"/>
      <c r="AA81" s="73"/>
      <c r="AB81" s="73"/>
      <c r="AC81" s="73"/>
      <c r="AD81" s="73"/>
      <c r="AE81" s="73"/>
      <c r="AF81" s="73"/>
    </row>
    <row r="82" spans="1:32" s="1711" customFormat="1">
      <c r="A82" s="1300"/>
      <c r="B82" s="1730"/>
      <c r="C82" s="1406">
        <v>11</v>
      </c>
      <c r="D82" s="1407" t="s">
        <v>103</v>
      </c>
      <c r="E82" s="1662">
        <v>221</v>
      </c>
      <c r="F82" s="1681">
        <v>0</v>
      </c>
      <c r="G82" s="1676">
        <v>0</v>
      </c>
      <c r="H82" s="1663"/>
      <c r="I82" s="1874"/>
      <c r="J82" s="714">
        <v>0</v>
      </c>
      <c r="K82" s="1717">
        <v>60</v>
      </c>
      <c r="L82" s="1883">
        <v>90466</v>
      </c>
      <c r="M82" s="1712"/>
      <c r="N82" s="1712"/>
      <c r="O82" s="1712"/>
      <c r="P82" s="1712"/>
      <c r="Q82" s="1712"/>
      <c r="R82" s="1712"/>
      <c r="S82" s="1712"/>
      <c r="T82" s="1712"/>
      <c r="U82" s="1712"/>
      <c r="V82" s="1712"/>
      <c r="W82" s="1712"/>
      <c r="X82" s="1712"/>
      <c r="Y82" s="1713"/>
      <c r="Z82" s="1713"/>
      <c r="AA82" s="1713"/>
      <c r="AB82" s="1713"/>
      <c r="AC82" s="1713"/>
      <c r="AD82" s="1713"/>
      <c r="AE82" s="1713"/>
      <c r="AF82" s="1713"/>
    </row>
    <row r="83" spans="1:32" s="1711" customFormat="1">
      <c r="A83" s="1300"/>
      <c r="B83" s="1730"/>
      <c r="C83" s="1406">
        <v>12</v>
      </c>
      <c r="D83" s="1732" t="s">
        <v>699</v>
      </c>
      <c r="E83" s="1662">
        <v>329</v>
      </c>
      <c r="F83" s="1681">
        <v>0</v>
      </c>
      <c r="G83" s="1676">
        <v>0</v>
      </c>
      <c r="H83" s="1663"/>
      <c r="I83" s="1874"/>
      <c r="J83" s="714"/>
      <c r="K83" s="1717">
        <v>63</v>
      </c>
      <c r="L83" s="1883">
        <v>13879025.4</v>
      </c>
      <c r="M83" s="1712"/>
      <c r="N83" s="1712"/>
      <c r="O83" s="1712"/>
      <c r="P83" s="1712"/>
      <c r="Q83" s="1712"/>
      <c r="R83" s="1712"/>
      <c r="S83" s="1712"/>
      <c r="T83" s="1712"/>
      <c r="U83" s="1712"/>
      <c r="V83" s="1712"/>
      <c r="W83" s="1712"/>
      <c r="X83" s="1713"/>
      <c r="Y83" s="1713"/>
      <c r="Z83" s="1713"/>
      <c r="AA83" s="1713"/>
      <c r="AB83" s="1713"/>
      <c r="AC83" s="1713"/>
      <c r="AD83" s="1713"/>
      <c r="AE83" s="1713"/>
    </row>
    <row r="84" spans="1:32" s="1711" customFormat="1">
      <c r="A84" s="1300"/>
      <c r="B84" s="1730"/>
      <c r="C84" s="1406">
        <v>13</v>
      </c>
      <c r="D84" s="1407" t="s">
        <v>903</v>
      </c>
      <c r="E84" s="1662">
        <v>373</v>
      </c>
      <c r="F84" s="1681">
        <v>0</v>
      </c>
      <c r="G84" s="1676">
        <v>0</v>
      </c>
      <c r="H84" s="1663"/>
      <c r="I84" s="1874"/>
      <c r="J84" s="714"/>
      <c r="K84" s="1717">
        <v>180</v>
      </c>
      <c r="L84" s="1883">
        <v>522018.41</v>
      </c>
      <c r="M84" s="1712"/>
      <c r="N84" s="1712"/>
      <c r="O84" s="1712"/>
      <c r="P84" s="1712"/>
      <c r="Q84" s="1712"/>
      <c r="R84" s="1712"/>
      <c r="S84" s="1712"/>
      <c r="T84" s="1712"/>
      <c r="U84" s="1712"/>
      <c r="V84" s="1712"/>
      <c r="W84" s="1712"/>
      <c r="X84" s="1713"/>
      <c r="Y84" s="1713"/>
      <c r="Z84" s="1713"/>
      <c r="AA84" s="1713"/>
      <c r="AB84" s="1713"/>
      <c r="AC84" s="1713"/>
      <c r="AD84" s="1713"/>
      <c r="AE84" s="1713"/>
    </row>
    <row r="85" spans="1:32" s="1711" customFormat="1">
      <c r="A85" s="1300"/>
      <c r="B85" s="1730"/>
      <c r="C85" s="1406">
        <v>14</v>
      </c>
      <c r="D85" s="1407" t="s">
        <v>104</v>
      </c>
      <c r="E85" s="1662">
        <v>60</v>
      </c>
      <c r="F85" s="1681">
        <v>0</v>
      </c>
      <c r="G85" s="1676">
        <v>0</v>
      </c>
      <c r="H85" s="1663"/>
      <c r="I85" s="1874"/>
      <c r="J85" s="714"/>
      <c r="K85" s="1717">
        <v>181</v>
      </c>
      <c r="L85" s="1883">
        <v>1098336</v>
      </c>
      <c r="M85" s="1712"/>
      <c r="N85" s="1712"/>
      <c r="O85" s="1712"/>
      <c r="P85" s="1712"/>
      <c r="Q85" s="1712"/>
      <c r="R85" s="1712"/>
      <c r="S85" s="1712"/>
      <c r="T85" s="1712"/>
      <c r="U85" s="1712"/>
      <c r="V85" s="1712"/>
      <c r="W85" s="1712"/>
      <c r="X85" s="1713"/>
      <c r="Y85" s="1713"/>
      <c r="Z85" s="1713"/>
      <c r="AA85" s="1713"/>
      <c r="AB85" s="1713"/>
      <c r="AC85" s="1713"/>
      <c r="AD85" s="1713"/>
      <c r="AE85" s="1713"/>
    </row>
    <row r="86" spans="1:32" s="1711" customFormat="1">
      <c r="A86" s="1300"/>
      <c r="B86" s="1730"/>
      <c r="C86" s="1406">
        <v>15</v>
      </c>
      <c r="D86" s="2186" t="s">
        <v>1762</v>
      </c>
      <c r="E86" s="1662">
        <v>557</v>
      </c>
      <c r="F86" s="1681">
        <v>0</v>
      </c>
      <c r="G86" s="1676">
        <v>0</v>
      </c>
      <c r="H86" s="1663"/>
      <c r="I86" s="1874"/>
      <c r="J86" s="714"/>
      <c r="K86" s="1717">
        <v>189</v>
      </c>
      <c r="L86" s="1883">
        <v>5400</v>
      </c>
      <c r="M86" s="1712"/>
      <c r="N86" s="1712"/>
      <c r="O86" s="1712"/>
      <c r="P86" s="1712"/>
      <c r="Q86" s="1712"/>
      <c r="R86" s="1712"/>
      <c r="S86" s="1712"/>
      <c r="T86" s="1712"/>
      <c r="U86" s="1712"/>
      <c r="V86" s="1712"/>
      <c r="W86" s="1712"/>
      <c r="X86" s="1713"/>
      <c r="Y86" s="1713"/>
      <c r="Z86" s="1713"/>
      <c r="AA86" s="1713"/>
      <c r="AB86" s="1713"/>
      <c r="AC86" s="1713"/>
      <c r="AD86" s="1713"/>
      <c r="AE86" s="1713"/>
    </row>
    <row r="87" spans="1:32" s="1711" customFormat="1">
      <c r="A87" s="1300"/>
      <c r="B87" s="1730"/>
      <c r="C87" s="1406">
        <v>16</v>
      </c>
      <c r="D87" s="1407" t="s">
        <v>216</v>
      </c>
      <c r="E87" s="1662">
        <v>320</v>
      </c>
      <c r="F87" s="1676">
        <v>0</v>
      </c>
      <c r="G87" s="1676">
        <v>0</v>
      </c>
      <c r="H87" s="1648"/>
      <c r="I87" s="1874"/>
      <c r="J87" s="714"/>
      <c r="K87" s="1717">
        <v>198</v>
      </c>
      <c r="L87" s="1883">
        <v>334456.78000000003</v>
      </c>
      <c r="M87" s="1712"/>
      <c r="N87" s="1712"/>
      <c r="O87" s="1712"/>
      <c r="P87" s="1712"/>
      <c r="Q87" s="1712"/>
      <c r="R87" s="1712"/>
      <c r="S87" s="1712"/>
      <c r="T87" s="1712"/>
      <c r="U87" s="1712"/>
      <c r="V87" s="1712"/>
      <c r="W87" s="1712"/>
      <c r="X87" s="1713"/>
      <c r="Y87" s="1713"/>
      <c r="Z87" s="1713"/>
      <c r="AA87" s="1713"/>
      <c r="AB87" s="1713"/>
      <c r="AC87" s="1713"/>
      <c r="AD87" s="1713"/>
      <c r="AE87" s="1713"/>
    </row>
    <row r="88" spans="1:32">
      <c r="B88" s="1730"/>
      <c r="C88" s="1406">
        <v>17</v>
      </c>
      <c r="D88" s="1407" t="s">
        <v>902</v>
      </c>
      <c r="E88" s="1662">
        <v>351</v>
      </c>
      <c r="F88" s="1676">
        <v>216867685.38999999</v>
      </c>
      <c r="G88" s="1676">
        <v>0</v>
      </c>
      <c r="H88" s="1648"/>
      <c r="I88" s="1874"/>
      <c r="J88" s="714"/>
      <c r="K88" s="1717">
        <v>199</v>
      </c>
      <c r="L88" s="1883">
        <v>1264224.33</v>
      </c>
      <c r="M88" s="339"/>
      <c r="N88" s="339"/>
      <c r="O88" s="339"/>
      <c r="P88" s="339"/>
      <c r="Q88" s="339"/>
      <c r="R88" s="339"/>
      <c r="S88" s="339"/>
      <c r="T88" s="339"/>
      <c r="U88" s="339"/>
      <c r="V88" s="339"/>
      <c r="W88" s="339"/>
      <c r="X88" s="73"/>
      <c r="Y88" s="73"/>
      <c r="Z88" s="73"/>
      <c r="AA88" s="73"/>
      <c r="AB88" s="73"/>
      <c r="AC88" s="73"/>
      <c r="AD88" s="73"/>
      <c r="AE88" s="73"/>
    </row>
    <row r="89" spans="1:32">
      <c r="B89" s="1730"/>
      <c r="C89" s="1406">
        <v>18</v>
      </c>
      <c r="D89" s="1407" t="s">
        <v>576</v>
      </c>
      <c r="E89" s="1662">
        <v>223</v>
      </c>
      <c r="F89" s="1676">
        <v>0</v>
      </c>
      <c r="G89" s="1676">
        <v>0</v>
      </c>
      <c r="H89" s="1648"/>
      <c r="I89" s="1874"/>
      <c r="J89" s="714"/>
      <c r="K89" s="1717">
        <v>200</v>
      </c>
      <c r="L89" s="1883">
        <v>1038468.275</v>
      </c>
      <c r="M89" s="339"/>
      <c r="N89" s="339"/>
      <c r="O89" s="339"/>
      <c r="P89" s="339"/>
      <c r="Q89" s="339"/>
      <c r="R89" s="339"/>
      <c r="S89" s="339"/>
      <c r="T89" s="339"/>
      <c r="U89" s="339"/>
      <c r="V89" s="339"/>
      <c r="W89" s="339"/>
      <c r="X89" s="73"/>
      <c r="Y89" s="73"/>
      <c r="Z89" s="73"/>
      <c r="AA89" s="73"/>
      <c r="AB89" s="73"/>
      <c r="AC89" s="73"/>
      <c r="AD89" s="73"/>
      <c r="AE89" s="73"/>
    </row>
    <row r="90" spans="1:32" ht="14.25" customHeight="1">
      <c r="B90" s="1730"/>
      <c r="C90" s="1406">
        <v>19</v>
      </c>
      <c r="D90" s="1407" t="s">
        <v>1813</v>
      </c>
      <c r="E90" s="1662">
        <v>346</v>
      </c>
      <c r="F90" s="1676">
        <v>0</v>
      </c>
      <c r="G90" s="1676"/>
      <c r="H90" s="1648"/>
      <c r="I90" s="1874"/>
      <c r="J90" s="714">
        <v>0</v>
      </c>
      <c r="K90" s="1717">
        <v>221</v>
      </c>
      <c r="L90" s="1883">
        <v>11238.81</v>
      </c>
      <c r="M90" s="339"/>
      <c r="N90" s="339"/>
      <c r="O90" s="339"/>
      <c r="P90" s="339"/>
      <c r="Q90" s="339"/>
      <c r="R90" s="339"/>
      <c r="S90" s="339"/>
      <c r="T90" s="339"/>
      <c r="U90" s="339"/>
      <c r="V90" s="339"/>
      <c r="W90" s="339"/>
      <c r="X90" s="73"/>
      <c r="Y90" s="73"/>
      <c r="Z90" s="73"/>
      <c r="AA90" s="73"/>
      <c r="AB90" s="73"/>
      <c r="AC90" s="73"/>
      <c r="AD90" s="73"/>
      <c r="AE90" s="73"/>
    </row>
    <row r="91" spans="1:32" s="1711" customFormat="1">
      <c r="A91" s="1300"/>
      <c r="B91" s="1730"/>
      <c r="C91" s="1406">
        <v>20</v>
      </c>
      <c r="D91" s="1407" t="s">
        <v>437</v>
      </c>
      <c r="E91" s="1662">
        <v>77</v>
      </c>
      <c r="F91" s="1676">
        <v>0</v>
      </c>
      <c r="G91" s="1676">
        <v>0</v>
      </c>
      <c r="H91" s="1648"/>
      <c r="I91" s="1874"/>
      <c r="J91" s="714"/>
      <c r="K91" s="1717">
        <v>310</v>
      </c>
      <c r="L91" s="1883">
        <v>9833223.8499999996</v>
      </c>
      <c r="M91" s="1712"/>
      <c r="N91" s="1712"/>
      <c r="O91" s="1712"/>
      <c r="P91" s="1712"/>
      <c r="Q91" s="1712"/>
      <c r="R91" s="1712"/>
      <c r="S91" s="1712"/>
      <c r="T91" s="1712"/>
      <c r="U91" s="1712"/>
      <c r="V91" s="1712"/>
      <c r="W91" s="1712"/>
      <c r="X91" s="1712"/>
      <c r="Y91" s="1713"/>
      <c r="Z91" s="1713"/>
      <c r="AA91" s="1713"/>
      <c r="AB91" s="1713"/>
      <c r="AC91" s="1713"/>
      <c r="AD91" s="1713"/>
      <c r="AE91" s="1713"/>
      <c r="AF91" s="1713"/>
    </row>
    <row r="92" spans="1:32" s="1711" customFormat="1" ht="12.6" customHeight="1">
      <c r="A92" s="1300"/>
      <c r="B92" s="1730"/>
      <c r="C92" s="1406">
        <v>21</v>
      </c>
      <c r="D92" s="1407"/>
      <c r="E92" s="1662"/>
      <c r="F92" s="1676"/>
      <c r="G92" s="1676">
        <v>0</v>
      </c>
      <c r="H92" s="1648"/>
      <c r="I92" s="1874"/>
      <c r="J92" s="714"/>
      <c r="K92" s="1717">
        <v>311</v>
      </c>
      <c r="L92" s="1883">
        <v>500.31</v>
      </c>
      <c r="M92" s="1712"/>
      <c r="N92" s="1712"/>
      <c r="O92" s="1712"/>
      <c r="P92" s="1712"/>
      <c r="Q92" s="1712"/>
      <c r="R92" s="1712"/>
      <c r="S92" s="1712"/>
      <c r="T92" s="1712"/>
      <c r="U92" s="1712"/>
      <c r="V92" s="1712"/>
      <c r="W92" s="1712"/>
      <c r="X92" s="1712"/>
      <c r="Y92" s="1713"/>
      <c r="Z92" s="1713"/>
      <c r="AA92" s="1713"/>
      <c r="AB92" s="1713"/>
      <c r="AC92" s="1713"/>
      <c r="AD92" s="1713"/>
      <c r="AE92" s="1713"/>
      <c r="AF92" s="1713"/>
    </row>
    <row r="93" spans="1:32" s="1711" customFormat="1">
      <c r="A93" s="1300"/>
      <c r="B93" s="1730"/>
      <c r="C93" s="1406">
        <v>22</v>
      </c>
      <c r="D93" s="1733"/>
      <c r="E93" s="1662"/>
      <c r="F93" s="1676">
        <v>0</v>
      </c>
      <c r="G93" s="1676">
        <v>0</v>
      </c>
      <c r="H93" s="1648"/>
      <c r="I93" s="1874"/>
      <c r="J93" s="714"/>
      <c r="K93" s="1717">
        <v>313</v>
      </c>
      <c r="L93" s="1883">
        <v>10660856.970000001</v>
      </c>
      <c r="M93" s="1712"/>
      <c r="N93" s="1712"/>
      <c r="O93" s="1712"/>
      <c r="P93" s="1712"/>
      <c r="Q93" s="1712"/>
      <c r="R93" s="1712"/>
      <c r="S93" s="1712"/>
      <c r="T93" s="1712"/>
      <c r="U93" s="1712"/>
      <c r="V93" s="1712"/>
      <c r="W93" s="1712"/>
      <c r="X93" s="1712"/>
      <c r="Y93" s="1713"/>
      <c r="Z93" s="1713"/>
      <c r="AA93" s="1713"/>
      <c r="AB93" s="1713"/>
      <c r="AC93" s="1713"/>
      <c r="AD93" s="1713"/>
      <c r="AE93" s="1713"/>
      <c r="AF93" s="1713"/>
    </row>
    <row r="94" spans="1:32">
      <c r="B94" s="1730"/>
      <c r="C94" s="1406">
        <v>23</v>
      </c>
      <c r="D94" s="1408" t="s">
        <v>1431</v>
      </c>
      <c r="E94" s="1662">
        <v>63</v>
      </c>
      <c r="F94" s="1676">
        <v>4428464.4000000004</v>
      </c>
      <c r="G94" s="1676">
        <v>0</v>
      </c>
      <c r="H94" s="1648"/>
      <c r="I94" s="1874"/>
      <c r="J94" s="714"/>
      <c r="K94" s="1717">
        <v>318</v>
      </c>
      <c r="L94" s="1883">
        <v>15422998.07</v>
      </c>
      <c r="M94" s="339"/>
      <c r="N94" s="339"/>
      <c r="O94" s="339"/>
      <c r="P94" s="339"/>
      <c r="Q94" s="339"/>
      <c r="R94" s="339"/>
      <c r="S94" s="339"/>
      <c r="T94" s="339"/>
      <c r="U94" s="339"/>
      <c r="V94" s="339"/>
      <c r="W94" s="339"/>
      <c r="X94" s="339"/>
      <c r="Y94" s="73"/>
      <c r="Z94" s="73"/>
      <c r="AA94" s="73"/>
      <c r="AB94" s="73"/>
      <c r="AC94" s="73"/>
      <c r="AD94" s="73"/>
      <c r="AE94" s="73"/>
      <c r="AF94" s="73"/>
    </row>
    <row r="95" spans="1:32" s="1711" customFormat="1">
      <c r="A95" s="1300"/>
      <c r="B95" s="1730"/>
      <c r="C95" s="1406">
        <v>24</v>
      </c>
      <c r="D95" s="1407" t="s">
        <v>1831</v>
      </c>
      <c r="E95" s="1662"/>
      <c r="F95" s="1676">
        <v>0</v>
      </c>
      <c r="G95" s="1676">
        <v>0</v>
      </c>
      <c r="H95" s="1648"/>
      <c r="I95" s="1874"/>
      <c r="J95" s="714"/>
      <c r="K95" s="1717">
        <v>329</v>
      </c>
      <c r="L95" s="1883">
        <v>38150</v>
      </c>
      <c r="M95" s="1712"/>
      <c r="N95" s="1712"/>
      <c r="O95" s="1712"/>
      <c r="P95" s="1712"/>
      <c r="Q95" s="1712"/>
      <c r="R95" s="1712"/>
      <c r="S95" s="1712"/>
      <c r="T95" s="1712"/>
      <c r="U95" s="1712"/>
      <c r="V95" s="1712"/>
      <c r="W95" s="1712"/>
      <c r="X95" s="1712"/>
      <c r="Y95" s="1713"/>
      <c r="Z95" s="1713"/>
      <c r="AA95" s="1713"/>
      <c r="AB95" s="1713"/>
      <c r="AC95" s="1713"/>
      <c r="AD95" s="1713"/>
      <c r="AE95" s="1713"/>
      <c r="AF95" s="1713"/>
    </row>
    <row r="96" spans="1:32" s="1711" customFormat="1">
      <c r="A96" s="1300"/>
      <c r="B96" s="1730"/>
      <c r="C96" s="1406">
        <v>25</v>
      </c>
      <c r="D96" s="1409" t="s">
        <v>1671</v>
      </c>
      <c r="E96" s="1662">
        <v>311</v>
      </c>
      <c r="F96" s="1676">
        <v>0</v>
      </c>
      <c r="G96" s="1676">
        <v>0</v>
      </c>
      <c r="H96" s="1648"/>
      <c r="I96" s="1874"/>
      <c r="J96" s="714"/>
      <c r="K96" s="1717">
        <v>346</v>
      </c>
      <c r="L96" s="1883">
        <v>435087</v>
      </c>
      <c r="M96" s="1712"/>
      <c r="N96" s="1712"/>
      <c r="O96" s="1712"/>
      <c r="P96" s="1712"/>
      <c r="Q96" s="1712"/>
      <c r="R96" s="1712"/>
      <c r="S96" s="1712"/>
      <c r="T96" s="1712"/>
      <c r="U96" s="1712"/>
      <c r="V96" s="1712"/>
      <c r="W96" s="1712"/>
      <c r="X96" s="1712"/>
      <c r="Y96" s="1713"/>
      <c r="Z96" s="1713"/>
      <c r="AA96" s="1713"/>
      <c r="AB96" s="1713"/>
      <c r="AC96" s="1713"/>
      <c r="AD96" s="1713"/>
      <c r="AE96" s="1713"/>
      <c r="AF96" s="1713"/>
    </row>
    <row r="97" spans="1:32" ht="15" customHeight="1">
      <c r="B97" s="1730"/>
      <c r="C97" s="1406">
        <v>26</v>
      </c>
      <c r="D97" s="1407" t="s">
        <v>1816</v>
      </c>
      <c r="E97" s="1662">
        <v>479</v>
      </c>
      <c r="F97" s="1793">
        <v>129773028.03</v>
      </c>
      <c r="G97" s="1676">
        <v>0</v>
      </c>
      <c r="H97" s="1648"/>
      <c r="I97" s="1874">
        <v>129773028.03</v>
      </c>
      <c r="J97" s="714">
        <v>0</v>
      </c>
      <c r="K97" s="1717">
        <v>347</v>
      </c>
      <c r="L97" s="1883">
        <v>1545293.06</v>
      </c>
      <c r="M97" s="339"/>
      <c r="N97" s="339"/>
      <c r="O97" s="339"/>
      <c r="P97" s="339"/>
      <c r="Q97" s="339"/>
      <c r="R97" s="339"/>
      <c r="S97" s="339"/>
      <c r="T97" s="339"/>
      <c r="U97" s="339"/>
      <c r="V97" s="339"/>
      <c r="W97" s="339"/>
      <c r="X97" s="339"/>
      <c r="Y97" s="73"/>
      <c r="Z97" s="73"/>
      <c r="AA97" s="73"/>
      <c r="AB97" s="73"/>
      <c r="AC97" s="73"/>
      <c r="AD97" s="73"/>
      <c r="AE97" s="73"/>
      <c r="AF97" s="73"/>
    </row>
    <row r="98" spans="1:32" s="1711" customFormat="1" ht="15" customHeight="1">
      <c r="A98" s="1300"/>
      <c r="B98" s="1730"/>
      <c r="C98" s="1406">
        <v>27</v>
      </c>
      <c r="D98" s="1734" t="s">
        <v>1202</v>
      </c>
      <c r="E98" s="1662">
        <v>538</v>
      </c>
      <c r="F98" s="1676">
        <v>0</v>
      </c>
      <c r="G98" s="1676">
        <v>0</v>
      </c>
      <c r="H98" s="1648"/>
      <c r="I98" s="1874">
        <v>-141159677.46000001</v>
      </c>
      <c r="J98" s="714">
        <v>11386649.430000007</v>
      </c>
      <c r="K98" s="1717">
        <v>351</v>
      </c>
      <c r="L98" s="1883">
        <v>157192458.72</v>
      </c>
      <c r="M98" s="1712"/>
      <c r="N98" s="1712"/>
      <c r="O98" s="1712"/>
      <c r="P98" s="1712"/>
      <c r="Q98" s="1712"/>
      <c r="R98" s="1712"/>
      <c r="S98" s="1712"/>
      <c r="T98" s="1712"/>
      <c r="U98" s="1712"/>
      <c r="V98" s="1712"/>
      <c r="W98" s="1712"/>
      <c r="X98" s="1712"/>
      <c r="Y98" s="1713"/>
      <c r="Z98" s="1713"/>
      <c r="AA98" s="1713"/>
      <c r="AB98" s="1713"/>
      <c r="AC98" s="1713"/>
      <c r="AD98" s="1713"/>
      <c r="AE98" s="1713"/>
      <c r="AF98" s="1713"/>
    </row>
    <row r="99" spans="1:32" s="1711" customFormat="1">
      <c r="A99" s="1300"/>
      <c r="B99" s="1730"/>
      <c r="C99" s="1406">
        <v>28</v>
      </c>
      <c r="D99" s="1735" t="s">
        <v>1750</v>
      </c>
      <c r="E99" s="1662">
        <v>456</v>
      </c>
      <c r="F99" s="1676">
        <v>0</v>
      </c>
      <c r="G99" s="1676">
        <v>0</v>
      </c>
      <c r="H99" s="1648"/>
      <c r="I99" s="1874">
        <v>-11386649.430000007</v>
      </c>
      <c r="J99" s="714"/>
      <c r="K99" s="1717">
        <v>353</v>
      </c>
      <c r="L99" s="1883">
        <v>726395320.60000002</v>
      </c>
      <c r="M99" s="1712"/>
      <c r="N99" s="1712"/>
      <c r="O99" s="1712"/>
      <c r="P99" s="1712"/>
      <c r="Q99" s="1712"/>
      <c r="R99" s="1712"/>
      <c r="S99" s="1712"/>
      <c r="T99" s="1712"/>
      <c r="U99" s="1712"/>
      <c r="V99" s="1712"/>
      <c r="W99" s="1712"/>
      <c r="X99" s="1712"/>
      <c r="Y99" s="1713"/>
      <c r="Z99" s="1713"/>
      <c r="AA99" s="1713"/>
      <c r="AB99" s="1713"/>
      <c r="AC99" s="1713"/>
      <c r="AD99" s="1713"/>
      <c r="AE99" s="1713"/>
      <c r="AF99" s="1713"/>
    </row>
    <row r="100" spans="1:32" s="1711" customFormat="1">
      <c r="A100" s="1300"/>
      <c r="B100" s="1730"/>
      <c r="C100" s="1406">
        <v>29</v>
      </c>
      <c r="D100" s="1736" t="s">
        <v>1673</v>
      </c>
      <c r="E100" s="1662">
        <v>546</v>
      </c>
      <c r="F100" s="1676">
        <v>0</v>
      </c>
      <c r="G100" s="1676">
        <v>0</v>
      </c>
      <c r="H100" s="1648"/>
      <c r="I100" s="1874"/>
      <c r="J100" s="714">
        <v>567123.75</v>
      </c>
      <c r="K100" s="1717">
        <v>375</v>
      </c>
      <c r="L100" s="1883">
        <v>14966838</v>
      </c>
      <c r="M100" s="1712"/>
      <c r="N100" s="1712"/>
      <c r="O100" s="1712"/>
      <c r="P100" s="1712"/>
      <c r="Q100" s="1712"/>
      <c r="R100" s="1712"/>
      <c r="S100" s="1712"/>
      <c r="T100" s="1712"/>
      <c r="U100" s="1712"/>
      <c r="V100" s="1712"/>
      <c r="W100" s="1712"/>
      <c r="X100" s="1712"/>
      <c r="Y100" s="1713"/>
      <c r="Z100" s="1713"/>
      <c r="AA100" s="1713"/>
      <c r="AB100" s="1713"/>
      <c r="AC100" s="1713"/>
      <c r="AD100" s="1713"/>
      <c r="AE100" s="1713"/>
      <c r="AF100" s="1713"/>
    </row>
    <row r="101" spans="1:32">
      <c r="B101" s="1730"/>
      <c r="C101" s="1406">
        <v>31</v>
      </c>
      <c r="D101" s="1410" t="s">
        <v>1173</v>
      </c>
      <c r="E101" s="1662">
        <v>198</v>
      </c>
      <c r="F101" s="1676">
        <v>335912.11</v>
      </c>
      <c r="G101" s="1676">
        <v>0</v>
      </c>
      <c r="H101" s="1648"/>
      <c r="I101" s="1874"/>
      <c r="J101" s="714">
        <v>0.19081497192382813</v>
      </c>
      <c r="K101" s="1717">
        <v>479</v>
      </c>
      <c r="L101" s="1883">
        <v>117209070.719</v>
      </c>
      <c r="M101" s="339"/>
      <c r="N101" s="339"/>
      <c r="O101" s="339"/>
      <c r="P101" s="339"/>
      <c r="Q101" s="339"/>
      <c r="R101" s="339"/>
      <c r="S101" s="339"/>
      <c r="T101" s="339"/>
      <c r="U101" s="339"/>
      <c r="V101" s="339"/>
      <c r="W101" s="339"/>
      <c r="X101" s="339"/>
      <c r="Y101" s="73"/>
      <c r="Z101" s="73"/>
      <c r="AA101" s="73"/>
      <c r="AB101" s="73"/>
      <c r="AC101" s="73"/>
      <c r="AD101" s="73"/>
      <c r="AE101" s="73"/>
      <c r="AF101" s="73"/>
    </row>
    <row r="102" spans="1:32" s="1711" customFormat="1">
      <c r="A102" s="1300"/>
      <c r="B102" s="1730"/>
      <c r="C102" s="1406"/>
      <c r="D102" s="1410" t="s">
        <v>2168</v>
      </c>
      <c r="E102" s="1662">
        <v>312</v>
      </c>
      <c r="F102" s="1676">
        <v>0</v>
      </c>
      <c r="G102" s="1676"/>
      <c r="H102" s="1648"/>
      <c r="I102" s="1874"/>
      <c r="J102" s="714"/>
      <c r="K102" s="1717"/>
      <c r="L102" s="1883"/>
      <c r="M102" s="1712"/>
      <c r="N102" s="1712"/>
      <c r="O102" s="1712"/>
      <c r="P102" s="1712"/>
      <c r="Q102" s="1712"/>
      <c r="R102" s="1712"/>
      <c r="S102" s="1712"/>
      <c r="T102" s="1712"/>
      <c r="U102" s="1712"/>
      <c r="V102" s="1712"/>
      <c r="W102" s="1712"/>
      <c r="X102" s="1712"/>
      <c r="Y102" s="1713"/>
      <c r="Z102" s="1713"/>
      <c r="AA102" s="1713"/>
      <c r="AB102" s="1713"/>
      <c r="AC102" s="1713"/>
      <c r="AD102" s="1713"/>
      <c r="AE102" s="1713"/>
      <c r="AF102" s="1713"/>
    </row>
    <row r="103" spans="1:32" s="1711" customFormat="1">
      <c r="A103" s="1300"/>
      <c r="B103" s="1730"/>
      <c r="C103" s="1406">
        <v>32</v>
      </c>
      <c r="D103" s="1410" t="s">
        <v>147</v>
      </c>
      <c r="E103" s="1662">
        <v>313</v>
      </c>
      <c r="F103" s="1676">
        <v>0</v>
      </c>
      <c r="G103" s="1676">
        <v>0</v>
      </c>
      <c r="H103" s="1648"/>
      <c r="I103" s="1874"/>
      <c r="J103" s="714">
        <v>0.19081497192382813</v>
      </c>
      <c r="K103" s="1717">
        <v>528</v>
      </c>
      <c r="L103" s="1883">
        <v>6700</v>
      </c>
      <c r="M103" s="1712"/>
      <c r="N103" s="1712"/>
      <c r="O103" s="1712"/>
      <c r="P103" s="1712"/>
      <c r="Q103" s="1712"/>
      <c r="R103" s="1712"/>
      <c r="S103" s="1712"/>
      <c r="T103" s="1712"/>
      <c r="U103" s="1712"/>
      <c r="V103" s="1712"/>
      <c r="W103" s="1712"/>
      <c r="X103" s="1712"/>
      <c r="Y103" s="1713"/>
      <c r="Z103" s="1713"/>
      <c r="AA103" s="1713"/>
      <c r="AB103" s="1713"/>
      <c r="AC103" s="1713"/>
      <c r="AD103" s="1713"/>
      <c r="AE103" s="1713"/>
      <c r="AF103" s="1713"/>
    </row>
    <row r="104" spans="1:32" s="1711" customFormat="1">
      <c r="A104" s="1300"/>
      <c r="B104" s="1730"/>
      <c r="C104" s="1406">
        <v>33</v>
      </c>
      <c r="D104" s="1407" t="s">
        <v>1123</v>
      </c>
      <c r="E104" s="1662">
        <v>180</v>
      </c>
      <c r="F104" s="1676">
        <v>0</v>
      </c>
      <c r="G104" s="1676">
        <v>0</v>
      </c>
      <c r="H104" s="1648"/>
      <c r="I104" s="1874"/>
      <c r="J104" s="714">
        <v>567123.75</v>
      </c>
      <c r="K104" s="1717">
        <v>557</v>
      </c>
      <c r="L104" s="1883">
        <v>1463919</v>
      </c>
      <c r="M104" s="1712"/>
      <c r="N104" s="1712"/>
      <c r="O104" s="1712"/>
      <c r="P104" s="1712"/>
      <c r="Q104" s="1712"/>
      <c r="R104" s="1712"/>
      <c r="S104" s="1712"/>
      <c r="T104" s="1712"/>
      <c r="U104" s="1712"/>
      <c r="V104" s="1712"/>
      <c r="W104" s="1712"/>
      <c r="X104" s="1712"/>
      <c r="Y104" s="1713"/>
      <c r="Z104" s="1713"/>
      <c r="AA104" s="1713"/>
      <c r="AB104" s="1713"/>
      <c r="AC104" s="1713"/>
      <c r="AD104" s="1713"/>
      <c r="AE104" s="1713"/>
      <c r="AF104" s="1713"/>
    </row>
    <row r="105" spans="1:32" s="1711" customFormat="1">
      <c r="A105" s="1300"/>
      <c r="B105" s="1731"/>
      <c r="C105" s="1406">
        <v>34</v>
      </c>
      <c r="D105" s="1407" t="s">
        <v>106</v>
      </c>
      <c r="E105" s="1662">
        <v>181</v>
      </c>
      <c r="F105" s="1676">
        <v>0</v>
      </c>
      <c r="G105" s="1676">
        <v>0</v>
      </c>
      <c r="H105" s="1648"/>
      <c r="I105" s="1874"/>
      <c r="J105" s="714"/>
      <c r="K105" s="1717"/>
      <c r="L105" s="1883"/>
      <c r="M105" s="1712"/>
      <c r="N105" s="1712"/>
      <c r="O105" s="1712"/>
      <c r="P105" s="1712"/>
      <c r="Q105" s="1712"/>
      <c r="R105" s="1712"/>
      <c r="S105" s="1712"/>
      <c r="T105" s="1712"/>
      <c r="U105" s="1712"/>
      <c r="V105" s="1712"/>
      <c r="W105" s="1712"/>
      <c r="X105" s="1712"/>
      <c r="Y105" s="1713"/>
      <c r="Z105" s="1713"/>
      <c r="AA105" s="1713"/>
      <c r="AB105" s="1713"/>
      <c r="AC105" s="1713"/>
      <c r="AD105" s="1713"/>
      <c r="AE105" s="1713"/>
      <c r="AF105" s="1713"/>
    </row>
    <row r="106" spans="1:32" s="1711" customFormat="1" ht="14.25" customHeight="1">
      <c r="A106" s="1300"/>
      <c r="B106" s="1730"/>
      <c r="C106" s="1406">
        <v>35</v>
      </c>
      <c r="D106" s="1407" t="s">
        <v>302</v>
      </c>
      <c r="E106" s="1662">
        <v>182</v>
      </c>
      <c r="F106" s="1676">
        <v>0</v>
      </c>
      <c r="G106" s="1676">
        <v>0</v>
      </c>
      <c r="H106" s="1648"/>
      <c r="I106" s="1874"/>
      <c r="J106" s="714"/>
      <c r="K106" s="1717"/>
      <c r="L106" s="1883"/>
      <c r="M106" s="1712"/>
      <c r="N106" s="1712"/>
      <c r="O106" s="1712"/>
      <c r="P106" s="1712"/>
      <c r="Q106" s="1712"/>
      <c r="R106" s="1712"/>
      <c r="S106" s="1712"/>
      <c r="T106" s="1712"/>
      <c r="U106" s="1712"/>
      <c r="V106" s="1712"/>
      <c r="W106" s="1712"/>
      <c r="X106" s="1712"/>
      <c r="Y106" s="1713"/>
      <c r="Z106" s="1713"/>
      <c r="AA106" s="1713"/>
      <c r="AB106" s="1713"/>
      <c r="AC106" s="1713"/>
      <c r="AD106" s="1713"/>
      <c r="AE106" s="1713"/>
      <c r="AF106" s="1713"/>
    </row>
    <row r="107" spans="1:32" s="1711" customFormat="1" ht="13.5" customHeight="1">
      <c r="A107" s="1300"/>
      <c r="B107" s="1730"/>
      <c r="C107" s="1406">
        <v>36</v>
      </c>
      <c r="D107" s="1407" t="s">
        <v>1469</v>
      </c>
      <c r="E107" s="1662">
        <v>187</v>
      </c>
      <c r="F107" s="1676">
        <v>0</v>
      </c>
      <c r="G107" s="1676">
        <v>0</v>
      </c>
      <c r="H107" s="1737"/>
      <c r="I107" s="1874"/>
      <c r="J107" s="1885" t="s">
        <v>1205</v>
      </c>
      <c r="K107" s="1717"/>
      <c r="L107" s="1883"/>
      <c r="M107" s="1712"/>
      <c r="N107" s="1712"/>
      <c r="O107" s="1712"/>
      <c r="P107" s="1712"/>
      <c r="Q107" s="1712"/>
      <c r="R107" s="1712"/>
      <c r="S107" s="1712"/>
      <c r="T107" s="1712"/>
      <c r="U107" s="1712"/>
      <c r="V107" s="1712"/>
      <c r="W107" s="1712"/>
      <c r="X107" s="1712"/>
      <c r="Y107" s="1713"/>
      <c r="Z107" s="1713"/>
      <c r="AA107" s="1713"/>
      <c r="AB107" s="1713"/>
      <c r="AC107" s="1713"/>
      <c r="AD107" s="1713"/>
      <c r="AE107" s="1713"/>
      <c r="AF107" s="1713"/>
    </row>
    <row r="108" spans="1:32" s="1711" customFormat="1">
      <c r="A108" s="1300"/>
      <c r="B108" s="1730"/>
      <c r="C108" s="1406">
        <v>37</v>
      </c>
      <c r="D108" s="1407" t="s">
        <v>35</v>
      </c>
      <c r="E108" s="1662">
        <v>183</v>
      </c>
      <c r="F108" s="1676">
        <v>0</v>
      </c>
      <c r="G108" s="1676">
        <v>0</v>
      </c>
      <c r="H108" s="1669"/>
      <c r="I108" s="1874"/>
      <c r="J108" s="1886">
        <v>3038012.42</v>
      </c>
      <c r="K108" s="1717"/>
      <c r="L108" s="1883">
        <v>0</v>
      </c>
      <c r="M108" s="1712"/>
      <c r="N108" s="1712"/>
      <c r="O108" s="1712"/>
      <c r="P108" s="1712"/>
      <c r="Q108" s="1712"/>
      <c r="R108" s="1712"/>
      <c r="S108" s="1712"/>
      <c r="T108" s="1712"/>
      <c r="U108" s="1712"/>
      <c r="V108" s="1712"/>
      <c r="W108" s="1712"/>
      <c r="X108" s="1712"/>
      <c r="Y108" s="1713"/>
      <c r="Z108" s="1713"/>
      <c r="AA108" s="1713"/>
      <c r="AB108" s="1713"/>
      <c r="AC108" s="1713"/>
      <c r="AD108" s="1713"/>
      <c r="AE108" s="1713"/>
      <c r="AF108" s="1713"/>
    </row>
    <row r="109" spans="1:32" s="1711" customFormat="1">
      <c r="A109" s="1300"/>
      <c r="B109" s="1730"/>
      <c r="C109" s="1406">
        <v>38</v>
      </c>
      <c r="D109" s="1407" t="s">
        <v>303</v>
      </c>
      <c r="E109" s="1662">
        <v>189</v>
      </c>
      <c r="F109" s="1676">
        <v>0</v>
      </c>
      <c r="G109" s="1676">
        <v>0</v>
      </c>
      <c r="H109" s="1648"/>
      <c r="I109" s="1874"/>
      <c r="J109" s="1886">
        <v>5427464.7699999996</v>
      </c>
      <c r="K109" s="1717"/>
      <c r="L109" s="1883">
        <v>0</v>
      </c>
      <c r="M109" s="1712"/>
      <c r="N109" s="1712"/>
      <c r="O109" s="1712"/>
      <c r="P109" s="1712"/>
      <c r="Q109" s="1712"/>
      <c r="R109" s="1712"/>
      <c r="S109" s="1712"/>
      <c r="T109" s="1712"/>
      <c r="U109" s="1712"/>
      <c r="V109" s="1712"/>
      <c r="W109" s="1712"/>
      <c r="X109" s="1712"/>
      <c r="Y109" s="1713"/>
      <c r="Z109" s="1713"/>
      <c r="AA109" s="1713"/>
      <c r="AB109" s="1713"/>
      <c r="AC109" s="1713"/>
      <c r="AD109" s="1713"/>
      <c r="AE109" s="1713"/>
      <c r="AF109" s="1713"/>
    </row>
    <row r="110" spans="1:32" s="1711" customFormat="1">
      <c r="A110" s="1300"/>
      <c r="B110" s="1730"/>
      <c r="C110" s="1406">
        <v>39</v>
      </c>
      <c r="D110" s="1732" t="s">
        <v>1470</v>
      </c>
      <c r="E110" s="1662">
        <v>186</v>
      </c>
      <c r="F110" s="1676">
        <v>0</v>
      </c>
      <c r="G110" s="1676">
        <v>0</v>
      </c>
      <c r="H110" s="1648"/>
      <c r="I110" s="1874"/>
      <c r="J110" s="714"/>
      <c r="K110" s="1717"/>
      <c r="L110" s="1883">
        <v>0</v>
      </c>
      <c r="M110" s="1712"/>
      <c r="N110" s="1712"/>
      <c r="O110" s="1712"/>
      <c r="P110" s="1712"/>
      <c r="Q110" s="1712"/>
      <c r="R110" s="1712"/>
      <c r="S110" s="1712"/>
      <c r="T110" s="1712"/>
      <c r="U110" s="1712"/>
      <c r="V110" s="1712"/>
      <c r="W110" s="1712"/>
      <c r="X110" s="1712"/>
      <c r="Y110" s="1713"/>
      <c r="Z110" s="1713"/>
      <c r="AA110" s="1713"/>
      <c r="AB110" s="1713"/>
      <c r="AC110" s="1713"/>
      <c r="AD110" s="1713"/>
      <c r="AE110" s="1713"/>
      <c r="AF110" s="1713"/>
    </row>
    <row r="111" spans="1:32" s="1711" customFormat="1">
      <c r="A111" s="1300"/>
      <c r="B111" s="1730"/>
      <c r="C111" s="1406">
        <v>40</v>
      </c>
      <c r="D111" s="1732" t="s">
        <v>1466</v>
      </c>
      <c r="E111" s="1662">
        <v>184</v>
      </c>
      <c r="F111" s="1676">
        <v>0</v>
      </c>
      <c r="G111" s="1676">
        <v>0</v>
      </c>
      <c r="H111" s="1648"/>
      <c r="I111" s="1874"/>
      <c r="J111" s="714"/>
      <c r="K111" s="1717"/>
      <c r="L111" s="1883">
        <v>0</v>
      </c>
      <c r="M111" s="1712"/>
      <c r="N111" s="1712"/>
      <c r="O111" s="1712"/>
      <c r="P111" s="1712"/>
      <c r="Q111" s="1712"/>
      <c r="R111" s="1712"/>
      <c r="S111" s="1712"/>
      <c r="T111" s="1712"/>
      <c r="U111" s="1712"/>
      <c r="V111" s="1712"/>
      <c r="W111" s="1712"/>
      <c r="X111" s="1712"/>
      <c r="Y111" s="1713"/>
      <c r="Z111" s="1713"/>
      <c r="AA111" s="1713"/>
      <c r="AB111" s="1713"/>
      <c r="AC111" s="1713"/>
      <c r="AD111" s="1713"/>
      <c r="AE111" s="1713"/>
      <c r="AF111" s="1713"/>
    </row>
    <row r="112" spans="1:32" s="1711" customFormat="1">
      <c r="A112" s="1300"/>
      <c r="B112" s="1730"/>
      <c r="C112" s="1406">
        <v>41</v>
      </c>
      <c r="D112" s="1732" t="s">
        <v>1467</v>
      </c>
      <c r="E112" s="1662">
        <v>185</v>
      </c>
      <c r="F112" s="1676">
        <v>0</v>
      </c>
      <c r="G112" s="1676">
        <v>0</v>
      </c>
      <c r="H112" s="1648"/>
      <c r="I112" s="1887">
        <v>-5915246623.618001</v>
      </c>
      <c r="J112" s="714"/>
      <c r="K112" s="1717"/>
      <c r="L112" s="1883">
        <v>0</v>
      </c>
      <c r="M112" s="1712"/>
      <c r="N112" s="1712"/>
      <c r="O112" s="1712"/>
      <c r="P112" s="1712"/>
      <c r="Q112" s="1712"/>
      <c r="R112" s="1712"/>
      <c r="S112" s="1712"/>
      <c r="T112" s="1712"/>
      <c r="U112" s="1712"/>
      <c r="V112" s="1712"/>
      <c r="W112" s="1712"/>
      <c r="X112" s="1712"/>
      <c r="Y112" s="1713"/>
      <c r="Z112" s="1713"/>
      <c r="AA112" s="1713"/>
      <c r="AB112" s="1713"/>
      <c r="AC112" s="1713"/>
      <c r="AD112" s="1713"/>
      <c r="AE112" s="1713"/>
      <c r="AF112" s="1713"/>
    </row>
    <row r="113" spans="2:32" s="81" customFormat="1">
      <c r="B113" s="1731"/>
      <c r="C113" s="1406">
        <v>42</v>
      </c>
      <c r="D113" s="1407" t="s">
        <v>304</v>
      </c>
      <c r="E113" s="1662">
        <v>199</v>
      </c>
      <c r="F113" s="1676">
        <v>1241652.33</v>
      </c>
      <c r="G113" s="1676">
        <v>0</v>
      </c>
      <c r="H113" s="1648"/>
      <c r="I113" s="1874"/>
      <c r="J113" s="714">
        <v>6481841.25</v>
      </c>
      <c r="K113" s="1717"/>
      <c r="L113" s="1883">
        <v>0</v>
      </c>
      <c r="M113" s="339"/>
      <c r="N113" s="339"/>
      <c r="O113" s="339"/>
      <c r="P113" s="339"/>
      <c r="Q113" s="339"/>
      <c r="R113" s="339"/>
      <c r="S113" s="339"/>
      <c r="T113" s="339"/>
      <c r="U113" s="339"/>
      <c r="V113" s="339"/>
      <c r="W113" s="339"/>
      <c r="X113" s="339"/>
      <c r="Y113" s="73"/>
      <c r="Z113" s="73"/>
      <c r="AA113" s="73"/>
      <c r="AB113" s="73"/>
      <c r="AC113" s="73"/>
      <c r="AD113" s="73"/>
      <c r="AE113" s="73"/>
      <c r="AF113" s="73"/>
    </row>
    <row r="114" spans="2:32" s="81" customFormat="1">
      <c r="B114" s="1730"/>
      <c r="C114" s="1406">
        <v>43</v>
      </c>
      <c r="D114" s="1407" t="s">
        <v>712</v>
      </c>
      <c r="E114" s="1662">
        <v>200</v>
      </c>
      <c r="F114" s="1793">
        <v>331284922.375</v>
      </c>
      <c r="G114" s="1676"/>
      <c r="H114" s="1794">
        <v>714851221.70499992</v>
      </c>
      <c r="I114" s="1874">
        <v>743933631.53499997</v>
      </c>
      <c r="J114" s="714">
        <v>5715540.9500000002</v>
      </c>
      <c r="K114" s="1717"/>
      <c r="L114" s="1883">
        <v>0</v>
      </c>
      <c r="M114" s="339"/>
      <c r="N114" s="339"/>
      <c r="O114" s="339"/>
      <c r="P114" s="339"/>
      <c r="Q114" s="339"/>
      <c r="R114" s="339"/>
      <c r="S114" s="339"/>
      <c r="T114" s="339"/>
      <c r="U114" s="339"/>
      <c r="V114" s="339"/>
      <c r="W114" s="339"/>
      <c r="X114" s="339"/>
      <c r="Y114" s="73"/>
      <c r="Z114" s="73"/>
      <c r="AA114" s="73"/>
      <c r="AB114" s="73"/>
      <c r="AC114" s="73"/>
      <c r="AD114" s="73"/>
      <c r="AE114" s="73"/>
      <c r="AF114" s="73"/>
    </row>
    <row r="115" spans="2:32" s="81" customFormat="1">
      <c r="B115" s="1730"/>
      <c r="C115" s="1406"/>
      <c r="D115" s="1410"/>
      <c r="E115" s="1662"/>
      <c r="F115" s="1427"/>
      <c r="G115" s="1676"/>
      <c r="H115" s="1657"/>
      <c r="I115" s="1874"/>
      <c r="J115" s="714">
        <v>766300.29999999981</v>
      </c>
      <c r="K115" s="1717"/>
      <c r="L115" s="1883">
        <v>0</v>
      </c>
      <c r="M115" s="339">
        <v>13608707.630000001</v>
      </c>
      <c r="N115" s="339"/>
      <c r="O115" s="339"/>
      <c r="P115" s="339"/>
      <c r="Q115" s="339"/>
      <c r="R115" s="339"/>
      <c r="S115" s="339"/>
      <c r="T115" s="339"/>
      <c r="U115" s="339"/>
      <c r="V115" s="339"/>
      <c r="W115" s="339"/>
      <c r="X115" s="339"/>
      <c r="Y115" s="73"/>
      <c r="Z115" s="73"/>
      <c r="AA115" s="73"/>
      <c r="AB115" s="73"/>
      <c r="AC115" s="73"/>
      <c r="AD115" s="73"/>
      <c r="AE115" s="73"/>
      <c r="AF115" s="73"/>
    </row>
    <row r="116" spans="2:32" s="81" customFormat="1">
      <c r="B116" s="1730"/>
      <c r="C116" s="1406">
        <v>44</v>
      </c>
      <c r="D116" s="1411" t="s">
        <v>713</v>
      </c>
      <c r="E116" s="1662"/>
      <c r="F116" s="1682"/>
      <c r="G116" s="1676"/>
      <c r="H116" s="1657"/>
      <c r="I116" s="1874"/>
      <c r="J116" s="714"/>
      <c r="K116" s="1717"/>
      <c r="L116" s="1883">
        <v>0</v>
      </c>
      <c r="M116" s="339">
        <v>11344399.33175171</v>
      </c>
      <c r="N116" s="339"/>
      <c r="O116" s="339"/>
      <c r="P116" s="339"/>
      <c r="Q116" s="339"/>
      <c r="R116" s="339"/>
      <c r="S116" s="339"/>
      <c r="T116" s="339"/>
      <c r="U116" s="339"/>
      <c r="V116" s="339"/>
      <c r="W116" s="339"/>
      <c r="X116" s="339"/>
      <c r="Y116" s="73"/>
      <c r="Z116" s="73"/>
      <c r="AA116" s="73"/>
      <c r="AB116" s="73"/>
      <c r="AC116" s="73"/>
      <c r="AD116" s="73"/>
      <c r="AE116" s="73"/>
      <c r="AF116" s="73"/>
    </row>
    <row r="117" spans="2:32" s="81" customFormat="1" ht="15.6" thickBot="1">
      <c r="B117" s="1730"/>
      <c r="C117" s="1406"/>
      <c r="D117" s="1407" t="s">
        <v>1328</v>
      </c>
      <c r="E117" s="1662"/>
      <c r="F117" s="1676">
        <v>5666755380.5721998</v>
      </c>
      <c r="G117" s="1676"/>
      <c r="H117" s="1664"/>
      <c r="I117" s="1874"/>
      <c r="J117" s="714"/>
      <c r="K117" s="1717"/>
      <c r="L117" s="1883">
        <v>0</v>
      </c>
      <c r="M117" s="339"/>
      <c r="N117" s="339">
        <v>6609386894.9812002</v>
      </c>
      <c r="O117" s="339"/>
      <c r="P117" s="339"/>
      <c r="Q117" s="339"/>
      <c r="R117" s="339"/>
      <c r="S117" s="339"/>
      <c r="T117" s="339"/>
      <c r="U117" s="339"/>
      <c r="V117" s="339"/>
      <c r="W117" s="339"/>
      <c r="X117" s="339"/>
      <c r="Y117" s="73"/>
      <c r="Z117" s="73"/>
      <c r="AA117" s="73"/>
      <c r="AB117" s="73"/>
      <c r="AC117" s="73"/>
      <c r="AD117" s="73"/>
      <c r="AE117" s="73"/>
      <c r="AF117" s="73"/>
    </row>
    <row r="118" spans="2:32" s="81" customFormat="1" ht="16.8">
      <c r="B118" s="1730"/>
      <c r="C118" s="1406"/>
      <c r="D118" s="1407" t="s">
        <v>329</v>
      </c>
      <c r="E118" s="1662"/>
      <c r="F118" s="1683">
        <v>942631514.40900016</v>
      </c>
      <c r="G118" s="1676"/>
      <c r="H118" s="1658"/>
      <c r="I118" s="1888" t="s">
        <v>1515</v>
      </c>
      <c r="J118" s="1889" t="s">
        <v>884</v>
      </c>
      <c r="K118" s="1717"/>
      <c r="L118" s="1883">
        <v>0</v>
      </c>
      <c r="M118" s="339"/>
      <c r="N118" s="339">
        <v>6009386894.9812002</v>
      </c>
      <c r="O118" s="339"/>
      <c r="P118" s="339"/>
      <c r="Q118" s="339"/>
      <c r="R118" s="339"/>
      <c r="S118" s="339"/>
      <c r="T118" s="339"/>
      <c r="U118" s="339"/>
      <c r="V118" s="339"/>
      <c r="W118" s="339"/>
      <c r="X118" s="339"/>
      <c r="Y118" s="73"/>
      <c r="Z118" s="73"/>
      <c r="AA118" s="73"/>
      <c r="AB118" s="73"/>
      <c r="AC118" s="73"/>
      <c r="AD118" s="73"/>
      <c r="AE118" s="73"/>
      <c r="AF118" s="73"/>
    </row>
    <row r="119" spans="2:32" s="81" customFormat="1" ht="15.6">
      <c r="B119" s="1730"/>
      <c r="C119" s="1406"/>
      <c r="D119" s="1408"/>
      <c r="E119" s="1662"/>
      <c r="F119" s="1684">
        <v>0</v>
      </c>
      <c r="G119" s="1684">
        <v>6609386894.9812002</v>
      </c>
      <c r="H119" s="1658"/>
      <c r="I119" s="1890"/>
      <c r="J119" s="1891"/>
      <c r="K119" s="1717"/>
      <c r="L119" s="1883">
        <v>0</v>
      </c>
      <c r="M119" s="339"/>
      <c r="N119" s="339"/>
      <c r="O119" s="339"/>
      <c r="P119" s="339"/>
      <c r="Q119" s="339"/>
      <c r="R119" s="339"/>
      <c r="S119" s="339"/>
      <c r="T119" s="339"/>
      <c r="U119" s="339"/>
      <c r="V119" s="339"/>
      <c r="W119" s="339"/>
      <c r="X119" s="339"/>
      <c r="Y119" s="73"/>
      <c r="Z119" s="73"/>
      <c r="AA119" s="73"/>
      <c r="AB119" s="73"/>
      <c r="AC119" s="73"/>
      <c r="AD119" s="73"/>
      <c r="AE119" s="73"/>
      <c r="AF119" s="73"/>
    </row>
    <row r="120" spans="2:32" s="81" customFormat="1" ht="19.2">
      <c r="B120" s="1730"/>
      <c r="C120" s="1406"/>
      <c r="D120" s="1412" t="s">
        <v>1810</v>
      </c>
      <c r="E120" s="1662">
        <v>353</v>
      </c>
      <c r="F120" s="1685"/>
      <c r="G120" s="1676">
        <v>600000000</v>
      </c>
      <c r="H120" s="1795">
        <v>6009386894.9812002</v>
      </c>
      <c r="I120" s="1892"/>
      <c r="J120" s="1891"/>
      <c r="K120" s="1717"/>
      <c r="L120" s="1883">
        <v>0</v>
      </c>
      <c r="M120" s="339"/>
      <c r="N120" s="339"/>
      <c r="O120" s="339"/>
      <c r="P120" s="339"/>
      <c r="Q120" s="339"/>
      <c r="R120" s="339"/>
      <c r="S120" s="339"/>
      <c r="T120" s="339"/>
      <c r="U120" s="339"/>
      <c r="V120" s="339"/>
      <c r="W120" s="339"/>
      <c r="X120" s="339"/>
      <c r="Y120" s="73"/>
      <c r="Z120" s="73"/>
      <c r="AA120" s="73"/>
      <c r="AB120" s="73"/>
      <c r="AC120" s="73"/>
      <c r="AD120" s="73"/>
      <c r="AE120" s="73"/>
      <c r="AF120" s="73"/>
    </row>
    <row r="121" spans="2:32" s="81" customFormat="1">
      <c r="B121" s="3867" t="s">
        <v>714</v>
      </c>
      <c r="C121" s="3867"/>
      <c r="D121" s="3867"/>
      <c r="E121" s="1665"/>
      <c r="F121" s="1676"/>
      <c r="G121" s="1676"/>
      <c r="H121" s="1652"/>
      <c r="I121" s="1892"/>
      <c r="J121" s="1891"/>
      <c r="K121" s="1717"/>
      <c r="L121" s="1883">
        <v>0</v>
      </c>
      <c r="M121" s="339"/>
      <c r="N121" s="339"/>
      <c r="O121" s="339"/>
      <c r="P121" s="339"/>
      <c r="Q121" s="339"/>
      <c r="R121" s="339"/>
      <c r="S121" s="339"/>
      <c r="T121" s="339"/>
      <c r="U121" s="339"/>
      <c r="V121" s="339"/>
      <c r="W121" s="339"/>
      <c r="X121" s="339"/>
      <c r="Y121" s="73"/>
      <c r="Z121" s="73"/>
      <c r="AA121" s="73"/>
      <c r="AB121" s="73"/>
      <c r="AC121" s="73"/>
      <c r="AD121" s="73"/>
      <c r="AE121" s="73"/>
      <c r="AF121" s="73"/>
    </row>
    <row r="122" spans="2:32" s="81" customFormat="1">
      <c r="B122" s="1730"/>
      <c r="C122" s="1413">
        <v>34</v>
      </c>
      <c r="D122" s="1407" t="s">
        <v>907</v>
      </c>
      <c r="E122" s="1662">
        <v>300</v>
      </c>
      <c r="F122" s="1676">
        <v>29082409.829999998</v>
      </c>
      <c r="G122" s="1676"/>
      <c r="H122" s="1648">
        <v>29082409.829999998</v>
      </c>
      <c r="I122" s="1893"/>
      <c r="J122" s="1891">
        <v>0</v>
      </c>
      <c r="K122" s="1717"/>
      <c r="L122" s="1883">
        <v>0</v>
      </c>
      <c r="M122" s="339"/>
      <c r="N122" s="339"/>
      <c r="O122" s="339"/>
      <c r="P122" s="339"/>
      <c r="Q122" s="339"/>
      <c r="R122" s="339"/>
      <c r="S122" s="339"/>
      <c r="T122" s="339"/>
      <c r="U122" s="339"/>
      <c r="V122" s="339"/>
      <c r="W122" s="339"/>
      <c r="X122" s="339"/>
      <c r="Y122" s="73"/>
      <c r="Z122" s="73"/>
      <c r="AA122" s="73"/>
      <c r="AB122" s="73"/>
      <c r="AC122" s="73"/>
      <c r="AD122" s="73"/>
      <c r="AE122" s="73"/>
      <c r="AF122" s="73"/>
    </row>
    <row r="123" spans="2:32" s="81" customFormat="1">
      <c r="B123" s="1730"/>
      <c r="C123" s="1413"/>
      <c r="D123" s="1414" t="s">
        <v>671</v>
      </c>
      <c r="E123" s="1665"/>
      <c r="F123" s="1676"/>
      <c r="G123" s="1676"/>
      <c r="H123" s="1794">
        <v>41783247124.720306</v>
      </c>
      <c r="I123" s="1893"/>
      <c r="J123" s="1891"/>
      <c r="K123" s="1717"/>
      <c r="L123" s="1883">
        <v>0</v>
      </c>
      <c r="M123" s="339"/>
      <c r="N123" s="339"/>
      <c r="O123" s="339"/>
      <c r="P123" s="339"/>
      <c r="Q123" s="339"/>
      <c r="R123" s="339"/>
      <c r="S123" s="339"/>
      <c r="T123" s="339"/>
      <c r="U123" s="339"/>
      <c r="V123" s="339"/>
      <c r="W123" s="339"/>
      <c r="X123" s="339"/>
      <c r="Y123" s="73"/>
      <c r="Z123" s="73"/>
      <c r="AA123" s="73"/>
      <c r="AB123" s="73"/>
      <c r="AC123" s="73"/>
      <c r="AD123" s="73"/>
      <c r="AE123" s="73"/>
      <c r="AF123" s="73"/>
    </row>
    <row r="124" spans="2:32" s="81" customFormat="1">
      <c r="B124" s="1738"/>
      <c r="C124" s="1415"/>
      <c r="D124" s="1409"/>
      <c r="E124" s="1663"/>
      <c r="F124" s="1686"/>
      <c r="G124" s="1686"/>
      <c r="H124" s="1648"/>
      <c r="I124" s="1894">
        <v>6724238116.6862001</v>
      </c>
      <c r="J124" s="1891"/>
      <c r="K124" s="1717"/>
      <c r="L124" s="1883">
        <v>0</v>
      </c>
      <c r="M124" s="339"/>
      <c r="N124" s="339"/>
      <c r="O124" s="339"/>
      <c r="P124" s="339"/>
      <c r="Q124" s="339"/>
      <c r="R124" s="339"/>
      <c r="S124" s="339"/>
      <c r="T124" s="339"/>
      <c r="U124" s="339"/>
      <c r="V124" s="339"/>
      <c r="W124" s="339"/>
      <c r="X124" s="339"/>
      <c r="Y124" s="73"/>
      <c r="Z124" s="73"/>
      <c r="AA124" s="73"/>
      <c r="AB124" s="73"/>
      <c r="AC124" s="73"/>
      <c r="AD124" s="73"/>
      <c r="AE124" s="73"/>
      <c r="AF124" s="73"/>
    </row>
    <row r="125" spans="2:32" s="81" customFormat="1" ht="15.75" customHeight="1">
      <c r="B125" s="1738"/>
      <c r="C125" s="1415"/>
      <c r="D125" s="1409"/>
      <c r="E125" s="1663"/>
      <c r="F125" s="1686"/>
      <c r="G125" s="1686"/>
      <c r="H125" s="1648"/>
      <c r="I125" s="1894"/>
      <c r="J125" s="1891">
        <v>0</v>
      </c>
      <c r="K125" s="1717"/>
      <c r="L125" s="1883">
        <v>0</v>
      </c>
      <c r="M125" s="339"/>
      <c r="N125" s="339"/>
      <c r="O125" s="339"/>
      <c r="P125" s="339"/>
      <c r="Q125" s="339"/>
      <c r="R125" s="339"/>
      <c r="S125" s="339"/>
      <c r="T125" s="339"/>
      <c r="U125" s="339"/>
      <c r="V125" s="339"/>
      <c r="W125" s="339"/>
      <c r="X125" s="339"/>
      <c r="Y125" s="73"/>
      <c r="Z125" s="73"/>
      <c r="AA125" s="73"/>
      <c r="AB125" s="73"/>
      <c r="AC125" s="73"/>
      <c r="AD125" s="73"/>
      <c r="AE125" s="73"/>
      <c r="AF125" s="73"/>
    </row>
    <row r="126" spans="2:32" s="81" customFormat="1" ht="15.75" customHeight="1" thickBot="1">
      <c r="B126" s="1738"/>
      <c r="C126" s="1415"/>
      <c r="D126" s="1409"/>
      <c r="E126" s="1666" t="s">
        <v>240</v>
      </c>
      <c r="F126" s="1676">
        <v>41783247124.724808</v>
      </c>
      <c r="G126" s="1687">
        <v>41783247124.720299</v>
      </c>
      <c r="H126" s="1663">
        <v>4.50897216796875E-3</v>
      </c>
      <c r="I126" s="1895">
        <v>0</v>
      </c>
      <c r="J126" s="1891"/>
      <c r="K126" s="1717"/>
      <c r="L126" s="1883">
        <v>0</v>
      </c>
      <c r="M126" s="339"/>
      <c r="N126" s="339"/>
      <c r="O126" s="339"/>
      <c r="P126" s="339"/>
      <c r="Q126" s="339"/>
      <c r="R126" s="339"/>
      <c r="S126" s="339"/>
      <c r="T126" s="339"/>
      <c r="U126" s="339"/>
      <c r="V126" s="339"/>
      <c r="W126" s="339"/>
      <c r="X126" s="339"/>
      <c r="Y126" s="73"/>
      <c r="Z126" s="73"/>
      <c r="AA126" s="73"/>
      <c r="AB126" s="73"/>
      <c r="AC126" s="73"/>
      <c r="AD126" s="73"/>
      <c r="AE126" s="73"/>
      <c r="AF126" s="73"/>
    </row>
    <row r="127" spans="2:32" s="81" customFormat="1" ht="17.25" customHeight="1" thickBot="1">
      <c r="B127" s="1738"/>
      <c r="C127" s="1415"/>
      <c r="D127" s="1409"/>
      <c r="E127" s="1666" t="s">
        <v>241</v>
      </c>
      <c r="F127" s="1676">
        <v>41783247124.343178</v>
      </c>
      <c r="G127" s="1687">
        <v>41783247124.34317</v>
      </c>
      <c r="H127" s="1663">
        <v>0</v>
      </c>
      <c r="I127" s="1892"/>
      <c r="J127" s="1896">
        <v>0</v>
      </c>
      <c r="K127" s="1717">
        <v>0</v>
      </c>
      <c r="L127" s="714">
        <v>0</v>
      </c>
      <c r="M127" s="339"/>
      <c r="N127" s="339"/>
      <c r="O127" s="339"/>
      <c r="P127" s="339"/>
      <c r="Q127" s="339"/>
      <c r="R127" s="339"/>
      <c r="S127" s="339"/>
      <c r="T127" s="339"/>
      <c r="U127" s="339"/>
      <c r="V127" s="339"/>
      <c r="W127" s="339"/>
      <c r="X127" s="339"/>
      <c r="Y127" s="73"/>
      <c r="Z127" s="73"/>
      <c r="AA127" s="73"/>
      <c r="AB127" s="73"/>
      <c r="AC127" s="73"/>
      <c r="AD127" s="73"/>
      <c r="AE127" s="73"/>
      <c r="AF127" s="73"/>
    </row>
    <row r="128" spans="2:32" s="81" customFormat="1">
      <c r="B128" s="1738"/>
      <c r="C128" s="1415"/>
      <c r="D128" s="1409"/>
      <c r="E128" s="1666" t="s">
        <v>242</v>
      </c>
      <c r="F128" s="1688">
        <v>0.38162994384765625</v>
      </c>
      <c r="G128" s="1689"/>
      <c r="H128" s="1663"/>
      <c r="I128" s="1897">
        <v>6753320526.5162001</v>
      </c>
      <c r="J128" s="714"/>
      <c r="K128" s="1717"/>
      <c r="L128" s="1875"/>
      <c r="M128" s="339"/>
      <c r="N128" s="339"/>
      <c r="O128" s="339"/>
      <c r="P128" s="339"/>
      <c r="Q128" s="339"/>
      <c r="R128" s="339"/>
      <c r="S128" s="339"/>
      <c r="T128" s="339"/>
      <c r="U128" s="339"/>
      <c r="V128" s="339"/>
      <c r="W128" s="339"/>
      <c r="X128" s="339"/>
      <c r="Y128" s="73"/>
      <c r="Z128" s="73"/>
      <c r="AA128" s="73"/>
      <c r="AB128" s="73"/>
      <c r="AC128" s="73"/>
      <c r="AD128" s="73"/>
      <c r="AE128" s="73"/>
      <c r="AF128" s="73"/>
    </row>
    <row r="129" spans="2:32" s="81" customFormat="1">
      <c r="B129" s="1738"/>
      <c r="C129" s="1415"/>
      <c r="D129" s="1693">
        <v>11386453.331016541</v>
      </c>
      <c r="E129" s="1663"/>
      <c r="F129" s="1686"/>
      <c r="G129" s="1686"/>
      <c r="H129" s="1648" t="s">
        <v>1920</v>
      </c>
      <c r="I129" s="1874"/>
      <c r="J129" s="714"/>
      <c r="K129" s="1717"/>
      <c r="L129" s="1875"/>
      <c r="M129" s="339"/>
      <c r="N129" s="339"/>
      <c r="O129" s="339"/>
      <c r="P129" s="339"/>
      <c r="Q129" s="339"/>
      <c r="R129" s="339"/>
      <c r="S129" s="339"/>
      <c r="T129" s="339"/>
      <c r="U129" s="339"/>
      <c r="V129" s="339"/>
      <c r="W129" s="339"/>
      <c r="X129" s="339"/>
      <c r="Y129" s="73"/>
      <c r="Z129" s="73"/>
      <c r="AA129" s="73"/>
      <c r="AB129" s="73"/>
      <c r="AC129" s="73"/>
      <c r="AD129" s="73"/>
      <c r="AE129" s="73"/>
      <c r="AF129" s="73"/>
    </row>
    <row r="130" spans="2:32" s="81" customFormat="1">
      <c r="B130" s="1739"/>
      <c r="C130" s="1416"/>
      <c r="D130" s="1417">
        <v>45561.93</v>
      </c>
      <c r="E130" s="1663"/>
      <c r="F130" s="1686"/>
      <c r="G130" s="1686"/>
      <c r="H130" s="1648"/>
      <c r="I130" s="1874"/>
      <c r="J130" s="714"/>
      <c r="K130" s="1717"/>
      <c r="L130" s="1875"/>
      <c r="M130" s="339"/>
      <c r="N130" s="339"/>
      <c r="O130" s="339"/>
      <c r="P130" s="339"/>
      <c r="Q130" s="339"/>
      <c r="R130" s="339"/>
      <c r="S130" s="339"/>
      <c r="T130" s="339"/>
      <c r="U130" s="339"/>
      <c r="V130" s="339"/>
      <c r="W130" s="339"/>
      <c r="X130" s="339"/>
      <c r="Y130" s="73"/>
      <c r="Z130" s="73"/>
      <c r="AA130" s="73"/>
      <c r="AB130" s="73"/>
      <c r="AC130" s="73"/>
      <c r="AD130" s="73"/>
      <c r="AE130" s="73"/>
      <c r="AF130" s="73"/>
    </row>
    <row r="131" spans="2:32" s="81" customFormat="1">
      <c r="B131" s="1739"/>
      <c r="C131" s="1416"/>
      <c r="D131" s="1512">
        <v>0.38162994384765625</v>
      </c>
      <c r="E131" s="1663"/>
      <c r="F131" s="1686">
        <v>11845571.189999999</v>
      </c>
      <c r="G131" s="1686">
        <v>11249694.390000001</v>
      </c>
      <c r="H131" s="1648"/>
      <c r="I131" s="1898">
        <v>6753320526.5162001</v>
      </c>
      <c r="J131" s="714">
        <v>5883988489.1300001</v>
      </c>
      <c r="K131" s="1717"/>
      <c r="L131" s="1875"/>
      <c r="M131" s="339"/>
      <c r="N131" s="339"/>
      <c r="O131" s="339"/>
      <c r="P131" s="339"/>
      <c r="Q131" s="339"/>
      <c r="R131" s="339"/>
      <c r="S131" s="339"/>
      <c r="T131" s="339"/>
      <c r="U131" s="339"/>
      <c r="V131" s="339"/>
      <c r="W131" s="339"/>
      <c r="X131" s="339"/>
      <c r="Y131" s="73"/>
      <c r="Z131" s="73"/>
      <c r="AA131" s="73"/>
      <c r="AB131" s="73"/>
      <c r="AC131" s="73"/>
      <c r="AD131" s="73"/>
      <c r="AE131" s="73"/>
      <c r="AF131" s="73"/>
    </row>
    <row r="132" spans="2:32" s="81" customFormat="1">
      <c r="B132" s="1739"/>
      <c r="C132" s="1416"/>
      <c r="D132" s="1512">
        <v>13608708.01158905</v>
      </c>
      <c r="E132" s="1663"/>
      <c r="F132" s="1686">
        <v>0.19081497192382813</v>
      </c>
      <c r="G132" s="1690"/>
      <c r="H132" s="1643">
        <v>6009386894.5995703</v>
      </c>
      <c r="I132" s="1899">
        <v>942631514.40900016</v>
      </c>
      <c r="J132" s="714">
        <v>0</v>
      </c>
      <c r="K132" s="1717"/>
      <c r="L132" s="1875"/>
      <c r="M132" s="339"/>
      <c r="N132" s="339"/>
      <c r="O132" s="339"/>
      <c r="P132" s="339"/>
      <c r="Q132" s="339"/>
      <c r="R132" s="339"/>
      <c r="S132" s="339"/>
      <c r="T132" s="339"/>
      <c r="U132" s="339"/>
      <c r="V132" s="339"/>
      <c r="W132" s="339"/>
      <c r="X132" s="339"/>
      <c r="Y132" s="73"/>
      <c r="Z132" s="73"/>
      <c r="AA132" s="73"/>
      <c r="AB132" s="73"/>
      <c r="AC132" s="73"/>
      <c r="AD132" s="73"/>
      <c r="AE132" s="73"/>
      <c r="AF132" s="73"/>
    </row>
    <row r="133" spans="2:32" s="81" customFormat="1">
      <c r="B133" s="1739"/>
      <c r="C133" s="1416"/>
      <c r="D133" s="1512">
        <v>13608707.629959106</v>
      </c>
      <c r="E133" s="1663"/>
      <c r="F133" s="1686"/>
      <c r="G133" s="1690"/>
      <c r="H133" s="1643"/>
      <c r="I133" s="1900">
        <v>5810689012.1071997</v>
      </c>
      <c r="J133" s="714">
        <v>6038469304.8112001</v>
      </c>
      <c r="K133" s="1717"/>
      <c r="L133" s="1875">
        <v>6753320526.5162001</v>
      </c>
      <c r="M133" s="339">
        <v>-714851221.70499992</v>
      </c>
      <c r="N133" s="339"/>
      <c r="O133" s="339"/>
      <c r="P133" s="339"/>
      <c r="Q133" s="339"/>
      <c r="R133" s="339"/>
      <c r="S133" s="339"/>
      <c r="T133" s="339"/>
      <c r="U133" s="339"/>
      <c r="V133" s="339"/>
      <c r="W133" s="339"/>
      <c r="X133" s="339"/>
      <c r="Y133" s="73"/>
      <c r="Z133" s="73"/>
      <c r="AA133" s="73"/>
      <c r="AB133" s="73"/>
      <c r="AC133" s="73"/>
      <c r="AD133" s="73"/>
      <c r="AE133" s="73"/>
      <c r="AF133" s="73"/>
    </row>
    <row r="134" spans="2:32" s="81" customFormat="1">
      <c r="B134" s="1739"/>
      <c r="C134" s="1416"/>
      <c r="D134" s="1417"/>
      <c r="E134" s="1663"/>
      <c r="F134" s="1686">
        <v>159288991.59999999</v>
      </c>
      <c r="G134" s="1787">
        <v>22499388.780000001</v>
      </c>
      <c r="H134" s="1643"/>
      <c r="I134" s="1874"/>
      <c r="J134" s="714"/>
      <c r="K134" s="1717">
        <v>53129770.759999998</v>
      </c>
      <c r="L134" s="1875"/>
      <c r="M134" s="339"/>
      <c r="N134" s="339"/>
      <c r="O134" s="339"/>
      <c r="P134" s="339"/>
      <c r="Q134" s="339"/>
      <c r="R134" s="339"/>
      <c r="S134" s="339"/>
      <c r="T134" s="339"/>
      <c r="U134" s="339"/>
      <c r="V134" s="339"/>
      <c r="W134" s="339"/>
      <c r="X134" s="339"/>
      <c r="Y134" s="73"/>
      <c r="Z134" s="73"/>
      <c r="AA134" s="73"/>
      <c r="AB134" s="73"/>
      <c r="AC134" s="73"/>
      <c r="AD134" s="73"/>
      <c r="AE134" s="73"/>
      <c r="AF134" s="73"/>
    </row>
    <row r="135" spans="2:32" s="81" customFormat="1">
      <c r="B135" s="1739"/>
      <c r="C135" s="1416"/>
      <c r="D135" s="1512">
        <v>8195111.6649742126</v>
      </c>
      <c r="E135" s="1663"/>
      <c r="F135" s="1686"/>
      <c r="G135" s="1686"/>
      <c r="H135" s="1648"/>
      <c r="I135" s="1874"/>
      <c r="J135" s="714">
        <v>4089771.67</v>
      </c>
      <c r="K135" s="1717">
        <v>2723</v>
      </c>
      <c r="L135" s="1875"/>
      <c r="M135" s="339"/>
      <c r="N135" s="339"/>
      <c r="O135" s="339"/>
      <c r="P135" s="339"/>
      <c r="Q135" s="339"/>
      <c r="R135" s="339"/>
      <c r="S135" s="339"/>
      <c r="T135" s="339"/>
      <c r="U135" s="339"/>
      <c r="V135" s="339"/>
      <c r="W135" s="339"/>
      <c r="X135" s="339"/>
      <c r="Y135" s="73"/>
      <c r="Z135" s="73"/>
      <c r="AA135" s="73"/>
      <c r="AB135" s="73"/>
      <c r="AC135" s="73"/>
      <c r="AD135" s="73"/>
      <c r="AE135" s="73"/>
      <c r="AF135" s="73"/>
    </row>
    <row r="136" spans="2:32" s="81" customFormat="1">
      <c r="B136" s="1739"/>
      <c r="C136" s="1416"/>
      <c r="D136" s="1417"/>
      <c r="E136" s="1663"/>
      <c r="F136" s="1686">
        <v>318577983.19</v>
      </c>
      <c r="G136" s="1686"/>
      <c r="H136" s="1648">
        <v>45891928.960000001</v>
      </c>
      <c r="I136" s="1874"/>
      <c r="J136" s="1869"/>
      <c r="K136" s="1717">
        <v>53132493.759999998</v>
      </c>
      <c r="L136" s="1875"/>
      <c r="M136" s="339"/>
      <c r="N136" s="339"/>
      <c r="O136" s="339"/>
      <c r="P136" s="339"/>
      <c r="Q136" s="339"/>
      <c r="R136" s="339"/>
      <c r="S136" s="339"/>
      <c r="T136" s="339"/>
      <c r="U136" s="339"/>
      <c r="V136" s="339"/>
      <c r="W136" s="339"/>
      <c r="X136" s="339"/>
      <c r="Y136" s="73"/>
      <c r="Z136" s="73"/>
      <c r="AA136" s="73"/>
      <c r="AB136" s="73"/>
      <c r="AC136" s="73"/>
      <c r="AD136" s="73"/>
      <c r="AE136" s="73"/>
      <c r="AF136" s="73"/>
    </row>
    <row r="137" spans="2:32" s="81" customFormat="1">
      <c r="B137" s="1739"/>
      <c r="C137" s="1416"/>
      <c r="D137" s="1417">
        <v>5672199.6655044556</v>
      </c>
      <c r="E137" s="1663"/>
      <c r="F137" s="1686"/>
      <c r="G137" s="1686"/>
      <c r="H137" s="1648">
        <v>7240591.79</v>
      </c>
      <c r="I137" s="1868"/>
      <c r="J137" s="1869"/>
      <c r="K137" s="1717">
        <v>27</v>
      </c>
      <c r="L137" s="1875"/>
      <c r="M137" s="339"/>
      <c r="N137" s="339"/>
      <c r="O137" s="339"/>
      <c r="P137" s="339"/>
      <c r="Q137" s="339"/>
      <c r="R137" s="339"/>
      <c r="S137" s="339"/>
      <c r="T137" s="339"/>
      <c r="U137" s="339"/>
      <c r="V137" s="339"/>
      <c r="W137" s="339"/>
      <c r="X137" s="339"/>
      <c r="Y137" s="73"/>
      <c r="Z137" s="73"/>
      <c r="AA137" s="73"/>
      <c r="AB137" s="73"/>
      <c r="AC137" s="73"/>
      <c r="AD137" s="73"/>
      <c r="AE137" s="73"/>
      <c r="AF137" s="73"/>
    </row>
    <row r="138" spans="2:32" s="81" customFormat="1">
      <c r="B138" s="1739"/>
      <c r="C138" s="1416"/>
      <c r="D138" s="1417"/>
      <c r="E138" s="1663"/>
      <c r="F138" s="1686"/>
      <c r="G138" s="1686"/>
      <c r="H138" s="1648">
        <v>53132520.75</v>
      </c>
      <c r="I138" s="1868"/>
      <c r="J138" s="1869"/>
      <c r="K138" s="1717">
        <v>53132520.759999998</v>
      </c>
      <c r="L138" s="1875"/>
      <c r="M138" s="339"/>
      <c r="N138" s="339"/>
      <c r="O138" s="339"/>
      <c r="P138" s="339"/>
      <c r="Q138" s="339"/>
      <c r="R138" s="339"/>
      <c r="S138" s="339"/>
      <c r="T138" s="339"/>
      <c r="U138" s="339"/>
      <c r="V138" s="339"/>
      <c r="W138" s="339"/>
      <c r="X138" s="339"/>
      <c r="Y138" s="73"/>
      <c r="Z138" s="73"/>
      <c r="AA138" s="73"/>
      <c r="AB138" s="73"/>
      <c r="AC138" s="73"/>
      <c r="AD138" s="73"/>
      <c r="AE138" s="73"/>
      <c r="AF138" s="73"/>
    </row>
    <row r="139" spans="2:32" s="81" customFormat="1">
      <c r="B139" s="1740"/>
      <c r="C139" s="1416"/>
      <c r="D139" s="1417"/>
      <c r="E139" s="1663"/>
      <c r="F139" s="1686">
        <v>103150820.13</v>
      </c>
      <c r="G139" s="1686"/>
      <c r="H139" s="1648"/>
      <c r="I139" s="1868"/>
      <c r="J139" s="714"/>
      <c r="K139" s="1717"/>
      <c r="L139" s="1875"/>
      <c r="M139" s="339"/>
      <c r="N139" s="339"/>
      <c r="O139" s="339"/>
      <c r="P139" s="339"/>
      <c r="Q139" s="339"/>
      <c r="R139" s="339"/>
      <c r="S139" s="339"/>
      <c r="T139" s="339"/>
      <c r="U139" s="339"/>
      <c r="V139" s="339"/>
      <c r="W139" s="339"/>
      <c r="X139" s="339"/>
      <c r="Y139" s="73"/>
      <c r="Z139" s="73"/>
      <c r="AA139" s="73"/>
      <c r="AB139" s="73"/>
      <c r="AC139" s="73"/>
      <c r="AD139" s="73"/>
      <c r="AE139" s="73"/>
      <c r="AF139" s="73"/>
    </row>
    <row r="140" spans="2:32" s="81" customFormat="1">
      <c r="B140" s="1739"/>
      <c r="C140" s="1416"/>
      <c r="D140" s="1417"/>
      <c r="E140" s="1663"/>
      <c r="F140" s="1686"/>
      <c r="G140" s="1686"/>
      <c r="H140" s="1657">
        <v>53132520.75</v>
      </c>
      <c r="I140" s="1874"/>
      <c r="J140" s="714"/>
      <c r="K140" s="1717"/>
      <c r="L140" s="1875"/>
      <c r="M140" s="339"/>
      <c r="N140" s="339"/>
      <c r="O140" s="339"/>
      <c r="P140" s="339"/>
      <c r="Q140" s="339"/>
      <c r="R140" s="339"/>
      <c r="S140" s="339"/>
      <c r="T140" s="339"/>
      <c r="U140" s="339"/>
      <c r="V140" s="339"/>
      <c r="W140" s="339"/>
      <c r="X140" s="339"/>
      <c r="Y140" s="73"/>
      <c r="Z140" s="73"/>
      <c r="AA140" s="73"/>
      <c r="AB140" s="73"/>
      <c r="AC140" s="73"/>
      <c r="AD140" s="73"/>
      <c r="AE140" s="73"/>
      <c r="AF140" s="73"/>
    </row>
    <row r="141" spans="2:32" s="81" customFormat="1">
      <c r="B141" s="1739"/>
      <c r="C141" s="1416"/>
      <c r="D141" s="1417"/>
      <c r="E141" s="1663"/>
      <c r="F141" s="1686"/>
      <c r="G141" s="1686"/>
      <c r="H141" s="1648"/>
      <c r="I141" s="1874"/>
      <c r="J141" s="714">
        <v>3150820.12</v>
      </c>
      <c r="K141" s="1717"/>
      <c r="L141" s="1875"/>
      <c r="M141" s="339"/>
      <c r="N141" s="339"/>
      <c r="O141" s="339"/>
      <c r="P141" s="339"/>
      <c r="Q141" s="339"/>
      <c r="R141" s="339"/>
      <c r="S141" s="339"/>
      <c r="T141" s="339"/>
      <c r="U141" s="339"/>
      <c r="V141" s="339"/>
      <c r="W141" s="339"/>
      <c r="X141" s="339"/>
      <c r="Y141" s="73"/>
      <c r="Z141" s="73"/>
      <c r="AA141" s="73"/>
      <c r="AB141" s="73"/>
      <c r="AC141" s="73"/>
      <c r="AD141" s="73"/>
      <c r="AE141" s="73"/>
      <c r="AF141" s="73"/>
    </row>
    <row r="142" spans="2:32" s="81" customFormat="1">
      <c r="B142" s="1739"/>
      <c r="C142" s="1416"/>
      <c r="D142" s="1417"/>
      <c r="E142" s="1663"/>
      <c r="F142" s="1686"/>
      <c r="G142" s="1686" t="s">
        <v>1523</v>
      </c>
      <c r="H142" s="1648" t="e">
        <v>#REF!</v>
      </c>
      <c r="I142" s="1874"/>
      <c r="J142" s="714"/>
      <c r="K142" s="1717"/>
      <c r="L142" s="1875"/>
      <c r="M142" s="339"/>
      <c r="N142" s="339"/>
      <c r="O142" s="339"/>
      <c r="P142" s="339"/>
      <c r="Q142" s="339"/>
      <c r="R142" s="339"/>
      <c r="S142" s="339"/>
      <c r="T142" s="339"/>
      <c r="U142" s="339"/>
      <c r="V142" s="339"/>
      <c r="W142" s="339"/>
      <c r="X142" s="339"/>
      <c r="Y142" s="73"/>
      <c r="Z142" s="73"/>
      <c r="AA142" s="73"/>
      <c r="AB142" s="73"/>
      <c r="AC142" s="73"/>
      <c r="AD142" s="73"/>
      <c r="AE142" s="73"/>
      <c r="AF142" s="73"/>
    </row>
    <row r="143" spans="2:32" s="81" customFormat="1">
      <c r="B143" s="1739"/>
      <c r="C143" s="1416"/>
      <c r="D143" s="1417"/>
      <c r="E143" s="1663"/>
      <c r="F143" s="1686"/>
      <c r="G143" s="1686" t="s">
        <v>1524</v>
      </c>
      <c r="H143" s="1648">
        <v>0</v>
      </c>
      <c r="I143" s="1874"/>
      <c r="J143" s="714"/>
      <c r="K143" s="1717"/>
      <c r="L143" s="1875"/>
      <c r="M143" s="339"/>
      <c r="N143" s="339"/>
      <c r="O143" s="339"/>
      <c r="P143" s="339"/>
      <c r="Q143" s="339"/>
      <c r="R143" s="339"/>
      <c r="S143" s="339"/>
      <c r="T143" s="339"/>
      <c r="U143" s="339"/>
      <c r="V143" s="339"/>
      <c r="W143" s="339"/>
      <c r="X143" s="339"/>
      <c r="Y143" s="73"/>
      <c r="Z143" s="73"/>
      <c r="AA143" s="73"/>
      <c r="AB143" s="73"/>
      <c r="AC143" s="73"/>
      <c r="AD143" s="73"/>
      <c r="AE143" s="73"/>
      <c r="AF143" s="73"/>
    </row>
    <row r="144" spans="2:32" s="81" customFormat="1">
      <c r="B144" s="1739"/>
      <c r="C144" s="1416"/>
      <c r="D144" s="1417"/>
      <c r="E144" s="1663"/>
      <c r="F144" s="1686"/>
      <c r="G144" s="1686" t="s">
        <v>1524</v>
      </c>
      <c r="H144" s="1648">
        <v>0</v>
      </c>
      <c r="I144" s="1874"/>
      <c r="J144" s="714"/>
      <c r="K144" s="1717"/>
      <c r="L144" s="1875"/>
      <c r="M144" s="339"/>
      <c r="N144" s="339"/>
      <c r="O144" s="339"/>
      <c r="P144" s="339"/>
      <c r="Q144" s="339"/>
      <c r="R144" s="339"/>
      <c r="S144" s="339"/>
      <c r="T144" s="339"/>
      <c r="U144" s="339"/>
      <c r="V144" s="339"/>
      <c r="W144" s="339"/>
      <c r="X144" s="339"/>
      <c r="Y144" s="73"/>
      <c r="Z144" s="73"/>
      <c r="AA144" s="73"/>
      <c r="AB144" s="73"/>
      <c r="AC144" s="73"/>
      <c r="AD144" s="73"/>
      <c r="AE144" s="73"/>
      <c r="AF144" s="73"/>
    </row>
    <row r="145" spans="2:32" s="81" customFormat="1">
      <c r="B145" s="1739"/>
      <c r="C145" s="1416"/>
      <c r="D145" s="1417"/>
      <c r="E145" s="1663"/>
      <c r="F145" s="1686"/>
      <c r="G145" s="1686"/>
      <c r="H145" s="1648"/>
      <c r="I145" s="1874"/>
      <c r="J145" s="714"/>
      <c r="K145" s="1717"/>
      <c r="L145" s="1875"/>
      <c r="M145" s="339"/>
      <c r="N145" s="339"/>
      <c r="O145" s="339"/>
      <c r="P145" s="339"/>
      <c r="Q145" s="339"/>
      <c r="R145" s="339"/>
      <c r="S145" s="339"/>
      <c r="T145" s="339"/>
      <c r="U145" s="339"/>
      <c r="V145" s="339"/>
      <c r="W145" s="339"/>
      <c r="X145" s="339"/>
      <c r="Y145" s="73"/>
      <c r="Z145" s="73"/>
      <c r="AA145" s="73"/>
      <c r="AB145" s="73"/>
      <c r="AC145" s="73"/>
      <c r="AD145" s="73"/>
      <c r="AE145" s="73"/>
      <c r="AF145" s="73"/>
    </row>
    <row r="146" spans="2:32" s="81" customFormat="1">
      <c r="B146" s="1739"/>
      <c r="C146" s="1416"/>
      <c r="D146" s="1417"/>
      <c r="E146" s="1663"/>
      <c r="F146" s="1686"/>
      <c r="G146" s="1686"/>
      <c r="H146" s="1648"/>
      <c r="I146" s="1874"/>
      <c r="J146" s="714"/>
      <c r="K146" s="1717"/>
      <c r="L146" s="1875"/>
      <c r="M146" s="339"/>
      <c r="N146" s="339"/>
      <c r="O146" s="339"/>
      <c r="P146" s="339"/>
      <c r="Q146" s="339"/>
      <c r="R146" s="339"/>
      <c r="S146" s="339"/>
      <c r="T146" s="339"/>
      <c r="U146" s="339"/>
      <c r="V146" s="339"/>
      <c r="W146" s="339"/>
      <c r="X146" s="339"/>
      <c r="Y146" s="73"/>
      <c r="Z146" s="73"/>
      <c r="AA146" s="73"/>
      <c r="AB146" s="73"/>
      <c r="AC146" s="73"/>
      <c r="AD146" s="73"/>
      <c r="AE146" s="73"/>
      <c r="AF146" s="73"/>
    </row>
    <row r="147" spans="2:32" s="81" customFormat="1">
      <c r="B147" s="1739"/>
      <c r="C147" s="1416"/>
      <c r="D147" s="1417"/>
      <c r="E147" s="1663"/>
      <c r="F147" s="1686"/>
      <c r="G147" s="1686"/>
      <c r="H147" s="1648"/>
      <c r="I147" s="1874"/>
      <c r="J147" s="714"/>
      <c r="K147" s="1717"/>
      <c r="L147" s="1875"/>
      <c r="M147" s="339"/>
      <c r="N147" s="339"/>
      <c r="O147" s="339"/>
      <c r="P147" s="339"/>
      <c r="Q147" s="339"/>
      <c r="R147" s="339"/>
      <c r="S147" s="339"/>
      <c r="T147" s="339"/>
      <c r="U147" s="339"/>
      <c r="V147" s="339"/>
      <c r="W147" s="339"/>
      <c r="X147" s="339"/>
      <c r="Y147" s="73"/>
      <c r="Z147" s="73"/>
      <c r="AA147" s="73"/>
      <c r="AB147" s="73"/>
      <c r="AC147" s="73"/>
      <c r="AD147" s="73"/>
      <c r="AE147" s="73"/>
      <c r="AF147" s="73"/>
    </row>
    <row r="148" spans="2:32" s="81" customFormat="1">
      <c r="B148" s="1739"/>
      <c r="C148" s="1416"/>
      <c r="D148" s="1417"/>
      <c r="E148" s="1663"/>
      <c r="F148" s="1686"/>
      <c r="G148" s="1686"/>
      <c r="H148" s="1648"/>
      <c r="I148" s="1874"/>
      <c r="J148" s="714"/>
      <c r="K148" s="1717"/>
      <c r="L148" s="1875"/>
      <c r="M148" s="339"/>
      <c r="N148" s="339"/>
      <c r="O148" s="339"/>
      <c r="P148" s="339"/>
      <c r="Q148" s="339"/>
      <c r="R148" s="339"/>
      <c r="S148" s="339"/>
      <c r="T148" s="339"/>
      <c r="U148" s="339"/>
      <c r="V148" s="339"/>
      <c r="W148" s="339"/>
      <c r="X148" s="339"/>
      <c r="Y148" s="73"/>
      <c r="Z148" s="73"/>
      <c r="AA148" s="73"/>
      <c r="AB148" s="73"/>
      <c r="AC148" s="73"/>
      <c r="AD148" s="73"/>
      <c r="AE148" s="73"/>
      <c r="AF148" s="73"/>
    </row>
    <row r="149" spans="2:32" s="81" customFormat="1">
      <c r="B149" s="1739"/>
      <c r="C149" s="1416"/>
      <c r="D149" s="1417"/>
      <c r="E149" s="1663"/>
      <c r="F149" s="1686"/>
      <c r="G149" s="1686"/>
      <c r="H149" s="1648"/>
      <c r="I149" s="1874">
        <v>37697979565.300301</v>
      </c>
      <c r="J149" s="714"/>
      <c r="K149" s="1717"/>
      <c r="L149" s="1875"/>
      <c r="M149" s="339"/>
      <c r="N149" s="339"/>
      <c r="O149" s="339"/>
      <c r="P149" s="339"/>
      <c r="Q149" s="339"/>
      <c r="R149" s="339"/>
      <c r="S149" s="339"/>
      <c r="T149" s="339"/>
      <c r="U149" s="339"/>
      <c r="V149" s="339"/>
      <c r="W149" s="339"/>
      <c r="X149" s="339"/>
      <c r="Y149" s="73"/>
      <c r="Z149" s="73"/>
      <c r="AA149" s="73"/>
      <c r="AB149" s="73"/>
      <c r="AC149" s="73"/>
      <c r="AD149" s="73"/>
      <c r="AE149" s="73"/>
      <c r="AF149" s="73"/>
    </row>
    <row r="150" spans="2:32" s="81" customFormat="1">
      <c r="B150" s="1739"/>
      <c r="C150" s="1416"/>
      <c r="D150" s="1417"/>
      <c r="E150" s="1663"/>
      <c r="F150" s="1686"/>
      <c r="G150" s="1686"/>
      <c r="H150" s="1648"/>
      <c r="I150" s="1874"/>
      <c r="J150" s="714"/>
      <c r="K150" s="1717"/>
      <c r="L150" s="1875"/>
      <c r="M150" s="339"/>
      <c r="N150" s="339"/>
      <c r="O150" s="339"/>
      <c r="P150" s="339"/>
      <c r="Q150" s="339"/>
      <c r="R150" s="339"/>
      <c r="S150" s="339"/>
      <c r="T150" s="339"/>
      <c r="U150" s="339"/>
      <c r="V150" s="339"/>
      <c r="W150" s="339"/>
      <c r="X150" s="339"/>
      <c r="Y150" s="73"/>
      <c r="Z150" s="73"/>
      <c r="AA150" s="73"/>
      <c r="AB150" s="73"/>
      <c r="AC150" s="73"/>
      <c r="AD150" s="73"/>
      <c r="AE150" s="73"/>
      <c r="AF150" s="73"/>
    </row>
    <row r="151" spans="2:32" s="81" customFormat="1">
      <c r="B151" s="1739"/>
      <c r="C151" s="1416"/>
      <c r="D151" s="1417"/>
      <c r="E151" s="1663"/>
      <c r="F151" s="1686"/>
      <c r="G151" s="1686"/>
      <c r="H151" s="1648"/>
      <c r="I151" s="1874"/>
      <c r="J151" s="714"/>
      <c r="K151" s="1717"/>
      <c r="L151" s="1875"/>
      <c r="M151" s="339"/>
      <c r="N151" s="339"/>
      <c r="O151" s="339"/>
      <c r="P151" s="339"/>
      <c r="Q151" s="339"/>
      <c r="R151" s="339"/>
      <c r="S151" s="339"/>
      <c r="T151" s="339"/>
      <c r="U151" s="339"/>
      <c r="V151" s="339"/>
      <c r="W151" s="339"/>
      <c r="X151" s="339"/>
      <c r="Y151" s="73"/>
      <c r="Z151" s="73"/>
      <c r="AA151" s="73"/>
      <c r="AB151" s="73"/>
      <c r="AC151" s="73"/>
      <c r="AD151" s="73"/>
      <c r="AE151" s="73"/>
      <c r="AF151" s="73"/>
    </row>
    <row r="152" spans="2:32" s="81" customFormat="1">
      <c r="B152" s="1739"/>
      <c r="C152" s="1416"/>
      <c r="D152" s="1417"/>
      <c r="E152" s="1663"/>
      <c r="F152" s="1686"/>
      <c r="G152" s="1686"/>
      <c r="H152" s="1657" t="e">
        <v>#REF!</v>
      </c>
      <c r="I152" s="1874"/>
      <c r="J152" s="714"/>
      <c r="K152" s="1717"/>
      <c r="L152" s="1875"/>
      <c r="M152" s="339"/>
      <c r="N152" s="339"/>
      <c r="O152" s="339"/>
      <c r="P152" s="339"/>
      <c r="Q152" s="339"/>
      <c r="R152" s="339"/>
      <c r="S152" s="339"/>
      <c r="T152" s="339"/>
      <c r="U152" s="339"/>
      <c r="V152" s="339"/>
      <c r="W152" s="339"/>
      <c r="X152" s="339"/>
      <c r="Y152" s="73"/>
      <c r="Z152" s="73"/>
      <c r="AA152" s="73"/>
      <c r="AB152" s="73"/>
      <c r="AC152" s="73"/>
      <c r="AD152" s="73"/>
      <c r="AE152" s="73"/>
      <c r="AF152" s="73"/>
    </row>
    <row r="153" spans="2:32" s="81" customFormat="1">
      <c r="B153" s="1739"/>
      <c r="C153" s="1416"/>
      <c r="D153" s="1417"/>
      <c r="E153" s="1663"/>
      <c r="F153" s="1686"/>
      <c r="G153" s="1686"/>
      <c r="H153" s="1648"/>
      <c r="I153" s="1874"/>
      <c r="J153" s="714"/>
      <c r="K153" s="1717"/>
      <c r="L153" s="1875"/>
      <c r="M153" s="339"/>
      <c r="N153" s="339"/>
      <c r="O153" s="339"/>
      <c r="P153" s="339"/>
      <c r="Q153" s="339"/>
      <c r="R153" s="339"/>
      <c r="S153" s="339"/>
      <c r="T153" s="339"/>
      <c r="U153" s="339"/>
      <c r="V153" s="339"/>
      <c r="W153" s="339"/>
      <c r="X153" s="339"/>
      <c r="Y153" s="73"/>
      <c r="Z153" s="73"/>
      <c r="AA153" s="73"/>
      <c r="AB153" s="73"/>
      <c r="AC153" s="73"/>
      <c r="AD153" s="73"/>
      <c r="AE153" s="73"/>
      <c r="AF153" s="73"/>
    </row>
    <row r="154" spans="2:32" s="81" customFormat="1">
      <c r="B154" s="1739"/>
      <c r="C154" s="1416"/>
      <c r="D154" s="1417"/>
      <c r="E154" s="1663"/>
      <c r="F154" s="1686"/>
      <c r="G154" s="1686"/>
      <c r="H154" s="1648" t="e">
        <v>#REF!</v>
      </c>
      <c r="I154" s="1874"/>
      <c r="J154" s="714"/>
      <c r="K154" s="1717"/>
      <c r="L154" s="1875"/>
      <c r="M154" s="339"/>
      <c r="N154" s="339"/>
      <c r="O154" s="339"/>
      <c r="P154" s="339"/>
      <c r="Q154" s="339"/>
      <c r="R154" s="339"/>
      <c r="S154" s="339"/>
      <c r="T154" s="339"/>
      <c r="U154" s="339"/>
      <c r="V154" s="339"/>
      <c r="W154" s="339"/>
      <c r="X154" s="339"/>
      <c r="Y154" s="73"/>
      <c r="Z154" s="73"/>
      <c r="AA154" s="73"/>
      <c r="AB154" s="73"/>
      <c r="AC154" s="73"/>
      <c r="AD154" s="73"/>
      <c r="AE154" s="73"/>
      <c r="AF154" s="73"/>
    </row>
    <row r="155" spans="2:32" s="81" customFormat="1">
      <c r="B155" s="1739"/>
      <c r="C155" s="1416"/>
      <c r="D155" s="1417"/>
      <c r="E155" s="1663"/>
      <c r="F155" s="1686"/>
      <c r="G155" s="1686"/>
      <c r="H155" s="1648"/>
      <c r="I155" s="1874"/>
      <c r="J155" s="714"/>
      <c r="K155" s="1717"/>
      <c r="L155" s="1875"/>
      <c r="M155" s="339"/>
      <c r="N155" s="339"/>
      <c r="O155" s="339"/>
      <c r="P155" s="339"/>
      <c r="Q155" s="339"/>
      <c r="R155" s="339"/>
      <c r="S155" s="339"/>
      <c r="T155" s="339"/>
      <c r="U155" s="339"/>
      <c r="V155" s="339"/>
      <c r="W155" s="339"/>
      <c r="X155" s="339"/>
      <c r="Y155" s="73"/>
      <c r="Z155" s="73"/>
      <c r="AA155" s="73"/>
      <c r="AB155" s="73"/>
      <c r="AC155" s="73"/>
      <c r="AD155" s="73"/>
      <c r="AE155" s="73"/>
      <c r="AF155" s="73"/>
    </row>
    <row r="156" spans="2:32" s="81" customFormat="1">
      <c r="B156" s="1739"/>
      <c r="C156" s="1416"/>
      <c r="D156" s="1417"/>
      <c r="E156" s="1663"/>
      <c r="F156" s="1686"/>
      <c r="G156" s="1686"/>
      <c r="H156" s="1648"/>
      <c r="I156" s="1874"/>
      <c r="J156" s="714"/>
      <c r="K156" s="1717"/>
      <c r="L156" s="1875"/>
      <c r="M156" s="339"/>
      <c r="N156" s="339"/>
      <c r="O156" s="339"/>
      <c r="P156" s="339"/>
      <c r="Q156" s="339"/>
      <c r="R156" s="339"/>
      <c r="S156" s="339"/>
      <c r="T156" s="339"/>
      <c r="U156" s="339"/>
      <c r="V156" s="339"/>
      <c r="W156" s="339"/>
      <c r="X156" s="339"/>
      <c r="Y156" s="73"/>
      <c r="Z156" s="73"/>
      <c r="AA156" s="73"/>
      <c r="AB156" s="73"/>
      <c r="AC156" s="73"/>
      <c r="AD156" s="73"/>
      <c r="AE156" s="73"/>
      <c r="AF156" s="73"/>
    </row>
    <row r="157" spans="2:32" s="81" customFormat="1">
      <c r="B157" s="1739"/>
      <c r="C157" s="1416"/>
      <c r="D157" s="1417"/>
      <c r="E157" s="1663"/>
      <c r="F157" s="1686"/>
      <c r="G157" s="1686"/>
      <c r="H157" s="1648"/>
      <c r="I157" s="1874"/>
      <c r="J157" s="714"/>
      <c r="K157" s="1717"/>
      <c r="L157" s="1875"/>
      <c r="M157" s="339"/>
      <c r="N157" s="339"/>
      <c r="O157" s="339"/>
      <c r="P157" s="339"/>
      <c r="Q157" s="339"/>
      <c r="R157" s="339"/>
      <c r="S157" s="339"/>
      <c r="T157" s="339"/>
      <c r="U157" s="339"/>
      <c r="V157" s="339"/>
      <c r="W157" s="339"/>
      <c r="X157" s="339"/>
      <c r="Y157" s="73"/>
      <c r="Z157" s="73"/>
      <c r="AA157" s="73"/>
      <c r="AB157" s="73"/>
      <c r="AC157" s="73"/>
      <c r="AD157" s="73"/>
      <c r="AE157" s="73"/>
      <c r="AF157" s="73"/>
    </row>
    <row r="158" spans="2:32" s="81" customFormat="1">
      <c r="B158" s="1740"/>
      <c r="C158" s="1416"/>
      <c r="D158" s="1417"/>
      <c r="E158" s="1663"/>
      <c r="F158" s="1686"/>
      <c r="G158" s="1686"/>
      <c r="H158" s="1648"/>
      <c r="I158" s="1874"/>
      <c r="J158" s="714"/>
      <c r="K158" s="1717"/>
      <c r="L158" s="1875"/>
      <c r="M158" s="339"/>
      <c r="N158" s="339"/>
      <c r="O158" s="339"/>
      <c r="P158" s="339"/>
      <c r="Q158" s="339"/>
      <c r="R158" s="339"/>
      <c r="S158" s="339"/>
      <c r="T158" s="339"/>
      <c r="U158" s="339"/>
      <c r="V158" s="339"/>
      <c r="W158" s="339"/>
      <c r="X158" s="339"/>
      <c r="Y158" s="73"/>
      <c r="Z158" s="73"/>
      <c r="AA158" s="73"/>
      <c r="AB158" s="73"/>
      <c r="AC158" s="73"/>
      <c r="AD158" s="73"/>
      <c r="AE158" s="73"/>
      <c r="AF158" s="73"/>
    </row>
    <row r="159" spans="2:32" s="81" customFormat="1">
      <c r="B159" s="1739"/>
      <c r="C159" s="1416"/>
      <c r="D159" s="1417"/>
      <c r="E159" s="1663"/>
      <c r="F159" s="1686"/>
      <c r="G159" s="1686"/>
      <c r="H159" s="1648"/>
      <c r="I159" s="1874"/>
      <c r="J159" s="714"/>
      <c r="K159" s="1717"/>
      <c r="L159" s="1875"/>
      <c r="M159" s="339"/>
      <c r="N159" s="339"/>
      <c r="O159" s="339"/>
      <c r="P159" s="339"/>
      <c r="Q159" s="339"/>
      <c r="R159" s="339"/>
      <c r="S159" s="339"/>
      <c r="T159" s="339"/>
      <c r="U159" s="339"/>
      <c r="V159" s="339"/>
      <c r="W159" s="339"/>
      <c r="X159" s="339"/>
      <c r="Y159" s="73"/>
      <c r="Z159" s="73"/>
      <c r="AA159" s="73"/>
      <c r="AB159" s="73"/>
      <c r="AC159" s="73"/>
      <c r="AD159" s="73"/>
      <c r="AE159" s="73"/>
      <c r="AF159" s="73"/>
    </row>
    <row r="160" spans="2:32" s="81" customFormat="1">
      <c r="B160" s="1739"/>
      <c r="C160" s="1416"/>
      <c r="D160" s="1417"/>
      <c r="E160" s="1663"/>
      <c r="F160" s="1686"/>
      <c r="G160" s="1686"/>
      <c r="H160" s="1648"/>
      <c r="I160" s="1874"/>
      <c r="J160" s="714"/>
      <c r="K160" s="1717"/>
      <c r="L160" s="1875"/>
      <c r="M160" s="339"/>
      <c r="N160" s="339"/>
      <c r="O160" s="339"/>
      <c r="P160" s="339"/>
      <c r="Q160" s="339"/>
      <c r="R160" s="339"/>
      <c r="S160" s="339"/>
      <c r="T160" s="339"/>
      <c r="U160" s="339"/>
      <c r="V160" s="339"/>
      <c r="W160" s="339"/>
      <c r="X160" s="339"/>
      <c r="Y160" s="73"/>
      <c r="Z160" s="73"/>
      <c r="AA160" s="73"/>
      <c r="AB160" s="73"/>
      <c r="AC160" s="73"/>
      <c r="AD160" s="73"/>
      <c r="AE160" s="73"/>
      <c r="AF160" s="73"/>
    </row>
    <row r="161" spans="2:32" s="81" customFormat="1">
      <c r="B161" s="1740"/>
      <c r="C161" s="1416"/>
      <c r="D161" s="1417"/>
      <c r="E161" s="1663"/>
      <c r="F161" s="1686"/>
      <c r="G161" s="1686"/>
      <c r="H161" s="1648"/>
      <c r="I161" s="1874"/>
      <c r="J161" s="714"/>
      <c r="K161" s="1717"/>
      <c r="L161" s="1875"/>
      <c r="M161" s="339"/>
      <c r="N161" s="339"/>
      <c r="O161" s="339"/>
      <c r="P161" s="339"/>
      <c r="Q161" s="339"/>
      <c r="R161" s="339"/>
      <c r="S161" s="339"/>
      <c r="T161" s="339"/>
      <c r="U161" s="339"/>
      <c r="V161" s="339"/>
      <c r="W161" s="339"/>
      <c r="X161" s="339"/>
      <c r="Y161" s="73"/>
      <c r="Z161" s="73"/>
      <c r="AA161" s="73"/>
      <c r="AB161" s="73"/>
      <c r="AC161" s="73"/>
      <c r="AD161" s="73"/>
      <c r="AE161" s="73"/>
      <c r="AF161" s="73"/>
    </row>
    <row r="162" spans="2:32" s="81" customFormat="1">
      <c r="B162" s="1739"/>
      <c r="C162" s="1416"/>
      <c r="D162" s="1417"/>
      <c r="E162" s="1663"/>
      <c r="F162" s="1686"/>
      <c r="G162" s="1686"/>
      <c r="H162" s="1648"/>
      <c r="I162" s="1874"/>
      <c r="J162" s="714"/>
      <c r="K162" s="1717"/>
      <c r="L162" s="1875"/>
      <c r="M162" s="339"/>
      <c r="N162" s="339"/>
      <c r="O162" s="339"/>
      <c r="P162" s="339"/>
      <c r="Q162" s="339"/>
      <c r="R162" s="339"/>
      <c r="S162" s="339"/>
      <c r="T162" s="339"/>
      <c r="U162" s="339"/>
      <c r="V162" s="339"/>
      <c r="W162" s="339"/>
      <c r="X162" s="339"/>
      <c r="Y162" s="73"/>
      <c r="Z162" s="73"/>
      <c r="AA162" s="73"/>
      <c r="AB162" s="73"/>
      <c r="AC162" s="73"/>
      <c r="AD162" s="73"/>
      <c r="AE162" s="73"/>
      <c r="AF162" s="73"/>
    </row>
    <row r="163" spans="2:32" s="81" customFormat="1">
      <c r="B163" s="1739"/>
      <c r="C163" s="1416"/>
      <c r="D163" s="1417"/>
      <c r="E163" s="1663"/>
      <c r="F163" s="1686"/>
      <c r="G163" s="1686"/>
      <c r="H163" s="1648"/>
      <c r="I163" s="1874"/>
      <c r="J163" s="714"/>
      <c r="K163" s="1717"/>
      <c r="L163" s="1875"/>
      <c r="M163" s="339"/>
      <c r="N163" s="339"/>
      <c r="O163" s="339"/>
      <c r="P163" s="339"/>
      <c r="Q163" s="339"/>
      <c r="R163" s="339"/>
      <c r="S163" s="339"/>
      <c r="T163" s="339"/>
      <c r="U163" s="339"/>
      <c r="V163" s="339"/>
      <c r="W163" s="339"/>
      <c r="X163" s="339"/>
      <c r="Y163" s="73"/>
      <c r="Z163" s="73"/>
      <c r="AA163" s="73"/>
      <c r="AB163" s="73"/>
      <c r="AC163" s="73"/>
      <c r="AD163" s="73"/>
      <c r="AE163" s="73"/>
      <c r="AF163" s="73"/>
    </row>
    <row r="164" spans="2:32" s="81" customFormat="1">
      <c r="B164" s="1739"/>
      <c r="C164" s="1416"/>
      <c r="D164" s="1417"/>
      <c r="E164" s="1663"/>
      <c r="F164" s="1686"/>
      <c r="G164" s="1686"/>
      <c r="H164" s="1648"/>
      <c r="I164" s="1874"/>
      <c r="J164" s="714"/>
      <c r="K164" s="1717"/>
      <c r="L164" s="1875"/>
      <c r="M164" s="339"/>
      <c r="N164" s="339"/>
      <c r="O164" s="339"/>
      <c r="P164" s="339"/>
      <c r="Q164" s="339"/>
      <c r="R164" s="339"/>
      <c r="S164" s="339"/>
      <c r="T164" s="339"/>
      <c r="U164" s="339"/>
      <c r="V164" s="339"/>
      <c r="W164" s="339"/>
      <c r="X164" s="339"/>
      <c r="Y164" s="73"/>
      <c r="Z164" s="73"/>
      <c r="AA164" s="73"/>
      <c r="AB164" s="73"/>
      <c r="AC164" s="73"/>
      <c r="AD164" s="73"/>
      <c r="AE164" s="73"/>
      <c r="AF164" s="73"/>
    </row>
    <row r="165" spans="2:32" s="81" customFormat="1">
      <c r="B165" s="1739"/>
      <c r="C165" s="1416"/>
      <c r="D165" s="1417"/>
      <c r="E165" s="1663"/>
      <c r="F165" s="1686"/>
      <c r="G165" s="1686"/>
      <c r="H165" s="1648"/>
      <c r="I165" s="1874"/>
      <c r="J165" s="714"/>
      <c r="K165" s="1717"/>
      <c r="L165" s="1875"/>
      <c r="M165" s="339"/>
      <c r="N165" s="339"/>
      <c r="O165" s="339"/>
      <c r="P165" s="339"/>
      <c r="Q165" s="339"/>
      <c r="R165" s="339"/>
      <c r="S165" s="339"/>
      <c r="T165" s="339"/>
      <c r="U165" s="339"/>
      <c r="V165" s="339"/>
      <c r="W165" s="339"/>
      <c r="X165" s="339"/>
      <c r="Y165" s="73"/>
      <c r="Z165" s="73"/>
      <c r="AA165" s="73"/>
      <c r="AB165" s="73"/>
      <c r="AC165" s="73"/>
      <c r="AD165" s="73"/>
      <c r="AE165" s="73"/>
      <c r="AF165" s="73"/>
    </row>
    <row r="166" spans="2:32" s="81" customFormat="1">
      <c r="B166" s="1739"/>
      <c r="C166" s="1416"/>
      <c r="D166" s="1417"/>
      <c r="E166" s="1663"/>
      <c r="F166" s="1686"/>
      <c r="G166" s="1686"/>
      <c r="H166" s="1648"/>
      <c r="I166" s="1874"/>
      <c r="J166" s="714"/>
      <c r="K166" s="1717"/>
      <c r="L166" s="1875"/>
      <c r="M166" s="339"/>
      <c r="N166" s="339"/>
      <c r="O166" s="339"/>
      <c r="P166" s="339"/>
      <c r="Q166" s="339"/>
      <c r="R166" s="339"/>
      <c r="S166" s="339"/>
      <c r="T166" s="339"/>
      <c r="U166" s="339"/>
      <c r="V166" s="339"/>
      <c r="W166" s="339"/>
      <c r="X166" s="339"/>
      <c r="Y166" s="73"/>
      <c r="Z166" s="73"/>
      <c r="AA166" s="73"/>
      <c r="AB166" s="73"/>
      <c r="AC166" s="73"/>
      <c r="AD166" s="73"/>
      <c r="AE166" s="73"/>
      <c r="AF166" s="73"/>
    </row>
    <row r="167" spans="2:32" s="81" customFormat="1">
      <c r="B167" s="1739"/>
      <c r="C167" s="1416"/>
      <c r="D167" s="1417"/>
      <c r="E167" s="1663"/>
      <c r="F167" s="1686"/>
      <c r="G167" s="1686"/>
      <c r="H167" s="1648"/>
      <c r="I167" s="1874"/>
      <c r="J167" s="714"/>
      <c r="K167" s="1717"/>
      <c r="L167" s="1875"/>
      <c r="M167" s="339"/>
      <c r="N167" s="339"/>
      <c r="O167" s="339"/>
      <c r="P167" s="339"/>
      <c r="Q167" s="339"/>
      <c r="R167" s="339"/>
      <c r="S167" s="339"/>
      <c r="T167" s="339"/>
      <c r="U167" s="339"/>
      <c r="V167" s="339"/>
      <c r="W167" s="339"/>
      <c r="X167" s="339"/>
      <c r="Y167" s="73"/>
      <c r="Z167" s="73"/>
      <c r="AA167" s="73"/>
      <c r="AB167" s="73"/>
      <c r="AC167" s="73"/>
      <c r="AD167" s="73"/>
      <c r="AE167" s="73"/>
      <c r="AF167" s="73"/>
    </row>
    <row r="168" spans="2:32" s="81" customFormat="1">
      <c r="B168" s="1739"/>
      <c r="C168" s="1416"/>
      <c r="D168" s="1417"/>
      <c r="E168" s="1663"/>
      <c r="F168" s="1686"/>
      <c r="G168" s="1686"/>
      <c r="H168" s="1648"/>
      <c r="I168" s="1874"/>
      <c r="J168" s="714"/>
      <c r="K168" s="1717"/>
      <c r="L168" s="1875"/>
      <c r="M168" s="339"/>
      <c r="N168" s="339"/>
      <c r="O168" s="339"/>
      <c r="P168" s="339"/>
      <c r="Q168" s="339"/>
      <c r="R168" s="339"/>
      <c r="S168" s="339"/>
      <c r="T168" s="339"/>
      <c r="U168" s="339"/>
      <c r="V168" s="339"/>
      <c r="W168" s="339"/>
      <c r="X168" s="339"/>
      <c r="Y168" s="73"/>
      <c r="Z168" s="73"/>
      <c r="AA168" s="73"/>
      <c r="AB168" s="73"/>
      <c r="AC168" s="73"/>
      <c r="AD168" s="73"/>
      <c r="AE168" s="73"/>
      <c r="AF168" s="73"/>
    </row>
    <row r="169" spans="2:32" s="81" customFormat="1">
      <c r="B169" s="1739"/>
      <c r="C169" s="1416"/>
      <c r="D169" s="1417"/>
      <c r="E169" s="1663"/>
      <c r="F169" s="1686"/>
      <c r="G169" s="1686"/>
      <c r="H169" s="1648"/>
      <c r="I169" s="1874"/>
      <c r="J169" s="714"/>
      <c r="K169" s="1717"/>
      <c r="L169" s="1875"/>
      <c r="M169" s="339"/>
      <c r="N169" s="339"/>
      <c r="O169" s="339"/>
      <c r="P169" s="339"/>
      <c r="Q169" s="339"/>
      <c r="R169" s="339"/>
      <c r="S169" s="339"/>
      <c r="T169" s="339"/>
      <c r="U169" s="339"/>
      <c r="V169" s="339"/>
      <c r="W169" s="339"/>
      <c r="X169" s="339"/>
      <c r="Y169" s="73"/>
      <c r="Z169" s="73"/>
      <c r="AA169" s="73"/>
      <c r="AB169" s="73"/>
      <c r="AC169" s="73"/>
      <c r="AD169" s="73"/>
      <c r="AE169" s="73"/>
      <c r="AF169" s="73"/>
    </row>
    <row r="170" spans="2:32" s="81" customFormat="1">
      <c r="B170" s="1739"/>
      <c r="C170" s="1416"/>
      <c r="D170" s="1417"/>
      <c r="E170" s="1663"/>
      <c r="F170" s="1686"/>
      <c r="G170" s="1686"/>
      <c r="H170" s="1648"/>
      <c r="I170" s="1874"/>
      <c r="J170" s="714"/>
      <c r="K170" s="1717"/>
      <c r="L170" s="1875"/>
      <c r="M170" s="339"/>
      <c r="N170" s="339"/>
      <c r="O170" s="339"/>
      <c r="P170" s="339"/>
      <c r="Q170" s="339"/>
      <c r="R170" s="339"/>
      <c r="S170" s="339"/>
      <c r="T170" s="339"/>
      <c r="U170" s="339"/>
      <c r="V170" s="339"/>
      <c r="W170" s="339"/>
      <c r="X170" s="339"/>
      <c r="Y170" s="73"/>
      <c r="Z170" s="73"/>
      <c r="AA170" s="73"/>
      <c r="AB170" s="73"/>
      <c r="AC170" s="73"/>
      <c r="AD170" s="73"/>
      <c r="AE170" s="73"/>
      <c r="AF170" s="73"/>
    </row>
    <row r="171" spans="2:32" s="81" customFormat="1">
      <c r="B171" s="1739"/>
      <c r="C171" s="1416"/>
      <c r="D171" s="1417"/>
      <c r="E171" s="1663"/>
      <c r="F171" s="1686"/>
      <c r="G171" s="1686"/>
      <c r="H171" s="1648"/>
      <c r="I171" s="1874"/>
      <c r="J171" s="714"/>
      <c r="K171" s="1717"/>
      <c r="L171" s="1875"/>
      <c r="M171" s="339"/>
      <c r="N171" s="339"/>
      <c r="O171" s="339"/>
      <c r="P171" s="339"/>
      <c r="Q171" s="339"/>
      <c r="R171" s="339"/>
      <c r="S171" s="339"/>
      <c r="T171" s="339"/>
      <c r="U171" s="339"/>
      <c r="V171" s="339"/>
      <c r="W171" s="339"/>
      <c r="X171" s="339"/>
      <c r="Y171" s="73"/>
      <c r="Z171" s="73"/>
      <c r="AA171" s="73"/>
      <c r="AB171" s="73"/>
      <c r="AC171" s="73"/>
      <c r="AD171" s="73"/>
      <c r="AE171" s="73"/>
      <c r="AF171" s="73"/>
    </row>
    <row r="172" spans="2:32" s="81" customFormat="1">
      <c r="B172" s="1740"/>
      <c r="C172" s="1416"/>
      <c r="D172" s="1417"/>
      <c r="E172" s="1663"/>
      <c r="F172" s="1686"/>
      <c r="G172" s="1686"/>
      <c r="H172" s="1648"/>
      <c r="I172" s="1874"/>
      <c r="J172" s="714"/>
      <c r="K172" s="1717"/>
      <c r="L172" s="1875"/>
      <c r="M172" s="339"/>
      <c r="N172" s="339"/>
      <c r="O172" s="339"/>
      <c r="P172" s="339"/>
      <c r="Q172" s="339"/>
      <c r="R172" s="339"/>
      <c r="S172" s="339"/>
      <c r="T172" s="339"/>
      <c r="U172" s="339"/>
      <c r="V172" s="339"/>
      <c r="W172" s="339"/>
      <c r="X172" s="339"/>
      <c r="Y172" s="73"/>
      <c r="Z172" s="73"/>
      <c r="AA172" s="73"/>
      <c r="AB172" s="73"/>
      <c r="AC172" s="73"/>
      <c r="AD172" s="73"/>
      <c r="AE172" s="73"/>
      <c r="AF172" s="73"/>
    </row>
    <row r="173" spans="2:32" s="81" customFormat="1">
      <c r="B173" s="1739"/>
      <c r="C173" s="1416"/>
      <c r="D173" s="1417"/>
      <c r="E173" s="1663"/>
      <c r="F173" s="1686"/>
      <c r="G173" s="1686"/>
      <c r="H173" s="1648"/>
      <c r="I173" s="1874"/>
      <c r="J173" s="714"/>
      <c r="K173" s="1717"/>
      <c r="L173" s="1875"/>
      <c r="M173" s="339"/>
      <c r="N173" s="339"/>
      <c r="O173" s="339"/>
      <c r="P173" s="339"/>
      <c r="Q173" s="339"/>
      <c r="R173" s="339"/>
      <c r="S173" s="339"/>
      <c r="T173" s="339"/>
      <c r="U173" s="339"/>
      <c r="V173" s="339"/>
      <c r="W173" s="339"/>
      <c r="X173" s="339"/>
      <c r="Y173" s="73"/>
      <c r="Z173" s="73"/>
      <c r="AA173" s="73"/>
      <c r="AB173" s="73"/>
      <c r="AC173" s="73"/>
      <c r="AD173" s="73"/>
      <c r="AE173" s="73"/>
      <c r="AF173" s="73"/>
    </row>
    <row r="174" spans="2:32" s="81" customFormat="1">
      <c r="B174" s="1739"/>
      <c r="C174" s="1416"/>
      <c r="D174" s="1417"/>
      <c r="E174" s="1663"/>
      <c r="F174" s="1686"/>
      <c r="G174" s="1686"/>
      <c r="H174" s="1648"/>
      <c r="I174" s="1874"/>
      <c r="J174" s="714"/>
      <c r="K174" s="1717"/>
      <c r="L174" s="1875"/>
      <c r="M174" s="339"/>
      <c r="N174" s="339"/>
      <c r="O174" s="339"/>
      <c r="P174" s="339"/>
      <c r="Q174" s="339"/>
      <c r="R174" s="339"/>
      <c r="S174" s="339"/>
      <c r="T174" s="339"/>
      <c r="U174" s="339"/>
      <c r="V174" s="339"/>
      <c r="W174" s="339"/>
      <c r="X174" s="339"/>
      <c r="Y174" s="73"/>
      <c r="Z174" s="73"/>
      <c r="AA174" s="73"/>
      <c r="AB174" s="73"/>
      <c r="AC174" s="73"/>
      <c r="AD174" s="73"/>
      <c r="AE174" s="73"/>
      <c r="AF174" s="73"/>
    </row>
    <row r="175" spans="2:32" s="81" customFormat="1">
      <c r="B175" s="1739"/>
      <c r="C175" s="1416"/>
      <c r="D175" s="1417"/>
      <c r="E175" s="1663"/>
      <c r="F175" s="1686"/>
      <c r="G175" s="1686"/>
      <c r="H175" s="1648"/>
      <c r="I175" s="1874"/>
      <c r="J175" s="714"/>
      <c r="K175" s="1717"/>
      <c r="L175" s="1875"/>
      <c r="M175" s="339"/>
      <c r="N175" s="339"/>
      <c r="O175" s="339"/>
      <c r="P175" s="339"/>
      <c r="Q175" s="339"/>
      <c r="R175" s="339"/>
      <c r="S175" s="339"/>
      <c r="T175" s="339"/>
      <c r="U175" s="339"/>
      <c r="V175" s="339"/>
      <c r="W175" s="339"/>
      <c r="X175" s="339"/>
      <c r="Y175" s="73"/>
      <c r="Z175" s="73"/>
      <c r="AA175" s="73"/>
      <c r="AB175" s="73"/>
      <c r="AC175" s="73"/>
      <c r="AD175" s="73"/>
      <c r="AE175" s="73"/>
      <c r="AF175" s="73"/>
    </row>
    <row r="176" spans="2:32" s="81" customFormat="1">
      <c r="B176" s="1739"/>
      <c r="C176" s="1416"/>
      <c r="D176" s="1417"/>
      <c r="E176" s="1663"/>
      <c r="F176" s="1686"/>
      <c r="G176" s="1686"/>
      <c r="H176" s="1648"/>
      <c r="I176" s="1874"/>
      <c r="J176" s="714"/>
      <c r="K176" s="1717"/>
      <c r="L176" s="1875"/>
      <c r="M176" s="339"/>
      <c r="N176" s="339"/>
      <c r="O176" s="339"/>
      <c r="P176" s="339"/>
      <c r="Q176" s="339"/>
      <c r="R176" s="339"/>
      <c r="S176" s="339"/>
      <c r="T176" s="339"/>
      <c r="U176" s="339"/>
      <c r="V176" s="339"/>
      <c r="W176" s="339"/>
      <c r="X176" s="339"/>
      <c r="Y176" s="73"/>
      <c r="Z176" s="73"/>
      <c r="AA176" s="73"/>
      <c r="AB176" s="73"/>
      <c r="AC176" s="73"/>
      <c r="AD176" s="73"/>
      <c r="AE176" s="73"/>
      <c r="AF176" s="73"/>
    </row>
    <row r="177" spans="2:32" s="81" customFormat="1">
      <c r="B177" s="1739"/>
      <c r="C177" s="1416"/>
      <c r="D177" s="1417"/>
      <c r="E177" s="1663"/>
      <c r="F177" s="1686"/>
      <c r="G177" s="1686"/>
      <c r="H177" s="1648"/>
      <c r="I177" s="1874"/>
      <c r="J177" s="714"/>
      <c r="K177" s="1717"/>
      <c r="L177" s="1875"/>
      <c r="M177" s="339"/>
      <c r="N177" s="339"/>
      <c r="O177" s="339"/>
      <c r="P177" s="339"/>
      <c r="Q177" s="339"/>
      <c r="R177" s="339"/>
      <c r="S177" s="339"/>
      <c r="T177" s="339"/>
      <c r="U177" s="339"/>
      <c r="V177" s="339"/>
      <c r="W177" s="339"/>
      <c r="X177" s="339"/>
      <c r="Y177" s="73"/>
      <c r="Z177" s="73"/>
      <c r="AA177" s="73"/>
      <c r="AB177" s="73"/>
      <c r="AC177" s="73"/>
      <c r="AD177" s="73"/>
      <c r="AE177" s="73"/>
      <c r="AF177" s="73"/>
    </row>
    <row r="178" spans="2:32" s="81" customFormat="1">
      <c r="B178" s="1739"/>
      <c r="C178" s="1416"/>
      <c r="D178" s="1417"/>
      <c r="E178" s="1663"/>
      <c r="F178" s="1686"/>
      <c r="G178" s="1686"/>
      <c r="H178" s="1648"/>
      <c r="I178" s="1874"/>
      <c r="J178" s="714"/>
      <c r="K178" s="1717"/>
      <c r="L178" s="1875"/>
      <c r="M178" s="339"/>
      <c r="N178" s="339"/>
      <c r="O178" s="339"/>
      <c r="P178" s="339"/>
      <c r="Q178" s="339"/>
      <c r="R178" s="339"/>
      <c r="S178" s="339"/>
      <c r="T178" s="339"/>
      <c r="U178" s="339"/>
      <c r="V178" s="339"/>
      <c r="W178" s="339"/>
      <c r="X178" s="339"/>
      <c r="Y178" s="73"/>
      <c r="Z178" s="73"/>
      <c r="AA178" s="73"/>
      <c r="AB178" s="73"/>
      <c r="AC178" s="73"/>
      <c r="AD178" s="73"/>
      <c r="AE178" s="73"/>
      <c r="AF178" s="73"/>
    </row>
    <row r="179" spans="2:32" s="81" customFormat="1">
      <c r="B179" s="1739"/>
      <c r="C179" s="1416"/>
      <c r="D179" s="1417"/>
      <c r="E179" s="1663"/>
      <c r="F179" s="1686"/>
      <c r="G179" s="1686"/>
      <c r="H179" s="1648"/>
      <c r="I179" s="1874"/>
      <c r="J179" s="714"/>
      <c r="K179" s="1717"/>
      <c r="L179" s="1875"/>
      <c r="M179" s="339"/>
      <c r="N179" s="339"/>
      <c r="O179" s="339"/>
      <c r="P179" s="339"/>
      <c r="Q179" s="339"/>
      <c r="R179" s="339"/>
      <c r="S179" s="339"/>
      <c r="T179" s="339"/>
      <c r="U179" s="339"/>
      <c r="V179" s="339"/>
      <c r="W179" s="339"/>
      <c r="X179" s="339"/>
      <c r="Y179" s="73"/>
      <c r="Z179" s="73"/>
      <c r="AA179" s="73"/>
      <c r="AB179" s="73"/>
      <c r="AC179" s="73"/>
      <c r="AD179" s="73"/>
      <c r="AE179" s="73"/>
      <c r="AF179" s="73"/>
    </row>
    <row r="180" spans="2:32" s="81" customFormat="1">
      <c r="B180" s="1739"/>
      <c r="C180" s="1416"/>
      <c r="D180" s="1417"/>
      <c r="E180" s="1663"/>
      <c r="F180" s="1686"/>
      <c r="G180" s="1686"/>
      <c r="H180" s="1648"/>
      <c r="I180" s="1874"/>
      <c r="J180" s="714"/>
      <c r="K180" s="1717"/>
      <c r="L180" s="1875"/>
      <c r="M180" s="339"/>
      <c r="N180" s="339"/>
      <c r="O180" s="339"/>
      <c r="P180" s="339"/>
      <c r="Q180" s="339"/>
      <c r="R180" s="339"/>
      <c r="S180" s="339"/>
      <c r="T180" s="339"/>
      <c r="U180" s="339"/>
      <c r="V180" s="339"/>
      <c r="W180" s="339"/>
      <c r="X180" s="339"/>
      <c r="Y180" s="73"/>
      <c r="Z180" s="73"/>
      <c r="AA180" s="73"/>
      <c r="AB180" s="73"/>
      <c r="AC180" s="73"/>
      <c r="AD180" s="73"/>
      <c r="AE180" s="73"/>
      <c r="AF180" s="73"/>
    </row>
    <row r="181" spans="2:32" s="81" customFormat="1">
      <c r="B181" s="1739"/>
      <c r="C181" s="1416"/>
      <c r="D181" s="1417"/>
      <c r="E181" s="1663"/>
      <c r="F181" s="1686"/>
      <c r="G181" s="1686"/>
      <c r="H181" s="1648"/>
      <c r="I181" s="1874"/>
      <c r="J181" s="714"/>
      <c r="K181" s="1717"/>
      <c r="L181" s="1875"/>
      <c r="M181" s="339"/>
      <c r="N181" s="339"/>
      <c r="O181" s="339"/>
      <c r="P181" s="339"/>
      <c r="Q181" s="339"/>
      <c r="R181" s="339"/>
      <c r="S181" s="339"/>
      <c r="T181" s="339"/>
      <c r="U181" s="339"/>
      <c r="V181" s="339"/>
      <c r="W181" s="339"/>
      <c r="X181" s="339"/>
      <c r="Y181" s="73"/>
      <c r="Z181" s="73"/>
      <c r="AA181" s="73"/>
      <c r="AB181" s="73"/>
      <c r="AC181" s="73"/>
      <c r="AD181" s="73"/>
      <c r="AE181" s="73"/>
      <c r="AF181" s="73"/>
    </row>
    <row r="182" spans="2:32" s="81" customFormat="1">
      <c r="B182" s="1739"/>
      <c r="C182" s="1416"/>
      <c r="D182" s="1417"/>
      <c r="E182" s="1663"/>
      <c r="F182" s="1686"/>
      <c r="G182" s="1686"/>
      <c r="H182" s="1648"/>
      <c r="I182" s="1874"/>
      <c r="J182" s="714"/>
      <c r="K182" s="1717"/>
      <c r="L182" s="1875"/>
      <c r="M182" s="339"/>
      <c r="N182" s="339"/>
      <c r="O182" s="339"/>
      <c r="P182" s="339"/>
      <c r="Q182" s="339"/>
      <c r="R182" s="339"/>
      <c r="S182" s="339"/>
      <c r="T182" s="339"/>
      <c r="U182" s="339"/>
      <c r="V182" s="339"/>
      <c r="W182" s="339"/>
      <c r="X182" s="339"/>
      <c r="Y182" s="73"/>
      <c r="Z182" s="73"/>
      <c r="AA182" s="73"/>
      <c r="AB182" s="73"/>
      <c r="AC182" s="73"/>
      <c r="AD182" s="73"/>
      <c r="AE182" s="73"/>
      <c r="AF182" s="73"/>
    </row>
    <row r="183" spans="2:32" s="81" customFormat="1">
      <c r="B183" s="1740"/>
      <c r="C183" s="1416"/>
      <c r="D183" s="1417"/>
      <c r="E183" s="1663"/>
      <c r="F183" s="1686"/>
      <c r="G183" s="1686"/>
      <c r="H183" s="1648"/>
      <c r="I183" s="1874"/>
      <c r="J183" s="714"/>
      <c r="K183" s="1717"/>
      <c r="L183" s="1875"/>
      <c r="M183" s="339"/>
      <c r="N183" s="339"/>
      <c r="O183" s="339"/>
      <c r="P183" s="339"/>
      <c r="Q183" s="339"/>
      <c r="R183" s="339"/>
      <c r="S183" s="339"/>
      <c r="T183" s="339"/>
      <c r="U183" s="339"/>
      <c r="V183" s="339"/>
      <c r="W183" s="339"/>
      <c r="X183" s="339"/>
      <c r="Y183" s="73"/>
      <c r="Z183" s="73"/>
      <c r="AA183" s="73"/>
      <c r="AB183" s="73"/>
      <c r="AC183" s="73"/>
      <c r="AD183" s="73"/>
      <c r="AE183" s="73"/>
      <c r="AF183" s="73"/>
    </row>
    <row r="184" spans="2:32" s="81" customFormat="1">
      <c r="B184" s="1739"/>
      <c r="C184" s="1416"/>
      <c r="D184" s="1417"/>
      <c r="E184" s="1663"/>
      <c r="F184" s="1686"/>
      <c r="G184" s="1686"/>
      <c r="H184" s="1648"/>
      <c r="I184" s="1874"/>
      <c r="J184" s="714"/>
      <c r="K184" s="1717"/>
      <c r="L184" s="1875"/>
      <c r="M184" s="339"/>
      <c r="N184" s="339"/>
      <c r="O184" s="339"/>
      <c r="P184" s="339"/>
      <c r="Q184" s="339"/>
      <c r="R184" s="339"/>
      <c r="S184" s="339"/>
      <c r="T184" s="339"/>
      <c r="U184" s="339"/>
      <c r="V184" s="339"/>
      <c r="W184" s="339"/>
      <c r="X184" s="339"/>
      <c r="Y184" s="73"/>
      <c r="Z184" s="73"/>
      <c r="AA184" s="73"/>
      <c r="AB184" s="73"/>
      <c r="AC184" s="73"/>
      <c r="AD184" s="73"/>
      <c r="AE184" s="73"/>
      <c r="AF184" s="73"/>
    </row>
    <row r="185" spans="2:32" s="81" customFormat="1">
      <c r="B185" s="1740"/>
      <c r="C185" s="1416"/>
      <c r="D185" s="1417"/>
      <c r="E185" s="1663"/>
      <c r="F185" s="1686"/>
      <c r="G185" s="1686"/>
      <c r="H185" s="1648"/>
      <c r="I185" s="1874"/>
      <c r="J185" s="714"/>
      <c r="K185" s="1717"/>
      <c r="L185" s="1875"/>
      <c r="M185" s="339"/>
      <c r="N185" s="339"/>
      <c r="O185" s="339"/>
      <c r="P185" s="339"/>
      <c r="Q185" s="339"/>
      <c r="R185" s="339"/>
      <c r="S185" s="339"/>
      <c r="T185" s="339"/>
      <c r="U185" s="339"/>
      <c r="V185" s="339"/>
      <c r="W185" s="339"/>
      <c r="X185" s="339"/>
      <c r="Y185" s="73"/>
      <c r="Z185" s="73"/>
      <c r="AA185" s="73"/>
      <c r="AB185" s="73"/>
      <c r="AC185" s="73"/>
      <c r="AD185" s="73"/>
      <c r="AE185" s="73"/>
      <c r="AF185" s="73"/>
    </row>
    <row r="186" spans="2:32" s="81" customFormat="1">
      <c r="B186" s="1739"/>
      <c r="C186" s="1416"/>
      <c r="D186" s="1417"/>
      <c r="E186" s="1663"/>
      <c r="F186" s="1686"/>
      <c r="G186" s="1686"/>
      <c r="H186" s="1648"/>
      <c r="I186" s="1874"/>
      <c r="J186" s="714"/>
      <c r="K186" s="1717"/>
      <c r="L186" s="1875"/>
      <c r="M186" s="339"/>
      <c r="N186" s="339"/>
      <c r="O186" s="339"/>
      <c r="P186" s="339"/>
      <c r="Q186" s="339"/>
      <c r="R186" s="339"/>
      <c r="S186" s="339"/>
      <c r="T186" s="339"/>
      <c r="U186" s="339"/>
      <c r="V186" s="339"/>
      <c r="W186" s="339"/>
      <c r="X186" s="339"/>
      <c r="Y186" s="73"/>
      <c r="Z186" s="73"/>
      <c r="AA186" s="73"/>
      <c r="AB186" s="73"/>
      <c r="AC186" s="73"/>
      <c r="AD186" s="73"/>
      <c r="AE186" s="73"/>
      <c r="AF186" s="73"/>
    </row>
    <row r="187" spans="2:32" s="81" customFormat="1">
      <c r="B187" s="1740"/>
      <c r="C187" s="1416"/>
      <c r="D187" s="1417"/>
      <c r="E187" s="1663"/>
      <c r="F187" s="1686"/>
      <c r="G187" s="1686"/>
      <c r="H187" s="1648"/>
      <c r="I187" s="1874"/>
      <c r="J187" s="714"/>
      <c r="K187" s="1717"/>
      <c r="L187" s="1875"/>
      <c r="M187" s="339"/>
      <c r="N187" s="339"/>
      <c r="O187" s="339"/>
      <c r="P187" s="339"/>
      <c r="Q187" s="339"/>
      <c r="R187" s="339"/>
      <c r="S187" s="339"/>
      <c r="T187" s="339"/>
      <c r="U187" s="339"/>
      <c r="V187" s="339"/>
      <c r="W187" s="339"/>
      <c r="X187" s="339"/>
      <c r="Y187" s="73"/>
      <c r="Z187" s="73"/>
      <c r="AA187" s="73"/>
      <c r="AB187" s="73"/>
      <c r="AC187" s="73"/>
      <c r="AD187" s="73"/>
      <c r="AE187" s="73"/>
      <c r="AF187" s="73"/>
    </row>
    <row r="188" spans="2:32" s="81" customFormat="1">
      <c r="B188" s="1739"/>
      <c r="C188" s="1416"/>
      <c r="D188" s="1417"/>
      <c r="E188" s="1663"/>
      <c r="F188" s="1686"/>
      <c r="G188" s="1686"/>
      <c r="H188" s="1648"/>
      <c r="I188" s="1874"/>
      <c r="J188" s="714"/>
      <c r="K188" s="1717"/>
      <c r="L188" s="1875"/>
      <c r="M188" s="339"/>
      <c r="N188" s="339"/>
      <c r="O188" s="339"/>
      <c r="P188" s="339"/>
      <c r="Q188" s="339"/>
      <c r="R188" s="339"/>
      <c r="S188" s="339"/>
      <c r="T188" s="339"/>
      <c r="U188" s="339"/>
      <c r="V188" s="339"/>
      <c r="W188" s="339"/>
      <c r="X188" s="339"/>
      <c r="Y188" s="73"/>
      <c r="Z188" s="73"/>
      <c r="AA188" s="73"/>
      <c r="AB188" s="73"/>
      <c r="AC188" s="73"/>
      <c r="AD188" s="73"/>
      <c r="AE188" s="73"/>
      <c r="AF188" s="73"/>
    </row>
    <row r="189" spans="2:32" s="81" customFormat="1">
      <c r="B189" s="1740"/>
      <c r="C189" s="1416"/>
      <c r="D189" s="1417"/>
      <c r="E189" s="1663"/>
      <c r="F189" s="1686"/>
      <c r="G189" s="1686"/>
      <c r="H189" s="1648"/>
      <c r="I189" s="1874"/>
      <c r="J189" s="714"/>
      <c r="K189" s="1717"/>
      <c r="L189" s="1875"/>
      <c r="M189" s="339"/>
      <c r="N189" s="339"/>
      <c r="O189" s="339"/>
      <c r="P189" s="339"/>
      <c r="Q189" s="339"/>
      <c r="R189" s="339"/>
      <c r="S189" s="339"/>
      <c r="T189" s="339"/>
      <c r="U189" s="339"/>
      <c r="V189" s="339"/>
      <c r="W189" s="339"/>
      <c r="X189" s="339"/>
      <c r="Y189" s="73"/>
      <c r="Z189" s="73"/>
      <c r="AA189" s="73"/>
      <c r="AB189" s="73"/>
      <c r="AC189" s="73"/>
      <c r="AD189" s="73"/>
      <c r="AE189" s="73"/>
      <c r="AF189" s="73"/>
    </row>
    <row r="190" spans="2:32" s="81" customFormat="1">
      <c r="B190" s="1739"/>
      <c r="C190" s="1416"/>
      <c r="D190" s="1417"/>
      <c r="E190" s="1663"/>
      <c r="F190" s="1686"/>
      <c r="G190" s="1686"/>
      <c r="H190" s="1648"/>
      <c r="I190" s="1874"/>
      <c r="J190" s="714"/>
      <c r="K190" s="1717"/>
      <c r="L190" s="1875"/>
      <c r="M190" s="339"/>
      <c r="N190" s="339"/>
      <c r="O190" s="339"/>
      <c r="P190" s="339"/>
      <c r="Q190" s="339"/>
      <c r="R190" s="339"/>
      <c r="S190" s="339"/>
      <c r="T190" s="339"/>
      <c r="U190" s="339"/>
      <c r="V190" s="339"/>
      <c r="W190" s="339"/>
      <c r="X190" s="339"/>
      <c r="Y190" s="73"/>
      <c r="Z190" s="73"/>
      <c r="AA190" s="73"/>
      <c r="AB190" s="73"/>
      <c r="AC190" s="73"/>
      <c r="AD190" s="73"/>
      <c r="AE190" s="73"/>
      <c r="AF190" s="73"/>
    </row>
    <row r="191" spans="2:32" s="81" customFormat="1">
      <c r="B191" s="1739"/>
      <c r="C191" s="1416"/>
      <c r="D191" s="1417"/>
      <c r="E191" s="1663"/>
      <c r="F191" s="1686"/>
      <c r="G191" s="1686"/>
      <c r="H191" s="1648"/>
      <c r="I191" s="1874"/>
      <c r="J191" s="714"/>
      <c r="K191" s="1717"/>
      <c r="L191" s="1875"/>
      <c r="M191" s="339"/>
      <c r="N191" s="339"/>
      <c r="O191" s="339"/>
      <c r="P191" s="339"/>
      <c r="Q191" s="339"/>
      <c r="R191" s="339"/>
      <c r="S191" s="339"/>
      <c r="T191" s="339"/>
      <c r="U191" s="339"/>
      <c r="V191" s="339"/>
      <c r="W191" s="339"/>
      <c r="X191" s="339"/>
      <c r="Y191" s="73"/>
      <c r="Z191" s="73"/>
      <c r="AA191" s="73"/>
      <c r="AB191" s="73"/>
      <c r="AC191" s="73"/>
      <c r="AD191" s="73"/>
      <c r="AE191" s="73"/>
      <c r="AF191" s="73"/>
    </row>
    <row r="192" spans="2:32" s="81" customFormat="1">
      <c r="B192" s="1739"/>
      <c r="C192" s="1416"/>
      <c r="D192" s="1417"/>
      <c r="E192" s="1663"/>
      <c r="F192" s="1686"/>
      <c r="G192" s="1686"/>
      <c r="H192" s="1648"/>
      <c r="I192" s="1874"/>
      <c r="J192" s="714"/>
      <c r="K192" s="1717"/>
      <c r="L192" s="1875"/>
      <c r="M192" s="339"/>
      <c r="N192" s="339"/>
      <c r="O192" s="339"/>
      <c r="P192" s="339"/>
      <c r="Q192" s="339"/>
      <c r="R192" s="339"/>
      <c r="S192" s="339"/>
      <c r="T192" s="339"/>
      <c r="U192" s="339"/>
      <c r="V192" s="339"/>
      <c r="W192" s="339"/>
      <c r="X192" s="339"/>
      <c r="Y192" s="73"/>
      <c r="Z192" s="73"/>
      <c r="AA192" s="73"/>
      <c r="AB192" s="73"/>
      <c r="AC192" s="73"/>
      <c r="AD192" s="73"/>
      <c r="AE192" s="73"/>
      <c r="AF192" s="73"/>
    </row>
    <row r="193" spans="2:32" s="81" customFormat="1">
      <c r="B193" s="1739"/>
      <c r="C193" s="1416"/>
      <c r="D193" s="1417"/>
      <c r="E193" s="1663"/>
      <c r="F193" s="1686"/>
      <c r="G193" s="1686"/>
      <c r="H193" s="1648"/>
      <c r="I193" s="1874"/>
      <c r="J193" s="714"/>
      <c r="K193" s="1717"/>
      <c r="L193" s="1875"/>
      <c r="M193" s="339"/>
      <c r="N193" s="339"/>
      <c r="O193" s="339"/>
      <c r="P193" s="339"/>
      <c r="Q193" s="339"/>
      <c r="R193" s="339"/>
      <c r="S193" s="339"/>
      <c r="T193" s="339"/>
      <c r="U193" s="339"/>
      <c r="V193" s="339"/>
      <c r="W193" s="339"/>
      <c r="X193" s="339"/>
      <c r="Y193" s="73"/>
      <c r="Z193" s="73"/>
      <c r="AA193" s="73"/>
      <c r="AB193" s="73"/>
      <c r="AC193" s="73"/>
      <c r="AD193" s="73"/>
      <c r="AE193" s="73"/>
      <c r="AF193" s="73"/>
    </row>
    <row r="194" spans="2:32" s="81" customFormat="1">
      <c r="B194" s="1739"/>
      <c r="C194" s="1416"/>
      <c r="D194" s="1417"/>
      <c r="E194" s="1663"/>
      <c r="F194" s="1686"/>
      <c r="G194" s="1686"/>
      <c r="H194" s="1648"/>
      <c r="I194" s="1874"/>
      <c r="J194" s="714"/>
      <c r="K194" s="1717"/>
      <c r="L194" s="1875"/>
      <c r="M194" s="339"/>
      <c r="N194" s="339"/>
      <c r="O194" s="339"/>
      <c r="P194" s="339"/>
      <c r="Q194" s="339"/>
      <c r="R194" s="339"/>
      <c r="S194" s="339"/>
      <c r="T194" s="339"/>
      <c r="U194" s="339"/>
      <c r="V194" s="339"/>
      <c r="W194" s="339"/>
      <c r="X194" s="339"/>
      <c r="Y194" s="73"/>
      <c r="Z194" s="73"/>
      <c r="AA194" s="73"/>
      <c r="AB194" s="73"/>
      <c r="AC194" s="73"/>
      <c r="AD194" s="73"/>
      <c r="AE194" s="73"/>
      <c r="AF194" s="73"/>
    </row>
    <row r="195" spans="2:32" s="81" customFormat="1">
      <c r="B195" s="1739"/>
      <c r="C195" s="1416"/>
      <c r="D195" s="1417"/>
      <c r="E195" s="1663"/>
      <c r="F195" s="1686"/>
      <c r="G195" s="1686"/>
      <c r="H195" s="1648"/>
      <c r="I195" s="1874"/>
      <c r="J195" s="714"/>
      <c r="K195" s="1717"/>
      <c r="L195" s="1875"/>
      <c r="M195" s="339"/>
      <c r="N195" s="339"/>
      <c r="O195" s="339"/>
      <c r="P195" s="339"/>
      <c r="Q195" s="339"/>
      <c r="R195" s="339"/>
      <c r="S195" s="339"/>
      <c r="T195" s="339"/>
      <c r="U195" s="339"/>
      <c r="V195" s="339"/>
      <c r="W195" s="339"/>
      <c r="X195" s="339"/>
      <c r="Y195" s="73"/>
      <c r="Z195" s="73"/>
      <c r="AA195" s="73"/>
      <c r="AB195" s="73"/>
      <c r="AC195" s="73"/>
      <c r="AD195" s="73"/>
      <c r="AE195" s="73"/>
      <c r="AF195" s="73"/>
    </row>
    <row r="196" spans="2:32" s="81" customFormat="1">
      <c r="B196" s="1739"/>
      <c r="C196" s="1416"/>
      <c r="D196" s="1417"/>
      <c r="E196" s="1663"/>
      <c r="F196" s="1686"/>
      <c r="G196" s="1686"/>
      <c r="H196" s="1648"/>
      <c r="I196" s="1874"/>
      <c r="J196" s="714"/>
      <c r="K196" s="1717"/>
      <c r="L196" s="1875"/>
      <c r="M196" s="339"/>
      <c r="N196" s="339"/>
      <c r="O196" s="339"/>
      <c r="P196" s="339"/>
      <c r="Q196" s="339"/>
      <c r="R196" s="339"/>
      <c r="S196" s="339"/>
      <c r="T196" s="339"/>
      <c r="U196" s="339"/>
      <c r="V196" s="339"/>
      <c r="W196" s="339"/>
      <c r="X196" s="339"/>
      <c r="Y196" s="73"/>
      <c r="Z196" s="73"/>
      <c r="AA196" s="73"/>
      <c r="AB196" s="73"/>
      <c r="AC196" s="73"/>
      <c r="AD196" s="73"/>
      <c r="AE196" s="73"/>
      <c r="AF196" s="73"/>
    </row>
    <row r="197" spans="2:32" s="81" customFormat="1">
      <c r="B197" s="1739"/>
      <c r="C197" s="1416"/>
      <c r="D197" s="1417"/>
      <c r="E197" s="1663"/>
      <c r="F197" s="1686"/>
      <c r="G197" s="1686"/>
      <c r="H197" s="1648"/>
      <c r="I197" s="1874"/>
      <c r="J197" s="714"/>
      <c r="K197" s="1717"/>
      <c r="L197" s="1875"/>
      <c r="M197" s="339"/>
      <c r="N197" s="339"/>
      <c r="O197" s="339"/>
      <c r="P197" s="339"/>
      <c r="Q197" s="339"/>
      <c r="R197" s="339"/>
      <c r="S197" s="339"/>
      <c r="T197" s="339"/>
      <c r="U197" s="339"/>
      <c r="V197" s="339"/>
      <c r="W197" s="339"/>
      <c r="X197" s="339"/>
      <c r="Y197" s="73"/>
      <c r="Z197" s="73"/>
      <c r="AA197" s="73"/>
      <c r="AB197" s="73"/>
      <c r="AC197" s="73"/>
      <c r="AD197" s="73"/>
      <c r="AE197" s="73"/>
      <c r="AF197" s="73"/>
    </row>
    <row r="198" spans="2:32" s="81" customFormat="1">
      <c r="B198" s="1739"/>
      <c r="C198" s="1416"/>
      <c r="D198" s="1417"/>
      <c r="E198" s="1663"/>
      <c r="F198" s="1686"/>
      <c r="G198" s="1686"/>
      <c r="H198" s="1648"/>
      <c r="I198" s="1874"/>
      <c r="J198" s="714"/>
      <c r="K198" s="1717"/>
      <c r="L198" s="1875"/>
      <c r="M198" s="339"/>
      <c r="N198" s="339"/>
      <c r="O198" s="339"/>
      <c r="P198" s="339"/>
      <c r="Q198" s="339"/>
      <c r="R198" s="339"/>
      <c r="S198" s="339"/>
      <c r="T198" s="339"/>
      <c r="U198" s="339"/>
      <c r="V198" s="339"/>
      <c r="W198" s="339"/>
      <c r="X198" s="339"/>
      <c r="Y198" s="73"/>
      <c r="Z198" s="73"/>
      <c r="AA198" s="73"/>
      <c r="AB198" s="73"/>
      <c r="AC198" s="73"/>
      <c r="AD198" s="73"/>
      <c r="AE198" s="73"/>
      <c r="AF198" s="73"/>
    </row>
    <row r="199" spans="2:32" s="81" customFormat="1">
      <c r="B199" s="1739"/>
      <c r="C199" s="1416"/>
      <c r="D199" s="1417"/>
      <c r="E199" s="1663"/>
      <c r="F199" s="1686"/>
      <c r="G199" s="1686"/>
      <c r="H199" s="1648"/>
      <c r="I199" s="1874"/>
      <c r="J199" s="714"/>
      <c r="K199" s="1717"/>
      <c r="L199" s="1875"/>
      <c r="M199" s="339"/>
      <c r="N199" s="339"/>
      <c r="O199" s="339"/>
      <c r="P199" s="339"/>
      <c r="Q199" s="339"/>
      <c r="R199" s="339"/>
      <c r="S199" s="339"/>
      <c r="T199" s="339"/>
      <c r="U199" s="339"/>
      <c r="V199" s="339"/>
      <c r="W199" s="339"/>
      <c r="X199" s="339"/>
      <c r="Y199" s="73"/>
      <c r="Z199" s="73"/>
      <c r="AA199" s="73"/>
      <c r="AB199" s="73"/>
      <c r="AC199" s="73"/>
      <c r="AD199" s="73"/>
      <c r="AE199" s="73"/>
      <c r="AF199" s="73"/>
    </row>
    <row r="200" spans="2:32" s="81" customFormat="1">
      <c r="B200" s="1739"/>
      <c r="C200" s="1416"/>
      <c r="D200" s="1417"/>
      <c r="E200" s="1663"/>
      <c r="F200" s="1686"/>
      <c r="G200" s="1686"/>
      <c r="H200" s="1648"/>
      <c r="I200" s="1874"/>
      <c r="J200" s="714"/>
      <c r="K200" s="1717"/>
      <c r="L200" s="1875"/>
      <c r="M200" s="339"/>
      <c r="N200" s="339"/>
      <c r="O200" s="339"/>
      <c r="P200" s="339"/>
      <c r="Q200" s="339"/>
      <c r="R200" s="339"/>
      <c r="S200" s="339"/>
      <c r="T200" s="339"/>
      <c r="U200" s="339"/>
      <c r="V200" s="339"/>
      <c r="W200" s="339"/>
      <c r="X200" s="339"/>
      <c r="Y200" s="73"/>
      <c r="Z200" s="73"/>
      <c r="AA200" s="73"/>
      <c r="AB200" s="73"/>
      <c r="AC200" s="73"/>
      <c r="AD200" s="73"/>
      <c r="AE200" s="73"/>
      <c r="AF200" s="73"/>
    </row>
    <row r="201" spans="2:32" s="81" customFormat="1">
      <c r="B201" s="1739"/>
      <c r="C201" s="1416"/>
      <c r="D201" s="1417"/>
      <c r="E201" s="1663"/>
      <c r="F201" s="1686"/>
      <c r="G201" s="1686"/>
      <c r="H201" s="1648"/>
      <c r="I201" s="1874"/>
      <c r="J201" s="714"/>
      <c r="K201" s="1717"/>
      <c r="L201" s="1901"/>
      <c r="M201" s="339"/>
      <c r="N201" s="339"/>
      <c r="O201" s="339"/>
      <c r="P201" s="339"/>
      <c r="Q201" s="339"/>
      <c r="R201" s="339"/>
      <c r="S201" s="339"/>
      <c r="T201" s="339"/>
      <c r="U201" s="339"/>
      <c r="V201" s="339"/>
      <c r="W201" s="339"/>
      <c r="X201" s="339"/>
      <c r="Y201" s="73"/>
      <c r="Z201" s="73"/>
      <c r="AA201" s="73"/>
      <c r="AB201" s="73"/>
      <c r="AC201" s="73"/>
      <c r="AD201" s="73"/>
      <c r="AE201" s="73"/>
      <c r="AF201" s="73"/>
    </row>
    <row r="202" spans="2:32" s="81" customFormat="1">
      <c r="B202" s="1739"/>
      <c r="C202" s="1416"/>
      <c r="D202" s="1417"/>
      <c r="E202" s="1663"/>
      <c r="F202" s="1686"/>
      <c r="G202" s="1686"/>
      <c r="H202" s="1648"/>
      <c r="I202" s="1874"/>
      <c r="J202" s="714"/>
      <c r="K202" s="1717"/>
      <c r="L202" s="1901"/>
      <c r="M202" s="339"/>
      <c r="N202" s="339"/>
      <c r="O202" s="339"/>
      <c r="P202" s="339"/>
      <c r="Q202" s="339"/>
      <c r="R202" s="339"/>
      <c r="S202" s="339"/>
      <c r="T202" s="339"/>
      <c r="U202" s="339"/>
      <c r="V202" s="339"/>
      <c r="W202" s="339"/>
      <c r="X202" s="339"/>
      <c r="Y202" s="73"/>
      <c r="Z202" s="73"/>
      <c r="AA202" s="73"/>
      <c r="AB202" s="73"/>
      <c r="AC202" s="73"/>
      <c r="AD202" s="73"/>
      <c r="AE202" s="73"/>
      <c r="AF202" s="73"/>
    </row>
    <row r="203" spans="2:32" s="81" customFormat="1">
      <c r="B203" s="1739"/>
      <c r="C203" s="1416"/>
      <c r="D203" s="1417"/>
      <c r="E203" s="1663"/>
      <c r="F203" s="1686"/>
      <c r="G203" s="1686"/>
      <c r="H203" s="1648"/>
      <c r="I203" s="1874"/>
      <c r="J203" s="714"/>
      <c r="K203" s="1717"/>
      <c r="L203" s="1901"/>
      <c r="M203" s="339"/>
      <c r="N203" s="339"/>
      <c r="O203" s="339"/>
      <c r="P203" s="339"/>
      <c r="Q203" s="339"/>
      <c r="R203" s="339"/>
      <c r="S203" s="339"/>
      <c r="T203" s="339"/>
      <c r="U203" s="339"/>
      <c r="V203" s="339"/>
      <c r="W203" s="339"/>
      <c r="X203" s="339"/>
      <c r="Y203" s="73"/>
      <c r="Z203" s="73"/>
      <c r="AA203" s="73"/>
      <c r="AB203" s="73"/>
      <c r="AC203" s="73"/>
      <c r="AD203" s="73"/>
      <c r="AE203" s="73"/>
      <c r="AF203" s="73"/>
    </row>
    <row r="204" spans="2:32" s="81" customFormat="1">
      <c r="B204" s="1739"/>
      <c r="C204" s="1416"/>
      <c r="D204" s="1417"/>
      <c r="E204" s="1663"/>
      <c r="F204" s="1686"/>
      <c r="G204" s="1686"/>
      <c r="H204" s="1648"/>
      <c r="I204" s="1874"/>
      <c r="J204" s="714"/>
      <c r="K204" s="1717"/>
      <c r="L204" s="1901"/>
      <c r="M204" s="339"/>
      <c r="N204" s="339"/>
      <c r="O204" s="339"/>
      <c r="P204" s="339"/>
      <c r="Q204" s="339"/>
      <c r="R204" s="339"/>
      <c r="S204" s="339"/>
      <c r="T204" s="339"/>
      <c r="U204" s="339"/>
      <c r="V204" s="339"/>
      <c r="W204" s="339"/>
      <c r="X204" s="339"/>
      <c r="Y204" s="73"/>
      <c r="Z204" s="73"/>
      <c r="AA204" s="73"/>
      <c r="AB204" s="73"/>
      <c r="AC204" s="73"/>
      <c r="AD204" s="73"/>
      <c r="AE204" s="73"/>
      <c r="AF204" s="73"/>
    </row>
    <row r="205" spans="2:32" s="81" customFormat="1">
      <c r="B205" s="1739"/>
      <c r="C205" s="1416"/>
      <c r="D205" s="1417"/>
      <c r="E205" s="1663"/>
      <c r="F205" s="1686"/>
      <c r="G205" s="1686"/>
      <c r="H205" s="1648"/>
      <c r="I205" s="1874"/>
      <c r="J205" s="714"/>
      <c r="K205" s="1717"/>
      <c r="L205" s="1901"/>
      <c r="M205" s="339"/>
      <c r="N205" s="339"/>
      <c r="O205" s="339"/>
      <c r="P205" s="339"/>
      <c r="Q205" s="339"/>
      <c r="R205" s="339"/>
      <c r="S205" s="339"/>
      <c r="T205" s="339"/>
      <c r="U205" s="339"/>
      <c r="V205" s="339"/>
      <c r="W205" s="339"/>
      <c r="X205" s="339"/>
      <c r="Y205" s="73"/>
      <c r="Z205" s="73"/>
      <c r="AA205" s="73"/>
      <c r="AB205" s="73"/>
      <c r="AC205" s="73"/>
      <c r="AD205" s="73"/>
      <c r="AE205" s="73"/>
      <c r="AF205" s="73"/>
    </row>
    <row r="206" spans="2:32" s="81" customFormat="1">
      <c r="B206" s="1739"/>
      <c r="C206" s="1416"/>
      <c r="D206" s="1417"/>
      <c r="E206" s="1663"/>
      <c r="F206" s="1686"/>
      <c r="G206" s="1686"/>
      <c r="H206" s="1648"/>
      <c r="I206" s="1874"/>
      <c r="J206" s="714"/>
      <c r="K206" s="1717"/>
      <c r="L206" s="1901"/>
      <c r="M206" s="339"/>
      <c r="N206" s="339"/>
      <c r="O206" s="339"/>
      <c r="P206" s="339"/>
      <c r="Q206" s="339"/>
      <c r="R206" s="339"/>
      <c r="S206" s="339"/>
      <c r="T206" s="339"/>
      <c r="U206" s="339"/>
      <c r="V206" s="339"/>
      <c r="W206" s="339"/>
      <c r="X206" s="339"/>
      <c r="Y206" s="73"/>
      <c r="Z206" s="73"/>
      <c r="AA206" s="73"/>
      <c r="AB206" s="73"/>
      <c r="AC206" s="73"/>
      <c r="AD206" s="73"/>
      <c r="AE206" s="73"/>
      <c r="AF206" s="73"/>
    </row>
    <row r="207" spans="2:32" s="81" customFormat="1">
      <c r="B207" s="1739"/>
      <c r="C207" s="1416"/>
      <c r="D207" s="1417"/>
      <c r="E207" s="1663"/>
      <c r="F207" s="1686"/>
      <c r="G207" s="1686"/>
      <c r="H207" s="1648"/>
      <c r="I207" s="1874"/>
      <c r="J207" s="714"/>
      <c r="K207" s="1717"/>
      <c r="L207" s="1901"/>
      <c r="M207" s="339"/>
      <c r="N207" s="339"/>
      <c r="O207" s="339"/>
      <c r="P207" s="339"/>
      <c r="Q207" s="339"/>
      <c r="R207" s="339"/>
      <c r="S207" s="339"/>
      <c r="T207" s="339"/>
      <c r="U207" s="339"/>
      <c r="V207" s="339"/>
      <c r="W207" s="339"/>
      <c r="X207" s="339"/>
      <c r="Y207" s="73"/>
      <c r="Z207" s="73"/>
      <c r="AA207" s="73"/>
      <c r="AB207" s="73"/>
      <c r="AC207" s="73"/>
      <c r="AD207" s="73"/>
      <c r="AE207" s="73"/>
      <c r="AF207" s="73"/>
    </row>
    <row r="208" spans="2:32" s="81" customFormat="1">
      <c r="B208" s="1739"/>
      <c r="C208" s="1416"/>
      <c r="D208" s="1417"/>
      <c r="E208" s="1663"/>
      <c r="F208" s="1686"/>
      <c r="G208" s="1686"/>
      <c r="H208" s="1648"/>
      <c r="I208" s="1874"/>
      <c r="J208" s="714"/>
      <c r="K208" s="1717"/>
      <c r="L208" s="1901"/>
      <c r="M208" s="339"/>
      <c r="N208" s="339"/>
      <c r="O208" s="339"/>
      <c r="P208" s="339"/>
      <c r="Q208" s="339"/>
      <c r="R208" s="339"/>
      <c r="S208" s="339"/>
      <c r="T208" s="339"/>
      <c r="U208" s="339"/>
      <c r="V208" s="339"/>
      <c r="W208" s="339"/>
      <c r="X208" s="339"/>
      <c r="Y208" s="73"/>
      <c r="Z208" s="73"/>
      <c r="AA208" s="73"/>
      <c r="AB208" s="73"/>
      <c r="AC208" s="73"/>
      <c r="AD208" s="73"/>
      <c r="AE208" s="73"/>
      <c r="AF208" s="73"/>
    </row>
    <row r="209" spans="2:32" s="81" customFormat="1">
      <c r="B209" s="1739"/>
      <c r="C209" s="1416"/>
      <c r="D209" s="1417"/>
      <c r="E209" s="1663"/>
      <c r="F209" s="1686"/>
      <c r="G209" s="1686"/>
      <c r="H209" s="1648"/>
      <c r="I209" s="1874"/>
      <c r="J209" s="714"/>
      <c r="K209" s="1717"/>
      <c r="L209" s="1901"/>
      <c r="M209" s="339"/>
      <c r="N209" s="339"/>
      <c r="O209" s="339"/>
      <c r="P209" s="339"/>
      <c r="Q209" s="339"/>
      <c r="R209" s="339"/>
      <c r="S209" s="339"/>
      <c r="T209" s="339"/>
      <c r="U209" s="339"/>
      <c r="V209" s="339"/>
      <c r="W209" s="339"/>
      <c r="X209" s="339"/>
      <c r="Y209" s="73"/>
      <c r="Z209" s="73"/>
      <c r="AA209" s="73"/>
      <c r="AB209" s="73"/>
      <c r="AC209" s="73"/>
      <c r="AD209" s="73"/>
      <c r="AE209" s="73"/>
      <c r="AF209" s="73"/>
    </row>
    <row r="210" spans="2:32" s="81" customFormat="1">
      <c r="B210" s="1739"/>
      <c r="C210" s="1416"/>
      <c r="D210" s="1417"/>
      <c r="E210" s="1663"/>
      <c r="F210" s="1686"/>
      <c r="G210" s="1686"/>
      <c r="H210" s="1648"/>
      <c r="I210" s="1874"/>
      <c r="J210" s="714"/>
      <c r="K210" s="1717"/>
      <c r="L210" s="1901"/>
      <c r="M210" s="339"/>
      <c r="N210" s="339"/>
      <c r="O210" s="339"/>
      <c r="P210" s="339"/>
      <c r="Q210" s="339"/>
      <c r="R210" s="339"/>
      <c r="S210" s="339"/>
      <c r="T210" s="339"/>
      <c r="U210" s="339"/>
      <c r="V210" s="339"/>
      <c r="W210" s="339"/>
      <c r="X210" s="339"/>
      <c r="Y210" s="73"/>
      <c r="Z210" s="73"/>
      <c r="AA210" s="73"/>
      <c r="AB210" s="73"/>
      <c r="AC210" s="73"/>
      <c r="AD210" s="73"/>
      <c r="AE210" s="73"/>
      <c r="AF210" s="73"/>
    </row>
    <row r="211" spans="2:32" s="81" customFormat="1">
      <c r="B211" s="1717"/>
      <c r="C211" s="1418"/>
      <c r="D211" s="1419"/>
      <c r="E211" s="1568"/>
      <c r="F211" s="1425"/>
      <c r="G211" s="1425"/>
      <c r="H211" s="1648"/>
      <c r="I211" s="1874"/>
      <c r="J211" s="714"/>
      <c r="K211" s="1717"/>
      <c r="L211" s="1901"/>
      <c r="M211" s="339"/>
      <c r="N211" s="339"/>
      <c r="O211" s="339"/>
      <c r="P211" s="339"/>
      <c r="Q211" s="339"/>
      <c r="R211" s="339"/>
      <c r="S211" s="339"/>
      <c r="T211" s="339"/>
      <c r="U211" s="339"/>
      <c r="V211" s="339"/>
      <c r="W211" s="339"/>
      <c r="X211" s="339"/>
      <c r="Y211" s="73"/>
      <c r="Z211" s="73"/>
      <c r="AA211" s="73"/>
      <c r="AB211" s="73"/>
      <c r="AC211" s="73"/>
      <c r="AD211" s="73"/>
      <c r="AE211" s="73"/>
      <c r="AF211" s="73"/>
    </row>
    <row r="212" spans="2:32" s="81" customFormat="1">
      <c r="B212" s="1717"/>
      <c r="C212" s="1418"/>
      <c r="D212" s="1419"/>
      <c r="E212" s="1568"/>
      <c r="F212" s="1425"/>
      <c r="G212" s="1425"/>
      <c r="H212" s="1648"/>
      <c r="I212" s="1874"/>
      <c r="J212" s="714"/>
      <c r="K212" s="1717"/>
      <c r="L212" s="1901"/>
      <c r="M212" s="339"/>
      <c r="N212" s="339"/>
      <c r="O212" s="339"/>
      <c r="P212" s="339"/>
      <c r="Q212" s="339"/>
      <c r="R212" s="339"/>
      <c r="S212" s="339"/>
      <c r="T212" s="339"/>
      <c r="U212" s="339"/>
      <c r="V212" s="339"/>
      <c r="W212" s="339"/>
      <c r="X212" s="339"/>
      <c r="Y212" s="73"/>
      <c r="Z212" s="73"/>
      <c r="AA212" s="73"/>
      <c r="AB212" s="73"/>
      <c r="AC212" s="73"/>
      <c r="AD212" s="73"/>
      <c r="AE212" s="73"/>
      <c r="AF212" s="73"/>
    </row>
    <row r="213" spans="2:32" s="81" customFormat="1">
      <c r="B213" s="1717"/>
      <c r="C213" s="1418"/>
      <c r="D213" s="1419"/>
      <c r="E213" s="1568"/>
      <c r="F213" s="1425"/>
      <c r="G213" s="1425"/>
      <c r="H213" s="1648"/>
      <c r="I213" s="1874"/>
      <c r="J213" s="714"/>
      <c r="K213" s="1717"/>
      <c r="L213" s="1901"/>
      <c r="M213" s="339"/>
      <c r="N213" s="339"/>
      <c r="O213" s="339"/>
      <c r="P213" s="339"/>
      <c r="Q213" s="339"/>
      <c r="R213" s="339"/>
      <c r="S213" s="339"/>
      <c r="T213" s="339"/>
      <c r="U213" s="339"/>
      <c r="V213" s="339"/>
      <c r="W213" s="339"/>
      <c r="X213" s="339"/>
      <c r="Y213" s="73"/>
      <c r="Z213" s="73"/>
      <c r="AA213" s="73"/>
      <c r="AB213" s="73"/>
      <c r="AC213" s="73"/>
      <c r="AD213" s="73"/>
      <c r="AE213" s="73"/>
      <c r="AF213" s="73"/>
    </row>
    <row r="214" spans="2:32" s="81" customFormat="1">
      <c r="B214" s="1717"/>
      <c r="C214" s="1418"/>
      <c r="D214" s="1419"/>
      <c r="E214" s="1568"/>
      <c r="F214" s="1425"/>
      <c r="G214" s="1425"/>
      <c r="H214" s="1648"/>
      <c r="I214" s="1874"/>
      <c r="J214" s="714"/>
      <c r="K214" s="1717"/>
      <c r="L214" s="1901"/>
      <c r="M214" s="339"/>
      <c r="N214" s="339"/>
      <c r="O214" s="339"/>
      <c r="P214" s="339"/>
      <c r="Q214" s="339"/>
      <c r="R214" s="339"/>
      <c r="S214" s="339"/>
      <c r="T214" s="339"/>
      <c r="U214" s="339"/>
      <c r="V214" s="339"/>
      <c r="W214" s="339"/>
      <c r="X214" s="339"/>
      <c r="Y214" s="73"/>
      <c r="Z214" s="73"/>
      <c r="AA214" s="73"/>
      <c r="AB214" s="73"/>
      <c r="AC214" s="73"/>
      <c r="AD214" s="73"/>
      <c r="AE214" s="73"/>
      <c r="AF214" s="73"/>
    </row>
    <row r="215" spans="2:32" s="81" customFormat="1">
      <c r="B215" s="1717"/>
      <c r="C215" s="1418"/>
      <c r="D215" s="1419"/>
      <c r="E215" s="1568"/>
      <c r="F215" s="1425"/>
      <c r="G215" s="1425"/>
      <c r="H215" s="1648"/>
      <c r="I215" s="1874"/>
      <c r="J215" s="714"/>
      <c r="K215" s="1717"/>
      <c r="L215" s="1901"/>
      <c r="M215" s="339"/>
      <c r="N215" s="339"/>
      <c r="O215" s="339"/>
      <c r="P215" s="339"/>
      <c r="Q215" s="339"/>
      <c r="R215" s="339"/>
      <c r="S215" s="339"/>
      <c r="T215" s="339"/>
      <c r="U215" s="339"/>
      <c r="V215" s="339"/>
      <c r="W215" s="339"/>
      <c r="X215" s="339"/>
      <c r="Y215" s="73"/>
      <c r="Z215" s="73"/>
      <c r="AA215" s="73"/>
      <c r="AB215" s="73"/>
      <c r="AC215" s="73"/>
      <c r="AD215" s="73"/>
      <c r="AE215" s="73"/>
      <c r="AF215" s="73"/>
    </row>
    <row r="216" spans="2:32" s="81" customFormat="1">
      <c r="B216" s="1717"/>
      <c r="C216" s="1418"/>
      <c r="D216" s="1419"/>
      <c r="E216" s="1568"/>
      <c r="F216" s="1425"/>
      <c r="G216" s="1425"/>
      <c r="H216" s="1648"/>
      <c r="I216" s="1874"/>
      <c r="J216" s="714"/>
      <c r="K216" s="1717"/>
      <c r="L216" s="1901"/>
      <c r="M216" s="339"/>
      <c r="N216" s="339"/>
      <c r="O216" s="339"/>
      <c r="P216" s="339"/>
      <c r="Q216" s="339"/>
      <c r="R216" s="339"/>
      <c r="S216" s="339"/>
      <c r="T216" s="339"/>
      <c r="U216" s="339"/>
      <c r="V216" s="339"/>
      <c r="W216" s="339"/>
      <c r="X216" s="339"/>
      <c r="Y216" s="73"/>
      <c r="Z216" s="73"/>
      <c r="AA216" s="73"/>
      <c r="AB216" s="73"/>
      <c r="AC216" s="73"/>
      <c r="AD216" s="73"/>
      <c r="AE216" s="73"/>
      <c r="AF216" s="73"/>
    </row>
    <row r="217" spans="2:32" s="81" customFormat="1">
      <c r="B217" s="1717"/>
      <c r="C217" s="1418"/>
      <c r="D217" s="1419"/>
      <c r="E217" s="1568"/>
      <c r="F217" s="1425"/>
      <c r="G217" s="1425"/>
      <c r="H217" s="1648"/>
      <c r="I217" s="1874"/>
      <c r="J217" s="714"/>
      <c r="K217" s="1717"/>
      <c r="L217" s="1901"/>
      <c r="M217" s="339"/>
      <c r="N217" s="339"/>
      <c r="O217" s="339"/>
      <c r="P217" s="339"/>
      <c r="Q217" s="339"/>
      <c r="R217" s="339"/>
      <c r="S217" s="339"/>
      <c r="T217" s="339"/>
      <c r="U217" s="339"/>
      <c r="V217" s="339"/>
      <c r="W217" s="339"/>
      <c r="X217" s="339"/>
      <c r="Y217" s="73"/>
      <c r="Z217" s="73"/>
      <c r="AA217" s="73"/>
      <c r="AB217" s="73"/>
      <c r="AC217" s="73"/>
      <c r="AD217" s="73"/>
      <c r="AE217" s="73"/>
      <c r="AF217" s="73"/>
    </row>
    <row r="218" spans="2:32" s="81" customFormat="1">
      <c r="B218" s="1717"/>
      <c r="C218" s="1418"/>
      <c r="D218" s="1419"/>
      <c r="E218" s="1568"/>
      <c r="F218" s="1425"/>
      <c r="G218" s="1425"/>
      <c r="H218" s="1648"/>
      <c r="I218" s="1874"/>
      <c r="J218" s="714"/>
      <c r="K218" s="1717"/>
      <c r="L218" s="1901"/>
      <c r="M218" s="339"/>
      <c r="N218" s="339"/>
      <c r="O218" s="339"/>
      <c r="P218" s="339"/>
      <c r="Q218" s="339"/>
      <c r="R218" s="339"/>
      <c r="S218" s="339"/>
      <c r="T218" s="339"/>
      <c r="U218" s="339"/>
      <c r="V218" s="339"/>
      <c r="W218" s="339"/>
      <c r="X218" s="339"/>
      <c r="Y218" s="73"/>
      <c r="Z218" s="73"/>
      <c r="AA218" s="73"/>
      <c r="AB218" s="73"/>
      <c r="AC218" s="73"/>
      <c r="AD218" s="73"/>
      <c r="AE218" s="73"/>
      <c r="AF218" s="73"/>
    </row>
    <row r="219" spans="2:32" s="81" customFormat="1">
      <c r="B219" s="1717"/>
      <c r="C219" s="1418"/>
      <c r="D219" s="1419"/>
      <c r="E219" s="1568"/>
      <c r="F219" s="1425"/>
      <c r="G219" s="1425"/>
      <c r="H219" s="1648"/>
      <c r="I219" s="1874"/>
      <c r="J219" s="714"/>
      <c r="K219" s="1717"/>
      <c r="L219" s="1901"/>
      <c r="M219" s="339"/>
      <c r="N219" s="339"/>
      <c r="O219" s="339"/>
      <c r="P219" s="339"/>
      <c r="Q219" s="339"/>
      <c r="R219" s="339"/>
      <c r="S219" s="339"/>
      <c r="T219" s="339"/>
      <c r="U219" s="339"/>
      <c r="V219" s="339"/>
      <c r="W219" s="339"/>
      <c r="X219" s="339"/>
      <c r="Y219" s="73"/>
      <c r="Z219" s="73"/>
      <c r="AA219" s="73"/>
      <c r="AB219" s="73"/>
      <c r="AC219" s="73"/>
      <c r="AD219" s="73"/>
      <c r="AE219" s="73"/>
      <c r="AF219" s="73"/>
    </row>
    <row r="220" spans="2:32" s="81" customFormat="1">
      <c r="B220" s="1717"/>
      <c r="C220" s="1418"/>
      <c r="D220" s="1419"/>
      <c r="E220" s="1568"/>
      <c r="F220" s="1425"/>
      <c r="G220" s="1425"/>
      <c r="H220" s="1648"/>
      <c r="I220" s="1874"/>
      <c r="J220" s="714"/>
      <c r="K220" s="1717"/>
      <c r="L220" s="1901"/>
      <c r="M220" s="339"/>
      <c r="N220" s="339"/>
      <c r="O220" s="339"/>
      <c r="P220" s="339"/>
      <c r="Q220" s="339"/>
      <c r="R220" s="339"/>
      <c r="S220" s="339"/>
      <c r="T220" s="339"/>
      <c r="U220" s="339"/>
      <c r="V220" s="339"/>
      <c r="W220" s="339"/>
      <c r="X220" s="339"/>
      <c r="Y220" s="73"/>
      <c r="Z220" s="73"/>
      <c r="AA220" s="73"/>
      <c r="AB220" s="73"/>
      <c r="AC220" s="73"/>
      <c r="AD220" s="73"/>
      <c r="AE220" s="73"/>
      <c r="AF220" s="73"/>
    </row>
    <row r="221" spans="2:32" s="81" customFormat="1">
      <c r="B221" s="1717"/>
      <c r="C221" s="1418"/>
      <c r="D221" s="1419"/>
      <c r="E221" s="1568"/>
      <c r="F221" s="1425"/>
      <c r="G221" s="1425"/>
      <c r="H221" s="1648"/>
      <c r="I221" s="1874"/>
      <c r="J221" s="714"/>
      <c r="K221" s="1717"/>
      <c r="L221" s="1901"/>
      <c r="M221" s="339"/>
      <c r="N221" s="339"/>
      <c r="O221" s="339"/>
      <c r="P221" s="339"/>
      <c r="Q221" s="339"/>
      <c r="R221" s="339"/>
      <c r="S221" s="339"/>
      <c r="T221" s="339"/>
      <c r="U221" s="339"/>
      <c r="V221" s="339"/>
      <c r="W221" s="339"/>
      <c r="X221" s="339"/>
      <c r="Y221" s="73"/>
      <c r="Z221" s="73"/>
      <c r="AA221" s="73"/>
      <c r="AB221" s="73"/>
      <c r="AC221" s="73"/>
      <c r="AD221" s="73"/>
      <c r="AE221" s="73"/>
      <c r="AF221" s="73"/>
    </row>
    <row r="222" spans="2:32" s="81" customFormat="1">
      <c r="B222" s="1717"/>
      <c r="C222" s="1418"/>
      <c r="D222" s="1419"/>
      <c r="E222" s="1568"/>
      <c r="F222" s="1425"/>
      <c r="G222" s="1425"/>
      <c r="H222" s="1648"/>
      <c r="I222" s="1874"/>
      <c r="J222" s="714"/>
      <c r="K222" s="1717"/>
      <c r="L222" s="1901"/>
      <c r="M222" s="339"/>
      <c r="N222" s="339"/>
      <c r="O222" s="339"/>
      <c r="P222" s="339"/>
      <c r="Q222" s="339"/>
      <c r="R222" s="339"/>
      <c r="S222" s="339"/>
      <c r="T222" s="339"/>
      <c r="U222" s="339"/>
      <c r="V222" s="339"/>
      <c r="W222" s="339"/>
      <c r="X222" s="339"/>
      <c r="Y222" s="73"/>
      <c r="Z222" s="73"/>
      <c r="AA222" s="73"/>
      <c r="AB222" s="73"/>
      <c r="AC222" s="73"/>
      <c r="AD222" s="73"/>
      <c r="AE222" s="73"/>
      <c r="AF222" s="73"/>
    </row>
    <row r="223" spans="2:32" s="81" customFormat="1">
      <c r="B223" s="1717"/>
      <c r="C223" s="1418"/>
      <c r="D223" s="1419"/>
      <c r="E223" s="1568"/>
      <c r="F223" s="1425"/>
      <c r="G223" s="1425"/>
      <c r="H223" s="1648"/>
      <c r="I223" s="1874"/>
      <c r="J223" s="714"/>
      <c r="K223" s="1717"/>
      <c r="L223" s="1901"/>
      <c r="M223" s="339"/>
      <c r="N223" s="339"/>
      <c r="O223" s="339"/>
      <c r="P223" s="339"/>
      <c r="Q223" s="339"/>
      <c r="R223" s="339"/>
      <c r="S223" s="339"/>
      <c r="T223" s="339"/>
      <c r="U223" s="339"/>
      <c r="V223" s="339"/>
      <c r="W223" s="339"/>
      <c r="X223" s="339"/>
      <c r="Y223" s="73"/>
      <c r="Z223" s="73"/>
      <c r="AA223" s="73"/>
      <c r="AB223" s="73"/>
      <c r="AC223" s="73"/>
      <c r="AD223" s="73"/>
      <c r="AE223" s="73"/>
      <c r="AF223" s="73"/>
    </row>
    <row r="224" spans="2:32" s="81" customFormat="1">
      <c r="B224" s="1717"/>
      <c r="C224" s="1418"/>
      <c r="D224" s="1419"/>
      <c r="E224" s="1568"/>
      <c r="F224" s="1425"/>
      <c r="G224" s="1425"/>
      <c r="H224" s="1648"/>
      <c r="I224" s="1874"/>
      <c r="J224" s="714"/>
      <c r="K224" s="1717"/>
      <c r="L224" s="1901"/>
      <c r="M224" s="339"/>
      <c r="N224" s="339"/>
      <c r="O224" s="339"/>
      <c r="P224" s="339"/>
      <c r="Q224" s="339"/>
      <c r="R224" s="339"/>
      <c r="S224" s="339"/>
      <c r="T224" s="339"/>
      <c r="U224" s="339"/>
      <c r="V224" s="339"/>
      <c r="W224" s="339"/>
      <c r="X224" s="339"/>
      <c r="Y224" s="73"/>
      <c r="Z224" s="73"/>
      <c r="AA224" s="73"/>
      <c r="AB224" s="73"/>
      <c r="AC224" s="73"/>
      <c r="AD224" s="73"/>
      <c r="AE224" s="73"/>
      <c r="AF224" s="73"/>
    </row>
    <row r="225" spans="2:32" s="81" customFormat="1">
      <c r="B225" s="1717"/>
      <c r="C225" s="1418"/>
      <c r="D225" s="1419"/>
      <c r="E225" s="1568"/>
      <c r="F225" s="1425"/>
      <c r="G225" s="1425"/>
      <c r="H225" s="1648"/>
      <c r="I225" s="1874"/>
      <c r="J225" s="714"/>
      <c r="K225" s="1717"/>
      <c r="L225" s="1901"/>
      <c r="M225" s="339"/>
      <c r="N225" s="339"/>
      <c r="O225" s="339"/>
      <c r="P225" s="339"/>
      <c r="Q225" s="339"/>
      <c r="R225" s="339"/>
      <c r="S225" s="339"/>
      <c r="T225" s="339"/>
      <c r="U225" s="339"/>
      <c r="V225" s="339"/>
      <c r="W225" s="339"/>
      <c r="X225" s="339"/>
      <c r="Y225" s="73"/>
      <c r="Z225" s="73"/>
      <c r="AA225" s="73"/>
      <c r="AB225" s="73"/>
      <c r="AC225" s="73"/>
      <c r="AD225" s="73"/>
      <c r="AE225" s="73"/>
      <c r="AF225" s="73"/>
    </row>
    <row r="226" spans="2:32" s="81" customFormat="1">
      <c r="B226" s="1741"/>
      <c r="C226" s="1418"/>
      <c r="D226" s="1419"/>
      <c r="E226" s="1667"/>
      <c r="F226" s="1425"/>
      <c r="G226" s="1425"/>
      <c r="H226" s="1648"/>
      <c r="I226" s="1874"/>
      <c r="J226" s="714"/>
      <c r="K226" s="1717"/>
      <c r="L226" s="1901"/>
      <c r="M226" s="339"/>
      <c r="N226" s="339"/>
      <c r="O226" s="339"/>
      <c r="P226" s="339"/>
      <c r="Q226" s="339"/>
      <c r="R226" s="339"/>
      <c r="S226" s="339"/>
      <c r="T226" s="339"/>
      <c r="U226" s="339"/>
      <c r="V226" s="339"/>
      <c r="W226" s="339"/>
      <c r="X226" s="339"/>
      <c r="Y226" s="73"/>
      <c r="Z226" s="73"/>
      <c r="AA226" s="73"/>
      <c r="AB226" s="73"/>
      <c r="AC226" s="73"/>
      <c r="AD226" s="73"/>
      <c r="AE226" s="73"/>
      <c r="AF226" s="73"/>
    </row>
    <row r="227" spans="2:32" s="81" customFormat="1">
      <c r="B227" s="1717"/>
      <c r="C227" s="1418"/>
      <c r="D227" s="1419"/>
      <c r="E227" s="1568"/>
      <c r="F227" s="1425"/>
      <c r="G227" s="1425"/>
      <c r="H227" s="1648"/>
      <c r="I227" s="1874"/>
      <c r="J227" s="714"/>
      <c r="K227" s="1717"/>
      <c r="L227" s="1901"/>
      <c r="M227" s="339"/>
      <c r="N227" s="339"/>
      <c r="O227" s="339"/>
      <c r="P227" s="339"/>
      <c r="Q227" s="339"/>
      <c r="R227" s="339"/>
      <c r="S227" s="339"/>
      <c r="T227" s="339"/>
      <c r="U227" s="339"/>
      <c r="V227" s="339"/>
      <c r="W227" s="339"/>
      <c r="X227" s="339"/>
      <c r="Y227" s="73"/>
      <c r="Z227" s="73"/>
      <c r="AA227" s="73"/>
      <c r="AB227" s="73"/>
      <c r="AC227" s="73"/>
      <c r="AD227" s="73"/>
      <c r="AE227" s="73"/>
      <c r="AF227" s="73"/>
    </row>
    <row r="228" spans="2:32" s="81" customFormat="1">
      <c r="B228" s="1717"/>
      <c r="C228" s="1418"/>
      <c r="D228" s="1419"/>
      <c r="E228" s="1568"/>
      <c r="F228" s="1425"/>
      <c r="G228" s="1425"/>
      <c r="H228" s="1648"/>
      <c r="I228" s="1874"/>
      <c r="J228" s="714"/>
      <c r="K228" s="1717"/>
      <c r="L228" s="1901"/>
      <c r="M228" s="339"/>
      <c r="N228" s="339"/>
      <c r="O228" s="339"/>
      <c r="P228" s="339"/>
      <c r="Q228" s="339"/>
      <c r="R228" s="339"/>
      <c r="S228" s="339"/>
      <c r="T228" s="339"/>
      <c r="U228" s="339"/>
      <c r="V228" s="339"/>
      <c r="W228" s="339"/>
      <c r="X228" s="339"/>
      <c r="Y228" s="73"/>
      <c r="Z228" s="73"/>
      <c r="AA228" s="73"/>
      <c r="AB228" s="73"/>
      <c r="AC228" s="73"/>
      <c r="AD228" s="73"/>
      <c r="AE228" s="73"/>
      <c r="AF228" s="73"/>
    </row>
    <row r="229" spans="2:32" s="81" customFormat="1">
      <c r="B229" s="1717"/>
      <c r="C229" s="1418"/>
      <c r="D229" s="1420"/>
      <c r="E229" s="1568"/>
      <c r="F229" s="1425"/>
      <c r="G229" s="1425"/>
      <c r="H229" s="1648"/>
      <c r="I229" s="1874"/>
      <c r="J229" s="714"/>
      <c r="K229" s="1717"/>
      <c r="L229" s="1901"/>
      <c r="M229" s="339"/>
      <c r="N229" s="339"/>
      <c r="O229" s="339"/>
      <c r="P229" s="339"/>
      <c r="Q229" s="339"/>
      <c r="R229" s="339"/>
      <c r="S229" s="339"/>
      <c r="T229" s="339"/>
      <c r="U229" s="339"/>
      <c r="V229" s="339"/>
      <c r="W229" s="339"/>
      <c r="X229" s="339"/>
      <c r="Y229" s="73"/>
      <c r="Z229" s="73"/>
      <c r="AA229" s="73"/>
      <c r="AB229" s="73"/>
      <c r="AC229" s="73"/>
      <c r="AD229" s="73"/>
      <c r="AE229" s="73"/>
      <c r="AF229" s="73"/>
    </row>
    <row r="230" spans="2:32" s="81" customFormat="1">
      <c r="B230" s="1742"/>
      <c r="C230" s="1421"/>
      <c r="D230" s="1422"/>
      <c r="E230" s="1568"/>
      <c r="F230" s="1691"/>
      <c r="G230" s="1691"/>
      <c r="H230" s="1648"/>
      <c r="I230" s="1874"/>
      <c r="J230" s="714"/>
      <c r="K230" s="1717"/>
      <c r="L230" s="1901"/>
      <c r="M230" s="339"/>
      <c r="N230" s="339"/>
      <c r="O230" s="339"/>
      <c r="P230" s="339"/>
      <c r="Q230" s="339"/>
      <c r="R230" s="339"/>
      <c r="S230" s="339"/>
      <c r="T230" s="339"/>
      <c r="U230" s="339"/>
      <c r="V230" s="339"/>
      <c r="W230" s="339"/>
      <c r="X230" s="339"/>
      <c r="Y230" s="73"/>
      <c r="Z230" s="73"/>
      <c r="AA230" s="73"/>
      <c r="AB230" s="73"/>
      <c r="AC230" s="73"/>
      <c r="AD230" s="73"/>
      <c r="AE230" s="73"/>
      <c r="AF230" s="73"/>
    </row>
    <row r="231" spans="2:32" s="81" customFormat="1">
      <c r="B231" s="1717"/>
      <c r="C231" s="1418"/>
      <c r="D231" s="1419"/>
      <c r="E231" s="1568"/>
      <c r="F231" s="1425"/>
      <c r="G231" s="1425"/>
      <c r="H231" s="1648"/>
      <c r="I231" s="1874"/>
      <c r="J231" s="714"/>
      <c r="K231" s="1717"/>
      <c r="L231" s="1901"/>
      <c r="M231" s="339"/>
      <c r="N231" s="339"/>
      <c r="O231" s="339"/>
      <c r="P231" s="339"/>
      <c r="Q231" s="339"/>
      <c r="R231" s="339"/>
      <c r="S231" s="339"/>
      <c r="T231" s="339"/>
      <c r="U231" s="339"/>
      <c r="V231" s="339"/>
      <c r="W231" s="339"/>
      <c r="X231" s="339"/>
      <c r="Y231" s="73"/>
      <c r="Z231" s="73"/>
      <c r="AA231" s="73"/>
      <c r="AB231" s="73"/>
      <c r="AC231" s="73"/>
      <c r="AD231" s="73"/>
      <c r="AE231" s="73"/>
      <c r="AF231" s="73"/>
    </row>
    <row r="232" spans="2:32" s="81" customFormat="1">
      <c r="B232" s="1717"/>
      <c r="C232" s="1418"/>
      <c r="D232" s="1419"/>
      <c r="E232" s="1568"/>
      <c r="F232" s="1425"/>
      <c r="G232" s="1425"/>
      <c r="H232" s="1648"/>
      <c r="I232" s="1874"/>
      <c r="J232" s="714"/>
      <c r="K232" s="1717"/>
      <c r="L232" s="1901"/>
      <c r="M232" s="339"/>
      <c r="N232" s="339"/>
      <c r="O232" s="339"/>
      <c r="P232" s="339"/>
      <c r="Q232" s="339"/>
      <c r="R232" s="339"/>
      <c r="S232" s="339"/>
      <c r="T232" s="339"/>
      <c r="U232" s="339"/>
      <c r="V232" s="339"/>
      <c r="W232" s="339"/>
      <c r="X232" s="339"/>
      <c r="Y232" s="73"/>
      <c r="Z232" s="73"/>
      <c r="AA232" s="73"/>
      <c r="AB232" s="73"/>
      <c r="AC232" s="73"/>
      <c r="AD232" s="73"/>
      <c r="AE232" s="73"/>
      <c r="AF232" s="73"/>
    </row>
    <row r="233" spans="2:32" s="81" customFormat="1">
      <c r="B233" s="1717"/>
      <c r="C233" s="1418"/>
      <c r="D233" s="1419"/>
      <c r="E233" s="1568"/>
      <c r="F233" s="1425"/>
      <c r="G233" s="1425"/>
      <c r="H233" s="1648"/>
      <c r="I233" s="1874"/>
      <c r="J233" s="714"/>
      <c r="K233" s="1717"/>
      <c r="L233" s="1901"/>
      <c r="M233" s="339"/>
      <c r="N233" s="339"/>
      <c r="O233" s="339"/>
      <c r="P233" s="339"/>
      <c r="Q233" s="339"/>
      <c r="R233" s="339"/>
      <c r="S233" s="339"/>
      <c r="T233" s="339"/>
      <c r="U233" s="339"/>
      <c r="V233" s="339"/>
      <c r="W233" s="339"/>
      <c r="X233" s="339"/>
      <c r="Y233" s="73"/>
      <c r="Z233" s="73"/>
      <c r="AA233" s="73"/>
      <c r="AB233" s="73"/>
      <c r="AC233" s="73"/>
      <c r="AD233" s="73"/>
      <c r="AE233" s="73"/>
      <c r="AF233" s="73"/>
    </row>
    <row r="234" spans="2:32" s="81" customFormat="1">
      <c r="B234" s="1717"/>
      <c r="C234" s="1418"/>
      <c r="D234" s="1419"/>
      <c r="E234" s="1568"/>
      <c r="F234" s="1425"/>
      <c r="G234" s="1425"/>
      <c r="H234" s="1648"/>
      <c r="I234" s="1874"/>
      <c r="J234" s="1772"/>
      <c r="K234" s="1742"/>
      <c r="L234" s="1901"/>
      <c r="M234" s="345"/>
      <c r="N234" s="345"/>
      <c r="O234" s="339"/>
      <c r="P234" s="339"/>
      <c r="Q234" s="339"/>
      <c r="R234" s="339"/>
      <c r="S234" s="339"/>
      <c r="T234" s="339"/>
      <c r="U234" s="339"/>
      <c r="V234" s="339"/>
      <c r="W234" s="339"/>
      <c r="X234" s="339"/>
      <c r="Y234" s="73"/>
      <c r="Z234" s="73"/>
      <c r="AA234" s="73"/>
      <c r="AB234" s="73"/>
      <c r="AC234" s="73"/>
      <c r="AD234" s="73"/>
      <c r="AE234" s="73"/>
      <c r="AF234" s="73"/>
    </row>
    <row r="235" spans="2:32" s="81" customFormat="1">
      <c r="B235" s="1717"/>
      <c r="C235" s="1418"/>
      <c r="D235" s="1419"/>
      <c r="E235" s="1568"/>
      <c r="F235" s="1425"/>
      <c r="G235" s="1425"/>
      <c r="H235" s="1648"/>
      <c r="I235" s="1874"/>
      <c r="J235" s="714"/>
      <c r="K235" s="1717"/>
      <c r="L235" s="1901"/>
      <c r="M235" s="339"/>
      <c r="N235" s="339"/>
      <c r="O235" s="339"/>
      <c r="P235" s="339"/>
      <c r="Q235" s="339"/>
      <c r="R235" s="339"/>
      <c r="S235" s="339"/>
      <c r="T235" s="339"/>
      <c r="U235" s="339"/>
      <c r="V235" s="339"/>
      <c r="W235" s="339"/>
      <c r="X235" s="339"/>
      <c r="Y235" s="73"/>
      <c r="Z235" s="73"/>
      <c r="AA235" s="73"/>
      <c r="AB235" s="73"/>
      <c r="AC235" s="73"/>
      <c r="AD235" s="73"/>
      <c r="AE235" s="73"/>
      <c r="AF235" s="73"/>
    </row>
    <row r="236" spans="2:32" s="81" customFormat="1">
      <c r="B236" s="1717"/>
      <c r="C236" s="1418"/>
      <c r="D236" s="1419"/>
      <c r="E236" s="1568"/>
      <c r="F236" s="1425"/>
      <c r="G236" s="1425"/>
      <c r="H236" s="1648"/>
      <c r="I236" s="1874"/>
      <c r="J236" s="714"/>
      <c r="K236" s="1717"/>
      <c r="L236" s="1902"/>
      <c r="M236" s="339"/>
      <c r="N236" s="339"/>
      <c r="O236" s="339"/>
      <c r="P236" s="339"/>
      <c r="Q236" s="339"/>
      <c r="R236" s="339"/>
      <c r="S236" s="339"/>
      <c r="T236" s="339"/>
      <c r="U236" s="339"/>
      <c r="V236" s="339"/>
      <c r="W236" s="339"/>
      <c r="X236" s="339"/>
      <c r="Y236" s="73"/>
      <c r="Z236" s="73"/>
      <c r="AA236" s="73"/>
      <c r="AB236" s="73"/>
      <c r="AC236" s="73"/>
      <c r="AD236" s="73"/>
      <c r="AE236" s="73"/>
      <c r="AF236" s="73"/>
    </row>
    <row r="237" spans="2:32" s="81" customFormat="1">
      <c r="B237" s="1717"/>
      <c r="C237" s="1418"/>
      <c r="D237" s="1419"/>
      <c r="E237" s="1568"/>
      <c r="F237" s="1425"/>
      <c r="G237" s="1425"/>
      <c r="H237" s="1648"/>
      <c r="I237" s="1874"/>
      <c r="J237" s="714"/>
      <c r="K237" s="1717"/>
      <c r="L237" s="1901"/>
      <c r="M237" s="339"/>
      <c r="N237" s="339"/>
      <c r="O237" s="339"/>
      <c r="P237" s="339"/>
      <c r="Q237" s="339"/>
      <c r="R237" s="339"/>
      <c r="S237" s="339"/>
      <c r="T237" s="339"/>
      <c r="U237" s="339"/>
      <c r="V237" s="339"/>
      <c r="W237" s="339"/>
      <c r="X237" s="339"/>
      <c r="Y237" s="73"/>
      <c r="Z237" s="73"/>
      <c r="AA237" s="73"/>
      <c r="AB237" s="73"/>
      <c r="AC237" s="73"/>
      <c r="AD237" s="73"/>
      <c r="AE237" s="73"/>
      <c r="AF237" s="73"/>
    </row>
    <row r="238" spans="2:32" s="81" customFormat="1">
      <c r="B238" s="1717"/>
      <c r="C238" s="1418"/>
      <c r="D238" s="1419"/>
      <c r="E238" s="1568"/>
      <c r="F238" s="1425"/>
      <c r="G238" s="1425"/>
      <c r="H238" s="1648"/>
      <c r="I238" s="1874"/>
      <c r="J238" s="714"/>
      <c r="K238" s="1717"/>
      <c r="L238" s="1901"/>
      <c r="M238" s="339"/>
      <c r="N238" s="339"/>
      <c r="O238" s="339"/>
      <c r="P238" s="339"/>
      <c r="Q238" s="339"/>
      <c r="R238" s="339"/>
      <c r="S238" s="339"/>
      <c r="T238" s="339"/>
      <c r="U238" s="339"/>
      <c r="V238" s="339"/>
      <c r="W238" s="339"/>
      <c r="X238" s="339"/>
      <c r="Y238" s="73"/>
      <c r="Z238" s="73"/>
      <c r="AA238" s="73"/>
      <c r="AB238" s="73"/>
      <c r="AC238" s="73"/>
      <c r="AD238" s="73"/>
      <c r="AE238" s="73"/>
      <c r="AF238" s="73"/>
    </row>
    <row r="239" spans="2:32" s="81" customFormat="1">
      <c r="B239" s="1717"/>
      <c r="C239" s="1418"/>
      <c r="D239" s="1419"/>
      <c r="E239" s="1568"/>
      <c r="F239" s="1425"/>
      <c r="G239" s="1425"/>
      <c r="H239" s="1648"/>
      <c r="I239" s="1874"/>
      <c r="J239" s="714"/>
      <c r="K239" s="1717"/>
      <c r="L239" s="1901"/>
      <c r="M239" s="339"/>
      <c r="N239" s="339"/>
      <c r="O239" s="339"/>
      <c r="P239" s="339"/>
      <c r="Q239" s="339"/>
      <c r="R239" s="339"/>
      <c r="S239" s="339"/>
      <c r="T239" s="339"/>
      <c r="U239" s="339"/>
      <c r="V239" s="339"/>
      <c r="W239" s="339"/>
      <c r="X239" s="339"/>
      <c r="Y239" s="73"/>
      <c r="Z239" s="73"/>
      <c r="AA239" s="73"/>
      <c r="AB239" s="73"/>
      <c r="AC239" s="73"/>
      <c r="AD239" s="73"/>
      <c r="AE239" s="73"/>
      <c r="AF239" s="73"/>
    </row>
    <row r="240" spans="2:32" s="81" customFormat="1">
      <c r="B240" s="1717"/>
      <c r="C240" s="1418"/>
      <c r="D240" s="1419"/>
      <c r="E240" s="1568"/>
      <c r="F240" s="1425"/>
      <c r="G240" s="1425"/>
      <c r="H240" s="1648"/>
      <c r="I240" s="1874"/>
      <c r="J240" s="714"/>
      <c r="K240" s="1717"/>
      <c r="L240" s="1901"/>
      <c r="M240" s="339"/>
      <c r="N240" s="339"/>
      <c r="O240" s="339"/>
      <c r="P240" s="339"/>
      <c r="Q240" s="339"/>
      <c r="R240" s="339"/>
      <c r="S240" s="339"/>
      <c r="T240" s="339"/>
      <c r="U240" s="339"/>
      <c r="V240" s="339"/>
      <c r="W240" s="339"/>
      <c r="X240" s="339"/>
      <c r="Y240" s="73"/>
      <c r="Z240" s="73"/>
      <c r="AA240" s="73"/>
      <c r="AB240" s="73"/>
      <c r="AC240" s="73"/>
      <c r="AD240" s="73"/>
      <c r="AE240" s="73"/>
      <c r="AF240" s="73"/>
    </row>
    <row r="241" spans="2:32" s="81" customFormat="1">
      <c r="B241" s="1717"/>
      <c r="C241" s="1418"/>
      <c r="D241" s="1419"/>
      <c r="E241" s="1568"/>
      <c r="F241" s="1425"/>
      <c r="G241" s="1425"/>
      <c r="H241" s="1648"/>
      <c r="I241" s="1874"/>
      <c r="J241" s="714"/>
      <c r="K241" s="1717"/>
      <c r="L241" s="1901"/>
      <c r="M241" s="339"/>
      <c r="N241" s="339"/>
      <c r="O241" s="339"/>
      <c r="P241" s="339"/>
      <c r="Q241" s="339"/>
      <c r="R241" s="339"/>
      <c r="S241" s="339"/>
      <c r="T241" s="339"/>
      <c r="U241" s="339"/>
      <c r="V241" s="339"/>
      <c r="W241" s="339"/>
      <c r="X241" s="339"/>
      <c r="Y241" s="73"/>
      <c r="Z241" s="73"/>
      <c r="AA241" s="73"/>
      <c r="AB241" s="73"/>
      <c r="AC241" s="73"/>
      <c r="AD241" s="73"/>
      <c r="AE241" s="73"/>
      <c r="AF241" s="73"/>
    </row>
    <row r="242" spans="2:32" s="81" customFormat="1">
      <c r="B242" s="1717"/>
      <c r="C242" s="1418"/>
      <c r="D242" s="1419"/>
      <c r="E242" s="1568"/>
      <c r="F242" s="1425"/>
      <c r="G242" s="1425"/>
      <c r="H242" s="1648"/>
      <c r="I242" s="1874"/>
      <c r="J242" s="714"/>
      <c r="K242" s="1717"/>
      <c r="L242" s="1901"/>
      <c r="M242" s="339"/>
      <c r="N242" s="339"/>
      <c r="O242" s="339"/>
      <c r="P242" s="339"/>
      <c r="Q242" s="339"/>
      <c r="R242" s="339"/>
      <c r="S242" s="339"/>
      <c r="T242" s="339"/>
      <c r="U242" s="339"/>
      <c r="V242" s="339"/>
      <c r="W242" s="339"/>
      <c r="X242" s="339"/>
      <c r="Y242" s="73"/>
      <c r="Z242" s="73"/>
      <c r="AA242" s="73"/>
      <c r="AB242" s="73"/>
      <c r="AC242" s="73"/>
      <c r="AD242" s="73"/>
      <c r="AE242" s="73"/>
      <c r="AF242" s="73"/>
    </row>
    <row r="243" spans="2:32" s="81" customFormat="1">
      <c r="B243" s="1717"/>
      <c r="C243" s="1418"/>
      <c r="D243" s="1419"/>
      <c r="E243" s="1568"/>
      <c r="F243" s="1425"/>
      <c r="G243" s="1425"/>
      <c r="H243" s="1648"/>
      <c r="I243" s="1874"/>
      <c r="J243" s="714"/>
      <c r="K243" s="1717"/>
      <c r="L243" s="1901"/>
      <c r="M243" s="339"/>
      <c r="N243" s="339"/>
      <c r="O243" s="339"/>
      <c r="P243" s="339"/>
      <c r="Q243" s="339"/>
      <c r="R243" s="339"/>
      <c r="S243" s="339"/>
      <c r="T243" s="339"/>
      <c r="U243" s="339"/>
      <c r="V243" s="339"/>
      <c r="W243" s="339"/>
      <c r="X243" s="339"/>
      <c r="Y243" s="73"/>
      <c r="Z243" s="73"/>
      <c r="AA243" s="73"/>
      <c r="AB243" s="73"/>
      <c r="AC243" s="73"/>
      <c r="AD243" s="73"/>
      <c r="AE243" s="73"/>
      <c r="AF243" s="73"/>
    </row>
    <row r="244" spans="2:32" s="81" customFormat="1">
      <c r="B244" s="1717"/>
      <c r="C244" s="1418"/>
      <c r="D244" s="1419"/>
      <c r="E244" s="1568"/>
      <c r="F244" s="1425"/>
      <c r="G244" s="1425"/>
      <c r="H244" s="1648"/>
      <c r="I244" s="1874"/>
      <c r="J244" s="714"/>
      <c r="K244" s="1717"/>
      <c r="L244" s="1901"/>
      <c r="M244" s="339"/>
      <c r="N244" s="339"/>
      <c r="O244" s="339"/>
      <c r="P244" s="339"/>
      <c r="Q244" s="339"/>
      <c r="R244" s="339"/>
      <c r="S244" s="339"/>
      <c r="T244" s="339"/>
      <c r="U244" s="339"/>
      <c r="V244" s="339"/>
      <c r="W244" s="339"/>
      <c r="X244" s="339"/>
      <c r="Y244" s="73"/>
      <c r="Z244" s="73"/>
      <c r="AA244" s="73"/>
      <c r="AB244" s="73"/>
      <c r="AC244" s="73"/>
      <c r="AD244" s="73"/>
      <c r="AE244" s="73"/>
      <c r="AF244" s="73"/>
    </row>
    <row r="245" spans="2:32" s="81" customFormat="1">
      <c r="B245" s="1717"/>
      <c r="C245" s="1418"/>
      <c r="D245" s="1419"/>
      <c r="E245" s="1568"/>
      <c r="F245" s="1425"/>
      <c r="G245" s="1425"/>
      <c r="H245" s="1648"/>
      <c r="I245" s="1874"/>
      <c r="J245" s="714"/>
      <c r="K245" s="1717"/>
      <c r="L245" s="1901"/>
      <c r="M245" s="339"/>
      <c r="N245" s="339"/>
      <c r="O245" s="339"/>
      <c r="P245" s="339"/>
      <c r="Q245" s="339"/>
      <c r="R245" s="339"/>
      <c r="S245" s="339"/>
      <c r="T245" s="339"/>
      <c r="U245" s="339"/>
      <c r="V245" s="339"/>
      <c r="W245" s="339"/>
      <c r="X245" s="339"/>
      <c r="Y245" s="73"/>
      <c r="Z245" s="73"/>
      <c r="AA245" s="73"/>
      <c r="AB245" s="73"/>
      <c r="AC245" s="73"/>
      <c r="AD245" s="73"/>
      <c r="AE245" s="73"/>
      <c r="AF245" s="73"/>
    </row>
    <row r="246" spans="2:32" s="81" customFormat="1">
      <c r="B246" s="1717"/>
      <c r="C246" s="1418"/>
      <c r="D246" s="1419"/>
      <c r="E246" s="1568"/>
      <c r="F246" s="1425"/>
      <c r="G246" s="1425"/>
      <c r="H246" s="1648"/>
      <c r="I246" s="1874"/>
      <c r="J246" s="714"/>
      <c r="K246" s="1717"/>
      <c r="L246" s="1901"/>
      <c r="M246" s="339"/>
      <c r="N246" s="339"/>
      <c r="O246" s="339"/>
      <c r="P246" s="339"/>
      <c r="Q246" s="339"/>
      <c r="R246" s="339"/>
      <c r="S246" s="339"/>
      <c r="T246" s="339"/>
      <c r="U246" s="339"/>
      <c r="V246" s="339"/>
      <c r="W246" s="339"/>
      <c r="X246" s="339"/>
      <c r="Y246" s="73"/>
      <c r="Z246" s="73"/>
      <c r="AA246" s="73"/>
      <c r="AB246" s="73"/>
      <c r="AC246" s="73"/>
      <c r="AD246" s="73"/>
      <c r="AE246" s="73"/>
      <c r="AF246" s="73"/>
    </row>
    <row r="247" spans="2:32" s="81" customFormat="1">
      <c r="B247" s="1717"/>
      <c r="C247" s="1418"/>
      <c r="D247" s="1419"/>
      <c r="E247" s="1568"/>
      <c r="F247" s="1425"/>
      <c r="G247" s="1425"/>
      <c r="H247" s="1648"/>
      <c r="I247" s="1874"/>
      <c r="J247" s="714"/>
      <c r="K247" s="1717"/>
      <c r="L247" s="1901"/>
      <c r="M247" s="339"/>
      <c r="N247" s="339"/>
      <c r="O247" s="339"/>
      <c r="P247" s="339"/>
      <c r="Q247" s="339"/>
      <c r="R247" s="339"/>
      <c r="S247" s="339"/>
      <c r="T247" s="339"/>
      <c r="U247" s="339"/>
      <c r="V247" s="339"/>
      <c r="W247" s="339"/>
      <c r="X247" s="339"/>
      <c r="Y247" s="73"/>
      <c r="Z247" s="73"/>
      <c r="AA247" s="73"/>
      <c r="AB247" s="73"/>
      <c r="AC247" s="73"/>
      <c r="AD247" s="73"/>
      <c r="AE247" s="73"/>
      <c r="AF247" s="73"/>
    </row>
    <row r="248" spans="2:32" s="81" customFormat="1">
      <c r="B248" s="1717"/>
      <c r="C248" s="1418"/>
      <c r="D248" s="1419"/>
      <c r="E248" s="1568"/>
      <c r="F248" s="1425"/>
      <c r="G248" s="1425"/>
      <c r="H248" s="1648"/>
      <c r="I248" s="1874"/>
      <c r="J248" s="714"/>
      <c r="K248" s="1717"/>
      <c r="L248" s="1901"/>
      <c r="M248" s="339"/>
      <c r="N248" s="339"/>
      <c r="O248" s="339"/>
      <c r="P248" s="339"/>
      <c r="Q248" s="339"/>
      <c r="R248" s="339"/>
      <c r="S248" s="339"/>
      <c r="T248" s="339"/>
      <c r="U248" s="339"/>
      <c r="V248" s="339"/>
      <c r="W248" s="339"/>
      <c r="X248" s="339"/>
      <c r="Y248" s="73"/>
      <c r="Z248" s="73"/>
      <c r="AA248" s="73"/>
      <c r="AB248" s="73"/>
      <c r="AC248" s="73"/>
      <c r="AD248" s="73"/>
      <c r="AE248" s="73"/>
      <c r="AF248" s="73"/>
    </row>
    <row r="249" spans="2:32" s="81" customFormat="1">
      <c r="B249" s="1717"/>
      <c r="C249" s="1418"/>
      <c r="D249" s="1419"/>
      <c r="E249" s="1568"/>
      <c r="F249" s="1425"/>
      <c r="G249" s="1425"/>
      <c r="H249" s="1648"/>
      <c r="I249" s="1874"/>
      <c r="J249" s="714"/>
      <c r="K249" s="1717"/>
      <c r="L249" s="1901"/>
      <c r="M249" s="339"/>
      <c r="N249" s="339"/>
      <c r="O249" s="339"/>
      <c r="P249" s="339"/>
      <c r="Q249" s="339"/>
      <c r="R249" s="339"/>
      <c r="S249" s="339"/>
      <c r="T249" s="339"/>
      <c r="U249" s="339"/>
      <c r="V249" s="339"/>
      <c r="W249" s="339"/>
      <c r="X249" s="339"/>
      <c r="Y249" s="73"/>
      <c r="Z249" s="73"/>
      <c r="AA249" s="73"/>
      <c r="AB249" s="73"/>
      <c r="AC249" s="73"/>
      <c r="AD249" s="73"/>
      <c r="AE249" s="73"/>
      <c r="AF249" s="73"/>
    </row>
    <row r="250" spans="2:32" s="81" customFormat="1">
      <c r="B250" s="1717"/>
      <c r="C250" s="1418"/>
      <c r="D250" s="1419"/>
      <c r="E250" s="1568"/>
      <c r="F250" s="1425"/>
      <c r="G250" s="1425"/>
      <c r="H250" s="1648"/>
      <c r="I250" s="1874"/>
      <c r="J250" s="714"/>
      <c r="K250" s="1717"/>
      <c r="L250" s="1901"/>
      <c r="M250" s="339"/>
      <c r="N250" s="339"/>
      <c r="O250" s="339"/>
      <c r="P250" s="339"/>
      <c r="Q250" s="339"/>
      <c r="R250" s="339"/>
      <c r="S250" s="339"/>
      <c r="T250" s="339"/>
      <c r="U250" s="339"/>
      <c r="V250" s="339"/>
      <c r="W250" s="339"/>
      <c r="X250" s="339"/>
      <c r="Y250" s="73"/>
      <c r="Z250" s="73"/>
      <c r="AA250" s="73"/>
      <c r="AB250" s="73"/>
      <c r="AC250" s="73"/>
      <c r="AD250" s="73"/>
      <c r="AE250" s="73"/>
      <c r="AF250" s="73"/>
    </row>
    <row r="251" spans="2:32" s="81" customFormat="1">
      <c r="B251" s="1717"/>
      <c r="C251" s="1418"/>
      <c r="D251" s="1419"/>
      <c r="E251" s="1568"/>
      <c r="F251" s="1425"/>
      <c r="G251" s="1425"/>
      <c r="H251" s="1648"/>
      <c r="I251" s="1874"/>
      <c r="J251" s="714"/>
      <c r="K251" s="1717"/>
      <c r="L251" s="1901"/>
      <c r="M251" s="339"/>
      <c r="N251" s="339"/>
      <c r="O251" s="339"/>
      <c r="P251" s="339"/>
      <c r="Q251" s="339"/>
      <c r="R251" s="339"/>
      <c r="S251" s="339"/>
      <c r="T251" s="339"/>
      <c r="U251" s="339"/>
      <c r="V251" s="339"/>
      <c r="W251" s="339"/>
      <c r="X251" s="339"/>
      <c r="Y251" s="73"/>
      <c r="Z251" s="73"/>
      <c r="AA251" s="73"/>
      <c r="AB251" s="73"/>
      <c r="AC251" s="73"/>
      <c r="AD251" s="73"/>
      <c r="AE251" s="73"/>
      <c r="AF251" s="73"/>
    </row>
    <row r="252" spans="2:32" s="81" customFormat="1">
      <c r="B252" s="1717"/>
      <c r="C252" s="1418"/>
      <c r="D252" s="1419"/>
      <c r="E252" s="1568"/>
      <c r="F252" s="1425"/>
      <c r="G252" s="1425"/>
      <c r="H252" s="1648"/>
      <c r="I252" s="1874"/>
      <c r="J252" s="714"/>
      <c r="K252" s="1717"/>
      <c r="L252" s="1901"/>
      <c r="M252" s="339"/>
      <c r="N252" s="339"/>
      <c r="O252" s="339"/>
      <c r="P252" s="339"/>
      <c r="Q252" s="339"/>
      <c r="R252" s="339"/>
      <c r="S252" s="339"/>
      <c r="T252" s="339"/>
      <c r="U252" s="339"/>
      <c r="V252" s="339"/>
      <c r="W252" s="339"/>
      <c r="X252" s="339"/>
      <c r="Y252" s="73"/>
      <c r="Z252" s="73"/>
      <c r="AA252" s="73"/>
      <c r="AB252" s="73"/>
      <c r="AC252" s="73"/>
      <c r="AD252" s="73"/>
      <c r="AE252" s="73"/>
      <c r="AF252" s="73"/>
    </row>
    <row r="253" spans="2:32" s="81" customFormat="1">
      <c r="B253" s="1717"/>
      <c r="C253" s="1418"/>
      <c r="D253" s="1419"/>
      <c r="E253" s="1568"/>
      <c r="F253" s="1425"/>
      <c r="G253" s="1425"/>
      <c r="H253" s="1648"/>
      <c r="I253" s="1874"/>
      <c r="J253" s="714"/>
      <c r="K253" s="1717"/>
      <c r="L253" s="1901"/>
      <c r="M253" s="339"/>
      <c r="N253" s="339"/>
      <c r="O253" s="339"/>
      <c r="P253" s="339"/>
      <c r="Q253" s="339"/>
      <c r="R253" s="339"/>
      <c r="S253" s="339"/>
      <c r="T253" s="339"/>
      <c r="U253" s="339"/>
      <c r="V253" s="339"/>
      <c r="W253" s="339"/>
      <c r="X253" s="339"/>
      <c r="Y253" s="73"/>
      <c r="Z253" s="73"/>
      <c r="AA253" s="73"/>
      <c r="AB253" s="73"/>
      <c r="AC253" s="73"/>
      <c r="AD253" s="73"/>
      <c r="AE253" s="73"/>
      <c r="AF253" s="73"/>
    </row>
    <row r="254" spans="2:32" s="81" customFormat="1">
      <c r="B254" s="1717"/>
      <c r="C254" s="1418"/>
      <c r="D254" s="1419"/>
      <c r="E254" s="1568"/>
      <c r="F254" s="1425"/>
      <c r="G254" s="1425"/>
      <c r="H254" s="1648"/>
      <c r="I254" s="1874"/>
      <c r="J254" s="714"/>
      <c r="K254" s="1717"/>
      <c r="L254" s="1901"/>
      <c r="M254" s="339"/>
      <c r="N254" s="339"/>
      <c r="O254" s="339"/>
      <c r="P254" s="339"/>
      <c r="Q254" s="339"/>
      <c r="R254" s="339"/>
      <c r="S254" s="339"/>
      <c r="T254" s="339"/>
      <c r="U254" s="339"/>
      <c r="V254" s="339"/>
      <c r="W254" s="339"/>
      <c r="X254" s="339"/>
      <c r="Y254" s="73"/>
      <c r="Z254" s="73"/>
      <c r="AA254" s="73"/>
      <c r="AB254" s="73"/>
      <c r="AC254" s="73"/>
      <c r="AD254" s="73"/>
      <c r="AE254" s="73"/>
      <c r="AF254" s="73"/>
    </row>
    <row r="255" spans="2:32" s="81" customFormat="1">
      <c r="B255" s="1717"/>
      <c r="C255" s="1418"/>
      <c r="D255" s="1419"/>
      <c r="E255" s="1568"/>
      <c r="F255" s="1425"/>
      <c r="G255" s="1425"/>
      <c r="H255" s="1648"/>
      <c r="I255" s="1874"/>
      <c r="J255" s="714"/>
      <c r="K255" s="1717"/>
      <c r="L255" s="1901"/>
      <c r="M255" s="339"/>
      <c r="N255" s="339"/>
      <c r="O255" s="339"/>
      <c r="P255" s="339"/>
      <c r="Q255" s="339"/>
      <c r="R255" s="339"/>
      <c r="S255" s="339"/>
      <c r="T255" s="339"/>
      <c r="U255" s="339"/>
      <c r="V255" s="339"/>
      <c r="W255" s="339"/>
      <c r="X255" s="339"/>
      <c r="Y255" s="73"/>
      <c r="Z255" s="73"/>
      <c r="AA255" s="73"/>
      <c r="AB255" s="73"/>
      <c r="AC255" s="73"/>
      <c r="AD255" s="73"/>
      <c r="AE255" s="73"/>
      <c r="AF255" s="73"/>
    </row>
    <row r="256" spans="2:32" s="81" customFormat="1">
      <c r="B256" s="1717"/>
      <c r="C256" s="1418"/>
      <c r="D256" s="1419"/>
      <c r="E256" s="1568"/>
      <c r="F256" s="1425"/>
      <c r="G256" s="1425"/>
      <c r="H256" s="1648"/>
      <c r="I256" s="1874"/>
      <c r="J256" s="714"/>
      <c r="K256" s="1717"/>
      <c r="L256" s="1901"/>
      <c r="M256" s="339"/>
      <c r="N256" s="339"/>
      <c r="O256" s="339"/>
      <c r="P256" s="339"/>
      <c r="Q256" s="339"/>
      <c r="R256" s="339"/>
      <c r="S256" s="339"/>
      <c r="T256" s="339"/>
      <c r="U256" s="339"/>
      <c r="V256" s="339"/>
      <c r="W256" s="339"/>
      <c r="X256" s="339"/>
      <c r="Y256" s="73"/>
      <c r="Z256" s="73"/>
      <c r="AA256" s="73"/>
      <c r="AB256" s="73"/>
      <c r="AC256" s="73"/>
      <c r="AD256" s="73"/>
      <c r="AE256" s="73"/>
      <c r="AF256" s="73"/>
    </row>
    <row r="257" spans="2:32" s="81" customFormat="1">
      <c r="B257" s="1717"/>
      <c r="C257" s="1418"/>
      <c r="D257" s="1419"/>
      <c r="E257" s="1568"/>
      <c r="F257" s="1425"/>
      <c r="G257" s="1425"/>
      <c r="H257" s="1648"/>
      <c r="I257" s="1874"/>
      <c r="J257" s="714"/>
      <c r="K257" s="1717"/>
      <c r="L257" s="1901"/>
      <c r="M257" s="339"/>
      <c r="N257" s="339"/>
      <c r="O257" s="339"/>
      <c r="P257" s="339"/>
      <c r="Q257" s="339"/>
      <c r="R257" s="339"/>
      <c r="S257" s="339"/>
      <c r="T257" s="339"/>
      <c r="U257" s="339"/>
      <c r="V257" s="339"/>
      <c r="W257" s="339"/>
      <c r="X257" s="339"/>
      <c r="Y257" s="73"/>
      <c r="Z257" s="73"/>
      <c r="AA257" s="73"/>
      <c r="AB257" s="73"/>
      <c r="AC257" s="73"/>
      <c r="AD257" s="73"/>
      <c r="AE257" s="73"/>
      <c r="AF257" s="73"/>
    </row>
    <row r="258" spans="2:32" s="81" customFormat="1">
      <c r="B258" s="1717"/>
      <c r="C258" s="1418"/>
      <c r="D258" s="1419"/>
      <c r="E258" s="1568"/>
      <c r="F258" s="1425"/>
      <c r="G258" s="1425"/>
      <c r="H258" s="1648"/>
      <c r="I258" s="1874"/>
      <c r="J258" s="714"/>
      <c r="K258" s="1717"/>
      <c r="L258" s="1901"/>
      <c r="M258" s="339"/>
      <c r="N258" s="339"/>
      <c r="O258" s="339"/>
      <c r="P258" s="339"/>
      <c r="Q258" s="339"/>
      <c r="R258" s="339"/>
      <c r="S258" s="339"/>
      <c r="T258" s="339"/>
      <c r="U258" s="339"/>
      <c r="V258" s="339"/>
      <c r="W258" s="339"/>
      <c r="X258" s="339"/>
      <c r="Y258" s="73"/>
      <c r="Z258" s="73"/>
      <c r="AA258" s="73"/>
      <c r="AB258" s="73"/>
      <c r="AC258" s="73"/>
      <c r="AD258" s="73"/>
      <c r="AE258" s="73"/>
      <c r="AF258" s="73"/>
    </row>
    <row r="259" spans="2:32" s="81" customFormat="1">
      <c r="B259" s="1717"/>
      <c r="C259" s="1418"/>
      <c r="D259" s="1419"/>
      <c r="E259" s="1568"/>
      <c r="F259" s="1425"/>
      <c r="G259" s="1425"/>
      <c r="H259" s="1648"/>
      <c r="I259" s="1874"/>
      <c r="J259" s="714"/>
      <c r="K259" s="1717"/>
      <c r="L259" s="1901"/>
      <c r="M259" s="339"/>
      <c r="N259" s="339"/>
      <c r="O259" s="339"/>
      <c r="P259" s="339"/>
      <c r="Q259" s="339"/>
      <c r="R259" s="339"/>
      <c r="S259" s="339"/>
      <c r="T259" s="339"/>
      <c r="U259" s="339"/>
      <c r="V259" s="339"/>
      <c r="W259" s="339"/>
      <c r="X259" s="339"/>
      <c r="Y259" s="73"/>
      <c r="Z259" s="73"/>
      <c r="AA259" s="73"/>
      <c r="AB259" s="73"/>
      <c r="AC259" s="73"/>
      <c r="AD259" s="73"/>
      <c r="AE259" s="73"/>
      <c r="AF259" s="73"/>
    </row>
    <row r="260" spans="2:32" s="81" customFormat="1">
      <c r="B260" s="1717"/>
      <c r="C260" s="1418"/>
      <c r="D260" s="1419"/>
      <c r="E260" s="1568"/>
      <c r="F260" s="1425"/>
      <c r="G260" s="1425"/>
      <c r="H260" s="1648"/>
      <c r="I260" s="1874"/>
      <c r="J260" s="714"/>
      <c r="K260" s="1717"/>
      <c r="L260" s="1901"/>
      <c r="M260" s="339"/>
      <c r="N260" s="339"/>
      <c r="O260" s="339"/>
      <c r="P260" s="339"/>
      <c r="Q260" s="339"/>
      <c r="R260" s="339"/>
      <c r="S260" s="339"/>
      <c r="T260" s="339"/>
      <c r="U260" s="339"/>
      <c r="V260" s="339"/>
      <c r="W260" s="339"/>
      <c r="X260" s="339"/>
      <c r="Y260" s="73"/>
      <c r="Z260" s="73"/>
      <c r="AA260" s="73"/>
      <c r="AB260" s="73"/>
      <c r="AC260" s="73"/>
      <c r="AD260" s="73"/>
      <c r="AE260" s="73"/>
      <c r="AF260" s="73"/>
    </row>
    <row r="261" spans="2:32" s="81" customFormat="1">
      <c r="B261" s="1717"/>
      <c r="C261" s="1418"/>
      <c r="D261" s="1419"/>
      <c r="E261" s="1568"/>
      <c r="F261" s="1425"/>
      <c r="G261" s="1425"/>
      <c r="H261" s="1648"/>
      <c r="I261" s="1874"/>
      <c r="J261" s="714"/>
      <c r="K261" s="1717"/>
      <c r="L261" s="1901"/>
      <c r="M261" s="339"/>
      <c r="N261" s="339"/>
      <c r="O261" s="339"/>
      <c r="P261" s="339"/>
      <c r="Q261" s="339"/>
      <c r="R261" s="339"/>
      <c r="S261" s="339"/>
      <c r="T261" s="339"/>
      <c r="U261" s="339"/>
      <c r="V261" s="339"/>
      <c r="W261" s="339"/>
      <c r="X261" s="339"/>
      <c r="Y261" s="73"/>
      <c r="Z261" s="73"/>
      <c r="AA261" s="73"/>
      <c r="AB261" s="73"/>
      <c r="AC261" s="73"/>
      <c r="AD261" s="73"/>
      <c r="AE261" s="73"/>
      <c r="AF261" s="73"/>
    </row>
    <row r="262" spans="2:32" s="81" customFormat="1">
      <c r="B262" s="1717"/>
      <c r="C262" s="1418"/>
      <c r="D262" s="1419"/>
      <c r="E262" s="1568"/>
      <c r="F262" s="1425"/>
      <c r="G262" s="1425"/>
      <c r="H262" s="1648"/>
      <c r="I262" s="1874"/>
      <c r="J262" s="714"/>
      <c r="K262" s="1717"/>
      <c r="L262" s="1901"/>
      <c r="M262" s="339"/>
      <c r="N262" s="339"/>
      <c r="O262" s="339"/>
      <c r="P262" s="339"/>
      <c r="Q262" s="339"/>
      <c r="R262" s="339"/>
      <c r="S262" s="339"/>
      <c r="T262" s="339"/>
      <c r="U262" s="339"/>
      <c r="V262" s="339"/>
      <c r="W262" s="339"/>
      <c r="X262" s="339"/>
      <c r="Y262" s="73"/>
      <c r="Z262" s="73"/>
      <c r="AA262" s="73"/>
      <c r="AB262" s="73"/>
      <c r="AC262" s="73"/>
      <c r="AD262" s="73"/>
      <c r="AE262" s="73"/>
      <c r="AF262" s="73"/>
    </row>
    <row r="263" spans="2:32" s="81" customFormat="1">
      <c r="B263" s="1717"/>
      <c r="C263" s="1418"/>
      <c r="D263" s="1419"/>
      <c r="E263" s="1568"/>
      <c r="F263" s="1425"/>
      <c r="G263" s="1425"/>
      <c r="H263" s="1648"/>
      <c r="I263" s="1874"/>
      <c r="J263" s="714"/>
      <c r="K263" s="1717"/>
      <c r="L263" s="1901"/>
      <c r="M263" s="339"/>
      <c r="N263" s="339"/>
      <c r="O263" s="339"/>
      <c r="P263" s="339"/>
      <c r="Q263" s="339"/>
      <c r="R263" s="339"/>
      <c r="S263" s="339"/>
      <c r="T263" s="339"/>
      <c r="U263" s="339"/>
      <c r="V263" s="339"/>
      <c r="W263" s="339"/>
      <c r="X263" s="339"/>
      <c r="Y263" s="73"/>
      <c r="Z263" s="73"/>
      <c r="AA263" s="73"/>
      <c r="AB263" s="73"/>
      <c r="AC263" s="73"/>
      <c r="AD263" s="73"/>
      <c r="AE263" s="73"/>
      <c r="AF263" s="73"/>
    </row>
    <row r="264" spans="2:32" s="81" customFormat="1">
      <c r="B264" s="1717"/>
      <c r="C264" s="1418"/>
      <c r="D264" s="1419"/>
      <c r="E264" s="1568"/>
      <c r="F264" s="1425"/>
      <c r="G264" s="1425"/>
      <c r="H264" s="1648"/>
      <c r="I264" s="1874"/>
      <c r="J264" s="714"/>
      <c r="K264" s="1717"/>
      <c r="L264" s="1901"/>
      <c r="M264" s="339"/>
      <c r="N264" s="339"/>
      <c r="O264" s="339"/>
      <c r="P264" s="339"/>
      <c r="Q264" s="339"/>
      <c r="R264" s="339"/>
      <c r="S264" s="339"/>
      <c r="T264" s="339"/>
      <c r="U264" s="339"/>
      <c r="V264" s="339"/>
      <c r="W264" s="339"/>
      <c r="X264" s="339"/>
      <c r="Y264" s="73"/>
      <c r="Z264" s="73"/>
      <c r="AA264" s="73"/>
      <c r="AB264" s="73"/>
      <c r="AC264" s="73"/>
      <c r="AD264" s="73"/>
      <c r="AE264" s="73"/>
      <c r="AF264" s="73"/>
    </row>
    <row r="265" spans="2:32" s="81" customFormat="1">
      <c r="B265" s="1717"/>
      <c r="C265" s="1418"/>
      <c r="D265" s="1419"/>
      <c r="E265" s="1568"/>
      <c r="F265" s="1425"/>
      <c r="G265" s="1425"/>
      <c r="H265" s="1648"/>
      <c r="I265" s="1874"/>
      <c r="J265" s="714"/>
      <c r="K265" s="1717"/>
      <c r="L265" s="1901"/>
      <c r="M265" s="339"/>
      <c r="N265" s="339"/>
      <c r="O265" s="339"/>
      <c r="P265" s="339"/>
      <c r="Q265" s="339"/>
      <c r="R265" s="339"/>
      <c r="S265" s="339"/>
      <c r="T265" s="339"/>
      <c r="U265" s="339"/>
      <c r="V265" s="339"/>
      <c r="W265" s="339"/>
      <c r="X265" s="339"/>
      <c r="Y265" s="73"/>
      <c r="Z265" s="73"/>
      <c r="AA265" s="73"/>
      <c r="AB265" s="73"/>
      <c r="AC265" s="73"/>
      <c r="AD265" s="73"/>
      <c r="AE265" s="73"/>
      <c r="AF265" s="73"/>
    </row>
    <row r="266" spans="2:32" s="81" customFormat="1">
      <c r="B266" s="1717"/>
      <c r="C266" s="1418"/>
      <c r="D266" s="1419"/>
      <c r="E266" s="1568"/>
      <c r="F266" s="1425"/>
      <c r="G266" s="1425"/>
      <c r="H266" s="1648"/>
      <c r="I266" s="1874"/>
      <c r="J266" s="714"/>
      <c r="K266" s="1717"/>
      <c r="L266" s="1901"/>
      <c r="M266" s="339"/>
      <c r="N266" s="339"/>
      <c r="O266" s="339"/>
      <c r="P266" s="339"/>
      <c r="Q266" s="339"/>
      <c r="R266" s="339"/>
      <c r="S266" s="339"/>
      <c r="T266" s="339"/>
      <c r="U266" s="339"/>
      <c r="V266" s="339"/>
      <c r="W266" s="339"/>
      <c r="X266" s="339"/>
      <c r="Y266" s="73"/>
      <c r="Z266" s="73"/>
      <c r="AA266" s="73"/>
      <c r="AB266" s="73"/>
      <c r="AC266" s="73"/>
      <c r="AD266" s="73"/>
      <c r="AE266" s="73"/>
      <c r="AF266" s="73"/>
    </row>
    <row r="267" spans="2:32" s="81" customFormat="1">
      <c r="B267" s="1717"/>
      <c r="C267" s="1418"/>
      <c r="D267" s="1419"/>
      <c r="E267" s="1568"/>
      <c r="F267" s="1425"/>
      <c r="G267" s="1425"/>
      <c r="H267" s="1648"/>
      <c r="I267" s="1874"/>
      <c r="J267" s="714"/>
      <c r="K267" s="1717"/>
      <c r="L267" s="1901"/>
      <c r="M267" s="339"/>
      <c r="N267" s="339"/>
      <c r="O267" s="339"/>
      <c r="P267" s="339"/>
      <c r="Q267" s="339"/>
      <c r="R267" s="339"/>
      <c r="S267" s="339"/>
      <c r="T267" s="339"/>
      <c r="U267" s="339"/>
      <c r="V267" s="339"/>
      <c r="W267" s="339"/>
      <c r="X267" s="339"/>
      <c r="Y267" s="73"/>
      <c r="Z267" s="73"/>
      <c r="AA267" s="73"/>
      <c r="AB267" s="73"/>
      <c r="AC267" s="73"/>
      <c r="AD267" s="73"/>
      <c r="AE267" s="73"/>
      <c r="AF267" s="73"/>
    </row>
    <row r="268" spans="2:32" s="81" customFormat="1">
      <c r="B268" s="1717"/>
      <c r="C268" s="1418"/>
      <c r="D268" s="1419"/>
      <c r="E268" s="1568"/>
      <c r="F268" s="1425"/>
      <c r="G268" s="1425"/>
      <c r="H268" s="1648"/>
      <c r="I268" s="1874"/>
      <c r="J268" s="714"/>
      <c r="K268" s="1717"/>
      <c r="L268" s="1901"/>
      <c r="M268" s="339"/>
      <c r="N268" s="339"/>
      <c r="O268" s="339"/>
      <c r="P268" s="339"/>
      <c r="Q268" s="339"/>
      <c r="R268" s="339"/>
      <c r="S268" s="339"/>
      <c r="T268" s="339"/>
      <c r="U268" s="339"/>
      <c r="V268" s="339"/>
      <c r="W268" s="339"/>
      <c r="X268" s="339"/>
      <c r="Y268" s="73"/>
      <c r="Z268" s="73"/>
      <c r="AA268" s="73"/>
      <c r="AB268" s="73"/>
      <c r="AC268" s="73"/>
      <c r="AD268" s="73"/>
      <c r="AE268" s="73"/>
      <c r="AF268" s="73"/>
    </row>
    <row r="269" spans="2:32" s="81" customFormat="1">
      <c r="B269" s="1717"/>
      <c r="C269" s="1418"/>
      <c r="D269" s="1419"/>
      <c r="E269" s="1568"/>
      <c r="F269" s="1425"/>
      <c r="G269" s="1425"/>
      <c r="H269" s="1648"/>
      <c r="I269" s="1874"/>
      <c r="J269" s="714"/>
      <c r="K269" s="1717"/>
      <c r="L269" s="1901"/>
      <c r="M269" s="339"/>
      <c r="N269" s="339"/>
      <c r="O269" s="339"/>
      <c r="P269" s="339"/>
      <c r="Q269" s="339"/>
      <c r="R269" s="339"/>
      <c r="S269" s="339"/>
      <c r="T269" s="339"/>
      <c r="U269" s="339"/>
      <c r="V269" s="339"/>
      <c r="W269" s="339"/>
      <c r="X269" s="339"/>
      <c r="Y269" s="73"/>
      <c r="Z269" s="73"/>
      <c r="AA269" s="73"/>
      <c r="AB269" s="73"/>
      <c r="AC269" s="73"/>
      <c r="AD269" s="73"/>
      <c r="AE269" s="73"/>
      <c r="AF269" s="73"/>
    </row>
    <row r="270" spans="2:32" s="81" customFormat="1">
      <c r="B270" s="1717"/>
      <c r="C270" s="1418"/>
      <c r="D270" s="1419"/>
      <c r="E270" s="1568"/>
      <c r="F270" s="1425"/>
      <c r="G270" s="1425"/>
      <c r="H270" s="1648"/>
      <c r="I270" s="1874"/>
      <c r="J270" s="714"/>
      <c r="K270" s="1717"/>
      <c r="L270" s="1875"/>
      <c r="M270" s="339"/>
      <c r="N270" s="339"/>
      <c r="O270" s="339"/>
      <c r="P270" s="339"/>
      <c r="Q270" s="339"/>
      <c r="R270" s="339"/>
      <c r="S270" s="339"/>
      <c r="T270" s="339"/>
      <c r="U270" s="339"/>
      <c r="V270" s="339"/>
      <c r="W270" s="339"/>
      <c r="X270" s="339"/>
      <c r="Y270" s="73"/>
      <c r="Z270" s="73"/>
      <c r="AA270" s="73"/>
      <c r="AB270" s="73"/>
      <c r="AC270" s="73"/>
      <c r="AD270" s="73"/>
      <c r="AE270" s="73"/>
      <c r="AF270" s="73"/>
    </row>
    <row r="271" spans="2:32" s="81" customFormat="1">
      <c r="B271" s="1717"/>
      <c r="C271" s="1418"/>
      <c r="D271" s="1419"/>
      <c r="E271" s="1568"/>
      <c r="F271" s="1425"/>
      <c r="G271" s="1425"/>
      <c r="H271" s="1648"/>
      <c r="I271" s="1874"/>
      <c r="J271" s="714"/>
      <c r="K271" s="1717"/>
      <c r="L271" s="1875"/>
      <c r="M271" s="339"/>
      <c r="N271" s="339"/>
      <c r="O271" s="339"/>
      <c r="P271" s="339"/>
      <c r="Q271" s="339"/>
      <c r="R271" s="339"/>
      <c r="S271" s="339"/>
      <c r="T271" s="339"/>
      <c r="U271" s="339"/>
      <c r="V271" s="339"/>
      <c r="W271" s="339"/>
      <c r="X271" s="339"/>
      <c r="Y271" s="73"/>
      <c r="Z271" s="73"/>
      <c r="AA271" s="73"/>
      <c r="AB271" s="73"/>
      <c r="AC271" s="73"/>
      <c r="AD271" s="73"/>
      <c r="AE271" s="73"/>
      <c r="AF271" s="73"/>
    </row>
    <row r="272" spans="2:32" s="81" customFormat="1">
      <c r="B272" s="1717"/>
      <c r="C272" s="1418"/>
      <c r="D272" s="1419"/>
      <c r="E272" s="1568"/>
      <c r="F272" s="1425"/>
      <c r="G272" s="1425"/>
      <c r="H272" s="1648"/>
      <c r="I272" s="1874"/>
      <c r="J272" s="714"/>
      <c r="K272" s="1717"/>
      <c r="L272" s="1875"/>
      <c r="M272" s="339"/>
      <c r="N272" s="339"/>
      <c r="O272" s="339"/>
      <c r="P272" s="339"/>
      <c r="Q272" s="339"/>
      <c r="R272" s="339"/>
      <c r="S272" s="339"/>
      <c r="T272" s="339"/>
      <c r="U272" s="339"/>
      <c r="V272" s="339"/>
      <c r="W272" s="339"/>
      <c r="X272" s="339"/>
      <c r="Y272" s="73"/>
      <c r="Z272" s="73"/>
      <c r="AA272" s="73"/>
      <c r="AB272" s="73"/>
      <c r="AC272" s="73"/>
      <c r="AD272" s="73"/>
      <c r="AE272" s="73"/>
      <c r="AF272" s="73"/>
    </row>
    <row r="273" spans="2:32" s="81" customFormat="1">
      <c r="B273" s="1717"/>
      <c r="C273" s="1418"/>
      <c r="D273" s="1419"/>
      <c r="E273" s="1568"/>
      <c r="F273" s="1425"/>
      <c r="G273" s="1425"/>
      <c r="H273" s="1648"/>
      <c r="I273" s="1874"/>
      <c r="J273" s="714"/>
      <c r="K273" s="1717"/>
      <c r="L273" s="1875"/>
      <c r="M273" s="339"/>
      <c r="N273" s="339"/>
      <c r="O273" s="339"/>
      <c r="P273" s="339"/>
      <c r="Q273" s="339"/>
      <c r="R273" s="339"/>
      <c r="S273" s="339"/>
      <c r="T273" s="339"/>
      <c r="U273" s="339"/>
      <c r="V273" s="339"/>
      <c r="W273" s="339"/>
      <c r="X273" s="339"/>
      <c r="Y273" s="73"/>
      <c r="Z273" s="73"/>
      <c r="AA273" s="73"/>
      <c r="AB273" s="73"/>
      <c r="AC273" s="73"/>
      <c r="AD273" s="73"/>
      <c r="AE273" s="73"/>
      <c r="AF273" s="73"/>
    </row>
    <row r="274" spans="2:32" s="81" customFormat="1">
      <c r="B274" s="1717"/>
      <c r="C274" s="1418"/>
      <c r="D274" s="1419"/>
      <c r="E274" s="1568"/>
      <c r="F274" s="1425"/>
      <c r="G274" s="1425"/>
      <c r="H274" s="1648"/>
      <c r="I274" s="1874"/>
      <c r="J274" s="714"/>
      <c r="K274" s="1717"/>
      <c r="L274" s="1875"/>
      <c r="M274" s="339"/>
      <c r="N274" s="339"/>
      <c r="O274" s="339"/>
      <c r="P274" s="339"/>
      <c r="Q274" s="339"/>
      <c r="R274" s="339"/>
      <c r="S274" s="339"/>
      <c r="T274" s="339"/>
      <c r="U274" s="339"/>
      <c r="V274" s="339"/>
      <c r="W274" s="339"/>
      <c r="X274" s="339"/>
      <c r="Y274" s="73"/>
      <c r="Z274" s="73"/>
      <c r="AA274" s="73"/>
      <c r="AB274" s="73"/>
      <c r="AC274" s="73"/>
      <c r="AD274" s="73"/>
      <c r="AE274" s="73"/>
      <c r="AF274" s="73"/>
    </row>
    <row r="275" spans="2:32" s="81" customFormat="1">
      <c r="B275" s="1717"/>
      <c r="C275" s="1418"/>
      <c r="D275" s="1419"/>
      <c r="E275" s="1568"/>
      <c r="F275" s="1425"/>
      <c r="G275" s="1425"/>
      <c r="H275" s="1648"/>
      <c r="I275" s="1874"/>
      <c r="J275" s="714"/>
      <c r="K275" s="1717"/>
      <c r="L275" s="1875"/>
      <c r="M275" s="339"/>
      <c r="N275" s="339"/>
      <c r="O275" s="339"/>
      <c r="P275" s="339"/>
      <c r="Q275" s="339"/>
      <c r="R275" s="339"/>
      <c r="S275" s="339"/>
      <c r="T275" s="339"/>
      <c r="U275" s="339"/>
      <c r="V275" s="339"/>
      <c r="W275" s="339"/>
      <c r="X275" s="339"/>
      <c r="Y275" s="73"/>
      <c r="Z275" s="73"/>
      <c r="AA275" s="73"/>
      <c r="AB275" s="73"/>
      <c r="AC275" s="73"/>
      <c r="AD275" s="73"/>
      <c r="AE275" s="73"/>
      <c r="AF275" s="73"/>
    </row>
    <row r="276" spans="2:32" s="81" customFormat="1">
      <c r="B276" s="1717"/>
      <c r="C276" s="1418"/>
      <c r="D276" s="1419"/>
      <c r="E276" s="1568"/>
      <c r="F276" s="1425"/>
      <c r="G276" s="1425"/>
      <c r="H276" s="1648"/>
      <c r="I276" s="1874"/>
      <c r="J276" s="714"/>
      <c r="K276" s="1717"/>
      <c r="L276" s="1875"/>
      <c r="M276" s="339"/>
      <c r="N276" s="339"/>
      <c r="O276" s="339"/>
      <c r="P276" s="339"/>
      <c r="Q276" s="339"/>
      <c r="R276" s="339"/>
      <c r="S276" s="339"/>
      <c r="T276" s="339"/>
      <c r="U276" s="339"/>
      <c r="V276" s="339"/>
      <c r="W276" s="339"/>
      <c r="X276" s="339"/>
      <c r="Y276" s="73"/>
      <c r="Z276" s="73"/>
      <c r="AA276" s="73"/>
      <c r="AB276" s="73"/>
      <c r="AC276" s="73"/>
      <c r="AD276" s="73"/>
      <c r="AE276" s="73"/>
      <c r="AF276" s="73"/>
    </row>
    <row r="277" spans="2:32" s="81" customFormat="1">
      <c r="B277" s="1717"/>
      <c r="C277" s="1418"/>
      <c r="D277" s="1419"/>
      <c r="E277" s="1568"/>
      <c r="F277" s="1425"/>
      <c r="G277" s="1425"/>
      <c r="H277" s="1648"/>
      <c r="I277" s="1874"/>
      <c r="J277" s="714"/>
      <c r="K277" s="1717"/>
      <c r="L277" s="1875"/>
      <c r="M277" s="339"/>
      <c r="N277" s="339"/>
      <c r="O277" s="339"/>
      <c r="P277" s="339"/>
      <c r="Q277" s="339"/>
      <c r="R277" s="339"/>
      <c r="S277" s="339"/>
      <c r="T277" s="339"/>
      <c r="U277" s="339"/>
      <c r="V277" s="339"/>
      <c r="W277" s="339"/>
      <c r="X277" s="339"/>
      <c r="Y277" s="73"/>
      <c r="Z277" s="73"/>
      <c r="AA277" s="73"/>
      <c r="AB277" s="73"/>
      <c r="AC277" s="73"/>
      <c r="AD277" s="73"/>
      <c r="AE277" s="73"/>
      <c r="AF277" s="73"/>
    </row>
    <row r="278" spans="2:32" s="81" customFormat="1">
      <c r="B278" s="1717"/>
      <c r="C278" s="1418"/>
      <c r="D278" s="1419"/>
      <c r="E278" s="1568"/>
      <c r="F278" s="1425"/>
      <c r="G278" s="1425"/>
      <c r="H278" s="1648"/>
      <c r="I278" s="1874"/>
      <c r="J278" s="714"/>
      <c r="K278" s="1717"/>
      <c r="L278" s="1875"/>
      <c r="M278" s="339"/>
      <c r="N278" s="339"/>
      <c r="O278" s="339"/>
      <c r="P278" s="339"/>
      <c r="Q278" s="339"/>
      <c r="R278" s="339"/>
      <c r="S278" s="339"/>
      <c r="T278" s="339"/>
      <c r="U278" s="339"/>
      <c r="V278" s="339"/>
      <c r="W278" s="339"/>
      <c r="X278" s="339"/>
      <c r="Y278" s="73"/>
      <c r="Z278" s="73"/>
      <c r="AA278" s="73"/>
      <c r="AB278" s="73"/>
      <c r="AC278" s="73"/>
      <c r="AD278" s="73"/>
      <c r="AE278" s="73"/>
      <c r="AF278" s="73"/>
    </row>
    <row r="279" spans="2:32" s="81" customFormat="1">
      <c r="B279" s="1717"/>
      <c r="C279" s="1418"/>
      <c r="D279" s="1419"/>
      <c r="E279" s="1568"/>
      <c r="F279" s="1425"/>
      <c r="G279" s="1425"/>
      <c r="H279" s="1648"/>
      <c r="I279" s="1874"/>
      <c r="J279" s="714"/>
      <c r="K279" s="1717"/>
      <c r="L279" s="1875"/>
      <c r="M279" s="339"/>
      <c r="N279" s="339"/>
      <c r="O279" s="339"/>
      <c r="P279" s="339"/>
      <c r="Q279" s="339"/>
      <c r="R279" s="339"/>
      <c r="S279" s="339"/>
      <c r="T279" s="339"/>
      <c r="U279" s="339"/>
      <c r="V279" s="339"/>
      <c r="W279" s="339"/>
      <c r="X279" s="339"/>
      <c r="Y279" s="73"/>
      <c r="Z279" s="73"/>
      <c r="AA279" s="73"/>
      <c r="AB279" s="73"/>
      <c r="AC279" s="73"/>
      <c r="AD279" s="73"/>
      <c r="AE279" s="73"/>
      <c r="AF279" s="73"/>
    </row>
    <row r="280" spans="2:32" s="81" customFormat="1">
      <c r="B280" s="1717"/>
      <c r="C280" s="1418"/>
      <c r="D280" s="1419"/>
      <c r="E280" s="1568"/>
      <c r="F280" s="1425"/>
      <c r="G280" s="1425"/>
      <c r="H280" s="1648"/>
      <c r="I280" s="1874"/>
      <c r="J280" s="714"/>
      <c r="K280" s="1717"/>
      <c r="L280" s="1875"/>
      <c r="M280" s="339"/>
      <c r="N280" s="339"/>
      <c r="O280" s="339"/>
      <c r="P280" s="339"/>
      <c r="Q280" s="339"/>
      <c r="R280" s="339"/>
      <c r="S280" s="339"/>
      <c r="T280" s="339"/>
      <c r="U280" s="339"/>
      <c r="V280" s="339"/>
      <c r="W280" s="339"/>
      <c r="X280" s="339"/>
      <c r="Y280" s="73"/>
      <c r="Z280" s="73"/>
      <c r="AA280" s="73"/>
      <c r="AB280" s="73"/>
      <c r="AC280" s="73"/>
      <c r="AD280" s="73"/>
      <c r="AE280" s="73"/>
      <c r="AF280" s="73"/>
    </row>
    <row r="281" spans="2:32" s="81" customFormat="1">
      <c r="B281" s="1717"/>
      <c r="C281" s="1418"/>
      <c r="D281" s="1419"/>
      <c r="E281" s="1568"/>
      <c r="F281" s="1425"/>
      <c r="G281" s="1425"/>
      <c r="H281" s="1648"/>
      <c r="I281" s="1874"/>
      <c r="J281" s="714"/>
      <c r="K281" s="1717"/>
      <c r="L281" s="1875"/>
      <c r="M281" s="339"/>
      <c r="N281" s="339"/>
      <c r="O281" s="339"/>
      <c r="P281" s="339"/>
      <c r="Q281" s="339"/>
      <c r="R281" s="339"/>
      <c r="S281" s="339"/>
      <c r="T281" s="339"/>
      <c r="U281" s="339"/>
      <c r="V281" s="339"/>
      <c r="W281" s="339"/>
      <c r="X281" s="339"/>
      <c r="Y281" s="73"/>
      <c r="Z281" s="73"/>
      <c r="AA281" s="73"/>
      <c r="AB281" s="73"/>
      <c r="AC281" s="73"/>
      <c r="AD281" s="73"/>
      <c r="AE281" s="73"/>
      <c r="AF281" s="73"/>
    </row>
    <row r="282" spans="2:32" s="81" customFormat="1">
      <c r="B282" s="1717"/>
      <c r="C282" s="1418"/>
      <c r="D282" s="1419"/>
      <c r="E282" s="1568"/>
      <c r="F282" s="1425"/>
      <c r="G282" s="1425"/>
      <c r="H282" s="1648"/>
      <c r="I282" s="1874"/>
      <c r="J282" s="714"/>
      <c r="K282" s="1717"/>
      <c r="L282" s="1875"/>
      <c r="M282" s="339"/>
      <c r="N282" s="339"/>
      <c r="O282" s="339"/>
      <c r="P282" s="339"/>
      <c r="Q282" s="339"/>
      <c r="R282" s="339"/>
      <c r="S282" s="339"/>
      <c r="T282" s="339"/>
      <c r="U282" s="339"/>
      <c r="V282" s="339"/>
      <c r="W282" s="339"/>
      <c r="X282" s="339"/>
      <c r="Y282" s="73"/>
      <c r="Z282" s="73"/>
      <c r="AA282" s="73"/>
      <c r="AB282" s="73"/>
      <c r="AC282" s="73"/>
      <c r="AD282" s="73"/>
      <c r="AE282" s="73"/>
      <c r="AF282" s="73"/>
    </row>
    <row r="283" spans="2:32" s="81" customFormat="1">
      <c r="B283" s="1717"/>
      <c r="C283" s="1418"/>
      <c r="D283" s="1419"/>
      <c r="E283" s="1568"/>
      <c r="F283" s="1425"/>
      <c r="G283" s="1425"/>
      <c r="H283" s="1648"/>
      <c r="I283" s="1874"/>
      <c r="J283" s="714"/>
      <c r="K283" s="1717"/>
      <c r="L283" s="1875"/>
      <c r="M283" s="339"/>
      <c r="N283" s="339"/>
      <c r="O283" s="339"/>
      <c r="P283" s="339"/>
      <c r="Q283" s="339"/>
      <c r="R283" s="339"/>
      <c r="S283" s="339"/>
      <c r="T283" s="339"/>
      <c r="U283" s="339"/>
      <c r="V283" s="339"/>
      <c r="W283" s="339"/>
      <c r="X283" s="339"/>
      <c r="Y283" s="73"/>
      <c r="Z283" s="73"/>
      <c r="AA283" s="73"/>
      <c r="AB283" s="73"/>
      <c r="AC283" s="73"/>
      <c r="AD283" s="73"/>
      <c r="AE283" s="73"/>
      <c r="AF283" s="73"/>
    </row>
    <row r="284" spans="2:32" s="81" customFormat="1">
      <c r="B284" s="1717"/>
      <c r="C284" s="1418"/>
      <c r="D284" s="1419"/>
      <c r="E284" s="1568"/>
      <c r="F284" s="1425"/>
      <c r="G284" s="1425"/>
      <c r="H284" s="1648"/>
      <c r="I284" s="1874"/>
      <c r="J284" s="714"/>
      <c r="K284" s="1717"/>
      <c r="L284" s="1875"/>
      <c r="M284" s="339"/>
      <c r="N284" s="339"/>
      <c r="O284" s="339"/>
      <c r="P284" s="339"/>
      <c r="Q284" s="339"/>
      <c r="R284" s="339"/>
      <c r="S284" s="339"/>
      <c r="T284" s="339"/>
      <c r="U284" s="339"/>
      <c r="V284" s="339"/>
      <c r="W284" s="339"/>
      <c r="X284" s="339"/>
      <c r="Y284" s="73"/>
      <c r="Z284" s="73"/>
      <c r="AA284" s="73"/>
      <c r="AB284" s="73"/>
      <c r="AC284" s="73"/>
      <c r="AD284" s="73"/>
      <c r="AE284" s="73"/>
      <c r="AF284" s="73"/>
    </row>
    <row r="285" spans="2:32" s="81" customFormat="1">
      <c r="B285" s="1717"/>
      <c r="C285" s="1418"/>
      <c r="D285" s="1419"/>
      <c r="E285" s="1568"/>
      <c r="F285" s="1425"/>
      <c r="G285" s="1425"/>
      <c r="H285" s="1648"/>
      <c r="I285" s="1874"/>
      <c r="J285" s="714"/>
      <c r="K285" s="1717"/>
      <c r="L285" s="1875"/>
      <c r="M285" s="339"/>
      <c r="N285" s="339"/>
      <c r="O285" s="339"/>
      <c r="P285" s="339"/>
      <c r="Q285" s="339"/>
      <c r="R285" s="339"/>
      <c r="S285" s="339"/>
      <c r="T285" s="339"/>
      <c r="U285" s="339"/>
      <c r="V285" s="339"/>
      <c r="W285" s="339"/>
      <c r="X285" s="339"/>
      <c r="Y285" s="73"/>
      <c r="Z285" s="73"/>
      <c r="AA285" s="73"/>
      <c r="AB285" s="73"/>
      <c r="AC285" s="73"/>
      <c r="AD285" s="73"/>
      <c r="AE285" s="73"/>
      <c r="AF285" s="73"/>
    </row>
    <row r="286" spans="2:32" s="81" customFormat="1">
      <c r="B286" s="1717"/>
      <c r="C286" s="1418"/>
      <c r="D286" s="1419"/>
      <c r="E286" s="1568"/>
      <c r="F286" s="1425"/>
      <c r="G286" s="1425"/>
      <c r="H286" s="1648"/>
      <c r="I286" s="1874"/>
      <c r="J286" s="714"/>
      <c r="K286" s="1717"/>
      <c r="L286" s="1875"/>
      <c r="M286" s="339"/>
      <c r="N286" s="339"/>
      <c r="O286" s="339"/>
      <c r="P286" s="339"/>
      <c r="Q286" s="339"/>
      <c r="R286" s="339"/>
      <c r="S286" s="339"/>
      <c r="T286" s="339"/>
      <c r="U286" s="339"/>
      <c r="V286" s="339"/>
      <c r="W286" s="339"/>
      <c r="X286" s="339"/>
      <c r="Y286" s="73"/>
      <c r="Z286" s="73"/>
      <c r="AA286" s="73"/>
      <c r="AB286" s="73"/>
      <c r="AC286" s="73"/>
      <c r="AD286" s="73"/>
      <c r="AE286" s="73"/>
      <c r="AF286" s="73"/>
    </row>
    <row r="287" spans="2:32" s="81" customFormat="1">
      <c r="B287" s="1717"/>
      <c r="C287" s="1418"/>
      <c r="D287" s="1419"/>
      <c r="E287" s="1568"/>
      <c r="F287" s="1425"/>
      <c r="G287" s="1425"/>
      <c r="H287" s="1648"/>
      <c r="I287" s="1874"/>
      <c r="J287" s="714"/>
      <c r="K287" s="1717"/>
      <c r="L287" s="1875"/>
      <c r="M287" s="339"/>
      <c r="N287" s="339"/>
      <c r="O287" s="339"/>
      <c r="P287" s="339"/>
      <c r="Q287" s="339"/>
      <c r="R287" s="339"/>
      <c r="S287" s="339"/>
      <c r="T287" s="339"/>
      <c r="U287" s="339"/>
      <c r="V287" s="339"/>
      <c r="W287" s="339"/>
      <c r="X287" s="339"/>
      <c r="Y287" s="73"/>
      <c r="Z287" s="73"/>
      <c r="AA287" s="73"/>
      <c r="AB287" s="73"/>
      <c r="AC287" s="73"/>
      <c r="AD287" s="73"/>
      <c r="AE287" s="73"/>
      <c r="AF287" s="73"/>
    </row>
    <row r="288" spans="2:32" s="81" customFormat="1">
      <c r="B288" s="1717"/>
      <c r="C288" s="1418"/>
      <c r="D288" s="1419"/>
      <c r="E288" s="1568"/>
      <c r="F288" s="1425"/>
      <c r="G288" s="1425"/>
      <c r="H288" s="1648"/>
      <c r="I288" s="1874"/>
      <c r="J288" s="714"/>
      <c r="K288" s="1717"/>
      <c r="L288" s="1875"/>
      <c r="M288" s="339"/>
      <c r="N288" s="339"/>
      <c r="O288" s="339"/>
      <c r="P288" s="339"/>
      <c r="Q288" s="339"/>
      <c r="R288" s="339"/>
      <c r="S288" s="339"/>
      <c r="T288" s="339"/>
      <c r="U288" s="339"/>
      <c r="V288" s="339"/>
      <c r="W288" s="339"/>
      <c r="X288" s="339"/>
      <c r="Y288" s="73"/>
      <c r="Z288" s="73"/>
      <c r="AA288" s="73"/>
      <c r="AB288" s="73"/>
      <c r="AC288" s="73"/>
      <c r="AD288" s="73"/>
      <c r="AE288" s="73"/>
      <c r="AF288" s="73"/>
    </row>
    <row r="289" spans="2:32" s="81" customFormat="1">
      <c r="B289" s="1717"/>
      <c r="C289" s="1418"/>
      <c r="D289" s="1419"/>
      <c r="E289" s="1568"/>
      <c r="F289" s="1425"/>
      <c r="G289" s="1425"/>
      <c r="H289" s="1648"/>
      <c r="I289" s="1874"/>
      <c r="J289" s="714"/>
      <c r="K289" s="1717"/>
      <c r="L289" s="1875"/>
      <c r="M289" s="339"/>
      <c r="N289" s="339"/>
      <c r="O289" s="339"/>
      <c r="P289" s="339"/>
      <c r="Q289" s="339"/>
      <c r="R289" s="339"/>
      <c r="S289" s="339"/>
      <c r="T289" s="339"/>
      <c r="U289" s="339"/>
      <c r="V289" s="339"/>
      <c r="W289" s="339"/>
      <c r="X289" s="339"/>
      <c r="Y289" s="73"/>
      <c r="Z289" s="73"/>
      <c r="AA289" s="73"/>
      <c r="AB289" s="73"/>
      <c r="AC289" s="73"/>
      <c r="AD289" s="73"/>
      <c r="AE289" s="73"/>
      <c r="AF289" s="73"/>
    </row>
    <row r="290" spans="2:32" s="81" customFormat="1">
      <c r="B290" s="1717"/>
      <c r="C290" s="1418"/>
      <c r="D290" s="1419"/>
      <c r="E290" s="1568"/>
      <c r="F290" s="1425"/>
      <c r="G290" s="1425"/>
      <c r="H290" s="1648"/>
      <c r="I290" s="1874"/>
      <c r="J290" s="714"/>
      <c r="K290" s="1717"/>
      <c r="L290" s="1875"/>
      <c r="M290" s="339"/>
      <c r="N290" s="339"/>
      <c r="O290" s="339"/>
      <c r="P290" s="339"/>
      <c r="Q290" s="339"/>
      <c r="R290" s="339"/>
      <c r="S290" s="339"/>
      <c r="T290" s="339"/>
      <c r="U290" s="339"/>
      <c r="V290" s="339"/>
      <c r="W290" s="339"/>
      <c r="X290" s="339"/>
      <c r="Y290" s="73"/>
      <c r="Z290" s="73"/>
      <c r="AA290" s="73"/>
      <c r="AB290" s="73"/>
      <c r="AC290" s="73"/>
      <c r="AD290" s="73"/>
      <c r="AE290" s="73"/>
      <c r="AF290" s="73"/>
    </row>
    <row r="291" spans="2:32" s="81" customFormat="1">
      <c r="B291" s="1717"/>
      <c r="C291" s="1418"/>
      <c r="D291" s="1419"/>
      <c r="E291" s="1568"/>
      <c r="F291" s="1425"/>
      <c r="G291" s="1425"/>
      <c r="H291" s="1648"/>
      <c r="I291" s="1874"/>
      <c r="J291" s="714"/>
      <c r="K291" s="1717"/>
      <c r="L291" s="1875"/>
      <c r="M291" s="339"/>
      <c r="N291" s="339"/>
      <c r="O291" s="339"/>
      <c r="P291" s="339"/>
      <c r="Q291" s="339"/>
      <c r="R291" s="339"/>
      <c r="S291" s="339"/>
      <c r="T291" s="339"/>
      <c r="U291" s="339"/>
      <c r="V291" s="339"/>
      <c r="W291" s="339"/>
      <c r="X291" s="339"/>
      <c r="Y291" s="73"/>
      <c r="Z291" s="73"/>
      <c r="AA291" s="73"/>
      <c r="AB291" s="73"/>
      <c r="AC291" s="73"/>
      <c r="AD291" s="73"/>
      <c r="AE291" s="73"/>
      <c r="AF291" s="73"/>
    </row>
    <row r="292" spans="2:32" s="81" customFormat="1">
      <c r="B292" s="1717"/>
      <c r="C292" s="1418"/>
      <c r="D292" s="1419"/>
      <c r="E292" s="1568"/>
      <c r="F292" s="1425"/>
      <c r="G292" s="1425"/>
      <c r="H292" s="1648"/>
      <c r="I292" s="1874"/>
      <c r="J292" s="714"/>
      <c r="K292" s="1717"/>
      <c r="L292" s="1875"/>
      <c r="M292" s="339"/>
      <c r="N292" s="339"/>
      <c r="O292" s="339"/>
      <c r="P292" s="339"/>
      <c r="Q292" s="339"/>
      <c r="R292" s="339"/>
      <c r="S292" s="339"/>
      <c r="T292" s="339"/>
      <c r="U292" s="339"/>
      <c r="V292" s="339"/>
      <c r="W292" s="339"/>
      <c r="X292" s="339"/>
      <c r="Y292" s="73"/>
      <c r="Z292" s="73"/>
      <c r="AA292" s="73"/>
      <c r="AB292" s="73"/>
      <c r="AC292" s="73"/>
      <c r="AD292" s="73"/>
      <c r="AE292" s="73"/>
      <c r="AF292" s="73"/>
    </row>
    <row r="293" spans="2:32" s="81" customFormat="1">
      <c r="B293" s="1717"/>
      <c r="C293" s="1418"/>
      <c r="D293" s="1419"/>
      <c r="E293" s="1568"/>
      <c r="F293" s="1425"/>
      <c r="G293" s="1425"/>
      <c r="H293" s="1648"/>
      <c r="I293" s="1874"/>
      <c r="J293" s="714"/>
      <c r="K293" s="1717"/>
      <c r="L293" s="1875"/>
      <c r="M293" s="339"/>
      <c r="N293" s="339"/>
      <c r="O293" s="339"/>
      <c r="P293" s="339"/>
      <c r="Q293" s="339"/>
      <c r="R293" s="339"/>
      <c r="S293" s="339"/>
      <c r="T293" s="339"/>
      <c r="U293" s="339"/>
      <c r="V293" s="339"/>
      <c r="W293" s="339"/>
      <c r="X293" s="339"/>
      <c r="Y293" s="73"/>
      <c r="Z293" s="73"/>
      <c r="AA293" s="73"/>
      <c r="AB293" s="73"/>
      <c r="AC293" s="73"/>
      <c r="AD293" s="73"/>
      <c r="AE293" s="73"/>
      <c r="AF293" s="73"/>
    </row>
    <row r="294" spans="2:32" s="81" customFormat="1">
      <c r="B294" s="1717"/>
      <c r="C294" s="1418"/>
      <c r="D294" s="1419"/>
      <c r="E294" s="1568"/>
      <c r="F294" s="1425"/>
      <c r="G294" s="1425"/>
      <c r="H294" s="1648"/>
      <c r="I294" s="1874"/>
      <c r="J294" s="714"/>
      <c r="K294" s="1717"/>
      <c r="L294" s="1875"/>
      <c r="M294" s="339"/>
      <c r="N294" s="339"/>
      <c r="O294" s="339"/>
      <c r="P294" s="339"/>
      <c r="Q294" s="339"/>
      <c r="R294" s="339"/>
      <c r="S294" s="339"/>
      <c r="T294" s="339"/>
      <c r="U294" s="339"/>
      <c r="V294" s="339"/>
      <c r="W294" s="339"/>
      <c r="X294" s="339"/>
      <c r="Y294" s="73"/>
      <c r="Z294" s="73"/>
      <c r="AA294" s="73"/>
      <c r="AB294" s="73"/>
      <c r="AC294" s="73"/>
      <c r="AD294" s="73"/>
      <c r="AE294" s="73"/>
      <c r="AF294" s="73"/>
    </row>
    <row r="295" spans="2:32" s="81" customFormat="1">
      <c r="B295" s="1717"/>
      <c r="C295" s="1418"/>
      <c r="D295" s="1419"/>
      <c r="E295" s="1568"/>
      <c r="F295" s="1425"/>
      <c r="G295" s="1425"/>
      <c r="H295" s="1648"/>
      <c r="I295" s="1874"/>
      <c r="J295" s="714"/>
      <c r="K295" s="1717"/>
      <c r="L295" s="1875"/>
      <c r="M295" s="339"/>
      <c r="N295" s="339"/>
      <c r="O295" s="339"/>
      <c r="P295" s="339"/>
      <c r="Q295" s="339"/>
      <c r="R295" s="339"/>
      <c r="S295" s="339"/>
      <c r="T295" s="339"/>
      <c r="U295" s="339"/>
      <c r="V295" s="339"/>
      <c r="W295" s="339"/>
      <c r="X295" s="339"/>
      <c r="Y295" s="73"/>
      <c r="Z295" s="73"/>
      <c r="AA295" s="73"/>
      <c r="AB295" s="73"/>
      <c r="AC295" s="73"/>
      <c r="AD295" s="73"/>
      <c r="AE295" s="73"/>
      <c r="AF295" s="73"/>
    </row>
    <row r="296" spans="2:32" s="81" customFormat="1">
      <c r="B296" s="1717"/>
      <c r="C296" s="1418"/>
      <c r="D296" s="1419"/>
      <c r="E296" s="1568"/>
      <c r="F296" s="1425"/>
      <c r="G296" s="1425"/>
      <c r="H296" s="1648"/>
      <c r="I296" s="1874"/>
      <c r="J296" s="714"/>
      <c r="K296" s="1717"/>
      <c r="L296" s="1875"/>
      <c r="M296" s="339"/>
      <c r="N296" s="339"/>
      <c r="O296" s="339"/>
      <c r="P296" s="339"/>
      <c r="Q296" s="339"/>
      <c r="R296" s="339"/>
      <c r="S296" s="339"/>
      <c r="T296" s="339"/>
      <c r="U296" s="339"/>
      <c r="V296" s="339"/>
      <c r="W296" s="339"/>
      <c r="X296" s="339"/>
      <c r="Y296" s="73"/>
      <c r="Z296" s="73"/>
      <c r="AA296" s="73"/>
      <c r="AB296" s="73"/>
      <c r="AC296" s="73"/>
      <c r="AD296" s="73"/>
      <c r="AE296" s="73"/>
      <c r="AF296" s="73"/>
    </row>
    <row r="297" spans="2:32" s="81" customFormat="1">
      <c r="B297" s="1717"/>
      <c r="C297" s="1418"/>
      <c r="D297" s="1419"/>
      <c r="E297" s="1568"/>
      <c r="F297" s="1425"/>
      <c r="G297" s="1425"/>
      <c r="H297" s="1648"/>
      <c r="I297" s="1874"/>
      <c r="J297" s="714"/>
      <c r="K297" s="1717"/>
      <c r="L297" s="1875"/>
      <c r="M297" s="339"/>
      <c r="N297" s="339"/>
      <c r="O297" s="339"/>
      <c r="P297" s="339"/>
      <c r="Q297" s="339"/>
      <c r="R297" s="339"/>
      <c r="S297" s="339"/>
      <c r="T297" s="339"/>
      <c r="U297" s="339"/>
      <c r="V297" s="339"/>
      <c r="W297" s="339"/>
      <c r="X297" s="339"/>
      <c r="Y297" s="73"/>
      <c r="Z297" s="73"/>
      <c r="AA297" s="73"/>
      <c r="AB297" s="73"/>
      <c r="AC297" s="73"/>
      <c r="AD297" s="73"/>
      <c r="AE297" s="73"/>
      <c r="AF297" s="73"/>
    </row>
    <row r="298" spans="2:32" s="81" customFormat="1">
      <c r="B298" s="1717"/>
      <c r="C298" s="1418"/>
      <c r="D298" s="1419"/>
      <c r="E298" s="1568"/>
      <c r="F298" s="1425"/>
      <c r="G298" s="1425"/>
      <c r="H298" s="1648"/>
      <c r="I298" s="1874"/>
      <c r="J298" s="714"/>
      <c r="K298" s="1717"/>
      <c r="L298" s="1875"/>
      <c r="M298" s="339"/>
      <c r="N298" s="339"/>
      <c r="O298" s="339"/>
      <c r="P298" s="339"/>
      <c r="Q298" s="339"/>
      <c r="R298" s="339"/>
      <c r="S298" s="339"/>
      <c r="T298" s="339"/>
      <c r="U298" s="339"/>
      <c r="V298" s="339"/>
      <c r="W298" s="339"/>
      <c r="X298" s="339"/>
      <c r="Y298" s="73"/>
      <c r="Z298" s="73"/>
      <c r="AA298" s="73"/>
      <c r="AB298" s="73"/>
      <c r="AC298" s="73"/>
      <c r="AD298" s="73"/>
      <c r="AE298" s="73"/>
      <c r="AF298" s="73"/>
    </row>
    <row r="299" spans="2:32" s="81" customFormat="1">
      <c r="B299" s="1717"/>
      <c r="C299" s="1418"/>
      <c r="D299" s="1419"/>
      <c r="E299" s="1568"/>
      <c r="F299" s="1425"/>
      <c r="G299" s="1425"/>
      <c r="H299" s="1648"/>
      <c r="I299" s="1874"/>
      <c r="J299" s="714"/>
      <c r="K299" s="1717"/>
      <c r="L299" s="1875"/>
      <c r="M299" s="339"/>
      <c r="N299" s="339"/>
      <c r="O299" s="339"/>
      <c r="P299" s="339"/>
      <c r="Q299" s="339"/>
      <c r="R299" s="339"/>
      <c r="S299" s="339"/>
      <c r="T299" s="339"/>
      <c r="U299" s="339"/>
      <c r="V299" s="339"/>
      <c r="W299" s="339"/>
      <c r="X299" s="339"/>
      <c r="Y299" s="73"/>
      <c r="Z299" s="73"/>
      <c r="AA299" s="73"/>
      <c r="AB299" s="73"/>
      <c r="AC299" s="73"/>
      <c r="AD299" s="73"/>
      <c r="AE299" s="73"/>
      <c r="AF299" s="73"/>
    </row>
    <row r="300" spans="2:32" s="81" customFormat="1">
      <c r="B300" s="1717"/>
      <c r="C300" s="1418"/>
      <c r="D300" s="1419"/>
      <c r="E300" s="1568"/>
      <c r="F300" s="1425"/>
      <c r="G300" s="1425"/>
      <c r="H300" s="1648"/>
      <c r="I300" s="1874"/>
      <c r="J300" s="714"/>
      <c r="K300" s="1717"/>
      <c r="L300" s="1875"/>
      <c r="M300" s="339"/>
      <c r="N300" s="339"/>
      <c r="O300" s="339"/>
      <c r="P300" s="339"/>
      <c r="Q300" s="339"/>
      <c r="R300" s="339"/>
      <c r="S300" s="339"/>
      <c r="T300" s="339"/>
      <c r="U300" s="339"/>
      <c r="V300" s="339"/>
      <c r="W300" s="339"/>
      <c r="X300" s="339"/>
      <c r="Y300" s="73"/>
      <c r="Z300" s="73"/>
      <c r="AA300" s="73"/>
      <c r="AB300" s="73"/>
      <c r="AC300" s="73"/>
      <c r="AD300" s="73"/>
      <c r="AE300" s="73"/>
      <c r="AF300" s="73"/>
    </row>
    <row r="301" spans="2:32" s="81" customFormat="1">
      <c r="B301" s="1717"/>
      <c r="C301" s="1418"/>
      <c r="D301" s="1419"/>
      <c r="E301" s="1568"/>
      <c r="F301" s="1425"/>
      <c r="G301" s="1425"/>
      <c r="H301" s="1648"/>
      <c r="I301" s="1874"/>
      <c r="J301" s="714"/>
      <c r="K301" s="1717"/>
      <c r="L301" s="1875"/>
      <c r="M301" s="339"/>
      <c r="N301" s="339"/>
      <c r="O301" s="339"/>
      <c r="P301" s="339"/>
      <c r="Q301" s="339"/>
      <c r="R301" s="339"/>
      <c r="S301" s="339"/>
      <c r="T301" s="339"/>
      <c r="U301" s="339"/>
      <c r="V301" s="339"/>
      <c r="W301" s="339"/>
      <c r="X301" s="339"/>
      <c r="Y301" s="73"/>
      <c r="Z301" s="73"/>
      <c r="AA301" s="73"/>
      <c r="AB301" s="73"/>
      <c r="AC301" s="73"/>
      <c r="AD301" s="73"/>
      <c r="AE301" s="73"/>
      <c r="AF301" s="73"/>
    </row>
    <row r="302" spans="2:32" s="81" customFormat="1">
      <c r="B302" s="1717"/>
      <c r="C302" s="1418"/>
      <c r="D302" s="1419"/>
      <c r="E302" s="1568"/>
      <c r="F302" s="1425"/>
      <c r="G302" s="1425"/>
      <c r="H302" s="1648"/>
      <c r="I302" s="1874"/>
      <c r="J302" s="714"/>
      <c r="K302" s="1717"/>
      <c r="L302" s="1875"/>
      <c r="M302" s="339"/>
      <c r="N302" s="339"/>
      <c r="O302" s="339"/>
      <c r="P302" s="339"/>
      <c r="Q302" s="339"/>
      <c r="R302" s="339"/>
      <c r="S302" s="339"/>
      <c r="T302" s="339"/>
      <c r="U302" s="339"/>
      <c r="V302" s="339"/>
      <c r="W302" s="339"/>
      <c r="X302" s="339"/>
      <c r="Y302" s="73"/>
      <c r="Z302" s="73"/>
      <c r="AA302" s="73"/>
      <c r="AB302" s="73"/>
      <c r="AC302" s="73"/>
      <c r="AD302" s="73"/>
      <c r="AE302" s="73"/>
      <c r="AF302" s="73"/>
    </row>
    <row r="303" spans="2:32" s="81" customFormat="1">
      <c r="B303" s="1717"/>
      <c r="C303" s="1418"/>
      <c r="D303" s="1419"/>
      <c r="E303" s="1568"/>
      <c r="F303" s="1425"/>
      <c r="G303" s="1425"/>
      <c r="H303" s="1648"/>
      <c r="I303" s="1874"/>
      <c r="J303" s="714"/>
      <c r="K303" s="1717"/>
      <c r="L303" s="1875"/>
      <c r="M303" s="339"/>
      <c r="N303" s="339"/>
      <c r="O303" s="339"/>
      <c r="P303" s="339"/>
      <c r="Q303" s="339"/>
      <c r="R303" s="339"/>
      <c r="S303" s="339"/>
      <c r="T303" s="339"/>
      <c r="U303" s="339"/>
      <c r="V303" s="339"/>
      <c r="W303" s="339"/>
      <c r="X303" s="339"/>
      <c r="Y303" s="73"/>
      <c r="Z303" s="73"/>
      <c r="AA303" s="73"/>
      <c r="AB303" s="73"/>
      <c r="AC303" s="73"/>
      <c r="AD303" s="73"/>
      <c r="AE303" s="73"/>
      <c r="AF303" s="73"/>
    </row>
    <row r="304" spans="2:32" s="81" customFormat="1">
      <c r="B304" s="1717"/>
      <c r="C304" s="1418"/>
      <c r="D304" s="1419"/>
      <c r="E304" s="1568"/>
      <c r="F304" s="1425"/>
      <c r="G304" s="1425"/>
      <c r="H304" s="1648"/>
      <c r="I304" s="1874"/>
      <c r="J304" s="714"/>
      <c r="K304" s="1717"/>
      <c r="L304" s="1875"/>
      <c r="M304" s="339"/>
      <c r="N304" s="339"/>
      <c r="O304" s="339"/>
      <c r="P304" s="339"/>
      <c r="Q304" s="339"/>
      <c r="R304" s="339"/>
      <c r="S304" s="339"/>
      <c r="T304" s="339"/>
      <c r="U304" s="339"/>
      <c r="V304" s="339"/>
      <c r="W304" s="339"/>
      <c r="X304" s="339"/>
      <c r="Y304" s="73"/>
      <c r="Z304" s="73"/>
      <c r="AA304" s="73"/>
      <c r="AB304" s="73"/>
      <c r="AC304" s="73"/>
      <c r="AD304" s="73"/>
      <c r="AE304" s="73"/>
      <c r="AF304" s="73"/>
    </row>
    <row r="305" spans="2:32" s="81" customFormat="1">
      <c r="B305" s="1717"/>
      <c r="C305" s="1418"/>
      <c r="D305" s="1419"/>
      <c r="E305" s="1568"/>
      <c r="F305" s="1425"/>
      <c r="G305" s="1425"/>
      <c r="H305" s="1648"/>
      <c r="I305" s="1874"/>
      <c r="J305" s="714"/>
      <c r="K305" s="1717"/>
      <c r="L305" s="1875"/>
      <c r="M305" s="339"/>
      <c r="N305" s="339"/>
      <c r="O305" s="339"/>
      <c r="P305" s="339"/>
      <c r="Q305" s="339"/>
      <c r="R305" s="339"/>
      <c r="S305" s="339"/>
      <c r="T305" s="339"/>
      <c r="U305" s="339"/>
      <c r="V305" s="339"/>
      <c r="W305" s="339"/>
      <c r="X305" s="339"/>
      <c r="Y305" s="73"/>
      <c r="Z305" s="73"/>
      <c r="AA305" s="73"/>
      <c r="AB305" s="73"/>
      <c r="AC305" s="73"/>
      <c r="AD305" s="73"/>
      <c r="AE305" s="73"/>
      <c r="AF305" s="73"/>
    </row>
    <row r="306" spans="2:32" s="81" customFormat="1">
      <c r="B306" s="1717"/>
      <c r="C306" s="1418"/>
      <c r="D306" s="1419"/>
      <c r="E306" s="1568"/>
      <c r="F306" s="1425"/>
      <c r="G306" s="1425"/>
      <c r="H306" s="1648"/>
      <c r="I306" s="1874"/>
      <c r="J306" s="714"/>
      <c r="K306" s="1717"/>
      <c r="L306" s="1903"/>
      <c r="M306" s="339"/>
      <c r="N306" s="339"/>
      <c r="O306" s="339"/>
      <c r="P306" s="339"/>
      <c r="Q306" s="339"/>
      <c r="R306" s="339"/>
      <c r="S306" s="339"/>
      <c r="T306" s="339"/>
      <c r="U306" s="339"/>
      <c r="V306" s="339"/>
      <c r="W306" s="339"/>
      <c r="X306" s="339"/>
      <c r="Y306" s="73"/>
      <c r="Z306" s="73"/>
      <c r="AA306" s="73"/>
      <c r="AB306" s="73"/>
      <c r="AC306" s="73"/>
      <c r="AD306" s="73"/>
      <c r="AE306" s="73"/>
      <c r="AF306" s="73"/>
    </row>
    <row r="307" spans="2:32" s="81" customFormat="1">
      <c r="B307" s="1717"/>
      <c r="C307" s="1418"/>
      <c r="D307" s="1419"/>
      <c r="E307" s="1568"/>
      <c r="F307" s="1425"/>
      <c r="G307" s="1425"/>
      <c r="H307" s="1648"/>
      <c r="I307" s="1874"/>
      <c r="J307" s="714"/>
      <c r="K307" s="1717"/>
      <c r="L307" s="1903"/>
      <c r="M307" s="339"/>
      <c r="N307" s="339"/>
      <c r="O307" s="339"/>
      <c r="P307" s="339"/>
      <c r="Q307" s="339"/>
      <c r="R307" s="339"/>
      <c r="S307" s="339"/>
      <c r="T307" s="339"/>
      <c r="U307" s="339"/>
      <c r="V307" s="339"/>
      <c r="W307" s="339"/>
      <c r="X307" s="339"/>
      <c r="Y307" s="73"/>
      <c r="Z307" s="73"/>
      <c r="AA307" s="73"/>
      <c r="AB307" s="73"/>
      <c r="AC307" s="73"/>
      <c r="AD307" s="73"/>
      <c r="AE307" s="73"/>
      <c r="AF307" s="73"/>
    </row>
    <row r="308" spans="2:32" s="81" customFormat="1">
      <c r="B308" s="1717"/>
      <c r="C308" s="1418"/>
      <c r="D308" s="1419"/>
      <c r="E308" s="1568"/>
      <c r="F308" s="1425"/>
      <c r="G308" s="1425"/>
      <c r="H308" s="1648"/>
      <c r="I308" s="1874"/>
      <c r="J308" s="714"/>
      <c r="K308" s="1717"/>
      <c r="L308" s="1903"/>
      <c r="M308" s="339"/>
      <c r="N308" s="339"/>
      <c r="O308" s="339"/>
      <c r="P308" s="339"/>
      <c r="Q308" s="339"/>
      <c r="R308" s="339"/>
      <c r="S308" s="339"/>
      <c r="T308" s="339"/>
      <c r="U308" s="339"/>
      <c r="V308" s="339"/>
      <c r="W308" s="339"/>
      <c r="X308" s="339"/>
      <c r="Y308" s="73"/>
      <c r="Z308" s="73"/>
      <c r="AA308" s="73"/>
      <c r="AB308" s="73"/>
      <c r="AC308" s="73"/>
      <c r="AD308" s="73"/>
      <c r="AE308" s="73"/>
      <c r="AF308" s="73"/>
    </row>
    <row r="309" spans="2:32" s="81" customFormat="1">
      <c r="B309" s="1717"/>
      <c r="C309" s="1418"/>
      <c r="D309" s="1419"/>
      <c r="E309" s="1568"/>
      <c r="F309" s="1425"/>
      <c r="G309" s="1425"/>
      <c r="H309" s="1648"/>
      <c r="I309" s="1874"/>
      <c r="J309" s="714"/>
      <c r="K309" s="1717"/>
      <c r="L309" s="1903"/>
      <c r="M309" s="339"/>
      <c r="N309" s="339"/>
      <c r="O309" s="339"/>
      <c r="P309" s="339"/>
      <c r="Q309" s="339"/>
      <c r="R309" s="339"/>
      <c r="S309" s="339"/>
      <c r="T309" s="339"/>
      <c r="U309" s="339"/>
      <c r="V309" s="339"/>
      <c r="W309" s="339"/>
      <c r="X309" s="339"/>
      <c r="Y309" s="73"/>
      <c r="Z309" s="73"/>
      <c r="AA309" s="73"/>
      <c r="AB309" s="73"/>
      <c r="AC309" s="73"/>
      <c r="AD309" s="73"/>
      <c r="AE309" s="73"/>
      <c r="AF309" s="73"/>
    </row>
    <row r="310" spans="2:32" s="81" customFormat="1">
      <c r="B310" s="1717"/>
      <c r="C310" s="1418"/>
      <c r="D310" s="1419"/>
      <c r="E310" s="1568"/>
      <c r="F310" s="1425"/>
      <c r="G310" s="1425"/>
      <c r="H310" s="1648"/>
      <c r="I310" s="1874"/>
      <c r="J310" s="714"/>
      <c r="K310" s="1717"/>
      <c r="L310" s="1903"/>
      <c r="M310" s="339"/>
      <c r="N310" s="339"/>
      <c r="O310" s="339"/>
      <c r="P310" s="339"/>
      <c r="Q310" s="339"/>
      <c r="R310" s="339"/>
      <c r="S310" s="339"/>
      <c r="T310" s="339"/>
      <c r="U310" s="339"/>
      <c r="V310" s="339"/>
      <c r="W310" s="339"/>
      <c r="X310" s="339"/>
      <c r="Y310" s="73"/>
      <c r="Z310" s="73"/>
      <c r="AA310" s="73"/>
      <c r="AB310" s="73"/>
      <c r="AC310" s="73"/>
      <c r="AD310" s="73"/>
      <c r="AE310" s="73"/>
      <c r="AF310" s="73"/>
    </row>
    <row r="311" spans="2:32" s="81" customFormat="1">
      <c r="B311" s="1717"/>
      <c r="C311" s="1418"/>
      <c r="D311" s="1419"/>
      <c r="E311" s="1568"/>
      <c r="F311" s="1425"/>
      <c r="G311" s="1425"/>
      <c r="H311" s="1648"/>
      <c r="I311" s="1874"/>
      <c r="J311" s="714"/>
      <c r="K311" s="1717"/>
      <c r="L311" s="1903"/>
      <c r="M311" s="339"/>
      <c r="N311" s="339"/>
      <c r="O311" s="339"/>
      <c r="P311" s="339"/>
      <c r="Q311" s="339"/>
      <c r="R311" s="339"/>
      <c r="S311" s="339"/>
      <c r="T311" s="339"/>
      <c r="U311" s="339"/>
      <c r="V311" s="339"/>
      <c r="W311" s="339"/>
      <c r="X311" s="339"/>
      <c r="Y311" s="73"/>
      <c r="Z311" s="73"/>
      <c r="AA311" s="73"/>
      <c r="AB311" s="73"/>
      <c r="AC311" s="73"/>
      <c r="AD311" s="73"/>
      <c r="AE311" s="73"/>
      <c r="AF311" s="73"/>
    </row>
    <row r="312" spans="2:32" s="81" customFormat="1">
      <c r="B312" s="1717"/>
      <c r="C312" s="1418"/>
      <c r="D312" s="1419"/>
      <c r="E312" s="1568"/>
      <c r="F312" s="1425"/>
      <c r="G312" s="1425"/>
      <c r="H312" s="1648"/>
      <c r="I312" s="1874"/>
      <c r="J312" s="714"/>
      <c r="K312" s="1717"/>
      <c r="L312" s="1903"/>
      <c r="M312" s="339"/>
      <c r="N312" s="339"/>
      <c r="O312" s="339"/>
      <c r="P312" s="339"/>
      <c r="Q312" s="339"/>
      <c r="R312" s="339"/>
      <c r="S312" s="339"/>
      <c r="T312" s="339"/>
      <c r="U312" s="339"/>
      <c r="V312" s="339"/>
      <c r="W312" s="339"/>
      <c r="X312" s="339"/>
      <c r="Y312" s="73"/>
      <c r="Z312" s="73"/>
      <c r="AA312" s="73"/>
      <c r="AB312" s="73"/>
      <c r="AC312" s="73"/>
      <c r="AD312" s="73"/>
      <c r="AE312" s="73"/>
      <c r="AF312" s="73"/>
    </row>
    <row r="313" spans="2:32" s="81" customFormat="1">
      <c r="B313" s="1717"/>
      <c r="C313" s="1418"/>
      <c r="D313" s="1419"/>
      <c r="E313" s="1568"/>
      <c r="F313" s="1425"/>
      <c r="G313" s="1425"/>
      <c r="H313" s="1648"/>
      <c r="I313" s="1874"/>
      <c r="J313" s="714"/>
      <c r="K313" s="1717"/>
      <c r="L313" s="1903"/>
      <c r="M313" s="339"/>
      <c r="N313" s="339"/>
      <c r="O313" s="339"/>
      <c r="P313" s="339"/>
      <c r="Q313" s="339"/>
      <c r="R313" s="339"/>
      <c r="S313" s="339"/>
      <c r="T313" s="339"/>
      <c r="U313" s="339"/>
      <c r="V313" s="339"/>
      <c r="W313" s="339"/>
      <c r="X313" s="339"/>
      <c r="Y313" s="73"/>
      <c r="Z313" s="73"/>
      <c r="AA313" s="73"/>
      <c r="AB313" s="73"/>
      <c r="AC313" s="73"/>
      <c r="AD313" s="73"/>
      <c r="AE313" s="73"/>
      <c r="AF313" s="73"/>
    </row>
    <row r="314" spans="2:32" s="81" customFormat="1">
      <c r="B314" s="1717"/>
      <c r="C314" s="1418"/>
      <c r="D314" s="1419"/>
      <c r="E314" s="1568"/>
      <c r="F314" s="1425"/>
      <c r="G314" s="1425"/>
      <c r="H314" s="1648"/>
      <c r="I314" s="1874"/>
      <c r="J314" s="714"/>
      <c r="K314" s="1717"/>
      <c r="L314" s="1904"/>
      <c r="M314" s="339"/>
      <c r="N314" s="339"/>
      <c r="O314" s="339"/>
      <c r="P314" s="339"/>
      <c r="Q314" s="339"/>
      <c r="R314" s="339"/>
      <c r="S314" s="339"/>
      <c r="T314" s="339"/>
      <c r="U314" s="339"/>
      <c r="V314" s="339"/>
      <c r="W314" s="339"/>
      <c r="X314" s="339"/>
      <c r="Y314" s="73"/>
      <c r="Z314" s="73"/>
      <c r="AA314" s="73"/>
      <c r="AB314" s="73"/>
      <c r="AC314" s="73"/>
      <c r="AD314" s="73"/>
      <c r="AE314" s="73"/>
      <c r="AF314" s="73"/>
    </row>
    <row r="315" spans="2:32" s="81" customFormat="1">
      <c r="B315" s="1717"/>
      <c r="C315" s="1418"/>
      <c r="D315" s="1419"/>
      <c r="E315" s="1568"/>
      <c r="F315" s="1425"/>
      <c r="G315" s="1425"/>
      <c r="H315" s="1648"/>
      <c r="I315" s="1874"/>
      <c r="J315" s="714"/>
      <c r="K315" s="1717"/>
      <c r="L315" s="1904"/>
      <c r="M315" s="339"/>
      <c r="N315" s="339"/>
      <c r="O315" s="339"/>
      <c r="P315" s="339"/>
      <c r="Q315" s="339"/>
      <c r="R315" s="339"/>
      <c r="S315" s="339"/>
      <c r="T315" s="339"/>
      <c r="U315" s="339"/>
      <c r="V315" s="339"/>
      <c r="W315" s="339"/>
      <c r="X315" s="339"/>
      <c r="Y315" s="73"/>
      <c r="Z315" s="73"/>
      <c r="AA315" s="73"/>
      <c r="AB315" s="73"/>
      <c r="AC315" s="73"/>
      <c r="AD315" s="73"/>
      <c r="AE315" s="73"/>
      <c r="AF315" s="73"/>
    </row>
    <row r="316" spans="2:32" s="81" customFormat="1">
      <c r="B316" s="1717"/>
      <c r="C316" s="1418"/>
      <c r="D316" s="1419"/>
      <c r="E316" s="1568"/>
      <c r="F316" s="1425"/>
      <c r="G316" s="1425"/>
      <c r="H316" s="1648"/>
      <c r="I316" s="1874"/>
      <c r="J316" s="714"/>
      <c r="K316" s="1717"/>
      <c r="L316" s="1904"/>
      <c r="M316" s="339"/>
      <c r="N316" s="339"/>
      <c r="O316" s="339"/>
      <c r="P316" s="339"/>
      <c r="Q316" s="339"/>
      <c r="R316" s="339"/>
      <c r="S316" s="339"/>
      <c r="T316" s="339"/>
      <c r="U316" s="339"/>
      <c r="V316" s="339"/>
      <c r="W316" s="339"/>
      <c r="X316" s="339"/>
      <c r="Y316" s="73"/>
      <c r="Z316" s="73"/>
      <c r="AA316" s="73"/>
      <c r="AB316" s="73"/>
      <c r="AC316" s="73"/>
      <c r="AD316" s="73"/>
      <c r="AE316" s="73"/>
      <c r="AF316" s="73"/>
    </row>
    <row r="317" spans="2:32" s="81" customFormat="1">
      <c r="B317" s="1717"/>
      <c r="C317" s="1418"/>
      <c r="D317" s="1419"/>
      <c r="E317" s="1568"/>
      <c r="F317" s="1425"/>
      <c r="G317" s="1425"/>
      <c r="H317" s="1648"/>
      <c r="I317" s="1874"/>
      <c r="J317" s="714"/>
      <c r="K317" s="1717"/>
      <c r="L317" s="1904"/>
      <c r="M317" s="339"/>
      <c r="N317" s="339"/>
      <c r="O317" s="339"/>
      <c r="P317" s="339"/>
      <c r="Q317" s="339"/>
      <c r="R317" s="339"/>
      <c r="S317" s="339"/>
      <c r="T317" s="339"/>
      <c r="U317" s="339"/>
      <c r="V317" s="339"/>
      <c r="W317" s="339"/>
      <c r="X317" s="339"/>
      <c r="Y317" s="73"/>
      <c r="Z317" s="73"/>
      <c r="AA317" s="73"/>
      <c r="AB317" s="73"/>
      <c r="AC317" s="73"/>
      <c r="AD317" s="73"/>
      <c r="AE317" s="73"/>
      <c r="AF317" s="73"/>
    </row>
    <row r="318" spans="2:32" s="81" customFormat="1">
      <c r="B318" s="1717"/>
      <c r="C318" s="1418"/>
      <c r="D318" s="1419"/>
      <c r="E318" s="1568"/>
      <c r="F318" s="1425"/>
      <c r="G318" s="1425"/>
      <c r="H318" s="1648"/>
      <c r="I318" s="1874"/>
      <c r="J318" s="714"/>
      <c r="K318" s="1717"/>
      <c r="L318" s="1904"/>
      <c r="M318" s="339"/>
      <c r="N318" s="339"/>
      <c r="O318" s="339"/>
      <c r="P318" s="339"/>
      <c r="Q318" s="339"/>
      <c r="R318" s="339"/>
      <c r="S318" s="339"/>
      <c r="T318" s="339"/>
      <c r="U318" s="339"/>
      <c r="V318" s="339"/>
      <c r="W318" s="339"/>
      <c r="X318" s="339"/>
      <c r="Y318" s="73"/>
      <c r="Z318" s="73"/>
      <c r="AA318" s="73"/>
      <c r="AB318" s="73"/>
      <c r="AC318" s="73"/>
      <c r="AD318" s="73"/>
      <c r="AE318" s="73"/>
      <c r="AF318" s="73"/>
    </row>
    <row r="319" spans="2:32" s="81" customFormat="1">
      <c r="B319" s="1717"/>
      <c r="C319" s="1418"/>
      <c r="D319" s="1419"/>
      <c r="E319" s="1568"/>
      <c r="F319" s="1425"/>
      <c r="G319" s="1425"/>
      <c r="H319" s="1648"/>
      <c r="I319" s="1874"/>
      <c r="J319" s="714"/>
      <c r="K319" s="1717"/>
      <c r="L319" s="1904"/>
      <c r="M319" s="339"/>
      <c r="N319" s="339"/>
      <c r="O319" s="339"/>
      <c r="P319" s="339"/>
      <c r="Q319" s="339"/>
      <c r="R319" s="339"/>
      <c r="S319" s="339"/>
      <c r="T319" s="339"/>
      <c r="U319" s="339"/>
      <c r="V319" s="339"/>
      <c r="W319" s="339"/>
      <c r="X319" s="339"/>
      <c r="Y319" s="73"/>
      <c r="Z319" s="73"/>
      <c r="AA319" s="73"/>
      <c r="AB319" s="73"/>
      <c r="AC319" s="73"/>
      <c r="AD319" s="73"/>
      <c r="AE319" s="73"/>
      <c r="AF319" s="73"/>
    </row>
    <row r="320" spans="2:32" s="81" customFormat="1">
      <c r="B320" s="1717"/>
      <c r="C320" s="1418"/>
      <c r="D320" s="1419"/>
      <c r="E320" s="1568"/>
      <c r="F320" s="1425"/>
      <c r="G320" s="1425"/>
      <c r="H320" s="1648"/>
      <c r="I320" s="1874"/>
      <c r="J320" s="714"/>
      <c r="K320" s="1717"/>
      <c r="L320" s="1904"/>
      <c r="M320" s="339"/>
      <c r="N320" s="339"/>
      <c r="O320" s="339"/>
      <c r="P320" s="339"/>
      <c r="Q320" s="339"/>
      <c r="R320" s="339"/>
      <c r="S320" s="339"/>
      <c r="T320" s="339"/>
      <c r="U320" s="339"/>
      <c r="V320" s="339"/>
      <c r="W320" s="339"/>
      <c r="X320" s="339"/>
      <c r="Y320" s="73"/>
      <c r="Z320" s="73"/>
      <c r="AA320" s="73"/>
      <c r="AB320" s="73"/>
      <c r="AC320" s="73"/>
      <c r="AD320" s="73"/>
      <c r="AE320" s="73"/>
      <c r="AF320" s="73"/>
    </row>
    <row r="321" spans="2:32" s="81" customFormat="1">
      <c r="B321" s="1717"/>
      <c r="C321" s="1418"/>
      <c r="D321" s="1419"/>
      <c r="E321" s="1568"/>
      <c r="F321" s="1425"/>
      <c r="G321" s="1425"/>
      <c r="H321" s="1648"/>
      <c r="I321" s="1874"/>
      <c r="J321" s="714"/>
      <c r="K321" s="1717"/>
      <c r="L321" s="1904"/>
      <c r="M321" s="339"/>
      <c r="N321" s="339"/>
      <c r="O321" s="339"/>
      <c r="P321" s="339"/>
      <c r="Q321" s="339"/>
      <c r="R321" s="339"/>
      <c r="S321" s="339"/>
      <c r="T321" s="339"/>
      <c r="U321" s="339"/>
      <c r="V321" s="339"/>
      <c r="W321" s="339"/>
      <c r="X321" s="339"/>
      <c r="Y321" s="73"/>
      <c r="Z321" s="73"/>
      <c r="AA321" s="73"/>
      <c r="AB321" s="73"/>
      <c r="AC321" s="73"/>
      <c r="AD321" s="73"/>
      <c r="AE321" s="73"/>
      <c r="AF321" s="73"/>
    </row>
    <row r="322" spans="2:32" s="81" customFormat="1">
      <c r="B322" s="1717"/>
      <c r="C322" s="1418"/>
      <c r="D322" s="1419"/>
      <c r="E322" s="1568"/>
      <c r="F322" s="1425"/>
      <c r="G322" s="1425"/>
      <c r="H322" s="1648"/>
      <c r="I322" s="1874"/>
      <c r="J322" s="714"/>
      <c r="K322" s="1717"/>
      <c r="L322" s="1904"/>
      <c r="M322" s="339"/>
      <c r="N322" s="339"/>
      <c r="O322" s="283"/>
      <c r="P322" s="283"/>
      <c r="Q322" s="283"/>
      <c r="R322" s="283"/>
      <c r="S322" s="283"/>
      <c r="T322" s="283"/>
      <c r="U322" s="283"/>
      <c r="V322" s="283"/>
      <c r="W322" s="283"/>
      <c r="X322" s="283"/>
    </row>
    <row r="323" spans="2:32" s="81" customFormat="1">
      <c r="B323" s="1717"/>
      <c r="C323" s="1418"/>
      <c r="D323" s="1419"/>
      <c r="E323" s="1568"/>
      <c r="F323" s="1425"/>
      <c r="G323" s="1425"/>
      <c r="H323" s="1648"/>
      <c r="I323" s="1874"/>
      <c r="J323" s="714"/>
      <c r="K323" s="1717"/>
      <c r="L323" s="1904"/>
      <c r="M323" s="339"/>
      <c r="N323" s="339"/>
      <c r="O323" s="283"/>
      <c r="P323" s="283"/>
      <c r="Q323" s="283"/>
      <c r="R323" s="283"/>
      <c r="S323" s="283"/>
      <c r="T323" s="283"/>
      <c r="U323" s="283"/>
      <c r="V323" s="283"/>
      <c r="W323" s="283"/>
      <c r="X323" s="283"/>
    </row>
    <row r="324" spans="2:32" s="81" customFormat="1">
      <c r="B324" s="1717"/>
      <c r="C324" s="1418"/>
      <c r="D324" s="1419"/>
      <c r="E324" s="1568"/>
      <c r="F324" s="1425"/>
      <c r="G324" s="1425"/>
      <c r="H324" s="1648"/>
      <c r="I324" s="1874"/>
      <c r="J324" s="714"/>
      <c r="K324" s="1717"/>
      <c r="L324" s="1904"/>
      <c r="M324" s="339"/>
      <c r="N324" s="339"/>
      <c r="O324" s="283"/>
      <c r="P324" s="283"/>
      <c r="Q324" s="283"/>
      <c r="R324" s="283"/>
      <c r="S324" s="283"/>
      <c r="T324" s="283"/>
      <c r="U324" s="283"/>
      <c r="V324" s="283"/>
      <c r="W324" s="283"/>
      <c r="X324" s="283"/>
    </row>
    <row r="325" spans="2:32" s="81" customFormat="1">
      <c r="B325" s="1717"/>
      <c r="C325" s="1418"/>
      <c r="D325" s="1419"/>
      <c r="E325" s="1568"/>
      <c r="F325" s="1425"/>
      <c r="G325" s="1425"/>
      <c r="H325" s="1648"/>
      <c r="I325" s="1874"/>
      <c r="J325" s="714"/>
      <c r="K325" s="1717"/>
      <c r="L325" s="1904"/>
      <c r="M325" s="339"/>
      <c r="N325" s="339"/>
      <c r="O325" s="283"/>
      <c r="P325" s="283"/>
      <c r="Q325" s="283"/>
      <c r="R325" s="283"/>
      <c r="S325" s="283"/>
      <c r="T325" s="283"/>
      <c r="U325" s="283"/>
      <c r="V325" s="283"/>
      <c r="W325" s="283"/>
      <c r="X325" s="283"/>
    </row>
    <row r="326" spans="2:32" s="81" customFormat="1">
      <c r="B326" s="1717"/>
      <c r="C326" s="1418"/>
      <c r="D326" s="1419"/>
      <c r="E326" s="1568"/>
      <c r="F326" s="1425"/>
      <c r="G326" s="1425"/>
      <c r="H326" s="1648"/>
      <c r="I326" s="1874"/>
      <c r="J326" s="714"/>
      <c r="K326" s="1717"/>
      <c r="L326" s="714"/>
      <c r="M326" s="339"/>
      <c r="N326" s="339"/>
      <c r="O326" s="283"/>
      <c r="P326" s="283"/>
      <c r="Q326" s="283"/>
      <c r="R326" s="283"/>
      <c r="S326" s="283"/>
      <c r="T326" s="283"/>
      <c r="U326" s="283"/>
      <c r="V326" s="283"/>
      <c r="W326" s="283"/>
      <c r="X326" s="283"/>
    </row>
    <row r="327" spans="2:32" s="81" customFormat="1">
      <c r="B327" s="1717"/>
      <c r="C327" s="1418"/>
      <c r="D327" s="1419"/>
      <c r="E327" s="1568"/>
      <c r="F327" s="1425"/>
      <c r="G327" s="1425"/>
      <c r="H327" s="1648"/>
      <c r="I327" s="1874"/>
      <c r="J327" s="714"/>
      <c r="K327" s="1717"/>
      <c r="L327" s="714"/>
      <c r="M327" s="339"/>
      <c r="N327" s="339"/>
      <c r="O327" s="283"/>
      <c r="P327" s="283"/>
      <c r="Q327" s="283"/>
      <c r="R327" s="283"/>
      <c r="S327" s="283"/>
      <c r="T327" s="283"/>
      <c r="U327" s="283"/>
      <c r="V327" s="283"/>
      <c r="W327" s="283"/>
      <c r="X327" s="283"/>
    </row>
    <row r="328" spans="2:32" s="81" customFormat="1">
      <c r="B328" s="1717"/>
      <c r="C328" s="1418"/>
      <c r="D328" s="1419"/>
      <c r="E328" s="1568"/>
      <c r="F328" s="1425"/>
      <c r="G328" s="1425"/>
      <c r="H328" s="1648"/>
      <c r="I328" s="1874"/>
      <c r="J328" s="714"/>
      <c r="K328" s="1717"/>
      <c r="L328" s="714"/>
      <c r="M328" s="339"/>
      <c r="N328" s="339"/>
      <c r="O328" s="283"/>
      <c r="P328" s="283"/>
      <c r="Q328" s="283"/>
      <c r="R328" s="283"/>
      <c r="S328" s="283"/>
      <c r="T328" s="283"/>
      <c r="U328" s="283"/>
      <c r="V328" s="283"/>
      <c r="W328" s="283"/>
      <c r="X328" s="283"/>
    </row>
    <row r="329" spans="2:32" s="81" customFormat="1">
      <c r="B329" s="1717"/>
      <c r="C329" s="1418"/>
      <c r="D329" s="1419"/>
      <c r="E329" s="1568"/>
      <c r="F329" s="1425"/>
      <c r="G329" s="1425"/>
      <c r="H329" s="1648"/>
      <c r="I329" s="1874"/>
      <c r="J329" s="714"/>
      <c r="K329" s="1717"/>
      <c r="L329" s="714"/>
      <c r="M329" s="339"/>
      <c r="N329" s="339"/>
      <c r="O329" s="283"/>
      <c r="P329" s="283"/>
      <c r="Q329" s="283"/>
      <c r="R329" s="283"/>
      <c r="S329" s="283"/>
      <c r="T329" s="283"/>
      <c r="U329" s="283"/>
      <c r="V329" s="283"/>
      <c r="W329" s="283"/>
      <c r="X329" s="283"/>
    </row>
    <row r="330" spans="2:32" s="81" customFormat="1">
      <c r="B330" s="1717"/>
      <c r="C330" s="1418"/>
      <c r="D330" s="1419"/>
      <c r="E330" s="1568"/>
      <c r="F330" s="1425"/>
      <c r="G330" s="1425"/>
      <c r="H330" s="1648"/>
      <c r="I330" s="1874"/>
      <c r="J330" s="714"/>
      <c r="K330" s="1717"/>
      <c r="L330" s="714"/>
      <c r="M330" s="339"/>
      <c r="N330" s="339"/>
      <c r="O330" s="283"/>
      <c r="P330" s="283"/>
      <c r="Q330" s="283"/>
      <c r="R330" s="283"/>
      <c r="S330" s="283"/>
      <c r="T330" s="283"/>
      <c r="U330" s="283"/>
      <c r="V330" s="283"/>
      <c r="W330" s="283"/>
      <c r="X330" s="283"/>
    </row>
    <row r="331" spans="2:32" s="81" customFormat="1">
      <c r="B331" s="1717"/>
      <c r="C331" s="1418"/>
      <c r="D331" s="1419"/>
      <c r="E331" s="1568"/>
      <c r="F331" s="1425"/>
      <c r="G331" s="1425"/>
      <c r="H331" s="1648"/>
      <c r="I331" s="1874"/>
      <c r="J331" s="714"/>
      <c r="K331" s="1717"/>
      <c r="L331" s="714"/>
      <c r="M331" s="339"/>
      <c r="N331" s="339"/>
      <c r="O331" s="283"/>
      <c r="P331" s="283"/>
      <c r="Q331" s="283"/>
      <c r="R331" s="283"/>
      <c r="S331" s="283"/>
      <c r="T331" s="283"/>
      <c r="U331" s="283"/>
      <c r="V331" s="283"/>
      <c r="W331" s="283"/>
      <c r="X331" s="283"/>
    </row>
    <row r="332" spans="2:32" s="81" customFormat="1">
      <c r="B332" s="1717"/>
      <c r="C332" s="1418"/>
      <c r="D332" s="1419"/>
      <c r="E332" s="1568"/>
      <c r="F332" s="1425"/>
      <c r="G332" s="1425"/>
      <c r="H332" s="1648"/>
      <c r="I332" s="1874"/>
      <c r="J332" s="714"/>
      <c r="K332" s="1717"/>
      <c r="L332" s="714"/>
      <c r="M332" s="339"/>
      <c r="N332" s="339"/>
      <c r="O332" s="283"/>
      <c r="P332" s="283"/>
      <c r="Q332" s="283"/>
      <c r="R332" s="283"/>
      <c r="S332" s="283"/>
      <c r="T332" s="283"/>
      <c r="U332" s="283"/>
      <c r="V332" s="283"/>
      <c r="W332" s="283"/>
      <c r="X332" s="283"/>
    </row>
    <row r="333" spans="2:32" s="81" customFormat="1">
      <c r="B333" s="1717"/>
      <c r="C333" s="1418"/>
      <c r="D333" s="1419"/>
      <c r="E333" s="1568"/>
      <c r="F333" s="1425"/>
      <c r="G333" s="1425"/>
      <c r="H333" s="1648"/>
      <c r="I333" s="1874"/>
      <c r="J333" s="714"/>
      <c r="K333" s="1717"/>
      <c r="L333" s="714"/>
      <c r="M333" s="339"/>
      <c r="N333" s="339"/>
      <c r="O333" s="283"/>
      <c r="P333" s="283"/>
      <c r="Q333" s="283"/>
      <c r="R333" s="283"/>
      <c r="S333" s="283"/>
      <c r="T333" s="283"/>
      <c r="U333" s="283"/>
      <c r="V333" s="283"/>
      <c r="W333" s="283"/>
      <c r="X333" s="283"/>
    </row>
    <row r="334" spans="2:32" s="81" customFormat="1">
      <c r="B334" s="1717"/>
      <c r="C334" s="1418"/>
      <c r="D334" s="1419"/>
      <c r="E334" s="1568"/>
      <c r="F334" s="1425"/>
      <c r="G334" s="1425"/>
      <c r="H334" s="1648"/>
      <c r="I334" s="1874"/>
      <c r="J334" s="714"/>
      <c r="K334" s="1717"/>
      <c r="L334" s="714"/>
      <c r="M334" s="339"/>
      <c r="N334" s="339"/>
      <c r="O334" s="283"/>
      <c r="P334" s="283"/>
      <c r="Q334" s="283"/>
      <c r="R334" s="283"/>
      <c r="S334" s="283"/>
      <c r="T334" s="283"/>
      <c r="U334" s="283"/>
      <c r="V334" s="283"/>
      <c r="W334" s="283"/>
      <c r="X334" s="283"/>
    </row>
    <row r="335" spans="2:32" s="81" customFormat="1">
      <c r="B335" s="1717"/>
      <c r="C335" s="1418"/>
      <c r="D335" s="1419"/>
      <c r="E335" s="1568"/>
      <c r="F335" s="1425"/>
      <c r="G335" s="1425"/>
      <c r="H335" s="1648"/>
      <c r="I335" s="1874"/>
      <c r="J335" s="714"/>
      <c r="K335" s="1717"/>
      <c r="L335" s="714"/>
      <c r="M335" s="339"/>
      <c r="N335" s="339"/>
      <c r="O335" s="283"/>
      <c r="P335" s="283"/>
      <c r="Q335" s="283"/>
      <c r="R335" s="283"/>
      <c r="S335" s="283"/>
      <c r="T335" s="283"/>
      <c r="U335" s="283"/>
      <c r="V335" s="283"/>
      <c r="W335" s="283"/>
      <c r="X335" s="283"/>
    </row>
    <row r="336" spans="2:32" s="81" customFormat="1">
      <c r="B336" s="1717"/>
      <c r="C336" s="1418"/>
      <c r="D336" s="1419"/>
      <c r="E336" s="1568"/>
      <c r="F336" s="1425"/>
      <c r="G336" s="1425"/>
      <c r="H336" s="1648"/>
      <c r="I336" s="1874"/>
      <c r="J336" s="714"/>
      <c r="K336" s="1717"/>
      <c r="L336" s="714"/>
      <c r="M336" s="339"/>
      <c r="N336" s="339"/>
      <c r="O336" s="283"/>
      <c r="P336" s="283"/>
      <c r="Q336" s="283"/>
      <c r="R336" s="283"/>
      <c r="S336" s="283"/>
      <c r="T336" s="283"/>
      <c r="U336" s="283"/>
      <c r="V336" s="283"/>
      <c r="W336" s="283"/>
      <c r="X336" s="283"/>
    </row>
    <row r="337" spans="2:24" s="81" customFormat="1">
      <c r="B337" s="1717"/>
      <c r="C337" s="1418"/>
      <c r="D337" s="1419"/>
      <c r="E337" s="1568"/>
      <c r="F337" s="1425"/>
      <c r="G337" s="1425"/>
      <c r="H337" s="1648"/>
      <c r="I337" s="1874"/>
      <c r="J337" s="714"/>
      <c r="K337" s="1717"/>
      <c r="L337" s="714"/>
      <c r="M337" s="339"/>
      <c r="N337" s="339"/>
      <c r="O337" s="283"/>
      <c r="P337" s="283"/>
      <c r="Q337" s="283"/>
      <c r="R337" s="283"/>
      <c r="S337" s="283"/>
      <c r="T337" s="283"/>
      <c r="U337" s="283"/>
      <c r="V337" s="283"/>
      <c r="W337" s="283"/>
      <c r="X337" s="283"/>
    </row>
    <row r="338" spans="2:24" s="81" customFormat="1">
      <c r="B338" s="1717"/>
      <c r="C338" s="1418"/>
      <c r="D338" s="1419"/>
      <c r="E338" s="1568"/>
      <c r="F338" s="1425"/>
      <c r="G338" s="1425"/>
      <c r="H338" s="1648"/>
      <c r="I338" s="1874"/>
      <c r="J338" s="714"/>
      <c r="K338" s="1717"/>
      <c r="L338" s="714"/>
      <c r="M338" s="339"/>
      <c r="N338" s="339"/>
      <c r="O338" s="283"/>
      <c r="P338" s="283"/>
      <c r="Q338" s="283"/>
      <c r="R338" s="283"/>
      <c r="S338" s="283"/>
      <c r="T338" s="283"/>
      <c r="U338" s="283"/>
      <c r="V338" s="283"/>
      <c r="W338" s="283"/>
      <c r="X338" s="283"/>
    </row>
    <row r="339" spans="2:24" s="81" customFormat="1">
      <c r="B339" s="1717"/>
      <c r="C339" s="1418"/>
      <c r="D339" s="1419"/>
      <c r="E339" s="1568"/>
      <c r="F339" s="1425"/>
      <c r="G339" s="1425"/>
      <c r="H339" s="1648"/>
      <c r="I339" s="1874"/>
      <c r="J339" s="714"/>
      <c r="K339" s="1717"/>
      <c r="L339" s="714"/>
      <c r="M339" s="339"/>
      <c r="N339" s="339"/>
      <c r="O339" s="283"/>
      <c r="P339" s="283"/>
      <c r="Q339" s="283"/>
      <c r="R339" s="283"/>
      <c r="S339" s="283"/>
      <c r="T339" s="283"/>
      <c r="U339" s="283"/>
      <c r="V339" s="283"/>
      <c r="W339" s="283"/>
      <c r="X339" s="283"/>
    </row>
    <row r="340" spans="2:24" s="81" customFormat="1">
      <c r="B340" s="1717"/>
      <c r="C340" s="1418"/>
      <c r="D340" s="1419"/>
      <c r="E340" s="1568"/>
      <c r="F340" s="1425"/>
      <c r="G340" s="1425"/>
      <c r="H340" s="1648"/>
      <c r="I340" s="1874"/>
      <c r="J340" s="714"/>
      <c r="K340" s="1717"/>
      <c r="L340" s="714"/>
      <c r="M340" s="339"/>
      <c r="N340" s="339"/>
      <c r="O340" s="283"/>
      <c r="P340" s="283"/>
      <c r="Q340" s="283"/>
      <c r="R340" s="283"/>
      <c r="S340" s="283"/>
      <c r="T340" s="283"/>
      <c r="U340" s="283"/>
      <c r="V340" s="283"/>
      <c r="W340" s="283"/>
      <c r="X340" s="283"/>
    </row>
    <row r="341" spans="2:24" s="81" customFormat="1">
      <c r="B341" s="1717"/>
      <c r="C341" s="1418"/>
      <c r="D341" s="1419"/>
      <c r="E341" s="1568"/>
      <c r="F341" s="1425"/>
      <c r="G341" s="1425"/>
      <c r="H341" s="1648"/>
      <c r="I341" s="1874"/>
      <c r="J341" s="714"/>
      <c r="K341" s="1717"/>
      <c r="L341" s="714"/>
      <c r="M341" s="339"/>
      <c r="N341" s="339"/>
      <c r="O341" s="283"/>
      <c r="P341" s="283"/>
      <c r="Q341" s="283"/>
      <c r="R341" s="283"/>
      <c r="S341" s="283"/>
      <c r="T341" s="283"/>
      <c r="U341" s="283"/>
      <c r="V341" s="283"/>
      <c r="W341" s="283"/>
      <c r="X341" s="283"/>
    </row>
    <row r="342" spans="2:24" s="81" customFormat="1">
      <c r="B342" s="1717"/>
      <c r="C342" s="1418"/>
      <c r="D342" s="1419"/>
      <c r="E342" s="1568"/>
      <c r="F342" s="1425"/>
      <c r="G342" s="1425"/>
      <c r="H342" s="1648"/>
      <c r="I342" s="1874"/>
      <c r="J342" s="714"/>
      <c r="K342" s="1717"/>
      <c r="L342" s="714"/>
      <c r="M342" s="339"/>
      <c r="N342" s="339"/>
      <c r="O342" s="283"/>
      <c r="P342" s="283"/>
      <c r="Q342" s="283"/>
      <c r="R342" s="283"/>
      <c r="S342" s="283"/>
      <c r="T342" s="283"/>
      <c r="U342" s="283"/>
      <c r="V342" s="283"/>
      <c r="W342" s="283"/>
      <c r="X342" s="283"/>
    </row>
    <row r="343" spans="2:24" s="81" customFormat="1">
      <c r="B343" s="1717"/>
      <c r="C343" s="1418"/>
      <c r="D343" s="1419"/>
      <c r="E343" s="1568"/>
      <c r="F343" s="1425"/>
      <c r="G343" s="1425"/>
      <c r="H343" s="1648"/>
      <c r="I343" s="1874"/>
      <c r="J343" s="714"/>
      <c r="K343" s="1717"/>
      <c r="L343" s="714"/>
      <c r="M343" s="339"/>
      <c r="N343" s="339"/>
      <c r="O343" s="283"/>
      <c r="P343" s="283"/>
      <c r="Q343" s="283"/>
      <c r="R343" s="283"/>
      <c r="S343" s="283"/>
      <c r="T343" s="283"/>
      <c r="U343" s="283"/>
      <c r="V343" s="283"/>
      <c r="W343" s="283"/>
      <c r="X343" s="283"/>
    </row>
    <row r="344" spans="2:24" s="81" customFormat="1">
      <c r="B344" s="1717"/>
      <c r="C344" s="1418"/>
      <c r="D344" s="1419"/>
      <c r="E344" s="1568"/>
      <c r="F344" s="1425"/>
      <c r="G344" s="1425"/>
      <c r="H344" s="1648"/>
      <c r="I344" s="1874"/>
      <c r="J344" s="714"/>
      <c r="K344" s="1717"/>
      <c r="L344" s="714"/>
      <c r="M344" s="339"/>
      <c r="N344" s="339"/>
      <c r="O344" s="283"/>
      <c r="P344" s="283"/>
      <c r="Q344" s="283"/>
      <c r="R344" s="283"/>
      <c r="S344" s="283"/>
      <c r="T344" s="283"/>
      <c r="U344" s="283"/>
      <c r="V344" s="283"/>
      <c r="W344" s="283"/>
      <c r="X344" s="283"/>
    </row>
    <row r="345" spans="2:24" s="81" customFormat="1">
      <c r="B345" s="1717"/>
      <c r="C345" s="1418"/>
      <c r="D345" s="1419"/>
      <c r="E345" s="1568"/>
      <c r="F345" s="1425"/>
      <c r="G345" s="1425"/>
      <c r="H345" s="1648"/>
      <c r="I345" s="1874"/>
      <c r="J345" s="714"/>
      <c r="K345" s="1717"/>
      <c r="L345" s="714"/>
      <c r="M345" s="339"/>
      <c r="N345" s="339"/>
      <c r="O345" s="283"/>
      <c r="P345" s="283"/>
      <c r="Q345" s="283"/>
      <c r="R345" s="283"/>
      <c r="S345" s="283"/>
      <c r="T345" s="283"/>
      <c r="U345" s="283"/>
      <c r="V345" s="283"/>
      <c r="W345" s="283"/>
      <c r="X345" s="283"/>
    </row>
    <row r="346" spans="2:24" s="81" customFormat="1">
      <c r="B346" s="1717"/>
      <c r="C346" s="1418"/>
      <c r="D346" s="1419"/>
      <c r="E346" s="1568"/>
      <c r="F346" s="1425"/>
      <c r="G346" s="1425"/>
      <c r="H346" s="1648"/>
      <c r="I346" s="1874"/>
      <c r="J346" s="714"/>
      <c r="K346" s="1717"/>
      <c r="L346" s="714"/>
      <c r="M346" s="339"/>
      <c r="N346" s="339"/>
      <c r="O346" s="283"/>
      <c r="P346" s="283"/>
      <c r="Q346" s="283"/>
      <c r="R346" s="283"/>
      <c r="S346" s="283"/>
      <c r="T346" s="283"/>
      <c r="U346" s="283"/>
      <c r="V346" s="283"/>
      <c r="W346" s="283"/>
      <c r="X346" s="283"/>
    </row>
    <row r="347" spans="2:24" s="81" customFormat="1">
      <c r="B347" s="1717"/>
      <c r="C347" s="1418"/>
      <c r="D347" s="1419"/>
      <c r="E347" s="1568"/>
      <c r="F347" s="1425"/>
      <c r="G347" s="1425"/>
      <c r="H347" s="1648"/>
      <c r="I347" s="1874"/>
      <c r="J347" s="714"/>
      <c r="K347" s="1717"/>
      <c r="L347" s="714"/>
      <c r="M347" s="339"/>
      <c r="N347" s="339"/>
      <c r="O347" s="283"/>
      <c r="P347" s="283"/>
      <c r="Q347" s="283"/>
      <c r="R347" s="283"/>
      <c r="S347" s="283"/>
      <c r="T347" s="283"/>
      <c r="U347" s="283"/>
      <c r="V347" s="283"/>
      <c r="W347" s="283"/>
      <c r="X347" s="283"/>
    </row>
    <row r="348" spans="2:24" s="81" customFormat="1">
      <c r="B348" s="1717"/>
      <c r="C348" s="1418"/>
      <c r="D348" s="1419"/>
      <c r="E348" s="1568"/>
      <c r="F348" s="1425"/>
      <c r="G348" s="1425"/>
      <c r="H348" s="1648"/>
      <c r="I348" s="1874"/>
      <c r="J348" s="714"/>
      <c r="K348" s="1717"/>
      <c r="L348" s="714"/>
      <c r="M348" s="339"/>
      <c r="N348" s="339"/>
      <c r="O348" s="283"/>
      <c r="P348" s="283"/>
      <c r="Q348" s="283"/>
      <c r="R348" s="283"/>
      <c r="S348" s="283"/>
      <c r="T348" s="283"/>
      <c r="U348" s="283"/>
      <c r="V348" s="283"/>
      <c r="W348" s="283"/>
      <c r="X348" s="283"/>
    </row>
    <row r="349" spans="2:24" s="81" customFormat="1">
      <c r="B349" s="1717"/>
      <c r="C349" s="1418"/>
      <c r="D349" s="1419"/>
      <c r="E349" s="1568"/>
      <c r="F349" s="1425"/>
      <c r="G349" s="1425"/>
      <c r="H349" s="1648"/>
      <c r="I349" s="1874"/>
      <c r="J349" s="714"/>
      <c r="K349" s="1717"/>
      <c r="L349" s="714"/>
      <c r="M349" s="339"/>
      <c r="N349" s="339"/>
      <c r="O349" s="283"/>
      <c r="P349" s="283"/>
      <c r="Q349" s="283"/>
      <c r="R349" s="283"/>
      <c r="S349" s="283"/>
      <c r="T349" s="283"/>
      <c r="U349" s="283"/>
      <c r="V349" s="283"/>
      <c r="W349" s="283"/>
      <c r="X349" s="283"/>
    </row>
    <row r="350" spans="2:24" s="81" customFormat="1">
      <c r="B350" s="1717"/>
      <c r="C350" s="1418"/>
      <c r="D350" s="1419"/>
      <c r="E350" s="1568"/>
      <c r="F350" s="1425"/>
      <c r="G350" s="1425"/>
      <c r="H350" s="1648"/>
      <c r="I350" s="1874"/>
      <c r="J350" s="714"/>
      <c r="K350" s="1717"/>
      <c r="L350" s="714"/>
      <c r="M350" s="339"/>
      <c r="N350" s="339"/>
      <c r="O350" s="283"/>
      <c r="P350" s="283"/>
      <c r="Q350" s="283"/>
      <c r="R350" s="283"/>
      <c r="S350" s="283"/>
      <c r="T350" s="283"/>
      <c r="U350" s="283"/>
      <c r="V350" s="283"/>
      <c r="W350" s="283"/>
      <c r="X350" s="283"/>
    </row>
    <row r="351" spans="2:24" s="81" customFormat="1">
      <c r="B351" s="1717"/>
      <c r="C351" s="1418"/>
      <c r="D351" s="1419"/>
      <c r="E351" s="1568"/>
      <c r="F351" s="1425"/>
      <c r="G351" s="1425"/>
      <c r="H351" s="1648"/>
      <c r="I351" s="1874"/>
      <c r="J351" s="714"/>
      <c r="K351" s="1717"/>
      <c r="L351" s="714"/>
      <c r="M351" s="339"/>
      <c r="N351" s="339"/>
      <c r="O351" s="283"/>
      <c r="P351" s="283"/>
      <c r="Q351" s="283"/>
      <c r="R351" s="283"/>
      <c r="S351" s="283"/>
      <c r="T351" s="283"/>
      <c r="U351" s="283"/>
      <c r="V351" s="283"/>
      <c r="W351" s="283"/>
      <c r="X351" s="283"/>
    </row>
    <row r="352" spans="2:24" s="81" customFormat="1">
      <c r="B352" s="1717"/>
      <c r="C352" s="1418"/>
      <c r="D352" s="1419"/>
      <c r="E352" s="1568"/>
      <c r="F352" s="1425"/>
      <c r="G352" s="1425"/>
      <c r="H352" s="1648"/>
      <c r="I352" s="1874"/>
      <c r="J352" s="714"/>
      <c r="K352" s="1717"/>
      <c r="L352" s="714"/>
      <c r="M352" s="339"/>
      <c r="N352" s="339"/>
      <c r="O352" s="283"/>
      <c r="P352" s="283"/>
      <c r="Q352" s="283"/>
      <c r="R352" s="283"/>
      <c r="S352" s="283"/>
      <c r="T352" s="283"/>
      <c r="U352" s="283"/>
      <c r="V352" s="283"/>
      <c r="W352" s="283"/>
      <c r="X352" s="283"/>
    </row>
    <row r="353" spans="2:24" s="81" customFormat="1">
      <c r="B353" s="1717"/>
      <c r="C353" s="1418"/>
      <c r="D353" s="1419"/>
      <c r="E353" s="1568"/>
      <c r="F353" s="1425"/>
      <c r="G353" s="1425"/>
      <c r="H353" s="1648"/>
      <c r="I353" s="1874"/>
      <c r="J353" s="714"/>
      <c r="K353" s="1717"/>
      <c r="L353" s="714"/>
      <c r="M353" s="339"/>
      <c r="N353" s="339"/>
      <c r="O353" s="283"/>
      <c r="P353" s="283"/>
      <c r="Q353" s="283"/>
      <c r="R353" s="283"/>
      <c r="S353" s="283"/>
      <c r="T353" s="283"/>
      <c r="U353" s="283"/>
      <c r="V353" s="283"/>
      <c r="W353" s="283"/>
      <c r="X353" s="283"/>
    </row>
    <row r="354" spans="2:24" s="81" customFormat="1">
      <c r="B354" s="1717"/>
      <c r="C354" s="1418"/>
      <c r="D354" s="1419"/>
      <c r="E354" s="1568"/>
      <c r="F354" s="1425"/>
      <c r="G354" s="1425"/>
      <c r="H354" s="1648"/>
      <c r="I354" s="1874"/>
      <c r="J354" s="714"/>
      <c r="K354" s="1717"/>
      <c r="L354" s="714"/>
      <c r="M354" s="339"/>
      <c r="N354" s="339"/>
      <c r="O354" s="283"/>
      <c r="P354" s="283"/>
      <c r="Q354" s="283"/>
      <c r="R354" s="283"/>
      <c r="S354" s="283"/>
      <c r="T354" s="283"/>
      <c r="U354" s="283"/>
      <c r="V354" s="283"/>
      <c r="W354" s="283"/>
      <c r="X354" s="283"/>
    </row>
    <row r="355" spans="2:24" s="81" customFormat="1">
      <c r="B355" s="1717"/>
      <c r="C355" s="1418"/>
      <c r="D355" s="1419"/>
      <c r="E355" s="1568"/>
      <c r="F355" s="1425"/>
      <c r="G355" s="1425"/>
      <c r="H355" s="1648"/>
      <c r="I355" s="1874"/>
      <c r="J355" s="714"/>
      <c r="K355" s="1717"/>
      <c r="L355" s="714"/>
      <c r="M355" s="339"/>
      <c r="N355" s="339"/>
      <c r="O355" s="283"/>
      <c r="P355" s="283"/>
      <c r="Q355" s="283"/>
      <c r="R355" s="283"/>
      <c r="S355" s="283"/>
      <c r="T355" s="283"/>
      <c r="U355" s="283"/>
      <c r="V355" s="283"/>
      <c r="W355" s="283"/>
      <c r="X355" s="283"/>
    </row>
    <row r="356" spans="2:24" s="81" customFormat="1">
      <c r="B356" s="1717"/>
      <c r="C356" s="1418"/>
      <c r="D356" s="1419"/>
      <c r="E356" s="1568"/>
      <c r="F356" s="1425"/>
      <c r="G356" s="1425"/>
      <c r="H356" s="1648"/>
      <c r="I356" s="1874"/>
      <c r="J356" s="714"/>
      <c r="K356" s="1717"/>
      <c r="L356" s="714"/>
      <c r="M356" s="339"/>
      <c r="N356" s="339"/>
      <c r="O356" s="283"/>
      <c r="P356" s="283"/>
      <c r="Q356" s="283"/>
      <c r="R356" s="283"/>
      <c r="S356" s="283"/>
      <c r="T356" s="283"/>
      <c r="U356" s="283"/>
      <c r="V356" s="283"/>
      <c r="W356" s="283"/>
      <c r="X356" s="283"/>
    </row>
    <row r="357" spans="2:24" s="81" customFormat="1">
      <c r="B357" s="1717"/>
      <c r="C357" s="1418"/>
      <c r="D357" s="1419"/>
      <c r="E357" s="1568"/>
      <c r="F357" s="1425"/>
      <c r="G357" s="1425"/>
      <c r="H357" s="1648"/>
      <c r="I357" s="1874"/>
      <c r="J357" s="714"/>
      <c r="K357" s="1717"/>
      <c r="L357" s="714"/>
      <c r="M357" s="339"/>
      <c r="N357" s="339"/>
      <c r="O357" s="283"/>
      <c r="P357" s="283"/>
      <c r="Q357" s="283"/>
      <c r="R357" s="283"/>
      <c r="S357" s="283"/>
      <c r="T357" s="283"/>
      <c r="U357" s="283"/>
      <c r="V357" s="283"/>
      <c r="W357" s="283"/>
      <c r="X357" s="283"/>
    </row>
    <row r="358" spans="2:24" s="81" customFormat="1">
      <c r="B358" s="1717"/>
      <c r="C358" s="1418"/>
      <c r="D358" s="1419"/>
      <c r="E358" s="1568"/>
      <c r="F358" s="1425"/>
      <c r="G358" s="1425"/>
      <c r="H358" s="1648"/>
      <c r="I358" s="1874"/>
      <c r="J358" s="714"/>
      <c r="K358" s="1717"/>
      <c r="L358" s="714"/>
      <c r="M358" s="339"/>
      <c r="N358" s="339"/>
      <c r="O358" s="283"/>
      <c r="P358" s="283"/>
      <c r="Q358" s="283"/>
      <c r="R358" s="283"/>
      <c r="S358" s="283"/>
      <c r="T358" s="283"/>
      <c r="U358" s="283"/>
      <c r="V358" s="283"/>
      <c r="W358" s="283"/>
      <c r="X358" s="283"/>
    </row>
    <row r="359" spans="2:24" s="81" customFormat="1">
      <c r="B359" s="1717"/>
      <c r="C359" s="1418"/>
      <c r="D359" s="1419"/>
      <c r="E359" s="1568"/>
      <c r="F359" s="1425"/>
      <c r="G359" s="1425"/>
      <c r="H359" s="1648"/>
      <c r="I359" s="1874"/>
      <c r="J359" s="714"/>
      <c r="K359" s="1717"/>
      <c r="L359" s="714"/>
      <c r="M359" s="339"/>
      <c r="N359" s="339"/>
      <c r="O359" s="283"/>
      <c r="P359" s="283"/>
      <c r="Q359" s="283"/>
      <c r="R359" s="283"/>
      <c r="S359" s="283"/>
      <c r="T359" s="283"/>
      <c r="U359" s="283"/>
      <c r="V359" s="283"/>
      <c r="W359" s="283"/>
      <c r="X359" s="283"/>
    </row>
    <row r="360" spans="2:24" s="81" customFormat="1">
      <c r="B360" s="1717"/>
      <c r="C360" s="1418"/>
      <c r="D360" s="1419"/>
      <c r="E360" s="1568"/>
      <c r="F360" s="1425"/>
      <c r="G360" s="1425"/>
      <c r="H360" s="1648"/>
      <c r="I360" s="1874"/>
      <c r="J360" s="714"/>
      <c r="K360" s="1717"/>
      <c r="L360" s="714"/>
      <c r="M360" s="339"/>
      <c r="N360" s="339"/>
      <c r="O360" s="283"/>
      <c r="P360" s="283"/>
      <c r="Q360" s="283"/>
      <c r="R360" s="283"/>
      <c r="S360" s="283"/>
      <c r="T360" s="283"/>
      <c r="U360" s="283"/>
      <c r="V360" s="283"/>
      <c r="W360" s="283"/>
      <c r="X360" s="283"/>
    </row>
    <row r="361" spans="2:24" s="81" customFormat="1">
      <c r="B361" s="1717"/>
      <c r="C361" s="1418"/>
      <c r="D361" s="1419"/>
      <c r="E361" s="1568"/>
      <c r="F361" s="1425"/>
      <c r="G361" s="1425"/>
      <c r="H361" s="1648"/>
      <c r="I361" s="1874"/>
      <c r="J361" s="714"/>
      <c r="K361" s="1717"/>
      <c r="L361" s="714"/>
      <c r="M361" s="339"/>
      <c r="N361" s="339"/>
      <c r="O361" s="283"/>
      <c r="P361" s="283"/>
      <c r="Q361" s="283"/>
      <c r="R361" s="283"/>
      <c r="S361" s="283"/>
      <c r="T361" s="283"/>
      <c r="U361" s="283"/>
      <c r="V361" s="283"/>
      <c r="W361" s="283"/>
      <c r="X361" s="283"/>
    </row>
    <row r="362" spans="2:24" s="81" customFormat="1">
      <c r="B362" s="1717"/>
      <c r="C362" s="1418"/>
      <c r="D362" s="1419"/>
      <c r="E362" s="1568"/>
      <c r="F362" s="1425"/>
      <c r="G362" s="1425"/>
      <c r="H362" s="1648"/>
      <c r="I362" s="1874"/>
      <c r="J362" s="714"/>
      <c r="K362" s="1717"/>
      <c r="L362" s="714"/>
      <c r="M362" s="339"/>
      <c r="N362" s="339"/>
      <c r="O362" s="283"/>
      <c r="P362" s="283"/>
      <c r="Q362" s="283"/>
      <c r="R362" s="283"/>
      <c r="S362" s="283"/>
      <c r="T362" s="283"/>
      <c r="U362" s="283"/>
      <c r="V362" s="283"/>
      <c r="W362" s="283"/>
      <c r="X362" s="283"/>
    </row>
    <row r="363" spans="2:24" s="81" customFormat="1">
      <c r="B363" s="1717"/>
      <c r="C363" s="1418"/>
      <c r="D363" s="1419"/>
      <c r="E363" s="1568"/>
      <c r="F363" s="1425"/>
      <c r="G363" s="1425"/>
      <c r="H363" s="1648"/>
      <c r="I363" s="1874"/>
      <c r="J363" s="714"/>
      <c r="K363" s="1717"/>
      <c r="L363" s="714"/>
      <c r="M363" s="339"/>
      <c r="N363" s="339"/>
      <c r="O363" s="283"/>
      <c r="P363" s="283"/>
      <c r="Q363" s="283"/>
      <c r="R363" s="283"/>
      <c r="S363" s="283"/>
      <c r="T363" s="283"/>
      <c r="U363" s="283"/>
      <c r="V363" s="283"/>
      <c r="W363" s="283"/>
      <c r="X363" s="283"/>
    </row>
    <row r="364" spans="2:24" s="81" customFormat="1">
      <c r="B364" s="1717"/>
      <c r="C364" s="1418"/>
      <c r="D364" s="1419"/>
      <c r="E364" s="1568"/>
      <c r="F364" s="1425"/>
      <c r="G364" s="1425"/>
      <c r="H364" s="1648"/>
      <c r="I364" s="1874"/>
      <c r="J364" s="714"/>
      <c r="K364" s="1717"/>
      <c r="L364" s="714"/>
      <c r="M364" s="339"/>
      <c r="N364" s="339"/>
      <c r="O364" s="283"/>
      <c r="P364" s="283"/>
      <c r="Q364" s="283"/>
      <c r="R364" s="283"/>
      <c r="S364" s="283"/>
      <c r="T364" s="283"/>
      <c r="U364" s="283"/>
      <c r="V364" s="283"/>
      <c r="W364" s="283"/>
      <c r="X364" s="283"/>
    </row>
    <row r="365" spans="2:24" s="81" customFormat="1">
      <c r="B365" s="1717"/>
      <c r="C365" s="1418"/>
      <c r="D365" s="1419"/>
      <c r="E365" s="1568"/>
      <c r="F365" s="1425"/>
      <c r="G365" s="1425"/>
      <c r="H365" s="1648"/>
      <c r="I365" s="1874"/>
      <c r="J365" s="714"/>
      <c r="K365" s="1717"/>
      <c r="L365" s="714"/>
      <c r="M365" s="339"/>
      <c r="N365" s="339"/>
      <c r="O365" s="283"/>
      <c r="P365" s="283"/>
      <c r="Q365" s="283"/>
      <c r="R365" s="283"/>
      <c r="S365" s="283"/>
      <c r="T365" s="283"/>
      <c r="U365" s="283"/>
      <c r="V365" s="283"/>
      <c r="W365" s="283"/>
      <c r="X365" s="283"/>
    </row>
    <row r="366" spans="2:24" s="81" customFormat="1">
      <c r="B366" s="1717"/>
      <c r="C366" s="1418"/>
      <c r="D366" s="1419"/>
      <c r="E366" s="1568"/>
      <c r="F366" s="1425"/>
      <c r="G366" s="1425"/>
      <c r="H366" s="1648"/>
      <c r="I366" s="1874"/>
      <c r="J366" s="714"/>
      <c r="K366" s="1717"/>
      <c r="L366" s="714"/>
      <c r="M366" s="339"/>
      <c r="N366" s="339"/>
      <c r="O366" s="283"/>
      <c r="P366" s="283"/>
      <c r="Q366" s="283"/>
      <c r="R366" s="283"/>
      <c r="S366" s="283"/>
      <c r="T366" s="283"/>
      <c r="U366" s="283"/>
      <c r="V366" s="283"/>
      <c r="W366" s="283"/>
      <c r="X366" s="283"/>
    </row>
    <row r="367" spans="2:24" s="81" customFormat="1">
      <c r="B367" s="1717"/>
      <c r="C367" s="1418"/>
      <c r="D367" s="1419"/>
      <c r="E367" s="1568"/>
      <c r="F367" s="1425"/>
      <c r="G367" s="1425"/>
      <c r="H367" s="1648"/>
      <c r="I367" s="1874"/>
      <c r="J367" s="714"/>
      <c r="K367" s="1717"/>
      <c r="L367" s="714"/>
      <c r="M367" s="339"/>
      <c r="N367" s="339"/>
      <c r="O367" s="283"/>
      <c r="P367" s="283"/>
      <c r="Q367" s="283"/>
      <c r="R367" s="283"/>
      <c r="S367" s="283"/>
      <c r="T367" s="283"/>
      <c r="U367" s="283"/>
      <c r="V367" s="283"/>
      <c r="W367" s="283"/>
      <c r="X367" s="283"/>
    </row>
    <row r="368" spans="2:24" s="81" customFormat="1">
      <c r="B368" s="1717"/>
      <c r="C368" s="1418"/>
      <c r="D368" s="1419"/>
      <c r="E368" s="1568"/>
      <c r="F368" s="1425"/>
      <c r="G368" s="1425"/>
      <c r="H368" s="1648"/>
      <c r="I368" s="1874"/>
      <c r="J368" s="714"/>
      <c r="K368" s="1717"/>
      <c r="L368" s="714"/>
      <c r="M368" s="339"/>
      <c r="N368" s="339"/>
      <c r="O368" s="283"/>
      <c r="P368" s="283"/>
      <c r="Q368" s="283"/>
      <c r="R368" s="283"/>
      <c r="S368" s="283"/>
      <c r="T368" s="283"/>
      <c r="U368" s="283"/>
      <c r="V368" s="283"/>
      <c r="W368" s="283"/>
      <c r="X368" s="283"/>
    </row>
    <row r="369" spans="2:24" s="81" customFormat="1">
      <c r="B369" s="1717"/>
      <c r="C369" s="1418"/>
      <c r="D369" s="1419"/>
      <c r="E369" s="1568"/>
      <c r="F369" s="1425"/>
      <c r="G369" s="1425"/>
      <c r="H369" s="1648"/>
      <c r="I369" s="1874"/>
      <c r="J369" s="714"/>
      <c r="K369" s="1717"/>
      <c r="L369" s="714"/>
      <c r="M369" s="339"/>
      <c r="N369" s="339"/>
      <c r="O369" s="283"/>
      <c r="P369" s="283"/>
      <c r="Q369" s="283"/>
      <c r="R369" s="283"/>
      <c r="S369" s="283"/>
      <c r="T369" s="283"/>
      <c r="U369" s="283"/>
      <c r="V369" s="283"/>
      <c r="W369" s="283"/>
      <c r="X369" s="283"/>
    </row>
    <row r="370" spans="2:24" s="81" customFormat="1">
      <c r="B370" s="1717"/>
      <c r="C370" s="1418"/>
      <c r="D370" s="1419"/>
      <c r="E370" s="1568"/>
      <c r="F370" s="1425"/>
      <c r="G370" s="1425"/>
      <c r="H370" s="1648"/>
      <c r="I370" s="1874"/>
      <c r="J370" s="714"/>
      <c r="K370" s="1717"/>
      <c r="L370" s="714"/>
      <c r="M370" s="339"/>
      <c r="N370" s="339"/>
      <c r="O370" s="283"/>
      <c r="P370" s="283"/>
      <c r="Q370" s="283"/>
      <c r="R370" s="283"/>
      <c r="S370" s="283"/>
      <c r="T370" s="283"/>
      <c r="U370" s="283"/>
      <c r="V370" s="283"/>
      <c r="W370" s="283"/>
      <c r="X370" s="283"/>
    </row>
    <row r="371" spans="2:24" s="81" customFormat="1">
      <c r="B371" s="1717"/>
      <c r="C371" s="1418"/>
      <c r="D371" s="1419"/>
      <c r="E371" s="1568"/>
      <c r="F371" s="1425"/>
      <c r="G371" s="1425"/>
      <c r="H371" s="1648"/>
      <c r="I371" s="1874"/>
      <c r="J371" s="714"/>
      <c r="K371" s="1717"/>
      <c r="L371" s="714"/>
      <c r="M371" s="339"/>
      <c r="N371" s="339"/>
      <c r="O371" s="283"/>
      <c r="P371" s="283"/>
      <c r="Q371" s="283"/>
      <c r="R371" s="283"/>
      <c r="S371" s="283"/>
      <c r="T371" s="283"/>
      <c r="U371" s="283"/>
      <c r="V371" s="283"/>
      <c r="W371" s="283"/>
      <c r="X371" s="283"/>
    </row>
    <row r="372" spans="2:24" s="81" customFormat="1">
      <c r="B372" s="1717"/>
      <c r="C372" s="1418"/>
      <c r="D372" s="1419"/>
      <c r="E372" s="1568"/>
      <c r="F372" s="1425"/>
      <c r="G372" s="1425"/>
      <c r="H372" s="1648"/>
      <c r="I372" s="1874"/>
      <c r="J372" s="714"/>
      <c r="K372" s="1717"/>
      <c r="L372" s="714"/>
      <c r="M372" s="339"/>
      <c r="N372" s="339"/>
      <c r="O372" s="283"/>
      <c r="P372" s="283"/>
      <c r="Q372" s="283"/>
      <c r="R372" s="283"/>
      <c r="S372" s="283"/>
      <c r="T372" s="283"/>
      <c r="U372" s="283"/>
      <c r="V372" s="283"/>
      <c r="W372" s="283"/>
      <c r="X372" s="283"/>
    </row>
    <row r="373" spans="2:24" s="81" customFormat="1">
      <c r="B373" s="1717"/>
      <c r="C373" s="1418"/>
      <c r="D373" s="1419"/>
      <c r="E373" s="1568"/>
      <c r="F373" s="1425"/>
      <c r="G373" s="1425"/>
      <c r="H373" s="1648"/>
      <c r="I373" s="1874"/>
      <c r="J373" s="714"/>
      <c r="K373" s="1717"/>
      <c r="L373" s="714"/>
      <c r="M373" s="339"/>
      <c r="N373" s="339"/>
      <c r="O373" s="283"/>
      <c r="P373" s="283"/>
      <c r="Q373" s="283"/>
      <c r="R373" s="283"/>
      <c r="S373" s="283"/>
      <c r="T373" s="283"/>
      <c r="U373" s="283"/>
      <c r="V373" s="283"/>
      <c r="W373" s="283"/>
      <c r="X373" s="283"/>
    </row>
    <row r="374" spans="2:24" s="81" customFormat="1">
      <c r="B374" s="1717"/>
      <c r="C374" s="1418"/>
      <c r="D374" s="1419"/>
      <c r="E374" s="1568"/>
      <c r="F374" s="1425"/>
      <c r="G374" s="1425"/>
      <c r="H374" s="1648"/>
      <c r="I374" s="1874"/>
      <c r="J374" s="714"/>
      <c r="K374" s="1717"/>
      <c r="L374" s="714"/>
      <c r="M374" s="339"/>
      <c r="N374" s="339"/>
      <c r="O374" s="283"/>
      <c r="P374" s="283"/>
      <c r="Q374" s="283"/>
      <c r="R374" s="283"/>
      <c r="S374" s="283"/>
      <c r="T374" s="283"/>
      <c r="U374" s="283"/>
      <c r="V374" s="283"/>
      <c r="W374" s="283"/>
      <c r="X374" s="283"/>
    </row>
    <row r="375" spans="2:24" s="81" customFormat="1">
      <c r="B375" s="1717"/>
      <c r="C375" s="1418"/>
      <c r="D375" s="1419"/>
      <c r="E375" s="1568"/>
      <c r="F375" s="1425"/>
      <c r="G375" s="1425"/>
      <c r="H375" s="1648"/>
      <c r="I375" s="1874"/>
      <c r="J375" s="714"/>
      <c r="K375" s="1717"/>
      <c r="L375" s="714"/>
      <c r="M375" s="339"/>
      <c r="N375" s="339"/>
      <c r="O375" s="283"/>
      <c r="P375" s="283"/>
      <c r="Q375" s="283"/>
      <c r="R375" s="283"/>
      <c r="S375" s="283"/>
      <c r="T375" s="283"/>
      <c r="U375" s="283"/>
      <c r="V375" s="283"/>
      <c r="W375" s="283"/>
      <c r="X375" s="283"/>
    </row>
    <row r="376" spans="2:24" s="81" customFormat="1">
      <c r="B376" s="1717"/>
      <c r="C376" s="1418"/>
      <c r="D376" s="1419"/>
      <c r="E376" s="1568"/>
      <c r="F376" s="1425"/>
      <c r="G376" s="1425"/>
      <c r="H376" s="1648"/>
      <c r="I376" s="1874"/>
      <c r="J376" s="714"/>
      <c r="K376" s="1717"/>
      <c r="L376" s="714"/>
      <c r="M376" s="339"/>
      <c r="N376" s="339"/>
      <c r="O376" s="283"/>
      <c r="P376" s="283"/>
      <c r="Q376" s="283"/>
      <c r="R376" s="283"/>
      <c r="S376" s="283"/>
      <c r="T376" s="283"/>
      <c r="U376" s="283"/>
      <c r="V376" s="283"/>
      <c r="W376" s="283"/>
      <c r="X376" s="283"/>
    </row>
    <row r="377" spans="2:24" s="81" customFormat="1">
      <c r="B377" s="1717"/>
      <c r="C377" s="1418"/>
      <c r="D377" s="1419"/>
      <c r="E377" s="1568"/>
      <c r="F377" s="1425"/>
      <c r="G377" s="1425"/>
      <c r="H377" s="1648"/>
      <c r="I377" s="1874"/>
      <c r="J377" s="714"/>
      <c r="K377" s="1717"/>
      <c r="L377" s="714"/>
      <c r="M377" s="339"/>
      <c r="N377" s="339"/>
      <c r="O377" s="283"/>
      <c r="P377" s="283"/>
      <c r="Q377" s="283"/>
      <c r="R377" s="283"/>
      <c r="S377" s="283"/>
      <c r="T377" s="283"/>
      <c r="U377" s="283"/>
      <c r="V377" s="283"/>
      <c r="W377" s="283"/>
      <c r="X377" s="283"/>
    </row>
    <row r="378" spans="2:24" s="81" customFormat="1">
      <c r="B378" s="1717"/>
      <c r="C378" s="1418"/>
      <c r="D378" s="1419"/>
      <c r="E378" s="1568"/>
      <c r="F378" s="1425"/>
      <c r="G378" s="1425"/>
      <c r="H378" s="1648"/>
      <c r="I378" s="1874"/>
      <c r="J378" s="714"/>
      <c r="K378" s="1717"/>
      <c r="L378" s="714"/>
      <c r="M378" s="339"/>
      <c r="N378" s="339"/>
      <c r="O378" s="283"/>
      <c r="P378" s="283"/>
      <c r="Q378" s="283"/>
      <c r="R378" s="283"/>
      <c r="S378" s="283"/>
      <c r="T378" s="283"/>
      <c r="U378" s="283"/>
      <c r="V378" s="283"/>
      <c r="W378" s="283"/>
      <c r="X378" s="283"/>
    </row>
    <row r="379" spans="2:24" s="81" customFormat="1">
      <c r="B379" s="1717"/>
      <c r="C379" s="1418"/>
      <c r="D379" s="1419"/>
      <c r="E379" s="1568"/>
      <c r="F379" s="1425"/>
      <c r="G379" s="1425"/>
      <c r="H379" s="1648"/>
      <c r="I379" s="1874"/>
      <c r="J379" s="714"/>
      <c r="K379" s="1717"/>
      <c r="L379" s="714"/>
      <c r="M379" s="339"/>
      <c r="N379" s="339"/>
      <c r="O379" s="283"/>
      <c r="P379" s="283"/>
      <c r="Q379" s="283"/>
      <c r="R379" s="283"/>
      <c r="S379" s="283"/>
      <c r="T379" s="283"/>
      <c r="U379" s="283"/>
      <c r="V379" s="283"/>
      <c r="W379" s="283"/>
      <c r="X379" s="283"/>
    </row>
    <row r="380" spans="2:24" s="81" customFormat="1">
      <c r="B380" s="1717"/>
      <c r="C380" s="1418"/>
      <c r="D380" s="1419"/>
      <c r="E380" s="1568"/>
      <c r="F380" s="1425"/>
      <c r="G380" s="1425"/>
      <c r="H380" s="1648"/>
      <c r="I380" s="1874"/>
      <c r="J380" s="714"/>
      <c r="K380" s="1717"/>
      <c r="L380" s="714"/>
      <c r="M380" s="339"/>
      <c r="N380" s="339"/>
      <c r="O380" s="283"/>
      <c r="P380" s="283"/>
      <c r="Q380" s="283"/>
      <c r="R380" s="283"/>
      <c r="S380" s="283"/>
      <c r="T380" s="283"/>
      <c r="U380" s="283"/>
      <c r="V380" s="283"/>
      <c r="W380" s="283"/>
      <c r="X380" s="283"/>
    </row>
    <row r="381" spans="2:24" s="81" customFormat="1">
      <c r="B381" s="1717"/>
      <c r="C381" s="1418"/>
      <c r="D381" s="1419"/>
      <c r="E381" s="1568"/>
      <c r="F381" s="1425"/>
      <c r="G381" s="1425"/>
      <c r="H381" s="1648"/>
      <c r="I381" s="1874"/>
      <c r="J381" s="714"/>
      <c r="K381" s="1717"/>
      <c r="L381" s="714"/>
      <c r="M381" s="339"/>
      <c r="N381" s="339"/>
      <c r="O381" s="283"/>
      <c r="P381" s="283"/>
      <c r="Q381" s="283"/>
      <c r="R381" s="283"/>
      <c r="S381" s="283"/>
      <c r="T381" s="283"/>
      <c r="U381" s="283"/>
      <c r="V381" s="283"/>
      <c r="W381" s="283"/>
      <c r="X381" s="283"/>
    </row>
    <row r="382" spans="2:24" s="81" customFormat="1">
      <c r="B382" s="1717"/>
      <c r="C382" s="1418"/>
      <c r="D382" s="1419"/>
      <c r="E382" s="1568"/>
      <c r="F382" s="1425"/>
      <c r="G382" s="1425"/>
      <c r="H382" s="1648"/>
      <c r="I382" s="1874"/>
      <c r="J382" s="714"/>
      <c r="K382" s="1717"/>
      <c r="L382" s="714"/>
      <c r="M382" s="339"/>
      <c r="N382" s="339"/>
      <c r="O382" s="283"/>
      <c r="P382" s="283"/>
      <c r="Q382" s="283"/>
      <c r="R382" s="283"/>
      <c r="S382" s="283"/>
      <c r="T382" s="283"/>
      <c r="U382" s="283"/>
      <c r="V382" s="283"/>
      <c r="W382" s="283"/>
      <c r="X382" s="283"/>
    </row>
    <row r="383" spans="2:24" s="81" customFormat="1">
      <c r="B383" s="1717"/>
      <c r="C383" s="1418"/>
      <c r="D383" s="1419"/>
      <c r="E383" s="1568"/>
      <c r="F383" s="1425"/>
      <c r="G383" s="1425"/>
      <c r="H383" s="1648"/>
      <c r="I383" s="1874"/>
      <c r="J383" s="714"/>
      <c r="K383" s="1717"/>
      <c r="L383" s="714"/>
      <c r="M383" s="339"/>
      <c r="N383" s="339"/>
      <c r="O383" s="283"/>
      <c r="P383" s="283"/>
      <c r="Q383" s="283"/>
      <c r="R383" s="283"/>
      <c r="S383" s="283"/>
      <c r="T383" s="283"/>
      <c r="U383" s="283"/>
      <c r="V383" s="283"/>
      <c r="W383" s="283"/>
      <c r="X383" s="283"/>
    </row>
    <row r="384" spans="2:24" s="81" customFormat="1">
      <c r="B384" s="1717"/>
      <c r="C384" s="1418"/>
      <c r="D384" s="1419"/>
      <c r="E384" s="1568"/>
      <c r="F384" s="1425"/>
      <c r="G384" s="1425"/>
      <c r="H384" s="1648"/>
      <c r="I384" s="1874"/>
      <c r="J384" s="714"/>
      <c r="K384" s="1717"/>
      <c r="L384" s="714"/>
      <c r="M384" s="339"/>
      <c r="N384" s="339"/>
      <c r="O384" s="283"/>
      <c r="P384" s="283"/>
      <c r="Q384" s="283"/>
      <c r="R384" s="283"/>
      <c r="S384" s="283"/>
      <c r="T384" s="283"/>
      <c r="U384" s="283"/>
      <c r="V384" s="283"/>
      <c r="W384" s="283"/>
      <c r="X384" s="283"/>
    </row>
    <row r="385" spans="2:24" s="81" customFormat="1">
      <c r="B385" s="1717"/>
      <c r="C385" s="1418"/>
      <c r="D385" s="1419"/>
      <c r="E385" s="1568"/>
      <c r="F385" s="1425"/>
      <c r="G385" s="1425"/>
      <c r="H385" s="1648"/>
      <c r="I385" s="1874"/>
      <c r="J385" s="714"/>
      <c r="K385" s="1717"/>
      <c r="L385" s="714"/>
      <c r="M385" s="339"/>
      <c r="N385" s="339"/>
      <c r="O385" s="283"/>
      <c r="P385" s="283"/>
      <c r="Q385" s="283"/>
      <c r="R385" s="283"/>
      <c r="S385" s="283"/>
      <c r="T385" s="283"/>
      <c r="U385" s="283"/>
      <c r="V385" s="283"/>
      <c r="W385" s="283"/>
      <c r="X385" s="283"/>
    </row>
    <row r="386" spans="2:24" s="81" customFormat="1">
      <c r="B386" s="1717"/>
      <c r="C386" s="1418"/>
      <c r="D386" s="1419"/>
      <c r="E386" s="1568"/>
      <c r="F386" s="1425"/>
      <c r="G386" s="1425"/>
      <c r="H386" s="1648"/>
      <c r="I386" s="1874"/>
      <c r="J386" s="714"/>
      <c r="K386" s="1717"/>
      <c r="L386" s="714"/>
      <c r="M386" s="339"/>
      <c r="N386" s="339"/>
      <c r="O386" s="283"/>
      <c r="P386" s="283"/>
      <c r="Q386" s="283"/>
      <c r="R386" s="283"/>
      <c r="S386" s="283"/>
      <c r="T386" s="283"/>
      <c r="U386" s="283"/>
      <c r="V386" s="283"/>
      <c r="W386" s="283"/>
      <c r="X386" s="283"/>
    </row>
    <row r="387" spans="2:24" s="81" customFormat="1">
      <c r="B387" s="1717"/>
      <c r="C387" s="1418"/>
      <c r="D387" s="1419"/>
      <c r="E387" s="1568"/>
      <c r="F387" s="1425"/>
      <c r="G387" s="1425"/>
      <c r="H387" s="1648"/>
      <c r="I387" s="1874"/>
      <c r="J387" s="714"/>
      <c r="K387" s="1717"/>
      <c r="L387" s="714"/>
      <c r="M387" s="339"/>
      <c r="N387" s="339"/>
      <c r="O387" s="283"/>
      <c r="P387" s="283"/>
      <c r="Q387" s="283"/>
      <c r="R387" s="283"/>
      <c r="S387" s="283"/>
      <c r="T387" s="283"/>
      <c r="U387" s="283"/>
      <c r="V387" s="283"/>
      <c r="W387" s="283"/>
      <c r="X387" s="283"/>
    </row>
    <row r="388" spans="2:24" s="81" customFormat="1">
      <c r="B388" s="1717"/>
      <c r="C388" s="1418"/>
      <c r="D388" s="1419"/>
      <c r="E388" s="1568"/>
      <c r="F388" s="1425"/>
      <c r="G388" s="1425"/>
      <c r="H388" s="1648"/>
      <c r="I388" s="1874"/>
      <c r="J388" s="714"/>
      <c r="K388" s="1717"/>
      <c r="L388" s="714"/>
      <c r="M388" s="339"/>
      <c r="N388" s="339"/>
      <c r="O388" s="283"/>
      <c r="P388" s="283"/>
      <c r="Q388" s="283"/>
      <c r="R388" s="283"/>
      <c r="S388" s="283"/>
      <c r="T388" s="283"/>
      <c r="U388" s="283"/>
      <c r="V388" s="283"/>
      <c r="W388" s="283"/>
      <c r="X388" s="283"/>
    </row>
    <row r="389" spans="2:24" s="81" customFormat="1">
      <c r="B389" s="1717"/>
      <c r="C389" s="1418"/>
      <c r="D389" s="1419"/>
      <c r="E389" s="1568"/>
      <c r="F389" s="1425"/>
      <c r="G389" s="1425"/>
      <c r="H389" s="1648"/>
      <c r="I389" s="1874"/>
      <c r="J389" s="714"/>
      <c r="K389" s="1717"/>
      <c r="L389" s="714"/>
      <c r="M389" s="339"/>
      <c r="N389" s="339"/>
      <c r="O389" s="283"/>
      <c r="P389" s="283"/>
      <c r="Q389" s="283"/>
      <c r="R389" s="283"/>
      <c r="S389" s="283"/>
      <c r="T389" s="283"/>
      <c r="U389" s="283"/>
      <c r="V389" s="283"/>
      <c r="W389" s="283"/>
      <c r="X389" s="283"/>
    </row>
    <row r="390" spans="2:24" s="81" customFormat="1">
      <c r="B390" s="1717"/>
      <c r="C390" s="1418"/>
      <c r="D390" s="1419"/>
      <c r="E390" s="1568"/>
      <c r="F390" s="1425"/>
      <c r="G390" s="1425"/>
      <c r="H390" s="1648"/>
      <c r="I390" s="1874"/>
      <c r="J390" s="714"/>
      <c r="K390" s="1717"/>
      <c r="L390" s="714"/>
      <c r="M390" s="339"/>
      <c r="N390" s="339"/>
      <c r="O390" s="283"/>
      <c r="P390" s="283"/>
      <c r="Q390" s="283"/>
      <c r="R390" s="283"/>
      <c r="S390" s="283"/>
      <c r="T390" s="283"/>
      <c r="U390" s="283"/>
      <c r="V390" s="283"/>
      <c r="W390" s="283"/>
      <c r="X390" s="283"/>
    </row>
    <row r="391" spans="2:24" s="81" customFormat="1">
      <c r="B391" s="1717"/>
      <c r="C391" s="1418"/>
      <c r="D391" s="1419"/>
      <c r="E391" s="1568"/>
      <c r="F391" s="1425"/>
      <c r="G391" s="1425"/>
      <c r="H391" s="1648"/>
      <c r="I391" s="1874"/>
      <c r="J391" s="714"/>
      <c r="K391" s="1717"/>
      <c r="L391" s="714"/>
      <c r="M391" s="339"/>
      <c r="N391" s="339"/>
      <c r="O391" s="283"/>
      <c r="P391" s="283"/>
      <c r="Q391" s="283"/>
      <c r="R391" s="283"/>
      <c r="S391" s="283"/>
      <c r="T391" s="283"/>
      <c r="U391" s="283"/>
      <c r="V391" s="283"/>
      <c r="W391" s="283"/>
      <c r="X391" s="283"/>
    </row>
    <row r="392" spans="2:24" s="81" customFormat="1">
      <c r="B392" s="1717"/>
      <c r="C392" s="1418"/>
      <c r="D392" s="1419"/>
      <c r="E392" s="1568"/>
      <c r="F392" s="1425"/>
      <c r="G392" s="1425"/>
      <c r="H392" s="1648"/>
      <c r="I392" s="1874"/>
      <c r="J392" s="714"/>
      <c r="K392" s="1717"/>
      <c r="L392" s="714"/>
      <c r="M392" s="339"/>
      <c r="N392" s="339"/>
      <c r="O392" s="283"/>
      <c r="P392" s="283"/>
      <c r="Q392" s="283"/>
      <c r="R392" s="283"/>
      <c r="S392" s="283"/>
      <c r="T392" s="283"/>
      <c r="U392" s="283"/>
      <c r="V392" s="283"/>
      <c r="W392" s="283"/>
      <c r="X392" s="283"/>
    </row>
    <row r="393" spans="2:24" s="81" customFormat="1">
      <c r="B393" s="1717"/>
      <c r="C393" s="1418"/>
      <c r="D393" s="1419"/>
      <c r="E393" s="1568"/>
      <c r="F393" s="1425"/>
      <c r="G393" s="1425"/>
      <c r="H393" s="1648"/>
      <c r="I393" s="1874"/>
      <c r="J393" s="714"/>
      <c r="K393" s="1717"/>
      <c r="L393" s="714"/>
      <c r="M393" s="339"/>
      <c r="N393" s="339"/>
      <c r="O393" s="283"/>
      <c r="P393" s="283"/>
      <c r="Q393" s="283"/>
      <c r="R393" s="283"/>
      <c r="S393" s="283"/>
      <c r="T393" s="283"/>
      <c r="U393" s="283"/>
      <c r="V393" s="283"/>
      <c r="W393" s="283"/>
      <c r="X393" s="283"/>
    </row>
    <row r="394" spans="2:24" s="81" customFormat="1">
      <c r="B394" s="1717"/>
      <c r="C394" s="1418"/>
      <c r="D394" s="1419"/>
      <c r="E394" s="1568"/>
      <c r="F394" s="1425"/>
      <c r="G394" s="1425"/>
      <c r="H394" s="1648"/>
      <c r="I394" s="1874"/>
      <c r="J394" s="714"/>
      <c r="K394" s="1717"/>
      <c r="L394" s="714"/>
      <c r="M394" s="339"/>
      <c r="N394" s="339"/>
      <c r="O394" s="283"/>
      <c r="P394" s="283"/>
      <c r="Q394" s="283"/>
      <c r="R394" s="283"/>
      <c r="S394" s="283"/>
      <c r="T394" s="283"/>
      <c r="U394" s="283"/>
      <c r="V394" s="283"/>
      <c r="W394" s="283"/>
      <c r="X394" s="283"/>
    </row>
    <row r="395" spans="2:24" s="81" customFormat="1">
      <c r="B395" s="1717"/>
      <c r="C395" s="1418"/>
      <c r="D395" s="1419"/>
      <c r="E395" s="1568"/>
      <c r="F395" s="1425"/>
      <c r="G395" s="1425"/>
      <c r="H395" s="1648"/>
      <c r="I395" s="1874"/>
      <c r="J395" s="714"/>
      <c r="K395" s="1717"/>
      <c r="L395" s="714"/>
      <c r="M395" s="339"/>
      <c r="N395" s="339"/>
      <c r="O395" s="283"/>
      <c r="P395" s="283"/>
      <c r="Q395" s="283"/>
      <c r="R395" s="283"/>
      <c r="S395" s="283"/>
      <c r="T395" s="283"/>
      <c r="U395" s="283"/>
      <c r="V395" s="283"/>
      <c r="W395" s="283"/>
      <c r="X395" s="283"/>
    </row>
    <row r="396" spans="2:24" s="81" customFormat="1">
      <c r="B396" s="1717"/>
      <c r="C396" s="1418"/>
      <c r="D396" s="1419"/>
      <c r="E396" s="1568"/>
      <c r="F396" s="1425"/>
      <c r="G396" s="1425"/>
      <c r="H396" s="1648"/>
      <c r="I396" s="1874"/>
      <c r="J396" s="714"/>
      <c r="K396" s="1717"/>
      <c r="L396" s="714"/>
      <c r="M396" s="339"/>
      <c r="N396" s="339"/>
      <c r="O396" s="283"/>
      <c r="P396" s="283"/>
      <c r="Q396" s="283"/>
      <c r="R396" s="283"/>
      <c r="S396" s="283"/>
      <c r="T396" s="283"/>
      <c r="U396" s="283"/>
      <c r="V396" s="283"/>
      <c r="W396" s="283"/>
      <c r="X396" s="283"/>
    </row>
    <row r="397" spans="2:24" s="81" customFormat="1">
      <c r="B397" s="1717"/>
      <c r="C397" s="1418"/>
      <c r="D397" s="1419"/>
      <c r="E397" s="1568"/>
      <c r="F397" s="1425"/>
      <c r="G397" s="1425"/>
      <c r="H397" s="1648"/>
      <c r="I397" s="1874"/>
      <c r="J397" s="714"/>
      <c r="K397" s="1717"/>
      <c r="L397" s="714"/>
      <c r="M397" s="339"/>
      <c r="N397" s="339"/>
      <c r="O397" s="283"/>
      <c r="P397" s="283"/>
      <c r="Q397" s="283"/>
      <c r="R397" s="283"/>
      <c r="S397" s="283"/>
      <c r="T397" s="283"/>
      <c r="U397" s="283"/>
      <c r="V397" s="283"/>
      <c r="W397" s="283"/>
      <c r="X397" s="283"/>
    </row>
    <row r="398" spans="2:24" s="81" customFormat="1">
      <c r="B398" s="1717"/>
      <c r="C398" s="1418"/>
      <c r="D398" s="1419"/>
      <c r="E398" s="1668"/>
      <c r="F398" s="1425"/>
      <c r="G398" s="1425"/>
      <c r="H398" s="1648"/>
      <c r="I398" s="1874"/>
      <c r="J398" s="714"/>
      <c r="K398" s="1717"/>
      <c r="L398" s="714"/>
      <c r="M398" s="339"/>
      <c r="N398" s="339"/>
      <c r="O398" s="283"/>
      <c r="P398" s="283"/>
      <c r="Q398" s="283"/>
      <c r="R398" s="283"/>
      <c r="S398" s="283"/>
      <c r="T398" s="283"/>
      <c r="U398" s="283"/>
      <c r="V398" s="283"/>
      <c r="W398" s="283"/>
      <c r="X398" s="283"/>
    </row>
    <row r="399" spans="2:24" s="81" customFormat="1">
      <c r="B399" s="1717"/>
      <c r="C399" s="1418"/>
      <c r="D399" s="1419"/>
      <c r="E399" s="1668"/>
      <c r="F399" s="1425"/>
      <c r="G399" s="1425"/>
      <c r="H399" s="1648"/>
      <c r="I399" s="1874"/>
      <c r="J399" s="714"/>
      <c r="K399" s="1717"/>
      <c r="L399" s="714"/>
      <c r="M399" s="339"/>
      <c r="N399" s="339"/>
      <c r="O399" s="283"/>
      <c r="P399" s="283"/>
      <c r="Q399" s="283"/>
      <c r="R399" s="283"/>
      <c r="S399" s="283"/>
      <c r="T399" s="283"/>
      <c r="U399" s="283"/>
      <c r="V399" s="283"/>
      <c r="W399" s="283"/>
      <c r="X399" s="283"/>
    </row>
    <row r="400" spans="2:24" s="81" customFormat="1">
      <c r="B400" s="1717"/>
      <c r="C400" s="1418"/>
      <c r="D400" s="1419"/>
      <c r="E400" s="1668"/>
      <c r="F400" s="1425"/>
      <c r="G400" s="1425"/>
      <c r="H400" s="1648"/>
      <c r="I400" s="1874"/>
      <c r="J400" s="714"/>
      <c r="K400" s="1717"/>
      <c r="L400" s="714"/>
      <c r="M400" s="339"/>
      <c r="N400" s="339"/>
      <c r="O400" s="283"/>
      <c r="P400" s="283"/>
      <c r="Q400" s="283"/>
      <c r="R400" s="283"/>
      <c r="S400" s="283"/>
      <c r="T400" s="283"/>
      <c r="U400" s="283"/>
      <c r="V400" s="283"/>
      <c r="W400" s="283"/>
      <c r="X400" s="283"/>
    </row>
    <row r="401" spans="2:24" s="81" customFormat="1">
      <c r="B401" s="1717"/>
      <c r="C401" s="1418"/>
      <c r="D401" s="1419"/>
      <c r="E401" s="1668"/>
      <c r="F401" s="1425"/>
      <c r="G401" s="1425"/>
      <c r="H401" s="1648"/>
      <c r="I401" s="1874"/>
      <c r="J401" s="714"/>
      <c r="K401" s="1717"/>
      <c r="L401" s="714"/>
      <c r="M401" s="339"/>
      <c r="N401" s="339"/>
      <c r="O401" s="283"/>
      <c r="P401" s="283"/>
      <c r="Q401" s="283"/>
      <c r="R401" s="283"/>
      <c r="S401" s="283"/>
      <c r="T401" s="283"/>
      <c r="U401" s="283"/>
      <c r="V401" s="283"/>
      <c r="W401" s="283"/>
      <c r="X401" s="283"/>
    </row>
    <row r="402" spans="2:24" s="81" customFormat="1">
      <c r="B402" s="1300"/>
      <c r="C402" s="924"/>
      <c r="D402" s="1419"/>
      <c r="E402" s="1668"/>
      <c r="F402" s="1692"/>
      <c r="G402" s="1692"/>
      <c r="H402" s="1669"/>
      <c r="I402" s="1874"/>
      <c r="J402" s="714"/>
      <c r="K402" s="1717"/>
      <c r="L402" s="714"/>
      <c r="M402" s="339"/>
      <c r="N402" s="339"/>
      <c r="O402" s="283"/>
      <c r="P402" s="283"/>
      <c r="Q402" s="283"/>
      <c r="R402" s="283"/>
      <c r="S402" s="283"/>
      <c r="T402" s="283"/>
      <c r="U402" s="283"/>
      <c r="V402" s="283"/>
      <c r="W402" s="283"/>
      <c r="X402" s="283"/>
    </row>
    <row r="403" spans="2:24" s="81" customFormat="1">
      <c r="B403" s="1300"/>
      <c r="C403" s="924"/>
      <c r="D403" s="1419"/>
      <c r="E403" s="1668"/>
      <c r="F403" s="1692"/>
      <c r="G403" s="1692"/>
      <c r="H403" s="1669"/>
      <c r="I403" s="1874"/>
      <c r="J403" s="714"/>
      <c r="K403" s="1717"/>
      <c r="L403" s="714"/>
      <c r="M403" s="339"/>
      <c r="N403" s="339"/>
      <c r="O403" s="283"/>
      <c r="P403" s="283"/>
      <c r="Q403" s="283"/>
      <c r="R403" s="283"/>
      <c r="S403" s="283"/>
      <c r="T403" s="283"/>
      <c r="U403" s="283"/>
      <c r="V403" s="283"/>
      <c r="W403" s="283"/>
      <c r="X403" s="283"/>
    </row>
    <row r="404" spans="2:24" s="81" customFormat="1">
      <c r="B404" s="1300"/>
      <c r="C404" s="924"/>
      <c r="D404" s="1419"/>
      <c r="E404" s="1668"/>
      <c r="F404" s="1692"/>
      <c r="G404" s="1692"/>
      <c r="H404" s="1669"/>
      <c r="I404" s="1874"/>
      <c r="J404" s="714"/>
      <c r="K404" s="1717"/>
      <c r="L404" s="714"/>
      <c r="M404" s="339"/>
      <c r="N404" s="339"/>
      <c r="O404" s="283"/>
      <c r="P404" s="283"/>
      <c r="Q404" s="283"/>
      <c r="R404" s="283"/>
      <c r="S404" s="283"/>
      <c r="T404" s="283"/>
      <c r="U404" s="283"/>
      <c r="V404" s="283"/>
      <c r="W404" s="283"/>
      <c r="X404" s="283"/>
    </row>
    <row r="405" spans="2:24" s="81" customFormat="1">
      <c r="B405" s="1300"/>
      <c r="C405" s="924"/>
      <c r="D405" s="1419"/>
      <c r="E405" s="1668"/>
      <c r="F405" s="1692"/>
      <c r="G405" s="1692"/>
      <c r="H405" s="1669"/>
      <c r="I405" s="1874"/>
      <c r="J405" s="714"/>
      <c r="K405" s="1717"/>
      <c r="L405" s="714"/>
      <c r="M405" s="339"/>
      <c r="N405" s="339"/>
      <c r="O405" s="283"/>
      <c r="P405" s="283"/>
      <c r="Q405" s="283"/>
      <c r="R405" s="283"/>
      <c r="S405" s="283"/>
      <c r="T405" s="283"/>
      <c r="U405" s="283"/>
      <c r="V405" s="283"/>
      <c r="W405" s="283"/>
      <c r="X405" s="283"/>
    </row>
    <row r="406" spans="2:24" s="81" customFormat="1">
      <c r="B406" s="1300"/>
      <c r="C406" s="924"/>
      <c r="D406" s="1419"/>
      <c r="E406" s="1668"/>
      <c r="F406" s="1692"/>
      <c r="G406" s="1692"/>
      <c r="H406" s="1669"/>
      <c r="I406" s="1874"/>
      <c r="J406" s="1321"/>
      <c r="K406" s="1300"/>
      <c r="L406" s="714"/>
      <c r="M406" s="283"/>
      <c r="N406" s="283"/>
      <c r="O406" s="283"/>
      <c r="P406" s="283"/>
      <c r="Q406" s="283"/>
      <c r="R406" s="283"/>
      <c r="S406" s="283"/>
      <c r="T406" s="283"/>
      <c r="U406" s="283"/>
      <c r="V406" s="283"/>
      <c r="W406" s="283"/>
      <c r="X406" s="283"/>
    </row>
    <row r="407" spans="2:24" s="81" customFormat="1">
      <c r="B407" s="1300"/>
      <c r="C407" s="924"/>
      <c r="D407" s="1419"/>
      <c r="E407" s="1668"/>
      <c r="F407" s="1692"/>
      <c r="G407" s="1692"/>
      <c r="H407" s="1669"/>
      <c r="I407" s="841"/>
      <c r="J407" s="1321"/>
      <c r="K407" s="1300"/>
      <c r="L407" s="714"/>
      <c r="M407" s="283"/>
      <c r="N407" s="283"/>
      <c r="O407" s="283"/>
      <c r="P407" s="283"/>
      <c r="Q407" s="283"/>
      <c r="R407" s="283"/>
      <c r="S407" s="283"/>
      <c r="T407" s="283"/>
      <c r="U407" s="283"/>
      <c r="V407" s="283"/>
      <c r="W407" s="283"/>
      <c r="X407" s="283"/>
    </row>
    <row r="408" spans="2:24" s="81" customFormat="1">
      <c r="B408" s="1300"/>
      <c r="C408" s="924"/>
      <c r="D408" s="1419"/>
      <c r="E408" s="1668"/>
      <c r="F408" s="1692"/>
      <c r="G408" s="1692"/>
      <c r="H408" s="1669"/>
      <c r="I408" s="841"/>
      <c r="J408" s="1321"/>
      <c r="K408" s="1300"/>
      <c r="L408" s="1321"/>
      <c r="M408" s="283"/>
      <c r="N408" s="283"/>
      <c r="O408" s="283"/>
      <c r="P408" s="283"/>
      <c r="Q408" s="283"/>
      <c r="R408" s="283"/>
      <c r="S408" s="283"/>
      <c r="T408" s="283"/>
      <c r="U408" s="283"/>
      <c r="V408" s="283"/>
      <c r="W408" s="283"/>
      <c r="X408" s="283"/>
    </row>
    <row r="409" spans="2:24" s="81" customFormat="1">
      <c r="B409" s="1300"/>
      <c r="C409" s="924"/>
      <c r="D409" s="1419"/>
      <c r="E409" s="1668"/>
      <c r="F409" s="1670"/>
      <c r="G409" s="1670"/>
      <c r="H409" s="1643"/>
      <c r="I409" s="841"/>
      <c r="J409" s="1321"/>
      <c r="K409" s="1300"/>
      <c r="L409" s="1321"/>
      <c r="M409" s="283"/>
      <c r="N409" s="283"/>
      <c r="O409" s="283"/>
      <c r="P409" s="283"/>
      <c r="Q409" s="283"/>
      <c r="R409" s="283"/>
      <c r="S409" s="283"/>
      <c r="T409" s="283"/>
      <c r="U409" s="283"/>
      <c r="V409" s="283"/>
      <c r="W409" s="283"/>
      <c r="X409" s="283"/>
    </row>
    <row r="410" spans="2:24" s="81" customFormat="1">
      <c r="B410" s="1300"/>
      <c r="C410" s="924"/>
      <c r="D410" s="1419"/>
      <c r="E410" s="1668"/>
      <c r="F410" s="1670"/>
      <c r="G410" s="1670"/>
      <c r="H410" s="1643"/>
      <c r="I410" s="841"/>
      <c r="J410" s="1321"/>
      <c r="K410" s="1300"/>
      <c r="L410" s="1321"/>
      <c r="M410" s="283"/>
      <c r="N410" s="283"/>
      <c r="O410" s="283"/>
      <c r="P410" s="283"/>
      <c r="Q410" s="283"/>
      <c r="R410" s="283"/>
      <c r="S410" s="283"/>
      <c r="T410" s="283"/>
      <c r="U410" s="283"/>
      <c r="V410" s="283"/>
      <c r="W410" s="283"/>
      <c r="X410" s="283"/>
    </row>
    <row r="411" spans="2:24" s="81" customFormat="1">
      <c r="B411" s="1300"/>
      <c r="C411" s="924"/>
      <c r="D411" s="1419"/>
      <c r="E411" s="1668"/>
      <c r="F411" s="1670"/>
      <c r="G411" s="1670"/>
      <c r="H411" s="1643"/>
      <c r="I411" s="841"/>
      <c r="J411" s="1321"/>
      <c r="K411" s="1300"/>
      <c r="L411" s="1321"/>
      <c r="M411" s="283"/>
      <c r="N411" s="283"/>
      <c r="O411" s="283"/>
      <c r="P411" s="283"/>
      <c r="Q411" s="283"/>
      <c r="R411" s="283"/>
      <c r="S411" s="283"/>
      <c r="T411" s="283"/>
      <c r="U411" s="283"/>
      <c r="V411" s="283"/>
      <c r="W411" s="283"/>
      <c r="X411" s="283"/>
    </row>
    <row r="412" spans="2:24" s="81" customFormat="1">
      <c r="B412" s="1300"/>
      <c r="C412" s="924"/>
      <c r="D412" s="1419"/>
      <c r="E412" s="1668"/>
      <c r="F412" s="1670"/>
      <c r="G412" s="1670"/>
      <c r="H412" s="1643"/>
      <c r="I412" s="841"/>
      <c r="J412" s="1321"/>
      <c r="K412" s="1300"/>
      <c r="L412" s="1321"/>
      <c r="M412" s="283"/>
      <c r="N412" s="283"/>
      <c r="O412" s="283"/>
      <c r="P412" s="283"/>
      <c r="Q412" s="283"/>
      <c r="R412" s="283"/>
      <c r="S412" s="283"/>
      <c r="T412" s="283"/>
      <c r="U412" s="283"/>
      <c r="V412" s="283"/>
      <c r="W412" s="283"/>
      <c r="X412" s="283"/>
    </row>
    <row r="413" spans="2:24" s="81" customFormat="1">
      <c r="B413" s="1300"/>
      <c r="C413" s="924"/>
      <c r="D413" s="1419"/>
      <c r="E413" s="1668"/>
      <c r="F413" s="1670"/>
      <c r="G413" s="1670"/>
      <c r="H413" s="1643"/>
      <c r="I413" s="841"/>
      <c r="J413" s="1321"/>
      <c r="K413" s="1300"/>
      <c r="L413" s="1321"/>
      <c r="M413" s="283"/>
      <c r="N413" s="283"/>
      <c r="O413" s="283"/>
      <c r="P413" s="283"/>
      <c r="Q413" s="283"/>
      <c r="R413" s="283"/>
      <c r="S413" s="283"/>
      <c r="T413" s="283"/>
      <c r="U413" s="283"/>
      <c r="V413" s="283"/>
      <c r="W413" s="283"/>
      <c r="X413" s="283"/>
    </row>
    <row r="414" spans="2:24" s="81" customFormat="1">
      <c r="B414" s="1300"/>
      <c r="C414" s="924"/>
      <c r="D414" s="1419"/>
      <c r="E414" s="1668"/>
      <c r="F414" s="1670"/>
      <c r="G414" s="1670"/>
      <c r="H414" s="1643"/>
      <c r="I414" s="841"/>
      <c r="J414" s="1321"/>
      <c r="K414" s="1300"/>
      <c r="L414" s="1321"/>
      <c r="M414" s="283"/>
      <c r="N414" s="283"/>
      <c r="O414" s="283"/>
      <c r="P414" s="283"/>
      <c r="Q414" s="283"/>
      <c r="R414" s="283"/>
      <c r="S414" s="283"/>
      <c r="T414" s="283"/>
      <c r="U414" s="283"/>
      <c r="V414" s="283"/>
      <c r="W414" s="283"/>
      <c r="X414" s="283"/>
    </row>
    <row r="415" spans="2:24" s="81" customFormat="1">
      <c r="B415" s="1300"/>
      <c r="C415" s="924"/>
      <c r="D415" s="1419"/>
      <c r="E415" s="1668"/>
      <c r="F415" s="1670"/>
      <c r="G415" s="1670"/>
      <c r="H415" s="1643"/>
      <c r="I415" s="841"/>
      <c r="J415" s="1321"/>
      <c r="K415" s="1300"/>
      <c r="L415" s="1321"/>
      <c r="M415" s="283"/>
      <c r="N415" s="283"/>
      <c r="O415" s="283"/>
      <c r="P415" s="283"/>
      <c r="Q415" s="283"/>
      <c r="R415" s="283"/>
      <c r="S415" s="283"/>
      <c r="T415" s="283"/>
      <c r="U415" s="283"/>
      <c r="V415" s="283"/>
      <c r="W415" s="283"/>
      <c r="X415" s="283"/>
    </row>
    <row r="416" spans="2:24" s="81" customFormat="1">
      <c r="B416" s="1300"/>
      <c r="C416" s="924"/>
      <c r="D416" s="1419"/>
      <c r="E416" s="1668"/>
      <c r="F416" s="1670"/>
      <c r="G416" s="1670"/>
      <c r="H416" s="1643"/>
      <c r="I416" s="841"/>
      <c r="J416" s="1321"/>
      <c r="K416" s="1300"/>
      <c r="L416" s="1321"/>
      <c r="M416" s="283"/>
      <c r="N416" s="283"/>
      <c r="O416" s="283"/>
      <c r="P416" s="283"/>
      <c r="Q416" s="283"/>
      <c r="R416" s="283"/>
      <c r="S416" s="283"/>
      <c r="T416" s="283"/>
      <c r="U416" s="283"/>
      <c r="V416" s="283"/>
      <c r="W416" s="283"/>
      <c r="X416" s="283"/>
    </row>
    <row r="417" spans="4:24" s="81" customFormat="1">
      <c r="D417" s="1419"/>
      <c r="E417" s="1668"/>
      <c r="F417" s="1670"/>
      <c r="G417" s="1670"/>
      <c r="H417" s="1643"/>
      <c r="I417" s="841"/>
      <c r="J417" s="1321"/>
      <c r="K417" s="1300"/>
      <c r="L417" s="1321"/>
      <c r="M417" s="283"/>
      <c r="N417" s="283"/>
      <c r="O417" s="283"/>
      <c r="P417" s="283"/>
      <c r="Q417" s="283"/>
      <c r="R417" s="283"/>
      <c r="S417" s="283"/>
      <c r="T417" s="283"/>
      <c r="U417" s="283"/>
      <c r="V417" s="283"/>
      <c r="W417" s="283"/>
      <c r="X417" s="283"/>
    </row>
    <row r="418" spans="4:24" s="81" customFormat="1">
      <c r="D418" s="1419"/>
      <c r="E418" s="1668"/>
      <c r="F418" s="1670"/>
      <c r="G418" s="1670"/>
      <c r="H418" s="1643"/>
      <c r="I418" s="841"/>
      <c r="J418" s="1321"/>
      <c r="K418" s="1300"/>
      <c r="L418" s="1321"/>
      <c r="M418" s="283"/>
      <c r="N418" s="283"/>
      <c r="O418" s="283"/>
      <c r="P418" s="283"/>
      <c r="Q418" s="283"/>
      <c r="R418" s="283"/>
      <c r="S418" s="283"/>
      <c r="T418" s="283"/>
      <c r="U418" s="283"/>
      <c r="V418" s="283"/>
      <c r="W418" s="283"/>
      <c r="X418" s="283"/>
    </row>
    <row r="419" spans="4:24" s="81" customFormat="1">
      <c r="D419" s="1419"/>
      <c r="E419" s="1668"/>
      <c r="F419" s="1670"/>
      <c r="G419" s="1670"/>
      <c r="H419" s="1643"/>
      <c r="I419" s="841"/>
      <c r="J419" s="1321"/>
      <c r="K419" s="1300"/>
      <c r="L419" s="1321"/>
      <c r="M419" s="283"/>
      <c r="N419" s="283"/>
      <c r="O419" s="283"/>
      <c r="P419" s="283"/>
      <c r="Q419" s="283"/>
      <c r="R419" s="283"/>
      <c r="S419" s="283"/>
      <c r="T419" s="283"/>
      <c r="U419" s="283"/>
      <c r="V419" s="283"/>
      <c r="W419" s="283"/>
      <c r="X419" s="283"/>
    </row>
    <row r="420" spans="4:24" s="81" customFormat="1">
      <c r="D420" s="1419"/>
      <c r="E420" s="1668"/>
      <c r="F420" s="1670"/>
      <c r="G420" s="1670"/>
      <c r="H420" s="1643"/>
      <c r="I420" s="841"/>
      <c r="J420" s="1321"/>
      <c r="K420" s="1300"/>
      <c r="L420" s="1321"/>
      <c r="M420" s="283"/>
      <c r="N420" s="283"/>
      <c r="O420" s="283"/>
      <c r="P420" s="283"/>
      <c r="Q420" s="283"/>
      <c r="R420" s="283"/>
      <c r="S420" s="283"/>
      <c r="T420" s="283"/>
      <c r="U420" s="283"/>
      <c r="V420" s="283"/>
      <c r="W420" s="283"/>
      <c r="X420" s="283"/>
    </row>
    <row r="421" spans="4:24" s="81" customFormat="1">
      <c r="D421" s="1419"/>
      <c r="E421" s="1668"/>
      <c r="F421" s="1670"/>
      <c r="G421" s="1670"/>
      <c r="H421" s="1643"/>
      <c r="I421" s="841"/>
      <c r="J421" s="1321"/>
      <c r="K421" s="1300"/>
      <c r="L421" s="1321"/>
      <c r="M421" s="283"/>
      <c r="N421" s="283"/>
      <c r="O421" s="283"/>
      <c r="P421" s="283"/>
      <c r="Q421" s="283"/>
      <c r="R421" s="283"/>
      <c r="S421" s="283"/>
      <c r="T421" s="283"/>
      <c r="U421" s="283"/>
      <c r="V421" s="283"/>
      <c r="W421" s="283"/>
      <c r="X421" s="283"/>
    </row>
    <row r="422" spans="4:24" s="81" customFormat="1">
      <c r="D422" s="1419"/>
      <c r="E422" s="1668"/>
      <c r="F422" s="1670"/>
      <c r="G422" s="1670"/>
      <c r="H422" s="1643"/>
      <c r="I422" s="841"/>
      <c r="J422" s="1321"/>
      <c r="K422" s="1300"/>
      <c r="L422" s="1321"/>
      <c r="M422" s="283"/>
      <c r="N422" s="283"/>
      <c r="O422" s="283"/>
      <c r="P422" s="283"/>
      <c r="Q422" s="283"/>
      <c r="R422" s="283"/>
      <c r="S422" s="283"/>
      <c r="T422" s="283"/>
      <c r="U422" s="283"/>
      <c r="V422" s="283"/>
      <c r="W422" s="283"/>
      <c r="X422" s="283"/>
    </row>
    <row r="423" spans="4:24" s="81" customFormat="1">
      <c r="D423" s="1419"/>
      <c r="E423" s="1668"/>
      <c r="F423" s="1670"/>
      <c r="G423" s="1670"/>
      <c r="H423" s="1643"/>
      <c r="I423" s="841"/>
      <c r="J423" s="1321"/>
      <c r="K423" s="1300"/>
      <c r="L423" s="1321"/>
      <c r="M423" s="283"/>
      <c r="N423" s="283"/>
      <c r="O423" s="283"/>
      <c r="P423" s="283"/>
      <c r="Q423" s="283"/>
      <c r="R423" s="283"/>
      <c r="S423" s="283"/>
      <c r="T423" s="283"/>
      <c r="U423" s="283"/>
      <c r="V423" s="283"/>
      <c r="W423" s="283"/>
      <c r="X423" s="283"/>
    </row>
    <row r="424" spans="4:24" s="81" customFormat="1">
      <c r="D424" s="1419"/>
      <c r="E424" s="1668"/>
      <c r="F424" s="1670"/>
      <c r="G424" s="1670"/>
      <c r="H424" s="1643"/>
      <c r="I424" s="841"/>
      <c r="J424" s="1321"/>
      <c r="K424" s="1300"/>
      <c r="L424" s="1321"/>
      <c r="M424" s="283"/>
      <c r="N424" s="283"/>
      <c r="O424" s="283"/>
      <c r="P424" s="283"/>
      <c r="Q424" s="283"/>
      <c r="R424" s="283"/>
      <c r="S424" s="283"/>
      <c r="T424" s="283"/>
      <c r="U424" s="283"/>
      <c r="V424" s="283"/>
      <c r="W424" s="283"/>
      <c r="X424" s="283"/>
    </row>
    <row r="425" spans="4:24" s="81" customFormat="1">
      <c r="D425" s="1419"/>
      <c r="E425" s="1668"/>
      <c r="F425" s="1670"/>
      <c r="G425" s="1670"/>
      <c r="H425" s="1643"/>
      <c r="I425" s="841"/>
      <c r="J425" s="1321"/>
      <c r="K425" s="1300"/>
      <c r="L425" s="1321"/>
      <c r="M425" s="283"/>
      <c r="N425" s="283"/>
      <c r="O425" s="283"/>
      <c r="P425" s="283"/>
      <c r="Q425" s="283"/>
      <c r="R425" s="283"/>
      <c r="S425" s="283"/>
      <c r="T425" s="283"/>
      <c r="U425" s="283"/>
      <c r="V425" s="283"/>
      <c r="W425" s="283"/>
      <c r="X425" s="283"/>
    </row>
    <row r="426" spans="4:24" s="81" customFormat="1">
      <c r="D426" s="1419"/>
      <c r="E426" s="1668"/>
      <c r="F426" s="1670"/>
      <c r="G426" s="1670"/>
      <c r="H426" s="1643"/>
      <c r="I426" s="841"/>
      <c r="J426" s="1321"/>
      <c r="K426" s="1300"/>
      <c r="L426" s="1321"/>
      <c r="M426" s="283"/>
      <c r="N426" s="283"/>
      <c r="O426" s="283"/>
      <c r="P426" s="283"/>
      <c r="Q426" s="283"/>
      <c r="R426" s="283"/>
      <c r="S426" s="283"/>
      <c r="T426" s="283"/>
      <c r="U426" s="283"/>
      <c r="V426" s="283"/>
      <c r="W426" s="283"/>
      <c r="X426" s="283"/>
    </row>
    <row r="427" spans="4:24" s="81" customFormat="1">
      <c r="D427" s="1419"/>
      <c r="E427" s="1668"/>
      <c r="F427" s="1670"/>
      <c r="G427" s="1670"/>
      <c r="H427" s="1643"/>
      <c r="I427" s="841"/>
      <c r="J427" s="1321"/>
      <c r="K427" s="1300"/>
      <c r="L427" s="1321"/>
      <c r="M427" s="283"/>
      <c r="N427" s="283"/>
      <c r="O427" s="283"/>
      <c r="P427" s="283"/>
      <c r="Q427" s="283"/>
      <c r="R427" s="283"/>
      <c r="S427" s="283"/>
      <c r="T427" s="283"/>
      <c r="U427" s="283"/>
      <c r="V427" s="283"/>
      <c r="W427" s="283"/>
      <c r="X427" s="283"/>
    </row>
    <row r="428" spans="4:24" s="81" customFormat="1">
      <c r="D428" s="1419"/>
      <c r="E428" s="1668"/>
      <c r="F428" s="1670"/>
      <c r="G428" s="1670"/>
      <c r="H428" s="1643"/>
      <c r="I428" s="841"/>
      <c r="J428" s="1321"/>
      <c r="K428" s="1300"/>
      <c r="L428" s="1321"/>
      <c r="M428" s="283"/>
      <c r="N428" s="283"/>
      <c r="O428" s="283"/>
      <c r="P428" s="283"/>
      <c r="Q428" s="283"/>
      <c r="R428" s="283"/>
      <c r="S428" s="283"/>
      <c r="T428" s="283"/>
      <c r="U428" s="283"/>
      <c r="V428" s="283"/>
      <c r="W428" s="283"/>
      <c r="X428" s="283"/>
    </row>
    <row r="429" spans="4:24" s="81" customFormat="1">
      <c r="D429" s="1419"/>
      <c r="E429" s="1668"/>
      <c r="F429" s="1670"/>
      <c r="G429" s="1670"/>
      <c r="H429" s="1643"/>
      <c r="I429" s="841"/>
      <c r="J429" s="1321"/>
      <c r="K429" s="1300"/>
      <c r="L429" s="1321"/>
      <c r="M429" s="283"/>
      <c r="N429" s="283"/>
      <c r="O429" s="283"/>
      <c r="P429" s="283"/>
      <c r="Q429" s="283"/>
      <c r="R429" s="283"/>
      <c r="S429" s="283"/>
      <c r="T429" s="283"/>
      <c r="U429" s="283"/>
      <c r="V429" s="283"/>
      <c r="W429" s="283"/>
      <c r="X429" s="283"/>
    </row>
    <row r="430" spans="4:24" s="81" customFormat="1">
      <c r="D430" s="1419"/>
      <c r="E430" s="1668"/>
      <c r="F430" s="1670"/>
      <c r="G430" s="1670"/>
      <c r="H430" s="1643"/>
      <c r="I430" s="841"/>
      <c r="J430" s="1321"/>
      <c r="K430" s="1300"/>
      <c r="L430" s="1321"/>
      <c r="M430" s="283"/>
      <c r="N430" s="283"/>
      <c r="O430" s="283"/>
      <c r="P430" s="283"/>
      <c r="Q430" s="283"/>
      <c r="R430" s="283"/>
      <c r="S430" s="283"/>
      <c r="T430" s="283"/>
      <c r="U430" s="283"/>
      <c r="V430" s="283"/>
      <c r="W430" s="283"/>
      <c r="X430" s="283"/>
    </row>
    <row r="431" spans="4:24" s="81" customFormat="1">
      <c r="D431" s="1419"/>
      <c r="E431" s="1668"/>
      <c r="F431" s="1670"/>
      <c r="G431" s="1670"/>
      <c r="H431" s="1643"/>
      <c r="I431" s="841"/>
      <c r="J431" s="1321"/>
      <c r="K431" s="1300"/>
      <c r="L431" s="1321"/>
      <c r="M431" s="283"/>
      <c r="N431" s="283"/>
      <c r="O431" s="283"/>
      <c r="P431" s="283"/>
      <c r="Q431" s="283"/>
      <c r="R431" s="283"/>
      <c r="S431" s="283"/>
      <c r="T431" s="283"/>
      <c r="U431" s="283"/>
      <c r="V431" s="283"/>
      <c r="W431" s="283"/>
      <c r="X431" s="283"/>
    </row>
    <row r="432" spans="4:24" s="81" customFormat="1">
      <c r="D432" s="1419"/>
      <c r="E432" s="1668"/>
      <c r="F432" s="1670"/>
      <c r="G432" s="1670"/>
      <c r="H432" s="1643"/>
      <c r="I432" s="841"/>
      <c r="J432" s="1321"/>
      <c r="K432" s="1300"/>
      <c r="L432" s="1321"/>
      <c r="M432" s="283"/>
      <c r="N432" s="283"/>
      <c r="O432" s="283"/>
      <c r="P432" s="283"/>
      <c r="Q432" s="283"/>
      <c r="R432" s="283"/>
      <c r="S432" s="283"/>
      <c r="T432" s="283"/>
      <c r="U432" s="283"/>
      <c r="V432" s="283"/>
      <c r="W432" s="283"/>
      <c r="X432" s="283"/>
    </row>
    <row r="433" spans="4:24" s="81" customFormat="1">
      <c r="D433" s="1419"/>
      <c r="E433" s="1668"/>
      <c r="F433" s="1670"/>
      <c r="G433" s="1670"/>
      <c r="H433" s="1643"/>
      <c r="I433" s="841"/>
      <c r="J433" s="1321"/>
      <c r="K433" s="1300"/>
      <c r="L433" s="1321"/>
      <c r="M433" s="283"/>
      <c r="N433" s="283"/>
      <c r="O433" s="283"/>
      <c r="P433" s="283"/>
      <c r="Q433" s="283"/>
      <c r="R433" s="283"/>
      <c r="S433" s="283"/>
      <c r="T433" s="283"/>
      <c r="U433" s="283"/>
      <c r="V433" s="283"/>
      <c r="W433" s="283"/>
      <c r="X433" s="283"/>
    </row>
    <row r="434" spans="4:24" s="81" customFormat="1">
      <c r="D434" s="1419"/>
      <c r="E434" s="1668"/>
      <c r="F434" s="1670"/>
      <c r="G434" s="1670"/>
      <c r="H434" s="1643"/>
      <c r="I434" s="841"/>
      <c r="J434" s="1321"/>
      <c r="K434" s="1300"/>
      <c r="L434" s="1321"/>
      <c r="M434" s="283"/>
      <c r="N434" s="283"/>
      <c r="O434" s="283"/>
      <c r="P434" s="283"/>
      <c r="Q434" s="283"/>
      <c r="R434" s="283"/>
      <c r="S434" s="283"/>
      <c r="T434" s="283"/>
      <c r="U434" s="283"/>
      <c r="V434" s="283"/>
      <c r="W434" s="283"/>
      <c r="X434" s="283"/>
    </row>
    <row r="435" spans="4:24" s="81" customFormat="1">
      <c r="D435" s="1419"/>
      <c r="E435" s="1668"/>
      <c r="F435" s="1670"/>
      <c r="G435" s="1670"/>
      <c r="H435" s="1643"/>
      <c r="I435" s="841"/>
      <c r="J435" s="1321"/>
      <c r="K435" s="1300"/>
      <c r="L435" s="1321"/>
      <c r="M435" s="283"/>
      <c r="N435" s="283"/>
      <c r="O435" s="283"/>
      <c r="P435" s="283"/>
      <c r="Q435" s="283"/>
      <c r="R435" s="283"/>
      <c r="S435" s="283"/>
      <c r="T435" s="283"/>
      <c r="U435" s="283"/>
      <c r="V435" s="283"/>
      <c r="W435" s="283"/>
      <c r="X435" s="283"/>
    </row>
    <row r="436" spans="4:24" s="81" customFormat="1">
      <c r="D436" s="1419"/>
      <c r="E436" s="1668"/>
      <c r="F436" s="1670"/>
      <c r="G436" s="1670"/>
      <c r="H436" s="1643"/>
      <c r="I436" s="841"/>
      <c r="J436" s="1321"/>
      <c r="K436" s="1300"/>
      <c r="L436" s="1321"/>
      <c r="M436" s="283"/>
      <c r="N436" s="283"/>
      <c r="O436" s="283"/>
      <c r="P436" s="283"/>
      <c r="Q436" s="283"/>
      <c r="R436" s="283"/>
      <c r="S436" s="283"/>
      <c r="T436" s="283"/>
      <c r="U436" s="283"/>
      <c r="V436" s="283"/>
      <c r="W436" s="283"/>
      <c r="X436" s="283"/>
    </row>
    <row r="437" spans="4:24" s="81" customFormat="1">
      <c r="D437" s="1419"/>
      <c r="E437" s="1668"/>
      <c r="F437" s="1670"/>
      <c r="G437" s="1670"/>
      <c r="H437" s="1643"/>
      <c r="I437" s="841"/>
      <c r="J437" s="1321"/>
      <c r="K437" s="1300"/>
      <c r="L437" s="1321"/>
      <c r="M437" s="283"/>
      <c r="N437" s="283"/>
      <c r="O437" s="283"/>
      <c r="P437" s="283"/>
      <c r="Q437" s="283"/>
      <c r="R437" s="283"/>
      <c r="S437" s="283"/>
      <c r="T437" s="283"/>
      <c r="U437" s="283"/>
      <c r="V437" s="283"/>
      <c r="W437" s="283"/>
      <c r="X437" s="283"/>
    </row>
    <row r="438" spans="4:24" s="81" customFormat="1">
      <c r="D438" s="1419"/>
      <c r="E438" s="1668"/>
      <c r="F438" s="1670"/>
      <c r="G438" s="1670"/>
      <c r="H438" s="1643"/>
      <c r="I438" s="841"/>
      <c r="J438" s="1321"/>
      <c r="K438" s="1300"/>
      <c r="L438" s="1321"/>
      <c r="M438" s="283"/>
      <c r="N438" s="283"/>
      <c r="O438" s="283"/>
      <c r="P438" s="283"/>
      <c r="Q438" s="283"/>
      <c r="R438" s="283"/>
      <c r="S438" s="283"/>
      <c r="T438" s="283"/>
      <c r="U438" s="283"/>
      <c r="V438" s="283"/>
      <c r="W438" s="283"/>
      <c r="X438" s="283"/>
    </row>
    <row r="439" spans="4:24" s="81" customFormat="1">
      <c r="D439" s="1419"/>
      <c r="E439" s="1668"/>
      <c r="F439" s="1670"/>
      <c r="G439" s="1670"/>
      <c r="H439" s="1643"/>
      <c r="I439" s="841"/>
      <c r="J439" s="1321"/>
      <c r="K439" s="1300"/>
      <c r="L439" s="1321"/>
      <c r="M439" s="283"/>
      <c r="N439" s="283"/>
      <c r="O439" s="283"/>
      <c r="P439" s="283"/>
      <c r="Q439" s="283"/>
      <c r="R439" s="283"/>
      <c r="S439" s="283"/>
      <c r="T439" s="283"/>
      <c r="U439" s="283"/>
      <c r="V439" s="283"/>
      <c r="W439" s="283"/>
      <c r="X439" s="283"/>
    </row>
    <row r="440" spans="4:24" s="81" customFormat="1">
      <c r="D440" s="1419"/>
      <c r="E440" s="1668"/>
      <c r="F440" s="1670"/>
      <c r="G440" s="1670"/>
      <c r="H440" s="1643"/>
      <c r="I440" s="841"/>
      <c r="J440" s="1321"/>
      <c r="K440" s="1300"/>
      <c r="L440" s="1321"/>
      <c r="M440" s="283"/>
      <c r="N440" s="283"/>
      <c r="O440" s="283"/>
      <c r="P440" s="283"/>
      <c r="Q440" s="283"/>
      <c r="R440" s="283"/>
      <c r="S440" s="283"/>
      <c r="T440" s="283"/>
      <c r="U440" s="283"/>
      <c r="V440" s="283"/>
      <c r="W440" s="283"/>
      <c r="X440" s="283"/>
    </row>
    <row r="441" spans="4:24" s="81" customFormat="1">
      <c r="D441" s="1419"/>
      <c r="E441" s="1668"/>
      <c r="F441" s="1670"/>
      <c r="G441" s="1670"/>
      <c r="H441" s="1643"/>
      <c r="I441" s="841"/>
      <c r="J441" s="1321"/>
      <c r="K441" s="1300"/>
      <c r="L441" s="1321"/>
      <c r="M441" s="283"/>
      <c r="N441" s="283"/>
      <c r="O441" s="283"/>
      <c r="P441" s="283"/>
      <c r="Q441" s="283"/>
      <c r="R441" s="283"/>
      <c r="S441" s="283"/>
      <c r="T441" s="283"/>
      <c r="U441" s="283"/>
      <c r="V441" s="283"/>
      <c r="W441" s="283"/>
      <c r="X441" s="283"/>
    </row>
    <row r="442" spans="4:24" s="81" customFormat="1">
      <c r="D442" s="1419"/>
      <c r="E442" s="1668"/>
      <c r="F442" s="1670"/>
      <c r="G442" s="1670"/>
      <c r="H442" s="1643"/>
      <c r="I442" s="841"/>
      <c r="J442" s="1321"/>
      <c r="K442" s="1300"/>
      <c r="L442" s="1321"/>
      <c r="M442" s="283"/>
      <c r="N442" s="283"/>
      <c r="O442" s="283"/>
      <c r="P442" s="283"/>
      <c r="Q442" s="283"/>
      <c r="R442" s="283"/>
      <c r="S442" s="283"/>
      <c r="T442" s="283"/>
      <c r="U442" s="283"/>
      <c r="V442" s="283"/>
      <c r="W442" s="283"/>
      <c r="X442" s="283"/>
    </row>
    <row r="443" spans="4:24" s="81" customFormat="1">
      <c r="D443" s="1419"/>
      <c r="E443" s="1668"/>
      <c r="F443" s="1670"/>
      <c r="G443" s="1670"/>
      <c r="H443" s="1643"/>
      <c r="I443" s="841"/>
      <c r="J443" s="1321"/>
      <c r="K443" s="1300"/>
      <c r="L443" s="1321"/>
      <c r="M443" s="283"/>
      <c r="N443" s="283"/>
      <c r="O443" s="283"/>
      <c r="P443" s="283"/>
      <c r="Q443" s="283"/>
      <c r="R443" s="283"/>
      <c r="S443" s="283"/>
      <c r="T443" s="283"/>
      <c r="U443" s="283"/>
      <c r="V443" s="283"/>
      <c r="W443" s="283"/>
      <c r="X443" s="283"/>
    </row>
    <row r="444" spans="4:24" s="81" customFormat="1">
      <c r="D444" s="1419"/>
      <c r="E444" s="1668"/>
      <c r="F444" s="1670"/>
      <c r="G444" s="1670"/>
      <c r="H444" s="1643"/>
      <c r="I444" s="841"/>
      <c r="J444" s="1321"/>
      <c r="K444" s="1300"/>
      <c r="L444" s="1321"/>
      <c r="M444" s="283"/>
      <c r="N444" s="283"/>
      <c r="O444" s="283"/>
      <c r="P444" s="283"/>
      <c r="Q444" s="283"/>
      <c r="R444" s="283"/>
      <c r="S444" s="283"/>
      <c r="T444" s="283"/>
      <c r="U444" s="283"/>
      <c r="V444" s="283"/>
      <c r="W444" s="283"/>
      <c r="X444" s="283"/>
    </row>
    <row r="445" spans="4:24" s="81" customFormat="1">
      <c r="D445" s="1419"/>
      <c r="E445" s="1668"/>
      <c r="F445" s="1670"/>
      <c r="G445" s="1670"/>
      <c r="H445" s="1643"/>
      <c r="I445" s="841"/>
      <c r="J445" s="1321"/>
      <c r="K445" s="1300"/>
      <c r="L445" s="1321"/>
      <c r="M445" s="283"/>
      <c r="N445" s="283"/>
      <c r="O445" s="283"/>
      <c r="P445" s="283"/>
      <c r="Q445" s="283"/>
      <c r="R445" s="283"/>
      <c r="S445" s="283"/>
      <c r="T445" s="283"/>
      <c r="U445" s="283"/>
      <c r="V445" s="283"/>
      <c r="W445" s="283"/>
      <c r="X445" s="283"/>
    </row>
    <row r="446" spans="4:24" s="81" customFormat="1">
      <c r="D446" s="1419"/>
      <c r="E446" s="1668"/>
      <c r="F446" s="1670"/>
      <c r="G446" s="1670"/>
      <c r="H446" s="1643"/>
      <c r="I446" s="841"/>
      <c r="J446" s="1321"/>
      <c r="K446" s="1300"/>
      <c r="L446" s="1321"/>
      <c r="M446" s="283"/>
      <c r="N446" s="283"/>
      <c r="O446" s="283"/>
      <c r="P446" s="283"/>
      <c r="Q446" s="283"/>
      <c r="R446" s="283"/>
      <c r="S446" s="283"/>
      <c r="T446" s="283"/>
      <c r="U446" s="283"/>
      <c r="V446" s="283"/>
      <c r="W446" s="283"/>
      <c r="X446" s="283"/>
    </row>
    <row r="447" spans="4:24" s="81" customFormat="1">
      <c r="D447" s="1419"/>
      <c r="E447" s="1668"/>
      <c r="F447" s="1670"/>
      <c r="G447" s="1670"/>
      <c r="H447" s="1643"/>
      <c r="I447" s="841"/>
      <c r="J447" s="1321"/>
      <c r="K447" s="1300"/>
      <c r="L447" s="1321"/>
      <c r="M447" s="283"/>
      <c r="N447" s="283"/>
      <c r="O447" s="283"/>
      <c r="P447" s="283"/>
      <c r="Q447" s="283"/>
      <c r="R447" s="283"/>
      <c r="S447" s="283"/>
      <c r="T447" s="283"/>
      <c r="U447" s="283"/>
      <c r="V447" s="283"/>
      <c r="W447" s="283"/>
      <c r="X447" s="283"/>
    </row>
    <row r="448" spans="4:24" s="81" customFormat="1">
      <c r="D448" s="1419"/>
      <c r="E448" s="1668"/>
      <c r="F448" s="1670"/>
      <c r="G448" s="1670"/>
      <c r="H448" s="1643"/>
      <c r="I448" s="841"/>
      <c r="J448" s="1321"/>
      <c r="K448" s="1300"/>
      <c r="L448" s="1321"/>
      <c r="M448" s="283"/>
      <c r="N448" s="283"/>
      <c r="O448" s="283"/>
      <c r="P448" s="283"/>
      <c r="Q448" s="283"/>
      <c r="R448" s="283"/>
      <c r="S448" s="283"/>
      <c r="T448" s="283"/>
      <c r="U448" s="283"/>
      <c r="V448" s="283"/>
      <c r="W448" s="283"/>
      <c r="X448" s="283"/>
    </row>
    <row r="449" spans="4:24" s="81" customFormat="1">
      <c r="D449" s="1419"/>
      <c r="E449" s="1668"/>
      <c r="F449" s="1670"/>
      <c r="G449" s="1670"/>
      <c r="H449" s="1643"/>
      <c r="I449" s="841"/>
      <c r="J449" s="1321"/>
      <c r="K449" s="1300"/>
      <c r="L449" s="1321"/>
      <c r="M449" s="283"/>
      <c r="N449" s="283"/>
      <c r="O449" s="283"/>
      <c r="P449" s="283"/>
      <c r="Q449" s="283"/>
      <c r="R449" s="283"/>
      <c r="S449" s="283"/>
      <c r="T449" s="283"/>
      <c r="U449" s="283"/>
      <c r="V449" s="283"/>
      <c r="W449" s="283"/>
      <c r="X449" s="283"/>
    </row>
    <row r="450" spans="4:24" s="81" customFormat="1">
      <c r="D450" s="1419"/>
      <c r="E450" s="1668"/>
      <c r="F450" s="1670"/>
      <c r="G450" s="1670"/>
      <c r="H450" s="1643"/>
      <c r="I450" s="841"/>
      <c r="J450" s="1321"/>
      <c r="K450" s="1300"/>
      <c r="L450" s="1321"/>
      <c r="M450" s="283"/>
      <c r="N450" s="283"/>
      <c r="O450" s="283"/>
      <c r="P450" s="283"/>
      <c r="Q450" s="283"/>
      <c r="R450" s="283"/>
      <c r="S450" s="283"/>
      <c r="T450" s="283"/>
      <c r="U450" s="283"/>
      <c r="V450" s="283"/>
      <c r="W450" s="283"/>
      <c r="X450" s="283"/>
    </row>
    <row r="451" spans="4:24" s="81" customFormat="1">
      <c r="D451" s="1419"/>
      <c r="E451" s="1668"/>
      <c r="F451" s="1670"/>
      <c r="G451" s="1670"/>
      <c r="H451" s="1643"/>
      <c r="I451" s="841"/>
      <c r="J451" s="1321"/>
      <c r="K451" s="1300"/>
      <c r="L451" s="1321"/>
      <c r="M451" s="283"/>
      <c r="N451" s="283"/>
      <c r="O451" s="283"/>
      <c r="P451" s="283"/>
      <c r="Q451" s="283"/>
      <c r="R451" s="283"/>
      <c r="S451" s="283"/>
      <c r="T451" s="283"/>
      <c r="U451" s="283"/>
      <c r="V451" s="283"/>
      <c r="W451" s="283"/>
      <c r="X451" s="283"/>
    </row>
    <row r="452" spans="4:24" s="81" customFormat="1">
      <c r="D452" s="1419"/>
      <c r="E452" s="1668"/>
      <c r="F452" s="1670"/>
      <c r="G452" s="1670"/>
      <c r="H452" s="1643"/>
      <c r="I452" s="841"/>
      <c r="J452" s="1321"/>
      <c r="K452" s="1300"/>
      <c r="L452" s="1321"/>
      <c r="M452" s="283"/>
      <c r="N452" s="283"/>
      <c r="O452" s="283"/>
      <c r="P452" s="283"/>
      <c r="Q452" s="283"/>
      <c r="R452" s="283"/>
      <c r="S452" s="283"/>
      <c r="T452" s="283"/>
      <c r="U452" s="283"/>
      <c r="V452" s="283"/>
      <c r="W452" s="283"/>
      <c r="X452" s="283"/>
    </row>
    <row r="453" spans="4:24" s="81" customFormat="1">
      <c r="D453" s="1419"/>
      <c r="E453" s="1668"/>
      <c r="F453" s="1670"/>
      <c r="G453" s="1670"/>
      <c r="H453" s="1643"/>
      <c r="I453" s="841"/>
      <c r="J453" s="1321"/>
      <c r="K453" s="1300"/>
      <c r="L453" s="1321"/>
      <c r="M453" s="283"/>
      <c r="N453" s="283"/>
      <c r="O453" s="283"/>
      <c r="P453" s="283"/>
      <c r="Q453" s="283"/>
      <c r="R453" s="283"/>
      <c r="S453" s="283"/>
      <c r="T453" s="283"/>
      <c r="U453" s="283"/>
      <c r="V453" s="283"/>
      <c r="W453" s="283"/>
      <c r="X453" s="283"/>
    </row>
    <row r="454" spans="4:24" s="81" customFormat="1">
      <c r="D454" s="1419"/>
      <c r="E454" s="1668"/>
      <c r="F454" s="1670"/>
      <c r="G454" s="1670"/>
      <c r="H454" s="1643"/>
      <c r="I454" s="841"/>
      <c r="J454" s="1321"/>
      <c r="K454" s="1300"/>
      <c r="L454" s="1321"/>
      <c r="M454" s="283"/>
      <c r="N454" s="283"/>
      <c r="O454" s="283"/>
      <c r="P454" s="283"/>
      <c r="Q454" s="283"/>
      <c r="R454" s="283"/>
      <c r="S454" s="283"/>
      <c r="T454" s="283"/>
      <c r="U454" s="283"/>
      <c r="V454" s="283"/>
      <c r="W454" s="283"/>
      <c r="X454" s="283"/>
    </row>
    <row r="455" spans="4:24" s="81" customFormat="1">
      <c r="D455" s="1419"/>
      <c r="E455" s="1668"/>
      <c r="F455" s="1670"/>
      <c r="G455" s="1670"/>
      <c r="H455" s="1643"/>
      <c r="I455" s="841"/>
      <c r="J455" s="1321"/>
      <c r="K455" s="1300"/>
      <c r="L455" s="1321"/>
      <c r="M455" s="283"/>
      <c r="N455" s="283"/>
      <c r="O455" s="283"/>
      <c r="P455" s="283"/>
      <c r="Q455" s="283"/>
      <c r="R455" s="283"/>
      <c r="S455" s="283"/>
      <c r="T455" s="283"/>
      <c r="U455" s="283"/>
      <c r="V455" s="283"/>
      <c r="W455" s="283"/>
      <c r="X455" s="283"/>
    </row>
    <row r="456" spans="4:24" s="81" customFormat="1">
      <c r="D456" s="1419"/>
      <c r="E456" s="1668"/>
      <c r="F456" s="1670"/>
      <c r="G456" s="1670"/>
      <c r="H456" s="1643"/>
      <c r="I456" s="841"/>
      <c r="J456" s="1321"/>
      <c r="K456" s="1300"/>
      <c r="L456" s="1321"/>
      <c r="M456" s="283"/>
      <c r="N456" s="283"/>
      <c r="O456" s="283"/>
      <c r="P456" s="283"/>
      <c r="Q456" s="283"/>
      <c r="R456" s="283"/>
      <c r="S456" s="283"/>
      <c r="T456" s="283"/>
      <c r="U456" s="283"/>
      <c r="V456" s="283"/>
      <c r="W456" s="283"/>
      <c r="X456" s="283"/>
    </row>
    <row r="457" spans="4:24" s="81" customFormat="1">
      <c r="D457" s="1419"/>
      <c r="E457" s="1668"/>
      <c r="F457" s="1670"/>
      <c r="G457" s="1670"/>
      <c r="H457" s="1643"/>
      <c r="I457" s="841"/>
      <c r="J457" s="1321"/>
      <c r="K457" s="1300"/>
      <c r="L457" s="1321"/>
      <c r="M457" s="283"/>
      <c r="N457" s="283"/>
      <c r="O457" s="283"/>
      <c r="P457" s="283"/>
      <c r="Q457" s="283"/>
      <c r="R457" s="283"/>
      <c r="S457" s="283"/>
      <c r="T457" s="283"/>
      <c r="U457" s="283"/>
      <c r="V457" s="283"/>
      <c r="W457" s="283"/>
      <c r="X457" s="283"/>
    </row>
    <row r="458" spans="4:24" s="81" customFormat="1">
      <c r="D458" s="1419"/>
      <c r="E458" s="1642"/>
      <c r="F458" s="1670"/>
      <c r="G458" s="1670"/>
      <c r="H458" s="1643"/>
      <c r="I458" s="841"/>
      <c r="J458" s="1321"/>
      <c r="K458" s="1300"/>
      <c r="L458" s="1321"/>
      <c r="M458" s="283"/>
      <c r="N458" s="283"/>
      <c r="O458" s="283"/>
      <c r="P458" s="283"/>
      <c r="Q458" s="283"/>
      <c r="R458" s="283"/>
      <c r="S458" s="283"/>
      <c r="T458" s="283"/>
      <c r="U458" s="283"/>
      <c r="V458" s="283"/>
      <c r="W458" s="283"/>
      <c r="X458" s="283"/>
    </row>
    <row r="459" spans="4:24" s="81" customFormat="1">
      <c r="D459" s="1419"/>
      <c r="E459" s="1642"/>
      <c r="F459" s="1670"/>
      <c r="G459" s="1670"/>
      <c r="H459" s="1643"/>
      <c r="I459" s="841"/>
      <c r="J459" s="1321"/>
      <c r="K459" s="1300"/>
      <c r="L459" s="1321"/>
      <c r="M459" s="283"/>
      <c r="N459" s="283"/>
      <c r="O459" s="283"/>
      <c r="P459" s="283"/>
      <c r="Q459" s="283"/>
      <c r="R459" s="283"/>
      <c r="S459" s="283"/>
      <c r="T459" s="283"/>
      <c r="U459" s="283"/>
      <c r="V459" s="283"/>
      <c r="W459" s="283"/>
      <c r="X459" s="283"/>
    </row>
    <row r="460" spans="4:24" s="81" customFormat="1">
      <c r="D460" s="1419"/>
      <c r="E460" s="1642"/>
      <c r="F460" s="1670"/>
      <c r="G460" s="1670"/>
      <c r="H460" s="1643"/>
      <c r="I460" s="841"/>
      <c r="J460" s="1321"/>
      <c r="K460" s="1300"/>
      <c r="L460" s="1321"/>
      <c r="M460" s="283"/>
      <c r="N460" s="283"/>
      <c r="O460" s="283"/>
      <c r="P460" s="283"/>
      <c r="Q460" s="283"/>
      <c r="R460" s="283"/>
      <c r="S460" s="283"/>
      <c r="T460" s="283"/>
      <c r="U460" s="283"/>
      <c r="V460" s="283"/>
      <c r="W460" s="283"/>
      <c r="X460" s="283"/>
    </row>
    <row r="461" spans="4:24" s="81" customFormat="1">
      <c r="D461" s="1419"/>
      <c r="E461" s="1642"/>
      <c r="F461" s="1670"/>
      <c r="G461" s="1670"/>
      <c r="H461" s="1643"/>
      <c r="I461" s="841"/>
      <c r="J461" s="1321"/>
      <c r="K461" s="1300"/>
      <c r="L461" s="1321"/>
      <c r="M461" s="283"/>
      <c r="N461" s="283"/>
      <c r="O461" s="283"/>
      <c r="P461" s="283"/>
      <c r="Q461" s="283"/>
      <c r="R461" s="283"/>
      <c r="S461" s="283"/>
      <c r="T461" s="283"/>
      <c r="U461" s="283"/>
      <c r="V461" s="283"/>
      <c r="W461" s="283"/>
      <c r="X461" s="283"/>
    </row>
    <row r="462" spans="4:24" s="81" customFormat="1">
      <c r="D462" s="1419"/>
      <c r="E462" s="1642"/>
      <c r="F462" s="1670"/>
      <c r="G462" s="1670"/>
      <c r="H462" s="1643"/>
      <c r="I462" s="841"/>
      <c r="J462" s="1321"/>
      <c r="K462" s="1300"/>
      <c r="L462" s="1321"/>
      <c r="M462" s="283"/>
      <c r="N462" s="283"/>
      <c r="O462" s="283"/>
      <c r="P462" s="283"/>
      <c r="Q462" s="283"/>
      <c r="R462" s="283"/>
      <c r="S462" s="283"/>
      <c r="T462" s="283"/>
      <c r="U462" s="283"/>
      <c r="V462" s="283"/>
      <c r="W462" s="283"/>
      <c r="X462" s="283"/>
    </row>
    <row r="463" spans="4:24" s="81" customFormat="1">
      <c r="D463" s="1419"/>
      <c r="E463" s="1642"/>
      <c r="F463" s="1670"/>
      <c r="G463" s="1670"/>
      <c r="H463" s="1643"/>
      <c r="I463" s="841"/>
      <c r="J463" s="1321"/>
      <c r="K463" s="1300"/>
      <c r="L463" s="1321"/>
      <c r="M463" s="283"/>
      <c r="N463" s="283"/>
      <c r="O463" s="283"/>
      <c r="P463" s="283"/>
      <c r="Q463" s="283"/>
      <c r="R463" s="283"/>
      <c r="S463" s="283"/>
      <c r="T463" s="283"/>
      <c r="U463" s="283"/>
      <c r="V463" s="283"/>
      <c r="W463" s="283"/>
      <c r="X463" s="283"/>
    </row>
    <row r="464" spans="4:24" s="81" customFormat="1">
      <c r="D464" s="1419"/>
      <c r="E464" s="1642"/>
      <c r="F464" s="1670"/>
      <c r="G464" s="1670"/>
      <c r="H464" s="1643"/>
      <c r="I464" s="841"/>
      <c r="J464" s="1321"/>
      <c r="K464" s="1300"/>
      <c r="L464" s="1321"/>
      <c r="M464" s="283"/>
      <c r="N464" s="283"/>
      <c r="O464" s="283"/>
      <c r="P464" s="283"/>
      <c r="Q464" s="283"/>
      <c r="R464" s="283"/>
      <c r="S464" s="283"/>
      <c r="T464" s="283"/>
      <c r="U464" s="283"/>
      <c r="V464" s="283"/>
      <c r="W464" s="283"/>
      <c r="X464" s="283"/>
    </row>
    <row r="465" spans="4:24" s="81" customFormat="1">
      <c r="D465" s="1419"/>
      <c r="E465" s="1642"/>
      <c r="F465" s="1670"/>
      <c r="G465" s="1670"/>
      <c r="H465" s="1643"/>
      <c r="I465" s="841"/>
      <c r="J465" s="1321"/>
      <c r="K465" s="1300"/>
      <c r="L465" s="1321"/>
      <c r="M465" s="283"/>
      <c r="N465" s="283"/>
      <c r="O465" s="283"/>
      <c r="P465" s="283"/>
      <c r="Q465" s="283"/>
      <c r="R465" s="283"/>
      <c r="S465" s="283"/>
      <c r="T465" s="283"/>
      <c r="U465" s="283"/>
      <c r="V465" s="283"/>
      <c r="W465" s="283"/>
      <c r="X465" s="283"/>
    </row>
    <row r="466" spans="4:24" s="81" customFormat="1">
      <c r="D466" s="1419"/>
      <c r="E466" s="1642"/>
      <c r="F466" s="1670"/>
      <c r="G466" s="1670"/>
      <c r="H466" s="1643"/>
      <c r="I466" s="841"/>
      <c r="J466" s="1869"/>
      <c r="K466" s="1300"/>
      <c r="L466" s="1321"/>
      <c r="M466" s="346"/>
      <c r="N466" s="346"/>
    </row>
    <row r="467" spans="4:24" s="81" customFormat="1">
      <c r="D467" s="1419"/>
      <c r="E467" s="1642"/>
      <c r="F467" s="1670"/>
      <c r="G467" s="1670"/>
      <c r="H467" s="1643"/>
      <c r="I467" s="1868"/>
      <c r="J467" s="1869"/>
      <c r="K467" s="1300"/>
      <c r="L467" s="1321"/>
      <c r="M467" s="346"/>
      <c r="N467" s="346"/>
    </row>
    <row r="468" spans="4:24" s="81" customFormat="1">
      <c r="D468" s="1419"/>
      <c r="E468" s="1642"/>
      <c r="F468" s="1670"/>
      <c r="G468" s="1670"/>
      <c r="H468" s="1643"/>
      <c r="I468" s="1868"/>
      <c r="J468" s="1869"/>
      <c r="K468" s="1300"/>
      <c r="L468" s="1869"/>
      <c r="M468" s="346"/>
      <c r="N468" s="346"/>
    </row>
    <row r="469" spans="4:24" s="81" customFormat="1">
      <c r="D469" s="1419"/>
      <c r="E469" s="1642"/>
      <c r="F469" s="1670"/>
      <c r="G469" s="1670"/>
      <c r="H469" s="1643"/>
      <c r="I469" s="1868"/>
      <c r="J469" s="1869"/>
      <c r="K469" s="1300"/>
      <c r="L469" s="1869"/>
      <c r="M469" s="346"/>
      <c r="N469" s="346"/>
    </row>
    <row r="470" spans="4:24" s="81" customFormat="1">
      <c r="D470" s="1419"/>
      <c r="E470" s="1642"/>
      <c r="F470" s="1670"/>
      <c r="G470" s="1670"/>
      <c r="H470" s="1643"/>
      <c r="I470" s="1868"/>
      <c r="J470" s="1869"/>
      <c r="K470" s="1300"/>
      <c r="L470" s="1869"/>
      <c r="M470" s="346"/>
      <c r="N470" s="346"/>
    </row>
    <row r="471" spans="4:24" s="81" customFormat="1">
      <c r="D471" s="1419"/>
      <c r="E471" s="1642"/>
      <c r="F471" s="1670"/>
      <c r="G471" s="1670"/>
      <c r="H471" s="1643"/>
      <c r="I471" s="1868"/>
      <c r="J471" s="1869"/>
      <c r="K471" s="1300"/>
      <c r="L471" s="1869"/>
      <c r="M471" s="346"/>
      <c r="N471" s="346"/>
    </row>
    <row r="472" spans="4:24" s="81" customFormat="1">
      <c r="D472" s="1419"/>
      <c r="E472" s="1642"/>
      <c r="F472" s="1670"/>
      <c r="G472" s="1670"/>
      <c r="H472" s="1643"/>
      <c r="I472" s="1868"/>
      <c r="J472" s="1869"/>
      <c r="K472" s="1300"/>
      <c r="L472" s="1869"/>
      <c r="M472" s="346"/>
      <c r="N472" s="346"/>
    </row>
    <row r="473" spans="4:24" s="81" customFormat="1">
      <c r="D473" s="1419"/>
      <c r="E473" s="1642"/>
      <c r="F473" s="1670"/>
      <c r="G473" s="1670"/>
      <c r="H473" s="1643"/>
      <c r="I473" s="1868"/>
      <c r="J473" s="1869"/>
      <c r="K473" s="1300"/>
      <c r="L473" s="1869"/>
      <c r="M473" s="346"/>
      <c r="N473" s="346"/>
    </row>
    <row r="474" spans="4:24" s="81" customFormat="1">
      <c r="D474" s="1419"/>
      <c r="E474" s="1642"/>
      <c r="F474" s="1670"/>
      <c r="G474" s="1670"/>
      <c r="H474" s="1643"/>
      <c r="I474" s="1868"/>
      <c r="J474" s="1869"/>
      <c r="K474" s="1300"/>
      <c r="L474" s="1869"/>
      <c r="M474" s="346"/>
      <c r="N474" s="346"/>
    </row>
    <row r="475" spans="4:24" s="81" customFormat="1">
      <c r="D475" s="1419"/>
      <c r="E475" s="1642"/>
      <c r="F475" s="1670"/>
      <c r="G475" s="1670"/>
      <c r="H475" s="1643"/>
      <c r="I475" s="1868"/>
      <c r="J475" s="1869"/>
      <c r="K475" s="1300"/>
      <c r="L475" s="1869"/>
      <c r="M475" s="346"/>
      <c r="N475" s="346"/>
    </row>
    <row r="476" spans="4:24" s="81" customFormat="1">
      <c r="D476" s="1419"/>
      <c r="E476" s="1642"/>
      <c r="F476" s="1670"/>
      <c r="G476" s="1670"/>
      <c r="H476" s="1643"/>
      <c r="I476" s="1868"/>
      <c r="J476" s="1869"/>
      <c r="K476" s="1300"/>
      <c r="L476" s="1869"/>
      <c r="M476" s="346"/>
      <c r="N476" s="346"/>
    </row>
    <row r="477" spans="4:24" s="81" customFormat="1">
      <c r="D477" s="1419"/>
      <c r="E477" s="1642"/>
      <c r="F477" s="1670"/>
      <c r="G477" s="1670"/>
      <c r="H477" s="1643"/>
      <c r="I477" s="1868"/>
      <c r="J477" s="1869"/>
      <c r="K477" s="1300"/>
      <c r="L477" s="1869"/>
      <c r="M477" s="346"/>
      <c r="N477" s="346"/>
    </row>
    <row r="478" spans="4:24" s="81" customFormat="1">
      <c r="D478" s="1419"/>
      <c r="E478" s="1642"/>
      <c r="F478" s="1670"/>
      <c r="G478" s="1670"/>
      <c r="H478" s="1643"/>
      <c r="I478" s="1868"/>
      <c r="J478" s="1869"/>
      <c r="K478" s="1300"/>
      <c r="L478" s="1869"/>
      <c r="M478" s="346"/>
      <c r="N478" s="346"/>
    </row>
    <row r="479" spans="4:24" s="81" customFormat="1">
      <c r="D479" s="1419"/>
      <c r="E479" s="1642"/>
      <c r="F479" s="1670"/>
      <c r="G479" s="1670"/>
      <c r="H479" s="1643"/>
      <c r="I479" s="1868"/>
      <c r="J479" s="1869"/>
      <c r="K479" s="1300"/>
      <c r="L479" s="1869"/>
      <c r="M479" s="346"/>
      <c r="N479" s="346"/>
    </row>
    <row r="480" spans="4:24" s="81" customFormat="1">
      <c r="D480" s="1419"/>
      <c r="E480" s="1642"/>
      <c r="F480" s="1670"/>
      <c r="G480" s="1670"/>
      <c r="H480" s="1643"/>
      <c r="I480" s="1868"/>
      <c r="J480" s="1869"/>
      <c r="K480" s="1300"/>
      <c r="L480" s="1869"/>
      <c r="M480" s="346"/>
      <c r="N480" s="346"/>
    </row>
    <row r="481" spans="4:4" s="1642" customFormat="1" ht="13.8">
      <c r="D481" s="1419"/>
    </row>
    <row r="482" spans="4:4" s="1642" customFormat="1" ht="13.8">
      <c r="D482" s="1419"/>
    </row>
    <row r="483" spans="4:4" s="1642" customFormat="1" ht="13.8">
      <c r="D483" s="1419"/>
    </row>
    <row r="484" spans="4:4" s="1642" customFormat="1" ht="13.8">
      <c r="D484" s="1419"/>
    </row>
    <row r="485" spans="4:4" s="1642" customFormat="1" ht="13.8">
      <c r="D485" s="1419"/>
    </row>
    <row r="486" spans="4:4" s="1642" customFormat="1" ht="13.8">
      <c r="D486" s="1419"/>
    </row>
    <row r="487" spans="4:4" s="1642" customFormat="1" ht="13.8">
      <c r="D487" s="1419"/>
    </row>
    <row r="488" spans="4:4" s="1642" customFormat="1" ht="13.8">
      <c r="D488" s="1419"/>
    </row>
    <row r="489" spans="4:4" s="1642" customFormat="1" ht="13.8">
      <c r="D489" s="1419"/>
    </row>
    <row r="490" spans="4:4" s="1642" customFormat="1" ht="13.8">
      <c r="D490" s="1419"/>
    </row>
    <row r="491" spans="4:4" s="1642" customFormat="1" ht="13.8">
      <c r="D491" s="1419"/>
    </row>
    <row r="492" spans="4:4" s="1642" customFormat="1" ht="13.8">
      <c r="D492" s="1419"/>
    </row>
    <row r="493" spans="4:4" s="1642" customFormat="1" ht="13.8">
      <c r="D493" s="1419"/>
    </row>
    <row r="494" spans="4:4" s="1642" customFormat="1" ht="13.8">
      <c r="D494" s="1419"/>
    </row>
    <row r="495" spans="4:4" s="1642" customFormat="1" ht="13.8">
      <c r="D495" s="1419"/>
    </row>
    <row r="496" spans="4:4" s="1642" customFormat="1" ht="13.8">
      <c r="D496" s="1419"/>
    </row>
    <row r="497" spans="4:4" s="1642" customFormat="1" ht="13.8">
      <c r="D497" s="1419"/>
    </row>
    <row r="498" spans="4:4" s="1642" customFormat="1" ht="13.8">
      <c r="D498" s="1419"/>
    </row>
    <row r="499" spans="4:4" s="1642" customFormat="1" ht="13.8">
      <c r="D499" s="1419"/>
    </row>
    <row r="500" spans="4:4" s="1642" customFormat="1" ht="13.8">
      <c r="D500" s="1419"/>
    </row>
    <row r="501" spans="4:4" s="1642" customFormat="1" ht="13.8">
      <c r="D501" s="1419"/>
    </row>
    <row r="502" spans="4:4" s="1642" customFormat="1" ht="13.8">
      <c r="D502" s="1419"/>
    </row>
    <row r="503" spans="4:4" s="1642" customFormat="1" ht="13.8">
      <c r="D503" s="1419"/>
    </row>
    <row r="504" spans="4:4" s="1642" customFormat="1" ht="13.8">
      <c r="D504" s="1419"/>
    </row>
    <row r="505" spans="4:4" s="1642" customFormat="1" ht="13.8">
      <c r="D505" s="1419"/>
    </row>
    <row r="506" spans="4:4" s="1642" customFormat="1" ht="13.8">
      <c r="D506" s="1419"/>
    </row>
    <row r="507" spans="4:4" s="1642" customFormat="1" ht="13.8">
      <c r="D507" s="1419"/>
    </row>
    <row r="508" spans="4:4" s="1642" customFormat="1" ht="13.8">
      <c r="D508" s="1419"/>
    </row>
    <row r="509" spans="4:4" s="1642" customFormat="1" ht="13.8">
      <c r="D509" s="1419"/>
    </row>
    <row r="510" spans="4:4" s="1642" customFormat="1" ht="13.8">
      <c r="D510" s="1419"/>
    </row>
    <row r="511" spans="4:4" s="1642" customFormat="1" ht="13.8">
      <c r="D511" s="1419"/>
    </row>
    <row r="512" spans="4:4" s="1642" customFormat="1" ht="13.8">
      <c r="D512" s="1419"/>
    </row>
    <row r="513" spans="4:4" s="1642" customFormat="1" ht="13.8">
      <c r="D513" s="1419"/>
    </row>
    <row r="514" spans="4:4" s="1642" customFormat="1" ht="13.8">
      <c r="D514" s="1419"/>
    </row>
    <row r="515" spans="4:4" s="1642" customFormat="1" ht="13.8">
      <c r="D515" s="1419"/>
    </row>
    <row r="516" spans="4:4" s="1642" customFormat="1" ht="13.8">
      <c r="D516" s="1419"/>
    </row>
    <row r="517" spans="4:4" s="1642" customFormat="1" ht="13.8">
      <c r="D517" s="1419"/>
    </row>
    <row r="518" spans="4:4" s="1642" customFormat="1" ht="13.8">
      <c r="D518" s="1419"/>
    </row>
    <row r="519" spans="4:4" s="1642" customFormat="1" ht="13.8">
      <c r="D519" s="1419"/>
    </row>
    <row r="520" spans="4:4" s="1642" customFormat="1" ht="13.8">
      <c r="D520" s="1419"/>
    </row>
    <row r="521" spans="4:4" s="1642" customFormat="1" ht="13.8">
      <c r="D521" s="1419"/>
    </row>
    <row r="522" spans="4:4" s="1642" customFormat="1" ht="13.8">
      <c r="D522" s="1419"/>
    </row>
    <row r="523" spans="4:4" s="1642" customFormat="1" ht="13.8">
      <c r="D523" s="1419"/>
    </row>
    <row r="524" spans="4:4" s="1642" customFormat="1" ht="13.8">
      <c r="D524" s="1419"/>
    </row>
    <row r="525" spans="4:4" s="1642" customFormat="1" ht="13.8">
      <c r="D525" s="1419"/>
    </row>
    <row r="526" spans="4:4" s="1642" customFormat="1" ht="13.8">
      <c r="D526" s="1419"/>
    </row>
    <row r="527" spans="4:4" s="1642" customFormat="1" ht="13.8">
      <c r="D527" s="1419"/>
    </row>
    <row r="528" spans="4:4" s="1642" customFormat="1" ht="13.8">
      <c r="D528" s="1419"/>
    </row>
    <row r="529" spans="4:4" s="1642" customFormat="1" ht="13.8">
      <c r="D529" s="1419"/>
    </row>
    <row r="530" spans="4:4" s="1642" customFormat="1" ht="13.8">
      <c r="D530" s="1419"/>
    </row>
    <row r="531" spans="4:4" s="1642" customFormat="1" ht="13.8">
      <c r="D531" s="1419"/>
    </row>
    <row r="532" spans="4:4" s="1642" customFormat="1" ht="13.8">
      <c r="D532" s="1419"/>
    </row>
    <row r="533" spans="4:4" s="1642" customFormat="1" ht="13.8">
      <c r="D533" s="1419"/>
    </row>
    <row r="534" spans="4:4" s="1642" customFormat="1" ht="13.8">
      <c r="D534" s="1419"/>
    </row>
    <row r="535" spans="4:4" s="1642" customFormat="1" ht="13.8">
      <c r="D535" s="1419"/>
    </row>
    <row r="536" spans="4:4" s="1642" customFormat="1" ht="13.8">
      <c r="D536" s="1419"/>
    </row>
    <row r="537" spans="4:4" s="1642" customFormat="1" ht="13.8">
      <c r="D537" s="1419"/>
    </row>
    <row r="538" spans="4:4" s="1642" customFormat="1" ht="13.8">
      <c r="D538" s="1419"/>
    </row>
    <row r="539" spans="4:4" s="1642" customFormat="1" ht="13.8">
      <c r="D539" s="1419"/>
    </row>
    <row r="540" spans="4:4" s="1642" customFormat="1" ht="13.8">
      <c r="D540" s="1419"/>
    </row>
    <row r="541" spans="4:4" s="1642" customFormat="1" ht="13.8">
      <c r="D541" s="1419"/>
    </row>
    <row r="542" spans="4:4" s="1642" customFormat="1" ht="13.8">
      <c r="D542" s="1419"/>
    </row>
    <row r="543" spans="4:4" s="1642" customFormat="1" ht="13.8">
      <c r="D543" s="1419"/>
    </row>
    <row r="544" spans="4:4" s="1642" customFormat="1" ht="13.8">
      <c r="D544" s="1419"/>
    </row>
    <row r="545" spans="4:4" s="1642" customFormat="1" ht="13.8">
      <c r="D545" s="1419"/>
    </row>
    <row r="546" spans="4:4" s="1642" customFormat="1" ht="13.8">
      <c r="D546" s="1419"/>
    </row>
    <row r="547" spans="4:4" s="1642" customFormat="1" ht="13.8">
      <c r="D547" s="1419"/>
    </row>
    <row r="548" spans="4:4" s="1642" customFormat="1" ht="13.8">
      <c r="D548" s="1419"/>
    </row>
    <row r="549" spans="4:4" s="1642" customFormat="1" ht="13.8">
      <c r="D549" s="1419"/>
    </row>
    <row r="550" spans="4:4" s="1642" customFormat="1" ht="13.8">
      <c r="D550" s="1419"/>
    </row>
    <row r="551" spans="4:4" s="1642" customFormat="1" ht="13.8">
      <c r="D551" s="1419"/>
    </row>
    <row r="552" spans="4:4" s="1642" customFormat="1" ht="13.8">
      <c r="D552" s="1419"/>
    </row>
    <row r="553" spans="4:4" s="1642" customFormat="1" ht="13.8">
      <c r="D553" s="1419"/>
    </row>
    <row r="554" spans="4:4" s="1642" customFormat="1" ht="13.8">
      <c r="D554" s="1419"/>
    </row>
    <row r="555" spans="4:4" s="1642" customFormat="1" ht="13.8">
      <c r="D555" s="1419"/>
    </row>
    <row r="556" spans="4:4" s="1642" customFormat="1" ht="13.8">
      <c r="D556" s="1419"/>
    </row>
    <row r="557" spans="4:4" s="1642" customFormat="1" ht="13.8">
      <c r="D557" s="1419"/>
    </row>
    <row r="558" spans="4:4" s="1642" customFormat="1" ht="13.8">
      <c r="D558" s="1419"/>
    </row>
    <row r="559" spans="4:4" s="1642" customFormat="1" ht="13.8">
      <c r="D559" s="1419"/>
    </row>
    <row r="560" spans="4:4" s="1642" customFormat="1" ht="13.8">
      <c r="D560" s="1419"/>
    </row>
    <row r="561" spans="4:4" s="1642" customFormat="1" ht="13.8">
      <c r="D561" s="1419"/>
    </row>
    <row r="562" spans="4:4" s="1642" customFormat="1" ht="13.8">
      <c r="D562" s="1419"/>
    </row>
    <row r="563" spans="4:4" s="1642" customFormat="1" ht="13.8">
      <c r="D563" s="1419"/>
    </row>
    <row r="564" spans="4:4" s="1642" customFormat="1" ht="13.8">
      <c r="D564" s="1419"/>
    </row>
    <row r="565" spans="4:4" s="1642" customFormat="1" ht="13.8">
      <c r="D565" s="1419"/>
    </row>
    <row r="566" spans="4:4" s="1642" customFormat="1" ht="13.8">
      <c r="D566" s="1419"/>
    </row>
    <row r="567" spans="4:4" s="1642" customFormat="1" ht="13.8">
      <c r="D567" s="1419"/>
    </row>
    <row r="568" spans="4:4" s="1642" customFormat="1" ht="13.8">
      <c r="D568" s="1419"/>
    </row>
    <row r="569" spans="4:4" s="1642" customFormat="1" ht="13.8">
      <c r="D569" s="1419"/>
    </row>
    <row r="570" spans="4:4" s="1642" customFormat="1" ht="13.8">
      <c r="D570" s="1419"/>
    </row>
    <row r="571" spans="4:4" s="1642" customFormat="1" ht="13.8">
      <c r="D571" s="1419"/>
    </row>
    <row r="572" spans="4:4" s="1642" customFormat="1" ht="13.8">
      <c r="D572" s="1419"/>
    </row>
    <row r="573" spans="4:4" s="1642" customFormat="1" ht="13.8">
      <c r="D573" s="1419"/>
    </row>
    <row r="574" spans="4:4" s="1642" customFormat="1" ht="13.8">
      <c r="D574" s="1419"/>
    </row>
    <row r="575" spans="4:4" s="1642" customFormat="1" ht="13.8">
      <c r="D575" s="1419"/>
    </row>
    <row r="576" spans="4:4" s="1642" customFormat="1" ht="13.8">
      <c r="D576" s="1419"/>
    </row>
    <row r="577" spans="4:4" s="1642" customFormat="1" ht="13.8">
      <c r="D577" s="1419"/>
    </row>
    <row r="578" spans="4:4" s="1642" customFormat="1" ht="13.8">
      <c r="D578" s="1419"/>
    </row>
    <row r="579" spans="4:4" s="1642" customFormat="1" ht="13.8">
      <c r="D579" s="1419"/>
    </row>
    <row r="580" spans="4:4" s="1642" customFormat="1" ht="13.8">
      <c r="D580" s="1419"/>
    </row>
    <row r="581" spans="4:4" s="1642" customFormat="1" ht="13.8">
      <c r="D581" s="1419"/>
    </row>
    <row r="582" spans="4:4" s="1642" customFormat="1" ht="13.8">
      <c r="D582" s="1419"/>
    </row>
    <row r="583" spans="4:4" s="1642" customFormat="1" ht="13.8">
      <c r="D583" s="1419"/>
    </row>
    <row r="584" spans="4:4" s="1642" customFormat="1" ht="13.8">
      <c r="D584" s="1419"/>
    </row>
    <row r="585" spans="4:4" s="1642" customFormat="1" ht="13.8">
      <c r="D585" s="1419"/>
    </row>
    <row r="586" spans="4:4" s="1642" customFormat="1" ht="13.8">
      <c r="D586" s="1419"/>
    </row>
    <row r="587" spans="4:4" s="1642" customFormat="1" ht="13.8">
      <c r="D587" s="1419"/>
    </row>
    <row r="588" spans="4:4" s="1642" customFormat="1" ht="13.8">
      <c r="D588" s="1419"/>
    </row>
    <row r="589" spans="4:4" s="1642" customFormat="1" ht="13.8">
      <c r="D589" s="1419"/>
    </row>
    <row r="590" spans="4:4" s="1642" customFormat="1" ht="13.8">
      <c r="D590" s="1419"/>
    </row>
    <row r="591" spans="4:4" s="1642" customFormat="1" ht="13.8">
      <c r="D591" s="1419"/>
    </row>
    <row r="592" spans="4:4" s="1642" customFormat="1" ht="13.8">
      <c r="D592" s="1419"/>
    </row>
    <row r="593" spans="4:4" s="1642" customFormat="1" ht="13.8">
      <c r="D593" s="1419"/>
    </row>
    <row r="594" spans="4:4" s="1642" customFormat="1" ht="13.8">
      <c r="D594" s="1419"/>
    </row>
    <row r="595" spans="4:4" s="1642" customFormat="1" ht="13.8">
      <c r="D595" s="1419"/>
    </row>
    <row r="596" spans="4:4" s="1642" customFormat="1" ht="13.8">
      <c r="D596" s="1419"/>
    </row>
    <row r="597" spans="4:4" s="1642" customFormat="1" ht="13.8">
      <c r="D597" s="1419"/>
    </row>
    <row r="598" spans="4:4" s="1642" customFormat="1" ht="13.8">
      <c r="D598" s="1419"/>
    </row>
    <row r="599" spans="4:4" s="1642" customFormat="1" ht="13.8">
      <c r="D599" s="1419"/>
    </row>
    <row r="600" spans="4:4" s="1642" customFormat="1" ht="13.8">
      <c r="D600" s="1419"/>
    </row>
    <row r="601" spans="4:4" s="1642" customFormat="1" ht="13.8">
      <c r="D601" s="1419"/>
    </row>
    <row r="602" spans="4:4" s="1642" customFormat="1" ht="13.8">
      <c r="D602" s="1419"/>
    </row>
    <row r="603" spans="4:4" s="1642" customFormat="1" ht="13.8">
      <c r="D603" s="1419"/>
    </row>
    <row r="604" spans="4:4" s="1642" customFormat="1" ht="13.8">
      <c r="D604" s="1419"/>
    </row>
    <row r="605" spans="4:4" s="1642" customFormat="1" ht="13.8">
      <c r="D605" s="1419"/>
    </row>
    <row r="606" spans="4:4" s="1642" customFormat="1" ht="13.8">
      <c r="D606" s="1419"/>
    </row>
    <row r="607" spans="4:4" s="1642" customFormat="1" ht="13.8">
      <c r="D607" s="1419"/>
    </row>
    <row r="608" spans="4:4" s="1642" customFormat="1" ht="13.8">
      <c r="D608" s="1419"/>
    </row>
    <row r="609" spans="4:4" s="1642" customFormat="1" ht="13.8">
      <c r="D609" s="1419"/>
    </row>
    <row r="610" spans="4:4" s="1642" customFormat="1" ht="13.8">
      <c r="D610" s="1419"/>
    </row>
    <row r="611" spans="4:4" s="1642" customFormat="1" ht="13.8">
      <c r="D611" s="1419"/>
    </row>
    <row r="612" spans="4:4" s="1642" customFormat="1" ht="13.8">
      <c r="D612" s="1419"/>
    </row>
    <row r="613" spans="4:4" s="1642" customFormat="1" ht="13.8">
      <c r="D613" s="1419"/>
    </row>
    <row r="614" spans="4:4" s="1642" customFormat="1" ht="13.8">
      <c r="D614" s="1419"/>
    </row>
    <row r="615" spans="4:4" s="1642" customFormat="1" ht="13.8">
      <c r="D615" s="1419"/>
    </row>
    <row r="616" spans="4:4" s="1642" customFormat="1" ht="13.8">
      <c r="D616" s="1419"/>
    </row>
    <row r="617" spans="4:4" s="1642" customFormat="1" ht="13.8">
      <c r="D617" s="1419"/>
    </row>
    <row r="618" spans="4:4" s="1642" customFormat="1" ht="13.8">
      <c r="D618" s="1419"/>
    </row>
    <row r="619" spans="4:4" s="1642" customFormat="1" ht="13.8">
      <c r="D619" s="1419"/>
    </row>
    <row r="620" spans="4:4" s="1642" customFormat="1" ht="13.8">
      <c r="D620" s="1419"/>
    </row>
    <row r="621" spans="4:4" s="1642" customFormat="1" ht="13.8">
      <c r="D621" s="1419"/>
    </row>
    <row r="622" spans="4:4" s="1642" customFormat="1" ht="13.8">
      <c r="D622" s="1419"/>
    </row>
    <row r="623" spans="4:4" s="1642" customFormat="1" ht="13.8">
      <c r="D623" s="1419"/>
    </row>
    <row r="624" spans="4:4" s="1642" customFormat="1" ht="13.8">
      <c r="D624" s="1419"/>
    </row>
    <row r="625" spans="4:4" s="1642" customFormat="1" ht="13.8">
      <c r="D625" s="1419"/>
    </row>
    <row r="626" spans="4:4" s="1642" customFormat="1" ht="13.8">
      <c r="D626" s="1419"/>
    </row>
    <row r="627" spans="4:4" s="1642" customFormat="1" ht="13.8">
      <c r="D627" s="1419"/>
    </row>
    <row r="628" spans="4:4" s="1642" customFormat="1" ht="13.8">
      <c r="D628" s="1419"/>
    </row>
    <row r="629" spans="4:4" s="1642" customFormat="1" ht="13.8">
      <c r="D629" s="1419"/>
    </row>
    <row r="630" spans="4:4" s="1642" customFormat="1" ht="13.8">
      <c r="D630" s="1419"/>
    </row>
    <row r="631" spans="4:4" s="1642" customFormat="1" ht="13.8">
      <c r="D631" s="1419"/>
    </row>
    <row r="632" spans="4:4" s="1642" customFormat="1" ht="13.8">
      <c r="D632" s="1419"/>
    </row>
    <row r="633" spans="4:4" s="1642" customFormat="1" ht="13.8">
      <c r="D633" s="1419"/>
    </row>
    <row r="634" spans="4:4" s="1642" customFormat="1" ht="13.8">
      <c r="D634" s="1419"/>
    </row>
    <row r="635" spans="4:4" s="1642" customFormat="1" ht="13.8">
      <c r="D635" s="1419"/>
    </row>
    <row r="636" spans="4:4" s="1642" customFormat="1" ht="13.8">
      <c r="D636" s="1419"/>
    </row>
    <row r="637" spans="4:4" s="1642" customFormat="1" ht="13.8">
      <c r="D637" s="1419"/>
    </row>
    <row r="638" spans="4:4" s="1642" customFormat="1" ht="13.8">
      <c r="D638" s="1419"/>
    </row>
    <row r="639" spans="4:4" s="1642" customFormat="1" ht="13.8">
      <c r="D639" s="1419"/>
    </row>
    <row r="640" spans="4:4" s="1642" customFormat="1" ht="13.8">
      <c r="D640" s="1419"/>
    </row>
    <row r="641" spans="4:4" s="1642" customFormat="1" ht="13.8">
      <c r="D641" s="1419"/>
    </row>
    <row r="642" spans="4:4" s="1642" customFormat="1" ht="13.8">
      <c r="D642" s="1419"/>
    </row>
    <row r="643" spans="4:4" s="1642" customFormat="1" ht="13.8">
      <c r="D643" s="1419"/>
    </row>
    <row r="644" spans="4:4" s="1642" customFormat="1" ht="13.8">
      <c r="D644" s="1419"/>
    </row>
    <row r="645" spans="4:4" s="1642" customFormat="1" ht="13.8">
      <c r="D645" s="1419"/>
    </row>
    <row r="646" spans="4:4" s="1642" customFormat="1" ht="13.8">
      <c r="D646" s="1419"/>
    </row>
    <row r="647" spans="4:4" s="1642" customFormat="1" ht="13.8">
      <c r="D647" s="1419"/>
    </row>
    <row r="648" spans="4:4" s="1642" customFormat="1" ht="13.8">
      <c r="D648" s="1419"/>
    </row>
    <row r="649" spans="4:4" s="1642" customFormat="1" ht="13.8">
      <c r="D649" s="1419"/>
    </row>
    <row r="650" spans="4:4" s="1642" customFormat="1" ht="13.8">
      <c r="D650" s="1419"/>
    </row>
    <row r="651" spans="4:4" s="1642" customFormat="1" ht="13.8">
      <c r="D651" s="1419"/>
    </row>
    <row r="652" spans="4:4" s="1642" customFormat="1" ht="13.8">
      <c r="D652" s="1419"/>
    </row>
    <row r="653" spans="4:4" s="1642" customFormat="1" ht="13.8">
      <c r="D653" s="1419"/>
    </row>
    <row r="654" spans="4:4" s="1642" customFormat="1" ht="13.8">
      <c r="D654" s="1419"/>
    </row>
    <row r="655" spans="4:4" s="1642" customFormat="1" ht="13.8">
      <c r="D655" s="1419"/>
    </row>
    <row r="656" spans="4:4" s="1642" customFormat="1" ht="13.8">
      <c r="D656" s="1419"/>
    </row>
    <row r="657" spans="4:4" s="1642" customFormat="1" ht="13.8">
      <c r="D657" s="1419"/>
    </row>
    <row r="658" spans="4:4" s="1642" customFormat="1" ht="13.8">
      <c r="D658" s="1419"/>
    </row>
    <row r="659" spans="4:4" s="1642" customFormat="1" ht="13.8">
      <c r="D659" s="1419"/>
    </row>
    <row r="660" spans="4:4" s="1642" customFormat="1" ht="13.8">
      <c r="D660" s="1419"/>
    </row>
    <row r="661" spans="4:4" s="1642" customFormat="1" ht="13.8">
      <c r="D661" s="1419"/>
    </row>
    <row r="662" spans="4:4" s="1642" customFormat="1" ht="13.8">
      <c r="D662" s="1419"/>
    </row>
    <row r="663" spans="4:4" s="1642" customFormat="1" ht="13.8">
      <c r="D663" s="1419"/>
    </row>
    <row r="664" spans="4:4" s="1642" customFormat="1" ht="13.8">
      <c r="D664" s="1419"/>
    </row>
    <row r="665" spans="4:4" s="1642" customFormat="1" ht="13.8">
      <c r="D665" s="1419"/>
    </row>
    <row r="666" spans="4:4" s="1642" customFormat="1" ht="13.8">
      <c r="D666" s="1419"/>
    </row>
    <row r="667" spans="4:4" s="1642" customFormat="1" ht="13.8">
      <c r="D667" s="1419"/>
    </row>
    <row r="668" spans="4:4" s="1642" customFormat="1" ht="13.8">
      <c r="D668" s="1419"/>
    </row>
    <row r="669" spans="4:4" s="1642" customFormat="1" ht="13.8">
      <c r="D669" s="1419"/>
    </row>
    <row r="670" spans="4:4" s="1642" customFormat="1" ht="13.8">
      <c r="D670" s="1419"/>
    </row>
    <row r="671" spans="4:4" s="1642" customFormat="1" ht="13.8">
      <c r="D671" s="1419"/>
    </row>
    <row r="672" spans="4:4" s="1642" customFormat="1" ht="13.8">
      <c r="D672" s="1419"/>
    </row>
    <row r="673" spans="4:4" s="1642" customFormat="1" ht="13.8">
      <c r="D673" s="1419"/>
    </row>
    <row r="674" spans="4:4" s="1642" customFormat="1" ht="13.8">
      <c r="D674" s="1419"/>
    </row>
    <row r="675" spans="4:4" s="1642" customFormat="1" ht="13.8">
      <c r="D675" s="1419"/>
    </row>
    <row r="676" spans="4:4" s="1642" customFormat="1" ht="13.8">
      <c r="D676" s="1419"/>
    </row>
    <row r="677" spans="4:4" s="1642" customFormat="1" ht="13.8">
      <c r="D677" s="1419"/>
    </row>
    <row r="678" spans="4:4" s="1642" customFormat="1" ht="13.8">
      <c r="D678" s="1419"/>
    </row>
    <row r="679" spans="4:4" s="1642" customFormat="1" ht="13.8">
      <c r="D679" s="1419"/>
    </row>
    <row r="680" spans="4:4" s="1642" customFormat="1" ht="13.8">
      <c r="D680" s="1419"/>
    </row>
    <row r="681" spans="4:4" s="1642" customFormat="1" ht="13.8">
      <c r="D681" s="1419"/>
    </row>
    <row r="682" spans="4:4" s="1642" customFormat="1" ht="13.8">
      <c r="D682" s="1419"/>
    </row>
    <row r="683" spans="4:4" s="1642" customFormat="1" ht="13.8">
      <c r="D683" s="1419"/>
    </row>
    <row r="684" spans="4:4" s="1642" customFormat="1" ht="13.8">
      <c r="D684" s="1419"/>
    </row>
    <row r="685" spans="4:4" s="1642" customFormat="1" ht="13.8">
      <c r="D685" s="1419"/>
    </row>
    <row r="686" spans="4:4" s="1642" customFormat="1" ht="13.8">
      <c r="D686" s="1419"/>
    </row>
    <row r="687" spans="4:4" s="1642" customFormat="1" ht="13.8">
      <c r="D687" s="1419"/>
    </row>
    <row r="688" spans="4:4" s="1642" customFormat="1" ht="13.8">
      <c r="D688" s="1419"/>
    </row>
    <row r="689" spans="4:4" s="1642" customFormat="1" ht="13.8">
      <c r="D689" s="1419"/>
    </row>
    <row r="690" spans="4:4" s="1642" customFormat="1" ht="13.8">
      <c r="D690" s="1419"/>
    </row>
    <row r="691" spans="4:4" s="1642" customFormat="1" ht="13.8">
      <c r="D691" s="1419"/>
    </row>
    <row r="692" spans="4:4" s="1642" customFormat="1" ht="13.8">
      <c r="D692" s="1419"/>
    </row>
    <row r="693" spans="4:4" s="1642" customFormat="1" ht="13.8">
      <c r="D693" s="1419"/>
    </row>
    <row r="694" spans="4:4" s="1642" customFormat="1" ht="13.8">
      <c r="D694" s="1419"/>
    </row>
    <row r="695" spans="4:4" s="1642" customFormat="1" ht="13.8">
      <c r="D695" s="1419"/>
    </row>
    <row r="696" spans="4:4" s="1642" customFormat="1" ht="13.8">
      <c r="D696" s="1419"/>
    </row>
    <row r="697" spans="4:4" s="1642" customFormat="1" ht="13.8">
      <c r="D697" s="1419"/>
    </row>
    <row r="698" spans="4:4" s="1642" customFormat="1" ht="13.8">
      <c r="D698" s="1419"/>
    </row>
    <row r="699" spans="4:4" s="1642" customFormat="1" ht="13.8">
      <c r="D699" s="1419"/>
    </row>
    <row r="700" spans="4:4" s="1642" customFormat="1" ht="13.8">
      <c r="D700" s="1419"/>
    </row>
    <row r="701" spans="4:4" s="1642" customFormat="1" ht="13.8">
      <c r="D701" s="1419"/>
    </row>
    <row r="702" spans="4:4" s="1642" customFormat="1" ht="13.8">
      <c r="D702" s="1419"/>
    </row>
    <row r="703" spans="4:4" s="1642" customFormat="1" ht="13.8">
      <c r="D703" s="1419"/>
    </row>
    <row r="704" spans="4:4" s="1642" customFormat="1" ht="13.8">
      <c r="D704" s="1419"/>
    </row>
    <row r="705" spans="4:4" s="1642" customFormat="1" ht="13.8">
      <c r="D705" s="1419"/>
    </row>
    <row r="706" spans="4:4" s="1642" customFormat="1" ht="13.8">
      <c r="D706" s="1419"/>
    </row>
    <row r="707" spans="4:4" s="1642" customFormat="1" ht="13.8">
      <c r="D707" s="1419"/>
    </row>
    <row r="708" spans="4:4" s="1642" customFormat="1" ht="13.8">
      <c r="D708" s="1419"/>
    </row>
    <row r="709" spans="4:4" s="1642" customFormat="1" ht="13.8">
      <c r="D709" s="1419"/>
    </row>
    <row r="710" spans="4:4" s="1642" customFormat="1" ht="13.8">
      <c r="D710" s="1419"/>
    </row>
    <row r="711" spans="4:4" s="1642" customFormat="1" ht="13.8">
      <c r="D711" s="1419"/>
    </row>
    <row r="712" spans="4:4" s="1642" customFormat="1" ht="13.8">
      <c r="D712" s="1419"/>
    </row>
    <row r="713" spans="4:4" s="1642" customFormat="1" ht="13.8">
      <c r="D713" s="1419"/>
    </row>
    <row r="714" spans="4:4" s="1642" customFormat="1" ht="13.8">
      <c r="D714" s="1419"/>
    </row>
    <row r="715" spans="4:4" s="1642" customFormat="1" ht="13.8">
      <c r="D715" s="1419"/>
    </row>
    <row r="716" spans="4:4" s="1642" customFormat="1" ht="13.8">
      <c r="D716" s="1419"/>
    </row>
    <row r="717" spans="4:4" s="1642" customFormat="1" ht="13.8">
      <c r="D717" s="1419"/>
    </row>
    <row r="718" spans="4:4" s="1642" customFormat="1" ht="13.8">
      <c r="D718" s="1419"/>
    </row>
    <row r="719" spans="4:4" s="1642" customFormat="1" ht="13.8">
      <c r="D719" s="1419"/>
    </row>
    <row r="720" spans="4:4" s="1642" customFormat="1" ht="13.8">
      <c r="D720" s="1419"/>
    </row>
    <row r="721" spans="4:4" s="1642" customFormat="1" ht="13.8">
      <c r="D721" s="1419"/>
    </row>
    <row r="722" spans="4:4" s="1642" customFormat="1" ht="13.8">
      <c r="D722" s="1419"/>
    </row>
    <row r="723" spans="4:4" s="1642" customFormat="1" ht="13.8">
      <c r="D723" s="1419"/>
    </row>
    <row r="724" spans="4:4" s="1642" customFormat="1" ht="13.8">
      <c r="D724" s="1419"/>
    </row>
    <row r="725" spans="4:4" s="1642" customFormat="1" ht="13.8">
      <c r="D725" s="1419"/>
    </row>
    <row r="726" spans="4:4" s="1642" customFormat="1" ht="13.8">
      <c r="D726" s="1419"/>
    </row>
    <row r="727" spans="4:4" s="1642" customFormat="1" ht="13.8">
      <c r="D727" s="1419"/>
    </row>
    <row r="728" spans="4:4" s="1642" customFormat="1" ht="13.8">
      <c r="D728" s="1419"/>
    </row>
    <row r="729" spans="4:4" s="1642" customFormat="1" ht="13.8">
      <c r="D729" s="1419"/>
    </row>
    <row r="730" spans="4:4" s="1642" customFormat="1" ht="13.8">
      <c r="D730" s="1419"/>
    </row>
    <row r="731" spans="4:4" s="1642" customFormat="1" ht="13.8">
      <c r="D731" s="1419"/>
    </row>
    <row r="732" spans="4:4" s="1642" customFormat="1" ht="13.8">
      <c r="D732" s="1419"/>
    </row>
    <row r="733" spans="4:4" s="1642" customFormat="1" ht="13.8">
      <c r="D733" s="1419"/>
    </row>
    <row r="734" spans="4:4" s="1642" customFormat="1" ht="13.8">
      <c r="D734" s="1419"/>
    </row>
    <row r="735" spans="4:4" s="1642" customFormat="1" ht="13.8">
      <c r="D735" s="1419"/>
    </row>
    <row r="736" spans="4:4" s="1642" customFormat="1" ht="13.8">
      <c r="D736" s="1419"/>
    </row>
    <row r="737" spans="4:4" s="1642" customFormat="1" ht="13.8">
      <c r="D737" s="1419"/>
    </row>
    <row r="738" spans="4:4" s="1642" customFormat="1" ht="13.8">
      <c r="D738" s="1419"/>
    </row>
    <row r="739" spans="4:4" s="1642" customFormat="1" ht="13.8">
      <c r="D739" s="1419"/>
    </row>
    <row r="740" spans="4:4" s="1642" customFormat="1" ht="13.8">
      <c r="D740" s="1419"/>
    </row>
    <row r="741" spans="4:4" s="1642" customFormat="1" ht="13.8">
      <c r="D741" s="1419"/>
    </row>
    <row r="742" spans="4:4" s="1642" customFormat="1" ht="13.8">
      <c r="D742" s="1419"/>
    </row>
    <row r="743" spans="4:4" s="1642" customFormat="1" ht="13.8">
      <c r="D743" s="1419"/>
    </row>
    <row r="744" spans="4:4" s="1642" customFormat="1" ht="13.8">
      <c r="D744" s="1419"/>
    </row>
    <row r="745" spans="4:4" s="1642" customFormat="1" ht="13.8">
      <c r="D745" s="1419"/>
    </row>
    <row r="746" spans="4:4" s="1642" customFormat="1" ht="13.8">
      <c r="D746" s="1419"/>
    </row>
    <row r="747" spans="4:4" s="1642" customFormat="1" ht="13.8">
      <c r="D747" s="1419"/>
    </row>
    <row r="748" spans="4:4" s="1642" customFormat="1" ht="13.8">
      <c r="D748" s="1419"/>
    </row>
    <row r="749" spans="4:4" s="1642" customFormat="1" ht="13.8">
      <c r="D749" s="1419"/>
    </row>
    <row r="750" spans="4:4" s="1642" customFormat="1" ht="13.8">
      <c r="D750" s="1419"/>
    </row>
    <row r="751" spans="4:4" s="1642" customFormat="1" ht="13.8">
      <c r="D751" s="1419"/>
    </row>
    <row r="752" spans="4:4" s="1642" customFormat="1" ht="13.8">
      <c r="D752" s="1419"/>
    </row>
    <row r="753" spans="4:4" s="1642" customFormat="1" ht="13.8">
      <c r="D753" s="1419"/>
    </row>
    <row r="754" spans="4:4" s="1642" customFormat="1" ht="13.8">
      <c r="D754" s="1419"/>
    </row>
    <row r="755" spans="4:4" s="1642" customFormat="1" ht="13.8">
      <c r="D755" s="1419"/>
    </row>
    <row r="756" spans="4:4" s="1642" customFormat="1" ht="13.8">
      <c r="D756" s="1419"/>
    </row>
    <row r="757" spans="4:4" s="1642" customFormat="1" ht="13.8">
      <c r="D757" s="1419"/>
    </row>
    <row r="758" spans="4:4" s="1642" customFormat="1" ht="13.8">
      <c r="D758" s="1419"/>
    </row>
    <row r="759" spans="4:4" s="1642" customFormat="1" ht="13.8">
      <c r="D759" s="1419"/>
    </row>
    <row r="760" spans="4:4" s="1642" customFormat="1" ht="13.8">
      <c r="D760" s="1419"/>
    </row>
    <row r="761" spans="4:4" s="1642" customFormat="1" ht="13.8">
      <c r="D761" s="1419"/>
    </row>
    <row r="762" spans="4:4" s="1642" customFormat="1" ht="13.8">
      <c r="D762" s="1419"/>
    </row>
    <row r="763" spans="4:4" s="1642" customFormat="1" ht="13.8">
      <c r="D763" s="1419"/>
    </row>
    <row r="764" spans="4:4" s="1642" customFormat="1" ht="13.8">
      <c r="D764" s="1419"/>
    </row>
    <row r="765" spans="4:4" s="1642" customFormat="1" ht="13.8">
      <c r="D765" s="1419"/>
    </row>
    <row r="766" spans="4:4" s="1642" customFormat="1" ht="13.8">
      <c r="D766" s="1419"/>
    </row>
    <row r="767" spans="4:4" s="1642" customFormat="1" ht="13.8">
      <c r="D767" s="1419"/>
    </row>
    <row r="768" spans="4:4" s="1642" customFormat="1" ht="13.8">
      <c r="D768" s="1419"/>
    </row>
    <row r="769" spans="4:4" s="1642" customFormat="1" ht="13.8">
      <c r="D769" s="1419"/>
    </row>
    <row r="770" spans="4:4" s="1642" customFormat="1" ht="13.8">
      <c r="D770" s="1419"/>
    </row>
    <row r="771" spans="4:4" s="1642" customFormat="1" ht="13.8">
      <c r="D771" s="1419"/>
    </row>
    <row r="772" spans="4:4" s="1642" customFormat="1" ht="13.8">
      <c r="D772" s="1419"/>
    </row>
    <row r="773" spans="4:4" s="1642" customFormat="1" ht="13.8">
      <c r="D773" s="1419"/>
    </row>
    <row r="774" spans="4:4" s="1642" customFormat="1" ht="13.8">
      <c r="D774" s="1419"/>
    </row>
    <row r="775" spans="4:4" s="1642" customFormat="1" ht="13.8">
      <c r="D775" s="1419"/>
    </row>
    <row r="776" spans="4:4" s="1642" customFormat="1" ht="13.8">
      <c r="D776" s="1419"/>
    </row>
    <row r="777" spans="4:4" s="1642" customFormat="1" ht="13.8">
      <c r="D777" s="1419"/>
    </row>
    <row r="778" spans="4:4" s="1642" customFormat="1" ht="13.8">
      <c r="D778" s="1419"/>
    </row>
    <row r="779" spans="4:4" s="1642" customFormat="1" ht="13.8">
      <c r="D779" s="1419"/>
    </row>
    <row r="780" spans="4:4" s="1642" customFormat="1" ht="13.8">
      <c r="D780" s="1419"/>
    </row>
    <row r="781" spans="4:4" s="1642" customFormat="1" ht="13.8">
      <c r="D781" s="1419"/>
    </row>
    <row r="782" spans="4:4" s="1642" customFormat="1" ht="13.8">
      <c r="D782" s="1419"/>
    </row>
    <row r="783" spans="4:4" s="1642" customFormat="1" ht="13.8">
      <c r="D783" s="1419"/>
    </row>
    <row r="784" spans="4:4" s="1642" customFormat="1" ht="13.8">
      <c r="D784" s="1419"/>
    </row>
    <row r="785" spans="4:4" s="1642" customFormat="1" ht="13.8">
      <c r="D785" s="1419"/>
    </row>
    <row r="786" spans="4:4" s="1642" customFormat="1" ht="13.8">
      <c r="D786" s="1419"/>
    </row>
    <row r="787" spans="4:4" s="1642" customFormat="1" ht="13.8">
      <c r="D787" s="1419"/>
    </row>
    <row r="788" spans="4:4" s="1642" customFormat="1" ht="13.8">
      <c r="D788" s="1419"/>
    </row>
    <row r="789" spans="4:4" s="1642" customFormat="1" ht="13.8">
      <c r="D789" s="1419"/>
    </row>
    <row r="790" spans="4:4" s="1642" customFormat="1" ht="13.8">
      <c r="D790" s="1419"/>
    </row>
    <row r="791" spans="4:4" s="1642" customFormat="1" ht="13.8">
      <c r="D791" s="1419"/>
    </row>
    <row r="792" spans="4:4" s="1642" customFormat="1" ht="13.8">
      <c r="D792" s="1419"/>
    </row>
    <row r="793" spans="4:4" s="1642" customFormat="1" ht="13.8">
      <c r="D793" s="1419"/>
    </row>
    <row r="794" spans="4:4" s="1642" customFormat="1" ht="13.8">
      <c r="D794" s="1419"/>
    </row>
    <row r="795" spans="4:4" s="1642" customFormat="1" ht="13.8">
      <c r="D795" s="1419"/>
    </row>
    <row r="796" spans="4:4" s="1642" customFormat="1" ht="13.8">
      <c r="D796" s="1419"/>
    </row>
    <row r="797" spans="4:4" s="1642" customFormat="1" ht="13.8">
      <c r="D797" s="1419"/>
    </row>
    <row r="798" spans="4:4" s="1642" customFormat="1" ht="13.8">
      <c r="D798" s="1419"/>
    </row>
    <row r="799" spans="4:4" s="1642" customFormat="1" ht="13.8">
      <c r="D799" s="1419"/>
    </row>
    <row r="800" spans="4:4" s="1642" customFormat="1" ht="13.8">
      <c r="D800" s="1419"/>
    </row>
    <row r="801" spans="4:4" s="1642" customFormat="1" ht="13.8">
      <c r="D801" s="1419"/>
    </row>
    <row r="802" spans="4:4" s="1642" customFormat="1" ht="13.8">
      <c r="D802" s="1419"/>
    </row>
    <row r="803" spans="4:4" s="1642" customFormat="1" ht="13.8">
      <c r="D803" s="1419"/>
    </row>
    <row r="804" spans="4:4" s="1642" customFormat="1" ht="13.8">
      <c r="D804" s="1419"/>
    </row>
    <row r="805" spans="4:4" s="1642" customFormat="1" ht="13.8">
      <c r="D805" s="1419"/>
    </row>
    <row r="806" spans="4:4" s="1642" customFormat="1" ht="13.8">
      <c r="D806" s="1419"/>
    </row>
    <row r="807" spans="4:4" s="1642" customFormat="1" ht="13.8">
      <c r="D807" s="1419"/>
    </row>
    <row r="808" spans="4:4" s="1642" customFormat="1" ht="13.8">
      <c r="D808" s="1419"/>
    </row>
    <row r="809" spans="4:4" s="1642" customFormat="1" ht="13.8">
      <c r="D809" s="1419"/>
    </row>
    <row r="810" spans="4:4" s="1642" customFormat="1" ht="13.8">
      <c r="D810" s="1419"/>
    </row>
    <row r="811" spans="4:4" s="1642" customFormat="1" ht="13.8">
      <c r="D811" s="1419"/>
    </row>
    <row r="812" spans="4:4" s="1642" customFormat="1" ht="13.8">
      <c r="D812" s="1419"/>
    </row>
    <row r="813" spans="4:4" s="1642" customFormat="1" ht="13.8">
      <c r="D813" s="1419"/>
    </row>
    <row r="814" spans="4:4" s="1642" customFormat="1" ht="13.8">
      <c r="D814" s="1419"/>
    </row>
    <row r="815" spans="4:4" s="1642" customFormat="1" ht="13.8">
      <c r="D815" s="1419"/>
    </row>
    <row r="816" spans="4:4" s="1642" customFormat="1" ht="13.8">
      <c r="D816" s="1419"/>
    </row>
    <row r="817" spans="4:4" s="1642" customFormat="1" ht="13.8">
      <c r="D817" s="1419"/>
    </row>
    <row r="818" spans="4:4" s="1642" customFormat="1" ht="13.8">
      <c r="D818" s="1419"/>
    </row>
    <row r="819" spans="4:4" s="1642" customFormat="1" ht="13.8">
      <c r="D819" s="1419"/>
    </row>
    <row r="820" spans="4:4" s="1642" customFormat="1" ht="13.8">
      <c r="D820" s="1419"/>
    </row>
    <row r="821" spans="4:4" s="1642" customFormat="1" ht="13.8">
      <c r="D821" s="1419"/>
    </row>
    <row r="822" spans="4:4" s="1642" customFormat="1" ht="13.8">
      <c r="D822" s="1419"/>
    </row>
    <row r="823" spans="4:4" s="1642" customFormat="1" ht="13.8">
      <c r="D823" s="1419"/>
    </row>
    <row r="824" spans="4:4" s="1642" customFormat="1" ht="13.8">
      <c r="D824" s="1419"/>
    </row>
    <row r="825" spans="4:4" s="1642" customFormat="1" ht="13.8">
      <c r="D825" s="1419"/>
    </row>
    <row r="826" spans="4:4" s="1642" customFormat="1" ht="13.8">
      <c r="D826" s="1419"/>
    </row>
    <row r="827" spans="4:4" s="1642" customFormat="1" ht="13.8">
      <c r="D827" s="1419"/>
    </row>
    <row r="828" spans="4:4" s="1642" customFormat="1" ht="13.8">
      <c r="D828" s="1419"/>
    </row>
    <row r="829" spans="4:4" s="1642" customFormat="1" ht="13.8">
      <c r="D829" s="1419"/>
    </row>
    <row r="830" spans="4:4" s="1642" customFormat="1" ht="13.8">
      <c r="D830" s="1419"/>
    </row>
    <row r="831" spans="4:4" s="1642" customFormat="1" ht="13.8">
      <c r="D831" s="1419"/>
    </row>
    <row r="832" spans="4:4" s="1642" customFormat="1" ht="13.8">
      <c r="D832" s="1419"/>
    </row>
    <row r="833" spans="4:4" s="1642" customFormat="1" ht="13.8">
      <c r="D833" s="1419"/>
    </row>
    <row r="834" spans="4:4" s="1642" customFormat="1" ht="13.8">
      <c r="D834" s="1419"/>
    </row>
    <row r="835" spans="4:4" s="1642" customFormat="1" ht="13.8">
      <c r="D835" s="1419"/>
    </row>
    <row r="836" spans="4:4" s="1642" customFormat="1" ht="13.8">
      <c r="D836" s="1419"/>
    </row>
    <row r="837" spans="4:4" s="1642" customFormat="1" ht="13.8">
      <c r="D837" s="1419"/>
    </row>
    <row r="838" spans="4:4" s="1642" customFormat="1" ht="13.8">
      <c r="D838" s="1419"/>
    </row>
    <row r="839" spans="4:4" s="1642" customFormat="1" ht="13.8">
      <c r="D839" s="1419"/>
    </row>
    <row r="840" spans="4:4" s="1642" customFormat="1" ht="13.8">
      <c r="D840" s="1419"/>
    </row>
    <row r="841" spans="4:4" s="1642" customFormat="1" ht="13.8">
      <c r="D841" s="1419"/>
    </row>
    <row r="842" spans="4:4" s="1642" customFormat="1" ht="13.8">
      <c r="D842" s="1419"/>
    </row>
    <row r="843" spans="4:4" s="1642" customFormat="1" ht="13.8">
      <c r="D843" s="1419"/>
    </row>
    <row r="844" spans="4:4" s="1642" customFormat="1" ht="13.8">
      <c r="D844" s="1419"/>
    </row>
    <row r="845" spans="4:4" s="1642" customFormat="1" ht="13.8">
      <c r="D845" s="1419"/>
    </row>
    <row r="846" spans="4:4" s="1642" customFormat="1" ht="13.8">
      <c r="D846" s="1419"/>
    </row>
    <row r="847" spans="4:4" s="1642" customFormat="1" ht="13.8">
      <c r="D847" s="1419"/>
    </row>
    <row r="848" spans="4:4" s="1642" customFormat="1" ht="13.8">
      <c r="D848" s="1419"/>
    </row>
    <row r="849" spans="4:4" s="1642" customFormat="1" ht="13.8">
      <c r="D849" s="1419"/>
    </row>
    <row r="850" spans="4:4" s="1642" customFormat="1" ht="13.8">
      <c r="D850" s="1419"/>
    </row>
    <row r="851" spans="4:4" s="1642" customFormat="1" ht="13.8">
      <c r="D851" s="1419"/>
    </row>
    <row r="852" spans="4:4" s="1642" customFormat="1" ht="13.8">
      <c r="D852" s="1419"/>
    </row>
    <row r="853" spans="4:4" s="1642" customFormat="1" ht="13.8">
      <c r="D853" s="1419"/>
    </row>
    <row r="854" spans="4:4" s="1642" customFormat="1" ht="13.8">
      <c r="D854" s="1419"/>
    </row>
    <row r="855" spans="4:4" s="1642" customFormat="1" ht="13.8">
      <c r="D855" s="1419"/>
    </row>
    <row r="856" spans="4:4" s="1642" customFormat="1" ht="13.8">
      <c r="D856" s="1419"/>
    </row>
    <row r="857" spans="4:4" s="1642" customFormat="1" ht="13.8">
      <c r="D857" s="1419"/>
    </row>
    <row r="858" spans="4:4" s="1642" customFormat="1" ht="13.8">
      <c r="D858" s="1419"/>
    </row>
    <row r="859" spans="4:4" s="1642" customFormat="1" ht="13.8">
      <c r="D859" s="1419"/>
    </row>
    <row r="860" spans="4:4" s="1642" customFormat="1" ht="13.8">
      <c r="D860" s="1419"/>
    </row>
    <row r="861" spans="4:4" s="1642" customFormat="1" ht="13.8">
      <c r="D861" s="1419"/>
    </row>
    <row r="862" spans="4:4" s="1642" customFormat="1" ht="13.8">
      <c r="D862" s="1419"/>
    </row>
    <row r="863" spans="4:4" s="1642" customFormat="1" ht="13.8">
      <c r="D863" s="1419"/>
    </row>
    <row r="864" spans="4:4" s="1642" customFormat="1" ht="13.8">
      <c r="D864" s="1419"/>
    </row>
    <row r="865" spans="4:4" s="1642" customFormat="1" ht="13.8">
      <c r="D865" s="1419"/>
    </row>
    <row r="866" spans="4:4" s="1642" customFormat="1" ht="13.8">
      <c r="D866" s="1419"/>
    </row>
    <row r="867" spans="4:4" s="1642" customFormat="1" ht="13.8">
      <c r="D867" s="1419"/>
    </row>
    <row r="868" spans="4:4" s="1642" customFormat="1" ht="13.8">
      <c r="D868" s="1419"/>
    </row>
    <row r="869" spans="4:4" s="1642" customFormat="1" ht="13.8">
      <c r="D869" s="1419"/>
    </row>
    <row r="870" spans="4:4" s="1642" customFormat="1" ht="13.8">
      <c r="D870" s="1419"/>
    </row>
    <row r="871" spans="4:4" s="1642" customFormat="1" ht="13.8">
      <c r="D871" s="1419"/>
    </row>
    <row r="872" spans="4:4" s="1642" customFormat="1" ht="13.8">
      <c r="D872" s="1419"/>
    </row>
    <row r="873" spans="4:4" s="1642" customFormat="1" ht="13.8">
      <c r="D873" s="1419"/>
    </row>
    <row r="874" spans="4:4" s="1642" customFormat="1" ht="13.8">
      <c r="D874" s="1419"/>
    </row>
    <row r="875" spans="4:4" s="1642" customFormat="1" ht="13.8">
      <c r="D875" s="1419"/>
    </row>
    <row r="876" spans="4:4" s="1642" customFormat="1" ht="13.8">
      <c r="D876" s="1419"/>
    </row>
    <row r="877" spans="4:4" s="1642" customFormat="1" ht="13.8">
      <c r="D877" s="1419"/>
    </row>
    <row r="878" spans="4:4" s="1642" customFormat="1" ht="13.8">
      <c r="D878" s="1419"/>
    </row>
    <row r="879" spans="4:4" s="1642" customFormat="1" ht="13.8">
      <c r="D879" s="1419"/>
    </row>
    <row r="880" spans="4:4" s="1642" customFormat="1" ht="13.8">
      <c r="D880" s="1419"/>
    </row>
    <row r="881" spans="4:4" s="1642" customFormat="1" ht="13.8">
      <c r="D881" s="1419"/>
    </row>
    <row r="882" spans="4:4" s="1642" customFormat="1" ht="13.8">
      <c r="D882" s="1419"/>
    </row>
    <row r="883" spans="4:4" s="1642" customFormat="1" ht="13.8">
      <c r="D883" s="1419"/>
    </row>
    <row r="884" spans="4:4" s="1642" customFormat="1" ht="13.8">
      <c r="D884" s="1419"/>
    </row>
    <row r="885" spans="4:4" s="1642" customFormat="1" ht="13.8">
      <c r="D885" s="1419"/>
    </row>
    <row r="886" spans="4:4" s="1642" customFormat="1" ht="13.8">
      <c r="D886" s="1419"/>
    </row>
    <row r="887" spans="4:4" s="1642" customFormat="1" ht="13.8">
      <c r="D887" s="1419"/>
    </row>
    <row r="888" spans="4:4" s="1642" customFormat="1" ht="13.8">
      <c r="D888" s="1419"/>
    </row>
    <row r="889" spans="4:4" s="1642" customFormat="1" ht="13.8">
      <c r="D889" s="1419"/>
    </row>
    <row r="890" spans="4:4" s="1642" customFormat="1" ht="13.8">
      <c r="D890" s="1419"/>
    </row>
    <row r="891" spans="4:4" s="1642" customFormat="1" ht="13.8">
      <c r="D891" s="1419"/>
    </row>
    <row r="892" spans="4:4" s="1642" customFormat="1" ht="13.8">
      <c r="D892" s="1419"/>
    </row>
    <row r="893" spans="4:4" s="1642" customFormat="1" ht="13.8">
      <c r="D893" s="1419"/>
    </row>
    <row r="894" spans="4:4" s="1642" customFormat="1" ht="13.8">
      <c r="D894" s="1419"/>
    </row>
    <row r="895" spans="4:4" s="1642" customFormat="1" ht="13.8">
      <c r="D895" s="1419"/>
    </row>
    <row r="896" spans="4:4" s="1642" customFormat="1" ht="13.8">
      <c r="D896" s="1419"/>
    </row>
    <row r="897" spans="4:4" s="1642" customFormat="1" ht="13.8">
      <c r="D897" s="1419"/>
    </row>
    <row r="898" spans="4:4" s="1642" customFormat="1" ht="13.8">
      <c r="D898" s="1419"/>
    </row>
    <row r="899" spans="4:4" s="1642" customFormat="1" ht="13.8">
      <c r="D899" s="1419"/>
    </row>
    <row r="900" spans="4:4" s="1642" customFormat="1" ht="13.8">
      <c r="D900" s="1419"/>
    </row>
    <row r="901" spans="4:4" s="1642" customFormat="1" ht="13.8">
      <c r="D901" s="1419"/>
    </row>
    <row r="902" spans="4:4" s="1642" customFormat="1" ht="13.8">
      <c r="D902" s="1419"/>
    </row>
    <row r="903" spans="4:4" s="1642" customFormat="1" ht="13.8">
      <c r="D903" s="1419"/>
    </row>
    <row r="904" spans="4:4" s="1642" customFormat="1" ht="13.8">
      <c r="D904" s="1419"/>
    </row>
    <row r="905" spans="4:4" s="1642" customFormat="1" ht="13.8">
      <c r="D905" s="1419"/>
    </row>
    <row r="906" spans="4:4" s="1642" customFormat="1" ht="13.8">
      <c r="D906" s="1419"/>
    </row>
    <row r="907" spans="4:4" s="1642" customFormat="1" ht="13.8">
      <c r="D907" s="1419"/>
    </row>
    <row r="908" spans="4:4" s="1642" customFormat="1" ht="13.8">
      <c r="D908" s="1419"/>
    </row>
    <row r="909" spans="4:4" s="1642" customFormat="1" ht="13.8">
      <c r="D909" s="1419"/>
    </row>
    <row r="910" spans="4:4" s="1642" customFormat="1" ht="13.8">
      <c r="D910" s="1419"/>
    </row>
    <row r="911" spans="4:4" s="1642" customFormat="1" ht="13.8">
      <c r="D911" s="1419"/>
    </row>
    <row r="912" spans="4:4" s="1642" customFormat="1" ht="13.8">
      <c r="D912" s="1419"/>
    </row>
    <row r="913" spans="4:4" s="1642" customFormat="1" ht="13.8">
      <c r="D913" s="1419"/>
    </row>
    <row r="914" spans="4:4" s="1642" customFormat="1" ht="13.8">
      <c r="D914" s="1419"/>
    </row>
    <row r="915" spans="4:4" s="1642" customFormat="1" ht="13.8">
      <c r="D915" s="1419"/>
    </row>
    <row r="916" spans="4:4" s="1642" customFormat="1" ht="13.8">
      <c r="D916" s="1419"/>
    </row>
    <row r="917" spans="4:4" s="1642" customFormat="1" ht="13.8">
      <c r="D917" s="1419"/>
    </row>
    <row r="918" spans="4:4" s="1642" customFormat="1" ht="13.8">
      <c r="D918" s="1419"/>
    </row>
    <row r="919" spans="4:4" s="1642" customFormat="1" ht="13.8">
      <c r="D919" s="1419"/>
    </row>
    <row r="920" spans="4:4" s="1642" customFormat="1" ht="13.8">
      <c r="D920" s="1419"/>
    </row>
    <row r="921" spans="4:4" s="1642" customFormat="1" ht="13.8">
      <c r="D921" s="1419"/>
    </row>
    <row r="922" spans="4:4" s="1642" customFormat="1" ht="13.8">
      <c r="D922" s="1419"/>
    </row>
    <row r="923" spans="4:4" s="1642" customFormat="1" ht="13.8">
      <c r="D923" s="1419"/>
    </row>
    <row r="924" spans="4:4" s="1642" customFormat="1" ht="13.8">
      <c r="D924" s="1419"/>
    </row>
    <row r="925" spans="4:4" s="1642" customFormat="1" ht="13.8">
      <c r="D925" s="1419"/>
    </row>
    <row r="926" spans="4:4" s="1642" customFormat="1" ht="13.8">
      <c r="D926" s="1419"/>
    </row>
    <row r="927" spans="4:4" s="1642" customFormat="1" ht="13.8">
      <c r="D927" s="1419"/>
    </row>
    <row r="928" spans="4:4" s="1642" customFormat="1" ht="13.8">
      <c r="D928" s="1419"/>
    </row>
    <row r="929" spans="4:4" s="1642" customFormat="1" ht="13.8">
      <c r="D929" s="1419"/>
    </row>
    <row r="930" spans="4:4" s="1642" customFormat="1" ht="13.8">
      <c r="D930" s="1419"/>
    </row>
    <row r="931" spans="4:4" s="1642" customFormat="1" ht="13.8">
      <c r="D931" s="1419"/>
    </row>
    <row r="932" spans="4:4" s="1642" customFormat="1" ht="13.8">
      <c r="D932" s="1419"/>
    </row>
    <row r="933" spans="4:4" s="1642" customFormat="1" ht="13.8">
      <c r="D933" s="1419"/>
    </row>
    <row r="934" spans="4:4" s="1642" customFormat="1" ht="13.8">
      <c r="D934" s="1419"/>
    </row>
    <row r="935" spans="4:4" s="1642" customFormat="1" ht="13.8">
      <c r="D935" s="1419"/>
    </row>
    <row r="936" spans="4:4" s="1642" customFormat="1" ht="13.8">
      <c r="D936" s="1419"/>
    </row>
    <row r="937" spans="4:4" s="1642" customFormat="1" ht="13.8">
      <c r="D937" s="1419"/>
    </row>
    <row r="938" spans="4:4" s="1642" customFormat="1" ht="13.8">
      <c r="D938" s="1419"/>
    </row>
    <row r="939" spans="4:4" s="1642" customFormat="1" ht="13.8">
      <c r="D939" s="1419"/>
    </row>
    <row r="940" spans="4:4" s="1642" customFormat="1" ht="13.8">
      <c r="D940" s="1419"/>
    </row>
    <row r="941" spans="4:4" s="1642" customFormat="1" ht="13.8">
      <c r="D941" s="1419"/>
    </row>
    <row r="942" spans="4:4" s="1642" customFormat="1" ht="13.8">
      <c r="D942" s="1419"/>
    </row>
    <row r="943" spans="4:4" s="1642" customFormat="1" ht="13.8">
      <c r="D943" s="1419"/>
    </row>
    <row r="944" spans="4:4" s="1642" customFormat="1" ht="13.8">
      <c r="D944" s="1419"/>
    </row>
    <row r="945" spans="4:4" s="1642" customFormat="1" ht="13.8">
      <c r="D945" s="1419"/>
    </row>
    <row r="946" spans="4:4" s="1642" customFormat="1" ht="13.8">
      <c r="D946" s="1419"/>
    </row>
    <row r="947" spans="4:4" s="1642" customFormat="1" ht="13.8">
      <c r="D947" s="1419"/>
    </row>
    <row r="948" spans="4:4" s="1642" customFormat="1" ht="13.8">
      <c r="D948" s="1419"/>
    </row>
    <row r="949" spans="4:4" s="1642" customFormat="1" ht="13.8">
      <c r="D949" s="1419"/>
    </row>
    <row r="950" spans="4:4" s="1642" customFormat="1" ht="13.8">
      <c r="D950" s="1419"/>
    </row>
    <row r="951" spans="4:4" s="1642" customFormat="1" ht="13.8">
      <c r="D951" s="1419"/>
    </row>
    <row r="952" spans="4:4" s="1642" customFormat="1" ht="13.8">
      <c r="D952" s="1419"/>
    </row>
    <row r="953" spans="4:4" s="1642" customFormat="1" ht="13.8">
      <c r="D953" s="1419"/>
    </row>
    <row r="954" spans="4:4" s="1642" customFormat="1" ht="13.8">
      <c r="D954" s="1419"/>
    </row>
    <row r="955" spans="4:4" s="1642" customFormat="1" ht="13.8">
      <c r="D955" s="1419"/>
    </row>
    <row r="956" spans="4:4" s="1642" customFormat="1" ht="13.8">
      <c r="D956" s="1419"/>
    </row>
    <row r="957" spans="4:4" s="1642" customFormat="1" ht="13.8">
      <c r="D957" s="1419"/>
    </row>
    <row r="958" spans="4:4" s="1642" customFormat="1" ht="13.8">
      <c r="D958" s="1419"/>
    </row>
    <row r="959" spans="4:4" s="1642" customFormat="1" ht="13.8">
      <c r="D959" s="1419"/>
    </row>
    <row r="960" spans="4:4" s="1642" customFormat="1" ht="13.8">
      <c r="D960" s="1419"/>
    </row>
    <row r="961" spans="4:4" s="1642" customFormat="1" ht="13.8">
      <c r="D961" s="1419"/>
    </row>
    <row r="962" spans="4:4" s="1642" customFormat="1" ht="13.8">
      <c r="D962" s="1419"/>
    </row>
    <row r="963" spans="4:4" s="1642" customFormat="1" ht="13.8">
      <c r="D963" s="1419"/>
    </row>
    <row r="964" spans="4:4" s="1642" customFormat="1" ht="13.8">
      <c r="D964" s="1419"/>
    </row>
    <row r="965" spans="4:4" s="1642" customFormat="1" ht="13.8">
      <c r="D965" s="1419"/>
    </row>
    <row r="966" spans="4:4" s="1642" customFormat="1" ht="13.8">
      <c r="D966" s="1419"/>
    </row>
    <row r="967" spans="4:4" s="1642" customFormat="1" ht="13.8">
      <c r="D967" s="1419"/>
    </row>
    <row r="968" spans="4:4" s="1642" customFormat="1" ht="13.8">
      <c r="D968" s="1419"/>
    </row>
    <row r="969" spans="4:4" s="1642" customFormat="1" ht="13.8">
      <c r="D969" s="1419"/>
    </row>
    <row r="970" spans="4:4" s="1642" customFormat="1" ht="13.8">
      <c r="D970" s="1419"/>
    </row>
    <row r="971" spans="4:4" s="1642" customFormat="1" ht="13.8">
      <c r="D971" s="1419"/>
    </row>
    <row r="972" spans="4:4" s="1642" customFormat="1" ht="13.8">
      <c r="D972" s="1419"/>
    </row>
    <row r="973" spans="4:4" s="1642" customFormat="1" ht="13.8">
      <c r="D973" s="1419"/>
    </row>
    <row r="974" spans="4:4" s="1642" customFormat="1" ht="13.8">
      <c r="D974" s="1419"/>
    </row>
    <row r="975" spans="4:4" s="1642" customFormat="1" ht="13.8">
      <c r="D975" s="1419"/>
    </row>
    <row r="976" spans="4:4" s="1642" customFormat="1" ht="13.8">
      <c r="D976" s="1419"/>
    </row>
    <row r="977" spans="4:4" s="1642" customFormat="1" ht="13.8">
      <c r="D977" s="1419"/>
    </row>
    <row r="978" spans="4:4" s="1642" customFormat="1" ht="13.8">
      <c r="D978" s="1419"/>
    </row>
    <row r="979" spans="4:4" s="1642" customFormat="1" ht="13.8">
      <c r="D979" s="1419"/>
    </row>
    <row r="980" spans="4:4" s="1642" customFormat="1" ht="13.8">
      <c r="D980" s="1419"/>
    </row>
    <row r="981" spans="4:4" s="1642" customFormat="1" ht="13.8">
      <c r="D981" s="1419"/>
    </row>
    <row r="982" spans="4:4" s="1642" customFormat="1" ht="13.8">
      <c r="D982" s="1419"/>
    </row>
    <row r="983" spans="4:4" s="1642" customFormat="1" ht="13.8">
      <c r="D983" s="1419"/>
    </row>
    <row r="984" spans="4:4" s="1642" customFormat="1" ht="13.8">
      <c r="D984" s="1419"/>
    </row>
    <row r="985" spans="4:4" s="1642" customFormat="1" ht="13.8">
      <c r="D985" s="1419"/>
    </row>
    <row r="986" spans="4:4" s="1642" customFormat="1" ht="13.8">
      <c r="D986" s="1419"/>
    </row>
    <row r="987" spans="4:4" s="1642" customFormat="1" ht="13.8">
      <c r="D987" s="1419"/>
    </row>
    <row r="988" spans="4:4" s="1642" customFormat="1" ht="13.8">
      <c r="D988" s="1419"/>
    </row>
    <row r="989" spans="4:4" s="1642" customFormat="1" ht="13.8">
      <c r="D989" s="1419"/>
    </row>
    <row r="990" spans="4:4" s="1642" customFormat="1" ht="13.8">
      <c r="D990" s="1419"/>
    </row>
    <row r="991" spans="4:4" s="1642" customFormat="1" ht="13.8">
      <c r="D991" s="1419"/>
    </row>
    <row r="992" spans="4:4" s="1642" customFormat="1" ht="13.8">
      <c r="D992" s="1419"/>
    </row>
    <row r="993" spans="4:4" s="1642" customFormat="1" ht="13.8">
      <c r="D993" s="1419"/>
    </row>
    <row r="994" spans="4:4" s="1642" customFormat="1" ht="13.8">
      <c r="D994" s="1419"/>
    </row>
    <row r="995" spans="4:4" s="1642" customFormat="1" ht="13.8">
      <c r="D995" s="1419"/>
    </row>
    <row r="996" spans="4:4" s="1642" customFormat="1" ht="13.8">
      <c r="D996" s="1419"/>
    </row>
    <row r="997" spans="4:4" s="1642" customFormat="1" ht="13.8">
      <c r="D997" s="1419"/>
    </row>
    <row r="998" spans="4:4" s="1642" customFormat="1" ht="13.8">
      <c r="D998" s="1419"/>
    </row>
    <row r="999" spans="4:4" s="1642" customFormat="1" ht="13.8">
      <c r="D999" s="1419"/>
    </row>
    <row r="1000" spans="4:4" s="1642" customFormat="1" ht="13.8">
      <c r="D1000" s="1419"/>
    </row>
    <row r="1001" spans="4:4" s="1642" customFormat="1" ht="13.8">
      <c r="D1001" s="1419"/>
    </row>
    <row r="1002" spans="4:4" s="1642" customFormat="1" ht="13.8">
      <c r="D1002" s="1419"/>
    </row>
    <row r="1003" spans="4:4" s="1642" customFormat="1" ht="13.8">
      <c r="D1003" s="1419"/>
    </row>
    <row r="1004" spans="4:4" s="1642" customFormat="1" ht="13.8">
      <c r="D1004" s="1419"/>
    </row>
    <row r="1005" spans="4:4" s="1642" customFormat="1" ht="13.8">
      <c r="D1005" s="1419"/>
    </row>
    <row r="1006" spans="4:4" s="1642" customFormat="1" ht="13.8">
      <c r="D1006" s="1419"/>
    </row>
    <row r="1007" spans="4:4" s="1642" customFormat="1" ht="13.8">
      <c r="D1007" s="1419"/>
    </row>
    <row r="1008" spans="4:4" s="1642" customFormat="1" ht="13.8">
      <c r="D1008" s="1419"/>
    </row>
    <row r="1009" spans="4:4" s="1642" customFormat="1" ht="13.8">
      <c r="D1009" s="1419"/>
    </row>
    <row r="1010" spans="4:4" s="1642" customFormat="1" ht="13.8">
      <c r="D1010" s="1419"/>
    </row>
    <row r="1011" spans="4:4" s="1642" customFormat="1" ht="13.8">
      <c r="D1011" s="1419"/>
    </row>
    <row r="1012" spans="4:4" s="1642" customFormat="1" ht="13.8">
      <c r="D1012" s="1419"/>
    </row>
    <row r="1013" spans="4:4" s="1642" customFormat="1" ht="13.8">
      <c r="D1013" s="1419"/>
    </row>
    <row r="1014" spans="4:4" s="1642" customFormat="1" ht="13.8">
      <c r="D1014" s="1419"/>
    </row>
    <row r="1015" spans="4:4" s="1642" customFormat="1" ht="13.8">
      <c r="D1015" s="1419"/>
    </row>
    <row r="1016" spans="4:4" s="1642" customFormat="1" ht="13.8">
      <c r="D1016" s="1419"/>
    </row>
    <row r="1017" spans="4:4" s="1642" customFormat="1" ht="13.8">
      <c r="D1017" s="1419"/>
    </row>
    <row r="1018" spans="4:4" s="1642" customFormat="1" ht="13.8">
      <c r="D1018" s="1419"/>
    </row>
    <row r="1019" spans="4:4" s="1642" customFormat="1" ht="13.8">
      <c r="D1019" s="1419"/>
    </row>
    <row r="1020" spans="4:4" s="1642" customFormat="1" ht="13.8">
      <c r="D1020" s="1419"/>
    </row>
    <row r="1021" spans="4:4" s="1642" customFormat="1" ht="13.8">
      <c r="D1021" s="1419"/>
    </row>
    <row r="1022" spans="4:4" s="1642" customFormat="1" ht="13.8">
      <c r="D1022" s="1419"/>
    </row>
    <row r="1023" spans="4:4" s="1642" customFormat="1" ht="13.8">
      <c r="D1023" s="1419"/>
    </row>
    <row r="1024" spans="4:4" s="1642" customFormat="1" ht="13.8">
      <c r="D1024" s="1419"/>
    </row>
    <row r="1025" spans="4:4" s="1642" customFormat="1" ht="13.8">
      <c r="D1025" s="1419"/>
    </row>
    <row r="1026" spans="4:4" s="1642" customFormat="1" ht="13.8">
      <c r="D1026" s="1419"/>
    </row>
    <row r="1027" spans="4:4" s="1642" customFormat="1" ht="13.8">
      <c r="D1027" s="1419"/>
    </row>
    <row r="1028" spans="4:4" s="1642" customFormat="1" ht="13.8">
      <c r="D1028" s="1419"/>
    </row>
    <row r="1029" spans="4:4" s="1642" customFormat="1" ht="13.8">
      <c r="D1029" s="1419"/>
    </row>
    <row r="1030" spans="4:4" s="1642" customFormat="1" ht="13.8">
      <c r="D1030" s="1419"/>
    </row>
    <row r="1031" spans="4:4" s="1642" customFormat="1" ht="13.8">
      <c r="D1031" s="1419"/>
    </row>
    <row r="1032" spans="4:4" s="1642" customFormat="1" ht="13.8">
      <c r="D1032" s="1419"/>
    </row>
    <row r="1033" spans="4:4" s="1642" customFormat="1" ht="13.8">
      <c r="D1033" s="1419"/>
    </row>
    <row r="1034" spans="4:4" s="1642" customFormat="1" ht="13.8">
      <c r="D1034" s="1419"/>
    </row>
    <row r="1035" spans="4:4" s="1642" customFormat="1" ht="13.8">
      <c r="D1035" s="1419"/>
    </row>
    <row r="1036" spans="4:4" s="1642" customFormat="1" ht="13.8">
      <c r="D1036" s="1419"/>
    </row>
    <row r="1037" spans="4:4" s="1642" customFormat="1" ht="13.8">
      <c r="D1037" s="1419"/>
    </row>
    <row r="1038" spans="4:4" s="1642" customFormat="1" ht="13.8">
      <c r="D1038" s="1419"/>
    </row>
    <row r="1039" spans="4:4" s="1642" customFormat="1" ht="13.8">
      <c r="D1039" s="1419"/>
    </row>
    <row r="1040" spans="4:4" s="1642" customFormat="1" ht="13.8">
      <c r="D1040" s="1419"/>
    </row>
    <row r="1041" spans="4:4" s="1642" customFormat="1" ht="13.8">
      <c r="D1041" s="1419"/>
    </row>
    <row r="1042" spans="4:4" s="1642" customFormat="1" ht="13.8">
      <c r="D1042" s="1419"/>
    </row>
    <row r="1043" spans="4:4" s="1642" customFormat="1" ht="13.8">
      <c r="D1043" s="1419"/>
    </row>
    <row r="1044" spans="4:4" s="1642" customFormat="1" ht="13.8">
      <c r="D1044" s="1419"/>
    </row>
    <row r="1045" spans="4:4" s="1642" customFormat="1" ht="13.8">
      <c r="D1045" s="1419"/>
    </row>
    <row r="1046" spans="4:4" s="1642" customFormat="1" ht="13.8">
      <c r="D1046" s="1419"/>
    </row>
    <row r="1047" spans="4:4" s="1642" customFormat="1" ht="13.8">
      <c r="D1047" s="1419"/>
    </row>
    <row r="1048" spans="4:4" s="1642" customFormat="1" ht="13.8">
      <c r="D1048" s="1419"/>
    </row>
    <row r="1049" spans="4:4" s="1642" customFormat="1" ht="13.8">
      <c r="D1049" s="1419"/>
    </row>
    <row r="1050" spans="4:4" s="1642" customFormat="1" ht="13.8">
      <c r="D1050" s="1419"/>
    </row>
    <row r="1051" spans="4:4" s="1642" customFormat="1" ht="13.8">
      <c r="D1051" s="1419"/>
    </row>
    <row r="1052" spans="4:4" s="1642" customFormat="1" ht="13.8">
      <c r="D1052" s="1419"/>
    </row>
    <row r="1053" spans="4:4" s="1642" customFormat="1" ht="13.8">
      <c r="D1053" s="1419"/>
    </row>
    <row r="1054" spans="4:4" s="1642" customFormat="1" ht="13.8">
      <c r="D1054" s="1419"/>
    </row>
    <row r="1055" spans="4:4" s="1642" customFormat="1" ht="13.8">
      <c r="D1055" s="1419"/>
    </row>
    <row r="1056" spans="4:4" s="1642" customFormat="1" ht="13.8">
      <c r="D1056" s="1419"/>
    </row>
    <row r="1057" spans="4:4" s="1642" customFormat="1" ht="13.8">
      <c r="D1057" s="1419"/>
    </row>
    <row r="1058" spans="4:4" s="1642" customFormat="1" ht="13.8">
      <c r="D1058" s="1419"/>
    </row>
    <row r="1059" spans="4:4" s="1642" customFormat="1" ht="13.8">
      <c r="D1059" s="1419"/>
    </row>
    <row r="1060" spans="4:4" s="1642" customFormat="1" ht="13.8">
      <c r="D1060" s="1419"/>
    </row>
    <row r="1061" spans="4:4" s="1642" customFormat="1" ht="13.8">
      <c r="D1061" s="1419"/>
    </row>
    <row r="1062" spans="4:4" s="1642" customFormat="1" ht="13.8">
      <c r="D1062" s="1419"/>
    </row>
    <row r="1063" spans="4:4" s="1642" customFormat="1" ht="13.8">
      <c r="D1063" s="1419"/>
    </row>
    <row r="1064" spans="4:4" s="1642" customFormat="1" ht="13.8">
      <c r="D1064" s="1419"/>
    </row>
    <row r="1065" spans="4:4" s="1642" customFormat="1" ht="13.8">
      <c r="D1065" s="1419"/>
    </row>
    <row r="1066" spans="4:4" s="1642" customFormat="1" ht="13.8">
      <c r="D1066" s="1419"/>
    </row>
    <row r="1067" spans="4:4" s="1642" customFormat="1" ht="13.8">
      <c r="D1067" s="1419"/>
    </row>
    <row r="1068" spans="4:4" s="1642" customFormat="1" ht="13.8">
      <c r="D1068" s="1419"/>
    </row>
    <row r="1069" spans="4:4" s="1642" customFormat="1" ht="13.8">
      <c r="D1069" s="1419"/>
    </row>
    <row r="1070" spans="4:4" s="1642" customFormat="1" ht="13.8">
      <c r="D1070" s="1419"/>
    </row>
    <row r="1071" spans="4:4" s="1642" customFormat="1" ht="13.8">
      <c r="D1071" s="1419"/>
    </row>
    <row r="1072" spans="4:4" s="1642" customFormat="1" ht="13.8">
      <c r="D1072" s="1419"/>
    </row>
    <row r="1073" spans="4:4" s="1642" customFormat="1" ht="13.8">
      <c r="D1073" s="1419"/>
    </row>
    <row r="1074" spans="4:4" s="1642" customFormat="1" ht="13.8">
      <c r="D1074" s="1419"/>
    </row>
    <row r="1075" spans="4:4" s="1642" customFormat="1" ht="13.8">
      <c r="D1075" s="1419"/>
    </row>
    <row r="1076" spans="4:4" s="1642" customFormat="1" ht="13.8">
      <c r="D1076" s="1419"/>
    </row>
    <row r="1077" spans="4:4" s="1642" customFormat="1" ht="13.8">
      <c r="D1077" s="1419"/>
    </row>
    <row r="1078" spans="4:4" s="1642" customFormat="1" ht="13.8">
      <c r="D1078" s="1419"/>
    </row>
    <row r="1079" spans="4:4" s="1642" customFormat="1" ht="13.8">
      <c r="D1079" s="1419"/>
    </row>
    <row r="1080" spans="4:4" s="1642" customFormat="1" ht="13.8">
      <c r="D1080" s="1419"/>
    </row>
    <row r="1081" spans="4:4" s="1642" customFormat="1" ht="13.8">
      <c r="D1081" s="1419"/>
    </row>
    <row r="1082" spans="4:4" s="1642" customFormat="1" ht="13.8">
      <c r="D1082" s="1419"/>
    </row>
    <row r="1083" spans="4:4" s="1642" customFormat="1" ht="13.8">
      <c r="D1083" s="1419"/>
    </row>
    <row r="1084" spans="4:4" s="1642" customFormat="1" ht="13.8">
      <c r="D1084" s="1419"/>
    </row>
    <row r="1085" spans="4:4" s="1642" customFormat="1" ht="13.8">
      <c r="D1085" s="1419"/>
    </row>
    <row r="1086" spans="4:4" s="1642" customFormat="1" ht="13.8">
      <c r="D1086" s="1419"/>
    </row>
    <row r="1087" spans="4:4" s="1642" customFormat="1" ht="13.8">
      <c r="D1087" s="1419"/>
    </row>
    <row r="1088" spans="4:4" s="1642" customFormat="1" ht="13.8">
      <c r="D1088" s="1419"/>
    </row>
    <row r="1089" spans="4:4" s="1642" customFormat="1" ht="13.8">
      <c r="D1089" s="1419"/>
    </row>
    <row r="1090" spans="4:4" s="1642" customFormat="1" ht="13.8">
      <c r="D1090" s="1419"/>
    </row>
    <row r="1091" spans="4:4" s="1642" customFormat="1" ht="13.8">
      <c r="D1091" s="1419"/>
    </row>
    <row r="1092" spans="4:4" s="1642" customFormat="1" ht="13.8">
      <c r="D1092" s="1419"/>
    </row>
    <row r="1093" spans="4:4" s="1642" customFormat="1" ht="13.8">
      <c r="D1093" s="1419"/>
    </row>
    <row r="1094" spans="4:4" s="1642" customFormat="1" ht="13.8">
      <c r="D1094" s="1419"/>
    </row>
    <row r="1095" spans="4:4" s="1642" customFormat="1" ht="13.8">
      <c r="D1095" s="1419"/>
    </row>
    <row r="1096" spans="4:4" s="1642" customFormat="1" ht="13.8">
      <c r="D1096" s="1419"/>
    </row>
    <row r="1097" spans="4:4" s="1642" customFormat="1" ht="13.8">
      <c r="D1097" s="1419"/>
    </row>
    <row r="1098" spans="4:4" s="1642" customFormat="1" ht="13.8">
      <c r="D1098" s="1419"/>
    </row>
    <row r="1099" spans="4:4" s="1642" customFormat="1" ht="13.8">
      <c r="D1099" s="1419"/>
    </row>
    <row r="1100" spans="4:4" s="1642" customFormat="1" ht="13.8">
      <c r="D1100" s="1419"/>
    </row>
    <row r="1101" spans="4:4" s="1642" customFormat="1" ht="13.8">
      <c r="D1101" s="1419"/>
    </row>
    <row r="1102" spans="4:4" s="1642" customFormat="1" ht="13.8">
      <c r="D1102" s="1419"/>
    </row>
    <row r="1103" spans="4:4" s="1642" customFormat="1" ht="13.8">
      <c r="D1103" s="1419"/>
    </row>
    <row r="1104" spans="4:4" s="1642" customFormat="1" ht="13.8">
      <c r="D1104" s="1419"/>
    </row>
    <row r="1105" spans="4:4" s="1642" customFormat="1" ht="13.8">
      <c r="D1105" s="1419"/>
    </row>
    <row r="1106" spans="4:4" s="1642" customFormat="1" ht="13.8">
      <c r="D1106" s="1419"/>
    </row>
    <row r="1107" spans="4:4" s="1642" customFormat="1" ht="13.8">
      <c r="D1107" s="1419"/>
    </row>
    <row r="1108" spans="4:4" s="1642" customFormat="1" ht="13.8">
      <c r="D1108" s="1419"/>
    </row>
    <row r="1109" spans="4:4" s="1642" customFormat="1" ht="13.8">
      <c r="D1109" s="1419"/>
    </row>
    <row r="1110" spans="4:4" s="1642" customFormat="1" ht="13.8">
      <c r="D1110" s="1419"/>
    </row>
    <row r="1111" spans="4:4" s="1642" customFormat="1" ht="13.8">
      <c r="D1111" s="1419"/>
    </row>
    <row r="1112" spans="4:4" s="1642" customFormat="1" ht="13.8">
      <c r="D1112" s="1419"/>
    </row>
    <row r="1113" spans="4:4" s="1642" customFormat="1" ht="13.8">
      <c r="D1113" s="1419"/>
    </row>
    <row r="1114" spans="4:4" s="1642" customFormat="1" ht="13.8">
      <c r="D1114" s="1419"/>
    </row>
    <row r="1115" spans="4:4" s="1642" customFormat="1" ht="13.8">
      <c r="D1115" s="1419"/>
    </row>
    <row r="1116" spans="4:4" s="1642" customFormat="1" ht="13.8">
      <c r="D1116" s="1419"/>
    </row>
    <row r="1117" spans="4:4" s="1642" customFormat="1" ht="13.8">
      <c r="D1117" s="1419"/>
    </row>
    <row r="1118" spans="4:4" s="1642" customFormat="1" ht="13.8">
      <c r="D1118" s="1419"/>
    </row>
    <row r="1119" spans="4:4" s="1642" customFormat="1" ht="13.8">
      <c r="D1119" s="1419"/>
    </row>
    <row r="1120" spans="4:4" s="1642" customFormat="1" ht="13.8">
      <c r="D1120" s="1419"/>
    </row>
    <row r="1121" spans="4:4" s="1642" customFormat="1" ht="13.8">
      <c r="D1121" s="1419"/>
    </row>
    <row r="1122" spans="4:4" s="1642" customFormat="1" ht="13.8">
      <c r="D1122" s="1419"/>
    </row>
    <row r="1123" spans="4:4" s="1642" customFormat="1" ht="13.8">
      <c r="D1123" s="1419"/>
    </row>
    <row r="1124" spans="4:4" s="1642" customFormat="1" ht="13.8">
      <c r="D1124" s="1419"/>
    </row>
    <row r="1125" spans="4:4" s="1642" customFormat="1" ht="13.8">
      <c r="D1125" s="1419"/>
    </row>
    <row r="1126" spans="4:4" s="1642" customFormat="1" ht="13.8">
      <c r="D1126" s="1419"/>
    </row>
    <row r="1127" spans="4:4" s="1642" customFormat="1" ht="13.8">
      <c r="D1127" s="1419"/>
    </row>
    <row r="1128" spans="4:4" s="1642" customFormat="1" ht="13.8">
      <c r="D1128" s="1419"/>
    </row>
    <row r="1129" spans="4:4" s="1642" customFormat="1" ht="13.8">
      <c r="D1129" s="1419"/>
    </row>
    <row r="1130" spans="4:4" s="1642" customFormat="1" ht="13.8">
      <c r="D1130" s="1419"/>
    </row>
    <row r="1131" spans="4:4" s="1642" customFormat="1" ht="13.8">
      <c r="D1131" s="1419"/>
    </row>
    <row r="1132" spans="4:4" s="1642" customFormat="1" ht="13.8">
      <c r="D1132" s="1419"/>
    </row>
    <row r="1133" spans="4:4" s="1642" customFormat="1" ht="13.8">
      <c r="D1133" s="1419"/>
    </row>
    <row r="1134" spans="4:4" s="1642" customFormat="1" ht="13.8">
      <c r="D1134" s="1419"/>
    </row>
    <row r="1135" spans="4:4" s="1642" customFormat="1" ht="13.8">
      <c r="D1135" s="1419"/>
    </row>
    <row r="1136" spans="4:4" s="1642" customFormat="1" ht="13.8">
      <c r="D1136" s="1419"/>
    </row>
    <row r="1137" spans="4:4" s="1642" customFormat="1" ht="13.8">
      <c r="D1137" s="1419"/>
    </row>
    <row r="1138" spans="4:4" s="1642" customFormat="1" ht="13.8">
      <c r="D1138" s="1419"/>
    </row>
    <row r="1139" spans="4:4" s="1642" customFormat="1" ht="13.8">
      <c r="D1139" s="1419"/>
    </row>
    <row r="1140" spans="4:4" s="1642" customFormat="1" ht="13.8">
      <c r="D1140" s="1419"/>
    </row>
    <row r="1141" spans="4:4" s="1642" customFormat="1" ht="13.8">
      <c r="D1141" s="1419"/>
    </row>
    <row r="1142" spans="4:4" s="1642" customFormat="1" ht="13.8">
      <c r="D1142" s="1419"/>
    </row>
    <row r="1143" spans="4:4" s="1642" customFormat="1" ht="13.8">
      <c r="D1143" s="1419"/>
    </row>
    <row r="1144" spans="4:4" s="1642" customFormat="1" ht="13.8">
      <c r="D1144" s="1419"/>
    </row>
    <row r="1145" spans="4:4" s="1642" customFormat="1" ht="13.8">
      <c r="D1145" s="1419"/>
    </row>
    <row r="1146" spans="4:4" s="1642" customFormat="1" ht="13.8">
      <c r="D1146" s="1419"/>
    </row>
    <row r="1147" spans="4:4" s="1642" customFormat="1" ht="13.8">
      <c r="D1147" s="1419"/>
    </row>
    <row r="1148" spans="4:4" s="1642" customFormat="1" ht="13.8">
      <c r="D1148" s="1419"/>
    </row>
    <row r="1149" spans="4:4" s="1642" customFormat="1" ht="13.8">
      <c r="D1149" s="1419"/>
    </row>
    <row r="1150" spans="4:4" s="1642" customFormat="1" ht="13.8">
      <c r="D1150" s="1419"/>
    </row>
    <row r="1151" spans="4:4" s="1642" customFormat="1" ht="13.8">
      <c r="D1151" s="1419"/>
    </row>
    <row r="1152" spans="4:4" s="1642" customFormat="1" ht="13.8">
      <c r="D1152" s="1419"/>
    </row>
    <row r="1153" spans="4:4" s="1642" customFormat="1" ht="13.8">
      <c r="D1153" s="1419"/>
    </row>
    <row r="1154" spans="4:4" s="1642" customFormat="1" ht="13.8">
      <c r="D1154" s="1419"/>
    </row>
    <row r="1155" spans="4:4" s="1642" customFormat="1" ht="13.8">
      <c r="D1155" s="1419"/>
    </row>
    <row r="1156" spans="4:4" s="1642" customFormat="1" ht="13.8">
      <c r="D1156" s="1419"/>
    </row>
    <row r="1157" spans="4:4" s="1642" customFormat="1" ht="13.8">
      <c r="D1157" s="1419"/>
    </row>
    <row r="1158" spans="4:4" s="1642" customFormat="1" ht="13.8">
      <c r="D1158" s="1419"/>
    </row>
    <row r="1159" spans="4:4" s="1642" customFormat="1" ht="13.8">
      <c r="D1159" s="1419"/>
    </row>
    <row r="1160" spans="4:4" s="1642" customFormat="1" ht="13.8">
      <c r="D1160" s="1419"/>
    </row>
    <row r="1161" spans="4:4" s="1642" customFormat="1" ht="13.8">
      <c r="D1161" s="1419"/>
    </row>
    <row r="1162" spans="4:4" s="1642" customFormat="1" ht="13.8">
      <c r="D1162" s="1419"/>
    </row>
    <row r="1163" spans="4:4" s="1642" customFormat="1" ht="13.8">
      <c r="D1163" s="1419"/>
    </row>
    <row r="1164" spans="4:4" s="1642" customFormat="1" ht="13.8">
      <c r="D1164" s="1419"/>
    </row>
    <row r="1165" spans="4:4" s="1642" customFormat="1" ht="13.8">
      <c r="D1165" s="1419"/>
    </row>
    <row r="1166" spans="4:4" s="1642" customFormat="1" ht="13.8">
      <c r="D1166" s="1419"/>
    </row>
    <row r="1167" spans="4:4" s="1642" customFormat="1" ht="13.8">
      <c r="D1167" s="1419"/>
    </row>
    <row r="1168" spans="4:4" s="1642" customFormat="1" ht="13.8">
      <c r="D1168" s="1419"/>
    </row>
    <row r="1169" spans="4:4" s="1642" customFormat="1" ht="13.8">
      <c r="D1169" s="1419"/>
    </row>
    <row r="1170" spans="4:4" s="1642" customFormat="1" ht="13.8">
      <c r="D1170" s="1419"/>
    </row>
    <row r="1171" spans="4:4" s="1642" customFormat="1" ht="13.8">
      <c r="D1171" s="1419"/>
    </row>
    <row r="1172" spans="4:4" s="1642" customFormat="1" ht="13.8">
      <c r="D1172" s="1419"/>
    </row>
    <row r="1173" spans="4:4" s="1642" customFormat="1" ht="13.8">
      <c r="D1173" s="1419"/>
    </row>
    <row r="1174" spans="4:4" s="1642" customFormat="1" ht="13.8">
      <c r="D1174" s="1419"/>
    </row>
    <row r="1175" spans="4:4" s="1642" customFormat="1" ht="13.8">
      <c r="D1175" s="1419"/>
    </row>
    <row r="1176" spans="4:4" s="1642" customFormat="1" ht="13.8">
      <c r="D1176" s="1419"/>
    </row>
    <row r="1177" spans="4:4" s="1642" customFormat="1" ht="13.8">
      <c r="D1177" s="1419"/>
    </row>
    <row r="1178" spans="4:4" s="1642" customFormat="1" ht="13.8">
      <c r="D1178" s="1419"/>
    </row>
    <row r="1179" spans="4:4" s="1642" customFormat="1" ht="13.8">
      <c r="D1179" s="1419"/>
    </row>
    <row r="1180" spans="4:4" s="1642" customFormat="1" ht="13.8">
      <c r="D1180" s="1419"/>
    </row>
    <row r="1181" spans="4:4" s="1642" customFormat="1" ht="13.8">
      <c r="D1181" s="1419"/>
    </row>
  </sheetData>
  <mergeCells count="18">
    <mergeCell ref="B121:D121"/>
    <mergeCell ref="C21:D21"/>
    <mergeCell ref="C24:D24"/>
    <mergeCell ref="C27:D27"/>
    <mergeCell ref="C38:D38"/>
    <mergeCell ref="B41:D41"/>
    <mergeCell ref="B46:D46"/>
    <mergeCell ref="B52:D52"/>
    <mergeCell ref="B62:D62"/>
    <mergeCell ref="D63:E63"/>
    <mergeCell ref="B70:D70"/>
    <mergeCell ref="B71:D71"/>
    <mergeCell ref="C18:D18"/>
    <mergeCell ref="B7:D7"/>
    <mergeCell ref="B8:D8"/>
    <mergeCell ref="B12:D12"/>
    <mergeCell ref="C13:D13"/>
    <mergeCell ref="C15:D15"/>
  </mergeCells>
  <pageMargins left="0.32" right="0.41" top="1" bottom="1" header="0.5" footer="0.5"/>
  <pageSetup paperSize="9" scale="72" orientation="portrait" horizontalDpi="180" verticalDpi="180" r:id="rId1"/>
  <headerFooter alignWithMargins="0">
    <oddFooter>&amp;L&amp;8A. Mazid&amp;C&amp;N&amp;R&amp;D</oddFooter>
  </headerFooter>
  <rowBreaks count="1" manualBreakCount="1">
    <brk id="70" max="7"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133"/>
  <sheetViews>
    <sheetView view="pageBreakPreview" topLeftCell="C1" zoomScaleNormal="130" zoomScaleSheetLayoutView="100" workbookViewId="0">
      <selection activeCell="P10" sqref="P10"/>
    </sheetView>
  </sheetViews>
  <sheetFormatPr defaultColWidth="13.6640625" defaultRowHeight="13.8"/>
  <cols>
    <col min="1" max="1" width="4.44140625" style="1442" customWidth="1"/>
    <col min="2" max="2" width="4.109375" style="1454" customWidth="1"/>
    <col min="3" max="3" width="21.88671875" style="1454" customWidth="1"/>
    <col min="4" max="4" width="14.88671875" style="1454" customWidth="1"/>
    <col min="5" max="5" width="14.6640625" style="1454" customWidth="1"/>
    <col min="6" max="7" width="14.44140625" style="1454" customWidth="1"/>
    <col min="8" max="8" width="15.6640625" style="1454" customWidth="1"/>
    <col min="9" max="9" width="13.88671875" style="1454" customWidth="1"/>
    <col min="10" max="10" width="10.6640625" style="1454" customWidth="1"/>
    <col min="11" max="11" width="14.33203125" style="1454" customWidth="1"/>
    <col min="12" max="12" width="14.109375" style="1454" customWidth="1"/>
    <col min="13" max="13" width="13.6640625" style="1454" customWidth="1"/>
    <col min="14" max="14" width="15.6640625" style="1454" customWidth="1"/>
    <col min="15" max="15" width="16" style="1454" customWidth="1"/>
    <col min="16" max="16" width="14.33203125" style="938" bestFit="1" customWidth="1"/>
    <col min="17" max="17" width="14.6640625" style="938" bestFit="1" customWidth="1"/>
    <col min="18" max="18" width="16.6640625" style="938" customWidth="1"/>
    <col min="19" max="19" width="25.88671875" style="938" customWidth="1"/>
    <col min="20" max="20" width="6" style="938" customWidth="1"/>
    <col min="21" max="21" width="25.88671875" style="938" customWidth="1"/>
    <col min="22" max="22" width="8" style="938" customWidth="1"/>
    <col min="23" max="24" width="17.44140625" style="938" customWidth="1"/>
    <col min="25" max="25" width="13.6640625" style="938"/>
    <col min="26" max="26" width="14.44140625" style="938" bestFit="1" customWidth="1"/>
    <col min="27" max="16384" width="13.6640625" style="938"/>
  </cols>
  <sheetData>
    <row r="1" spans="1:23">
      <c r="B1" s="1443" t="s">
        <v>719</v>
      </c>
      <c r="C1" s="1444"/>
      <c r="D1" s="1444"/>
      <c r="E1" s="1444"/>
      <c r="F1" s="1444"/>
      <c r="G1" s="1444"/>
      <c r="H1" s="1444"/>
      <c r="I1" s="1444"/>
      <c r="J1" s="1444"/>
      <c r="K1" s="1444"/>
      <c r="L1" s="1444"/>
      <c r="M1" s="1444"/>
      <c r="N1" s="1444"/>
      <c r="O1" s="1444"/>
    </row>
    <row r="2" spans="1:23">
      <c r="B2" s="1443" t="s">
        <v>8</v>
      </c>
      <c r="C2" s="1444"/>
      <c r="D2" s="1444"/>
      <c r="E2" s="1444"/>
      <c r="F2" s="1444"/>
      <c r="G2" s="1444"/>
      <c r="H2" s="1444"/>
      <c r="I2" s="1444"/>
      <c r="J2" s="1444"/>
      <c r="K2" s="1444"/>
      <c r="L2" s="1444"/>
      <c r="M2" s="1444"/>
      <c r="N2" s="1444"/>
      <c r="O2" s="1444"/>
    </row>
    <row r="3" spans="1:23">
      <c r="B3" s="1445" t="s">
        <v>2152</v>
      </c>
      <c r="C3" s="1444"/>
      <c r="D3" s="1444"/>
      <c r="E3" s="1444"/>
      <c r="F3" s="1444"/>
      <c r="G3" s="1444"/>
      <c r="H3" s="1444"/>
      <c r="I3" s="1444"/>
      <c r="J3" s="1444"/>
      <c r="K3" s="1444"/>
      <c r="L3" s="1444"/>
      <c r="M3" s="1444"/>
      <c r="N3" s="1444"/>
      <c r="O3" s="1444"/>
    </row>
    <row r="4" spans="1:23" ht="14.4" thickBot="1">
      <c r="B4" s="1445"/>
      <c r="C4" s="1444"/>
      <c r="D4" s="1444"/>
      <c r="E4" s="1444"/>
      <c r="F4" s="1444"/>
      <c r="G4" s="1444"/>
      <c r="H4" s="1444"/>
      <c r="I4" s="1444"/>
      <c r="J4" s="1444"/>
      <c r="K4" s="1444"/>
      <c r="L4" s="1444"/>
      <c r="M4" s="1444"/>
      <c r="N4" s="1444"/>
      <c r="O4" s="1444"/>
    </row>
    <row r="5" spans="1:23" s="708" customFormat="1" ht="14.4" thickBot="1">
      <c r="A5" s="1446"/>
      <c r="B5" s="1447"/>
      <c r="C5" s="1448"/>
      <c r="D5" s="4035" t="s">
        <v>9</v>
      </c>
      <c r="E5" s="4037" t="s">
        <v>10</v>
      </c>
      <c r="F5" s="4038"/>
      <c r="G5" s="4039"/>
      <c r="H5" s="4035" t="s">
        <v>11</v>
      </c>
      <c r="I5" s="4037" t="s">
        <v>1100</v>
      </c>
      <c r="J5" s="4038"/>
      <c r="K5" s="4038"/>
      <c r="L5" s="4038"/>
      <c r="M5" s="4038"/>
      <c r="N5" s="4039"/>
      <c r="O5" s="4035" t="s">
        <v>1101</v>
      </c>
      <c r="P5" s="707"/>
      <c r="S5" s="708">
        <v>3459125029.1100001</v>
      </c>
    </row>
    <row r="6" spans="1:23" s="708" customFormat="1" ht="14.4" thickBot="1">
      <c r="A6" s="1449"/>
      <c r="B6" s="1450"/>
      <c r="C6" s="1451"/>
      <c r="D6" s="4036"/>
      <c r="E6" s="1452" t="s">
        <v>1102</v>
      </c>
      <c r="F6" s="1452" t="s">
        <v>1103</v>
      </c>
      <c r="G6" s="1961" t="s">
        <v>671</v>
      </c>
      <c r="H6" s="4036"/>
      <c r="I6" s="1452" t="s">
        <v>1104</v>
      </c>
      <c r="J6" s="1452" t="s">
        <v>1105</v>
      </c>
      <c r="K6" s="1452" t="s">
        <v>783</v>
      </c>
      <c r="L6" s="1452" t="s">
        <v>1106</v>
      </c>
      <c r="M6" s="1961" t="s">
        <v>1107</v>
      </c>
      <c r="N6" s="1961" t="s">
        <v>671</v>
      </c>
      <c r="O6" s="4036"/>
      <c r="P6" s="709"/>
      <c r="S6" s="708">
        <v>3459125029.1149998</v>
      </c>
      <c r="U6" s="708">
        <v>-151636.99</v>
      </c>
    </row>
    <row r="7" spans="1:23" s="708" customFormat="1" ht="27.6">
      <c r="A7" s="1453">
        <v>1</v>
      </c>
      <c r="B7" s="1454"/>
      <c r="C7" s="1455" t="s">
        <v>1108</v>
      </c>
      <c r="D7" s="1456">
        <v>647728229.5</v>
      </c>
      <c r="E7" s="1456">
        <v>787254197.39499998</v>
      </c>
      <c r="F7" s="1456">
        <v>76871836</v>
      </c>
      <c r="G7" s="1456">
        <v>864126033.39499998</v>
      </c>
      <c r="H7" s="1457">
        <v>172010022.02000001</v>
      </c>
      <c r="I7" s="1456">
        <v>401143313.60500002</v>
      </c>
      <c r="J7" s="1456">
        <v>0</v>
      </c>
      <c r="K7" s="1456">
        <v>458865</v>
      </c>
      <c r="L7" s="1456">
        <v>1347255258.4849999</v>
      </c>
      <c r="M7" s="1456">
        <v>29749040.109999999</v>
      </c>
      <c r="N7" s="1456">
        <v>1778606477.1999998</v>
      </c>
      <c r="O7" s="1458">
        <v>3462470762.1149998</v>
      </c>
      <c r="P7" s="710"/>
      <c r="R7" s="1694" t="s">
        <v>552</v>
      </c>
      <c r="S7" s="1694">
        <v>0</v>
      </c>
      <c r="T7" s="1694"/>
      <c r="U7" s="1694"/>
      <c r="V7" s="1694"/>
    </row>
    <row r="8" spans="1:23" s="708" customFormat="1" ht="14.25" customHeight="1">
      <c r="A8" s="1453">
        <v>2</v>
      </c>
      <c r="B8" s="1459" t="s">
        <v>1029</v>
      </c>
      <c r="C8" s="1460" t="s">
        <v>1110</v>
      </c>
      <c r="D8" s="1461">
        <v>2077249</v>
      </c>
      <c r="E8" s="1461">
        <v>0</v>
      </c>
      <c r="F8" s="1461">
        <v>0</v>
      </c>
      <c r="G8" s="1456">
        <v>0</v>
      </c>
      <c r="H8" s="1462">
        <v>1234156</v>
      </c>
      <c r="I8" s="1461">
        <v>0</v>
      </c>
      <c r="J8" s="1461">
        <v>0</v>
      </c>
      <c r="K8" s="1461">
        <v>0</v>
      </c>
      <c r="L8" s="1461">
        <v>0</v>
      </c>
      <c r="M8" s="1461">
        <v>34328</v>
      </c>
      <c r="N8" s="1456">
        <v>34328</v>
      </c>
      <c r="O8" s="1456">
        <v>3345733</v>
      </c>
      <c r="P8" s="710"/>
      <c r="Q8" s="939" t="s">
        <v>325</v>
      </c>
      <c r="R8" s="1694"/>
      <c r="S8" s="1694">
        <v>946388838.10000026</v>
      </c>
      <c r="T8" s="1694"/>
      <c r="U8" s="1694"/>
      <c r="V8" s="1694"/>
    </row>
    <row r="9" spans="1:23" s="773" customFormat="1" ht="18">
      <c r="A9" s="1453">
        <v>3</v>
      </c>
      <c r="B9" s="1463"/>
      <c r="C9" s="1464" t="s">
        <v>1861</v>
      </c>
      <c r="D9" s="1465">
        <v>645650980.5</v>
      </c>
      <c r="E9" s="1465">
        <v>787254197.39499998</v>
      </c>
      <c r="F9" s="1465">
        <v>76871836</v>
      </c>
      <c r="G9" s="1465">
        <v>864126033.39499998</v>
      </c>
      <c r="H9" s="1466">
        <v>170775866.02000001</v>
      </c>
      <c r="I9" s="1465">
        <v>401143313.60500002</v>
      </c>
      <c r="J9" s="1465">
        <v>0</v>
      </c>
      <c r="K9" s="1465">
        <v>458865</v>
      </c>
      <c r="L9" s="1465">
        <v>1347255258.4849999</v>
      </c>
      <c r="M9" s="1465">
        <v>29714712.109999999</v>
      </c>
      <c r="N9" s="1465">
        <v>1778572149.1999998</v>
      </c>
      <c r="O9" s="1465">
        <v>3459125029.1149998</v>
      </c>
      <c r="P9" s="755"/>
      <c r="Q9" s="773">
        <v>1383650011.6459999</v>
      </c>
      <c r="R9" s="1695"/>
      <c r="S9" s="1694"/>
      <c r="T9" s="1694"/>
      <c r="U9" s="1694"/>
      <c r="V9" s="1695"/>
      <c r="W9" s="773">
        <v>3700750795.1900001</v>
      </c>
    </row>
    <row r="10" spans="1:23" s="708" customFormat="1" ht="28.8">
      <c r="A10" s="1453">
        <v>4</v>
      </c>
      <c r="B10" s="1467" t="s">
        <v>952</v>
      </c>
      <c r="C10" s="1468" t="s">
        <v>1397</v>
      </c>
      <c r="D10" s="1461">
        <v>6994545.7000000002</v>
      </c>
      <c r="E10" s="1461">
        <v>2223050.36</v>
      </c>
      <c r="F10" s="1461">
        <v>0</v>
      </c>
      <c r="G10" s="1456">
        <v>2223050.36</v>
      </c>
      <c r="H10" s="1462">
        <v>0</v>
      </c>
      <c r="I10" s="1461">
        <v>0</v>
      </c>
      <c r="J10" s="1461">
        <v>0</v>
      </c>
      <c r="K10" s="1461">
        <v>0</v>
      </c>
      <c r="L10" s="1461">
        <v>0</v>
      </c>
      <c r="M10" s="1461">
        <v>0</v>
      </c>
      <c r="N10" s="1456">
        <v>0</v>
      </c>
      <c r="O10" s="1456">
        <v>9217596.0600000005</v>
      </c>
      <c r="P10" s="710"/>
      <c r="R10" s="1694"/>
      <c r="S10" s="1695" t="s">
        <v>1665</v>
      </c>
      <c r="T10" s="1694"/>
      <c r="U10" s="1694" t="s">
        <v>552</v>
      </c>
      <c r="V10" s="1694"/>
      <c r="W10" s="708">
        <v>-241625766.07500029</v>
      </c>
    </row>
    <row r="11" spans="1:23" s="708" customFormat="1" ht="18" customHeight="1" thickBot="1">
      <c r="A11" s="1453">
        <v>5</v>
      </c>
      <c r="B11" s="1469" t="s">
        <v>952</v>
      </c>
      <c r="C11" s="1470" t="s">
        <v>1398</v>
      </c>
      <c r="D11" s="1471">
        <v>5480916812.4200001</v>
      </c>
      <c r="E11" s="1471">
        <v>1535010528.9200001</v>
      </c>
      <c r="F11" s="1471">
        <v>333671113.54000002</v>
      </c>
      <c r="G11" s="1456">
        <v>1868681642.46</v>
      </c>
      <c r="H11" s="1472">
        <v>0</v>
      </c>
      <c r="I11" s="1471">
        <v>527601314.81999999</v>
      </c>
      <c r="J11" s="1471">
        <v>0</v>
      </c>
      <c r="K11" s="1471">
        <v>0</v>
      </c>
      <c r="L11" s="1471">
        <v>1276088058.5799999</v>
      </c>
      <c r="M11" s="1471">
        <v>332182280.36000001</v>
      </c>
      <c r="N11" s="1456">
        <v>2135871653.7599998</v>
      </c>
      <c r="O11" s="1456">
        <v>9485470108.6399994</v>
      </c>
      <c r="P11" s="710"/>
      <c r="Q11" s="941">
        <v>2293967129.9250002</v>
      </c>
      <c r="R11" s="1694"/>
      <c r="S11" s="1694"/>
      <c r="T11" s="1694"/>
      <c r="U11" s="1694"/>
      <c r="V11" s="1694"/>
      <c r="W11" s="708">
        <v>173055</v>
      </c>
    </row>
    <row r="12" spans="1:23" s="773" customFormat="1" ht="18.600000000000001" thickBot="1">
      <c r="A12" s="1473">
        <v>6</v>
      </c>
      <c r="B12" s="1474"/>
      <c r="C12" s="1475" t="s">
        <v>1862</v>
      </c>
      <c r="D12" s="1476">
        <v>6133562338.6199999</v>
      </c>
      <c r="E12" s="1476">
        <v>2324487776.6750002</v>
      </c>
      <c r="F12" s="1476">
        <v>410542949.54000002</v>
      </c>
      <c r="G12" s="1476">
        <v>2735030726.2150002</v>
      </c>
      <c r="H12" s="1476">
        <v>170775866.02000001</v>
      </c>
      <c r="I12" s="1477">
        <v>928744628.42499995</v>
      </c>
      <c r="J12" s="1476">
        <v>0</v>
      </c>
      <c r="K12" s="1476">
        <v>458865</v>
      </c>
      <c r="L12" s="1476">
        <v>2623343317.0649996</v>
      </c>
      <c r="M12" s="1476">
        <v>361896992.47000003</v>
      </c>
      <c r="N12" s="1476">
        <v>3914443802.9599996</v>
      </c>
      <c r="O12" s="1476">
        <v>12953812733.814999</v>
      </c>
      <c r="P12" s="755"/>
      <c r="R12" s="1696">
        <v>1</v>
      </c>
      <c r="S12" s="1694">
        <v>150000000</v>
      </c>
      <c r="T12" s="1694">
        <v>0.26</v>
      </c>
      <c r="U12" s="1694">
        <v>39000000</v>
      </c>
      <c r="V12" s="1695"/>
      <c r="W12" s="773">
        <v>-241452711.07500029</v>
      </c>
    </row>
    <row r="13" spans="1:23" s="708" customFormat="1" ht="17.25" customHeight="1">
      <c r="A13" s="1453">
        <v>7</v>
      </c>
      <c r="B13" s="1467" t="s">
        <v>1029</v>
      </c>
      <c r="C13" s="1468" t="s">
        <v>1399</v>
      </c>
      <c r="D13" s="1456">
        <v>2174815227.2199998</v>
      </c>
      <c r="E13" s="1456">
        <v>190980216.58000001</v>
      </c>
      <c r="F13" s="1456">
        <v>250083379.71000001</v>
      </c>
      <c r="G13" s="1456">
        <v>441063596.29000002</v>
      </c>
      <c r="H13" s="1457">
        <v>0</v>
      </c>
      <c r="I13" s="1456">
        <v>896264731.59000003</v>
      </c>
      <c r="J13" s="1456">
        <v>0</v>
      </c>
      <c r="K13" s="1456">
        <v>0</v>
      </c>
      <c r="L13" s="1456">
        <v>2118871323.72</v>
      </c>
      <c r="M13" s="1456">
        <v>74129930.260000005</v>
      </c>
      <c r="N13" s="1456">
        <v>3089265985.5700002</v>
      </c>
      <c r="O13" s="1456">
        <v>5705144809.0799999</v>
      </c>
      <c r="P13" s="710"/>
      <c r="Q13" s="1714" t="s">
        <v>1058</v>
      </c>
      <c r="R13" s="1697">
        <v>2</v>
      </c>
      <c r="S13" s="1694">
        <v>150000000</v>
      </c>
      <c r="T13" s="1694">
        <v>0.25</v>
      </c>
      <c r="U13" s="1694">
        <v>37500000</v>
      </c>
      <c r="V13" s="1694"/>
    </row>
    <row r="14" spans="1:23" s="773" customFormat="1" ht="18">
      <c r="A14" s="1473">
        <v>8</v>
      </c>
      <c r="B14" s="1478"/>
      <c r="C14" s="1479" t="s">
        <v>1863</v>
      </c>
      <c r="D14" s="1480">
        <v>3958747111.4000001</v>
      </c>
      <c r="E14" s="1480">
        <v>2133507560.0950003</v>
      </c>
      <c r="F14" s="1480">
        <v>160459569.83000001</v>
      </c>
      <c r="G14" s="1480">
        <v>2293967129.9250002</v>
      </c>
      <c r="H14" s="1480">
        <v>170775866.02000001</v>
      </c>
      <c r="I14" s="1480">
        <v>32479896.834999919</v>
      </c>
      <c r="J14" s="1480">
        <v>0</v>
      </c>
      <c r="K14" s="1480">
        <v>458865</v>
      </c>
      <c r="L14" s="1480">
        <v>504471993.34499955</v>
      </c>
      <c r="M14" s="1480">
        <v>287767062.21000004</v>
      </c>
      <c r="N14" s="1480">
        <v>825177817.38999939</v>
      </c>
      <c r="O14" s="1480">
        <v>7248667924.7349987</v>
      </c>
      <c r="P14" s="755"/>
      <c r="Q14" s="946">
        <v>724866792.47349989</v>
      </c>
      <c r="R14" s="1696">
        <v>3</v>
      </c>
      <c r="S14" s="1694">
        <v>150000000</v>
      </c>
      <c r="T14" s="1694">
        <v>0.24</v>
      </c>
      <c r="U14" s="1694">
        <v>36000000</v>
      </c>
      <c r="V14" s="1695"/>
    </row>
    <row r="15" spans="1:23" s="708" customFormat="1" ht="18">
      <c r="A15" s="1453">
        <v>9</v>
      </c>
      <c r="B15" s="1481"/>
      <c r="C15" s="1460"/>
      <c r="D15" s="1482">
        <v>0.5</v>
      </c>
      <c r="E15" s="1482">
        <v>0.5</v>
      </c>
      <c r="F15" s="1482">
        <v>1</v>
      </c>
      <c r="G15" s="1456"/>
      <c r="H15" s="1483">
        <v>0.5</v>
      </c>
      <c r="I15" s="1482">
        <v>1</v>
      </c>
      <c r="J15" s="1482">
        <v>0.5</v>
      </c>
      <c r="K15" s="1482">
        <v>0.5</v>
      </c>
      <c r="L15" s="1482">
        <v>0.5</v>
      </c>
      <c r="M15" s="1482">
        <v>0.5</v>
      </c>
      <c r="N15" s="1456"/>
      <c r="O15" s="1456"/>
      <c r="P15" s="710"/>
      <c r="R15" s="1697">
        <v>4</v>
      </c>
      <c r="S15" s="1694">
        <v>150000000</v>
      </c>
      <c r="T15" s="1694">
        <v>0.22</v>
      </c>
      <c r="U15" s="1694">
        <v>33000000</v>
      </c>
      <c r="V15" s="1694"/>
    </row>
    <row r="16" spans="1:23" s="708" customFormat="1" ht="41.4">
      <c r="A16" s="1453">
        <v>10</v>
      </c>
      <c r="B16" s="1484"/>
      <c r="C16" s="1485" t="s">
        <v>999</v>
      </c>
      <c r="D16" s="1482">
        <v>1979373555.7</v>
      </c>
      <c r="E16" s="1482">
        <v>1066753780.0475001</v>
      </c>
      <c r="F16" s="1482">
        <v>160459569.83000001</v>
      </c>
      <c r="G16" s="1456">
        <v>1227213349.8775001</v>
      </c>
      <c r="H16" s="1483">
        <v>85387933.010000005</v>
      </c>
      <c r="I16" s="1482">
        <v>32479896.834999919</v>
      </c>
      <c r="J16" s="1482">
        <v>0</v>
      </c>
      <c r="K16" s="1482">
        <v>229432.5</v>
      </c>
      <c r="L16" s="1482">
        <v>252235996.67249978</v>
      </c>
      <c r="M16" s="1482">
        <v>143883531.10500002</v>
      </c>
      <c r="N16" s="1456">
        <v>428828857.11249971</v>
      </c>
      <c r="O16" s="1456">
        <v>3720803695.7000003</v>
      </c>
      <c r="P16" s="710"/>
      <c r="Q16" s="708">
        <v>1674361663.0650001</v>
      </c>
      <c r="R16" s="1697">
        <v>5</v>
      </c>
      <c r="S16" s="1694">
        <v>150000000</v>
      </c>
      <c r="T16" s="1694">
        <v>0.2</v>
      </c>
      <c r="U16" s="1694">
        <v>30000000</v>
      </c>
      <c r="V16" s="1694"/>
    </row>
    <row r="17" spans="1:26" s="773" customFormat="1" ht="18">
      <c r="A17" s="1453">
        <v>11</v>
      </c>
      <c r="B17" s="1463"/>
      <c r="C17" s="1485" t="s">
        <v>1000</v>
      </c>
      <c r="D17" s="1465">
        <v>317374543.31737494</v>
      </c>
      <c r="E17" s="1465">
        <v>0</v>
      </c>
      <c r="F17" s="1465">
        <v>0</v>
      </c>
      <c r="G17" s="1458">
        <v>499104916.19440007</v>
      </c>
      <c r="H17" s="1466">
        <v>15416732.974121017</v>
      </c>
      <c r="I17" s="1465">
        <v>0</v>
      </c>
      <c r="J17" s="1465">
        <v>0</v>
      </c>
      <c r="K17" s="1465">
        <v>0</v>
      </c>
      <c r="L17" s="1465">
        <v>0</v>
      </c>
      <c r="M17" s="1458">
        <v>0</v>
      </c>
      <c r="N17" s="1458">
        <v>114492645.61410423</v>
      </c>
      <c r="O17" s="1458">
        <v>946388838.10000026</v>
      </c>
      <c r="P17" s="755"/>
      <c r="R17" s="1696">
        <v>6</v>
      </c>
      <c r="S17" s="1694">
        <v>150000000</v>
      </c>
      <c r="T17" s="1694">
        <v>0.18</v>
      </c>
      <c r="U17" s="1694">
        <v>27000000</v>
      </c>
      <c r="V17" s="1695"/>
    </row>
    <row r="18" spans="1:26" s="708" customFormat="1" ht="28.2" thickBot="1">
      <c r="A18" s="1453">
        <v>12</v>
      </c>
      <c r="B18" s="1484"/>
      <c r="C18" s="1485" t="s">
        <v>401</v>
      </c>
      <c r="D18" s="1461">
        <v>17387649.57</v>
      </c>
      <c r="E18" s="1461">
        <v>56169855.890000001</v>
      </c>
      <c r="F18" s="1461">
        <v>59770534.18</v>
      </c>
      <c r="G18" s="1456">
        <v>115940390.06999999</v>
      </c>
      <c r="H18" s="1462">
        <v>0</v>
      </c>
      <c r="I18" s="1461">
        <v>46083283.869999997</v>
      </c>
      <c r="J18" s="1461">
        <v>0</v>
      </c>
      <c r="K18" s="1461">
        <v>0</v>
      </c>
      <c r="L18" s="1461">
        <v>514566966.04000002</v>
      </c>
      <c r="M18" s="1461">
        <v>15959483.380000001</v>
      </c>
      <c r="N18" s="1456">
        <v>576609733.28999996</v>
      </c>
      <c r="O18" s="1456">
        <v>709937772.92999995</v>
      </c>
      <c r="P18" s="710"/>
      <c r="Q18" s="708">
        <v>946388838.10000026</v>
      </c>
      <c r="R18" s="1697">
        <v>7</v>
      </c>
      <c r="S18" s="1694">
        <v>300000000</v>
      </c>
      <c r="T18" s="1694">
        <v>0.17</v>
      </c>
      <c r="U18" s="1694">
        <v>51000000</v>
      </c>
      <c r="V18" s="1694"/>
    </row>
    <row r="19" spans="1:26" s="708" customFormat="1" ht="18.75" customHeight="1" thickBot="1">
      <c r="A19" s="1453">
        <v>13</v>
      </c>
      <c r="B19" s="1467" t="s">
        <v>1029</v>
      </c>
      <c r="C19" s="1468" t="s">
        <v>402</v>
      </c>
      <c r="D19" s="1461">
        <v>0</v>
      </c>
      <c r="E19" s="1461">
        <v>0</v>
      </c>
      <c r="F19" s="1461">
        <v>0</v>
      </c>
      <c r="G19" s="1456">
        <v>0</v>
      </c>
      <c r="H19" s="1462">
        <v>0</v>
      </c>
      <c r="I19" s="1461">
        <v>0</v>
      </c>
      <c r="J19" s="1461">
        <v>0</v>
      </c>
      <c r="K19" s="1461">
        <v>0</v>
      </c>
      <c r="L19" s="1461">
        <v>0</v>
      </c>
      <c r="M19" s="1461">
        <v>0</v>
      </c>
      <c r="N19" s="1456">
        <v>0</v>
      </c>
      <c r="O19" s="1456">
        <v>0</v>
      </c>
      <c r="P19" s="710"/>
      <c r="R19" s="1697"/>
      <c r="S19" s="1698">
        <v>1200000000</v>
      </c>
      <c r="T19" s="1694"/>
      <c r="U19" s="1694"/>
      <c r="V19" s="1694"/>
      <c r="Z19" s="708">
        <v>2735030726.2150002</v>
      </c>
    </row>
    <row r="20" spans="1:26" s="708" customFormat="1" ht="27.75" customHeight="1">
      <c r="A20" s="1453">
        <v>14</v>
      </c>
      <c r="B20" s="1481" t="s">
        <v>1029</v>
      </c>
      <c r="C20" s="1460" t="s">
        <v>1300</v>
      </c>
      <c r="D20" s="1461">
        <v>1791264</v>
      </c>
      <c r="E20" s="1461">
        <v>666993.12</v>
      </c>
      <c r="F20" s="1461">
        <v>0</v>
      </c>
      <c r="G20" s="1456">
        <v>666993.12</v>
      </c>
      <c r="H20" s="1462">
        <v>0</v>
      </c>
      <c r="I20" s="1461">
        <v>0</v>
      </c>
      <c r="J20" s="1461">
        <v>0</v>
      </c>
      <c r="K20" s="1461">
        <v>0</v>
      </c>
      <c r="L20" s="1461">
        <v>0</v>
      </c>
      <c r="M20" s="1461">
        <v>0</v>
      </c>
      <c r="N20" s="1456">
        <v>0</v>
      </c>
      <c r="O20" s="1456">
        <v>2458257.12</v>
      </c>
      <c r="P20" s="710"/>
      <c r="Q20" s="708">
        <v>0</v>
      </c>
      <c r="R20" s="1697"/>
      <c r="S20" s="1699">
        <v>1535030726.2150002</v>
      </c>
      <c r="T20" s="1694">
        <v>0.16</v>
      </c>
      <c r="U20" s="1694">
        <v>245604916.19440004</v>
      </c>
      <c r="V20" s="1694"/>
      <c r="W20" s="773">
        <v>447283921.90560019</v>
      </c>
    </row>
    <row r="21" spans="1:26" s="708" customFormat="1" ht="29.25" customHeight="1" thickBot="1">
      <c r="A21" s="1453">
        <v>15</v>
      </c>
      <c r="B21" s="1486" t="s">
        <v>1029</v>
      </c>
      <c r="C21" s="1468" t="s">
        <v>652</v>
      </c>
      <c r="D21" s="1456">
        <v>1473590147.99</v>
      </c>
      <c r="E21" s="1456">
        <v>441363524.95999998</v>
      </c>
      <c r="F21" s="1456">
        <v>63121932.840000004</v>
      </c>
      <c r="G21" s="1456">
        <v>504485457.79999995</v>
      </c>
      <c r="H21" s="1457">
        <v>0</v>
      </c>
      <c r="I21" s="1456">
        <v>25827096.73</v>
      </c>
      <c r="J21" s="1456">
        <v>0</v>
      </c>
      <c r="K21" s="1456">
        <v>0</v>
      </c>
      <c r="L21" s="1456">
        <v>111564329.87</v>
      </c>
      <c r="M21" s="1456">
        <v>92164300.469999999</v>
      </c>
      <c r="N21" s="1456">
        <v>229555727.06999999</v>
      </c>
      <c r="O21" s="1456">
        <v>2207631332.8600001</v>
      </c>
      <c r="P21" s="710">
        <v>2210089589.98</v>
      </c>
      <c r="Q21" s="947">
        <v>2210089589.98</v>
      </c>
      <c r="R21" s="1697" t="s">
        <v>534</v>
      </c>
      <c r="S21" s="1694">
        <v>2735030726.2150002</v>
      </c>
      <c r="T21" s="1694"/>
      <c r="U21" s="1700">
        <v>499104916.19440007</v>
      </c>
      <c r="V21" s="1694" t="s">
        <v>551</v>
      </c>
      <c r="W21" s="947">
        <v>317374543.31737494</v>
      </c>
      <c r="X21" s="708">
        <v>-28863131.359999999</v>
      </c>
    </row>
    <row r="22" spans="1:26" s="773" customFormat="1" ht="18.600000000000001" thickBot="1">
      <c r="A22" s="1453">
        <v>16</v>
      </c>
      <c r="B22" s="1487"/>
      <c r="C22" s="1488" t="s">
        <v>671</v>
      </c>
      <c r="D22" s="1489">
        <v>1475381411.99</v>
      </c>
      <c r="E22" s="1489">
        <v>442030518.07999998</v>
      </c>
      <c r="F22" s="1489">
        <v>63121932.840000004</v>
      </c>
      <c r="G22" s="1489">
        <v>505152450.91999996</v>
      </c>
      <c r="H22" s="1490">
        <v>0</v>
      </c>
      <c r="I22" s="1489">
        <v>25827096.73</v>
      </c>
      <c r="J22" s="1489">
        <v>0</v>
      </c>
      <c r="K22" s="1489">
        <v>0</v>
      </c>
      <c r="L22" s="1489">
        <v>111564329.87</v>
      </c>
      <c r="M22" s="1489">
        <v>92164300.469999999</v>
      </c>
      <c r="N22" s="1489">
        <v>229555727.06999999</v>
      </c>
      <c r="O22" s="1489">
        <v>2210089589.98</v>
      </c>
      <c r="P22" s="755"/>
      <c r="Q22" s="773">
        <v>571351375.35000002</v>
      </c>
      <c r="R22" s="1694" t="s">
        <v>1667</v>
      </c>
      <c r="S22" s="1694"/>
      <c r="T22" s="1694"/>
      <c r="U22" s="1700">
        <v>4954700794.8099985</v>
      </c>
      <c r="V22" s="1695" t="s">
        <v>532</v>
      </c>
      <c r="W22" s="941">
        <v>15416732.974121017</v>
      </c>
    </row>
    <row r="23" spans="1:26" s="708" customFormat="1" ht="18">
      <c r="A23" s="1453">
        <v>17</v>
      </c>
      <c r="B23" s="1484"/>
      <c r="C23" s="1485" t="s">
        <v>653</v>
      </c>
      <c r="D23" s="1461">
        <v>-1457993762.4200001</v>
      </c>
      <c r="E23" s="1461">
        <v>-385860662.19</v>
      </c>
      <c r="F23" s="1461">
        <v>-3351398.6600000039</v>
      </c>
      <c r="G23" s="1456">
        <v>-389212060.85000002</v>
      </c>
      <c r="H23" s="1462">
        <v>0</v>
      </c>
      <c r="I23" s="1461">
        <v>20256187.139999997</v>
      </c>
      <c r="J23" s="1461">
        <v>0</v>
      </c>
      <c r="K23" s="1461">
        <v>0</v>
      </c>
      <c r="L23" s="1461">
        <v>403002636.17000002</v>
      </c>
      <c r="M23" s="1461">
        <v>-76204817.090000004</v>
      </c>
      <c r="N23" s="1456">
        <v>347054006.22000003</v>
      </c>
      <c r="O23" s="1456">
        <v>-1500151817.05</v>
      </c>
      <c r="P23" s="710"/>
      <c r="Q23" s="708">
        <v>2781440965.3299999</v>
      </c>
      <c r="R23" s="1695">
        <v>825177817.38999939</v>
      </c>
      <c r="S23" s="1694"/>
      <c r="T23" s="1694"/>
      <c r="U23" s="1694"/>
      <c r="V23" s="1694" t="s">
        <v>1670</v>
      </c>
      <c r="W23" s="708">
        <v>114492645.61410423</v>
      </c>
      <c r="X23" s="708">
        <v>74492645.614104226</v>
      </c>
    </row>
    <row r="24" spans="1:26" s="708" customFormat="1" ht="27.6">
      <c r="A24" s="1453">
        <v>18</v>
      </c>
      <c r="B24" s="1454"/>
      <c r="C24" s="1491" t="s">
        <v>654</v>
      </c>
      <c r="D24" s="1462">
        <v>15583889</v>
      </c>
      <c r="E24" s="1462">
        <v>64742620</v>
      </c>
      <c r="F24" s="1462">
        <v>10491</v>
      </c>
      <c r="G24" s="1457">
        <v>64753111</v>
      </c>
      <c r="H24" s="1462">
        <v>7222505</v>
      </c>
      <c r="I24" s="1462">
        <v>51932981</v>
      </c>
      <c r="J24" s="1462">
        <v>100000</v>
      </c>
      <c r="K24" s="1462">
        <v>0</v>
      </c>
      <c r="L24" s="1462">
        <v>159488188</v>
      </c>
      <c r="M24" s="1462">
        <v>145045</v>
      </c>
      <c r="N24" s="1457">
        <v>211666214</v>
      </c>
      <c r="O24" s="1457">
        <v>299225719</v>
      </c>
      <c r="P24" s="710"/>
      <c r="R24" s="1696">
        <v>1</v>
      </c>
      <c r="S24" s="1694">
        <v>150000000</v>
      </c>
      <c r="T24" s="1694">
        <v>0.35</v>
      </c>
      <c r="U24" s="1694">
        <v>52500000</v>
      </c>
      <c r="V24" s="1694"/>
      <c r="W24" s="708">
        <v>1.0430359675824217</v>
      </c>
    </row>
    <row r="25" spans="1:26" s="708" customFormat="1" ht="28.2">
      <c r="A25" s="1453">
        <v>19</v>
      </c>
      <c r="B25" s="1459" t="s">
        <v>952</v>
      </c>
      <c r="C25" s="1492" t="s">
        <v>411</v>
      </c>
      <c r="D25" s="1461">
        <v>2515479.2999999998</v>
      </c>
      <c r="E25" s="1461">
        <v>723580.02</v>
      </c>
      <c r="F25" s="1461">
        <v>0</v>
      </c>
      <c r="G25" s="1456">
        <v>723580.02</v>
      </c>
      <c r="H25" s="1462">
        <v>0</v>
      </c>
      <c r="I25" s="1461">
        <v>0</v>
      </c>
      <c r="J25" s="1461">
        <v>0</v>
      </c>
      <c r="K25" s="1461">
        <v>0</v>
      </c>
      <c r="L25" s="1461">
        <v>0</v>
      </c>
      <c r="M25" s="1461">
        <v>245878.39999999999</v>
      </c>
      <c r="N25" s="1456">
        <v>245878.39999999999</v>
      </c>
      <c r="O25" s="1456">
        <v>3484937.7199999997</v>
      </c>
      <c r="P25" s="710"/>
      <c r="Q25" s="708">
        <v>12702533.780000001</v>
      </c>
      <c r="R25" s="943">
        <v>2</v>
      </c>
      <c r="S25" s="708">
        <v>150000000</v>
      </c>
      <c r="T25" s="708">
        <v>0.33</v>
      </c>
      <c r="U25" s="708">
        <v>49500000</v>
      </c>
      <c r="W25" s="708">
        <v>288511411.95737493</v>
      </c>
    </row>
    <row r="26" spans="1:26" s="708" customFormat="1" ht="28.8" thickBot="1">
      <c r="A26" s="1453">
        <v>20</v>
      </c>
      <c r="B26" s="1469" t="s">
        <v>952</v>
      </c>
      <c r="C26" s="1468" t="s">
        <v>412</v>
      </c>
      <c r="D26" s="1471">
        <v>1542177081.5799999</v>
      </c>
      <c r="E26" s="1471">
        <v>211768304.56999999</v>
      </c>
      <c r="F26" s="1471">
        <v>77445815</v>
      </c>
      <c r="G26" s="1456">
        <v>289214119.56999999</v>
      </c>
      <c r="H26" s="1493">
        <v>0</v>
      </c>
      <c r="I26" s="1471">
        <v>40016534.770000003</v>
      </c>
      <c r="J26" s="1471">
        <v>0</v>
      </c>
      <c r="K26" s="1471">
        <v>0</v>
      </c>
      <c r="L26" s="1471">
        <v>78338671.099999994</v>
      </c>
      <c r="M26" s="1471">
        <v>8734655.2799999993</v>
      </c>
      <c r="N26" s="1456">
        <v>127089861.15000001</v>
      </c>
      <c r="O26" s="1456">
        <v>1958481062.3</v>
      </c>
      <c r="P26" s="710"/>
      <c r="Q26" s="708">
        <v>48337274.119999997</v>
      </c>
      <c r="R26" s="759">
        <v>3</v>
      </c>
      <c r="S26" s="708">
        <v>150000000</v>
      </c>
      <c r="T26" s="708">
        <v>0.32</v>
      </c>
      <c r="U26" s="708">
        <v>48000000</v>
      </c>
      <c r="W26" s="708">
        <v>357374543.31737494</v>
      </c>
    </row>
    <row r="27" spans="1:26" s="773" customFormat="1" ht="14.4" thickBot="1">
      <c r="A27" s="1453">
        <v>21</v>
      </c>
      <c r="B27" s="1487"/>
      <c r="C27" s="1488" t="s">
        <v>671</v>
      </c>
      <c r="D27" s="1489">
        <v>1560276449.8799999</v>
      </c>
      <c r="E27" s="1489">
        <v>277234504.58999997</v>
      </c>
      <c r="F27" s="1489">
        <v>77456306</v>
      </c>
      <c r="G27" s="1489">
        <v>354690810.58999997</v>
      </c>
      <c r="H27" s="1490">
        <v>7222505</v>
      </c>
      <c r="I27" s="1489">
        <v>91949515.770000011</v>
      </c>
      <c r="J27" s="1489">
        <v>100000</v>
      </c>
      <c r="K27" s="1489">
        <v>0</v>
      </c>
      <c r="L27" s="1489">
        <v>237826859.09999999</v>
      </c>
      <c r="M27" s="1489">
        <v>9125578.6799999997</v>
      </c>
      <c r="N27" s="1489">
        <v>339001953.55000001</v>
      </c>
      <c r="O27" s="1489">
        <v>2261191719.02</v>
      </c>
      <c r="P27" s="755"/>
      <c r="Q27" s="773">
        <v>-35634740.339999996</v>
      </c>
      <c r="R27" s="943">
        <v>4</v>
      </c>
      <c r="S27" s="708">
        <v>150000000</v>
      </c>
      <c r="T27" s="708">
        <v>0.3</v>
      </c>
      <c r="U27" s="708">
        <v>45000000</v>
      </c>
    </row>
    <row r="28" spans="1:26" s="708" customFormat="1" ht="42">
      <c r="A28" s="1453">
        <v>22</v>
      </c>
      <c r="B28" s="1494" t="s">
        <v>1029</v>
      </c>
      <c r="C28" s="1492" t="s">
        <v>410</v>
      </c>
      <c r="D28" s="1456">
        <v>389723389</v>
      </c>
      <c r="E28" s="1456">
        <v>81227842</v>
      </c>
      <c r="F28" s="1456">
        <v>68003416</v>
      </c>
      <c r="G28" s="1456">
        <v>149231258</v>
      </c>
      <c r="H28" s="1457">
        <v>0</v>
      </c>
      <c r="I28" s="1456">
        <v>0</v>
      </c>
      <c r="J28" s="1456">
        <v>0</v>
      </c>
      <c r="K28" s="1456">
        <v>0</v>
      </c>
      <c r="L28" s="1456">
        <v>69424657.260000005</v>
      </c>
      <c r="M28" s="1456">
        <v>0</v>
      </c>
      <c r="N28" s="1456">
        <v>69424657.260000005</v>
      </c>
      <c r="O28" s="1456">
        <v>608379304.25999999</v>
      </c>
      <c r="P28" s="710"/>
      <c r="R28" s="943">
        <v>5</v>
      </c>
      <c r="S28" s="708">
        <v>150000000</v>
      </c>
      <c r="T28" s="708">
        <v>0.28000000000000003</v>
      </c>
      <c r="U28" s="708">
        <v>42000000.000000007</v>
      </c>
    </row>
    <row r="29" spans="1:26" s="773" customFormat="1">
      <c r="A29" s="1473">
        <v>23</v>
      </c>
      <c r="B29" s="1495"/>
      <c r="C29" s="1496" t="s">
        <v>285</v>
      </c>
      <c r="D29" s="1480">
        <v>1170553060.8799999</v>
      </c>
      <c r="E29" s="1480">
        <v>196006662.58999997</v>
      </c>
      <c r="F29" s="1480">
        <v>9452890</v>
      </c>
      <c r="G29" s="1497">
        <v>205459552.58999997</v>
      </c>
      <c r="H29" s="1480">
        <v>7222505</v>
      </c>
      <c r="I29" s="1480">
        <v>91949515.770000011</v>
      </c>
      <c r="J29" s="1480">
        <v>100000</v>
      </c>
      <c r="K29" s="1480">
        <v>0</v>
      </c>
      <c r="L29" s="1480">
        <v>168402201.83999997</v>
      </c>
      <c r="M29" s="1480">
        <v>9125578.6799999997</v>
      </c>
      <c r="N29" s="1480">
        <v>269577296.29000002</v>
      </c>
      <c r="O29" s="1497">
        <v>1652812414.7599998</v>
      </c>
      <c r="P29" s="755"/>
      <c r="R29" s="759">
        <v>6</v>
      </c>
      <c r="S29" s="708">
        <v>150000000</v>
      </c>
      <c r="T29" s="708">
        <v>0.26</v>
      </c>
      <c r="U29" s="708">
        <v>39000000</v>
      </c>
    </row>
    <row r="30" spans="1:26" s="708" customFormat="1" ht="26.4" customHeight="1">
      <c r="A30" s="1453">
        <v>24</v>
      </c>
      <c r="B30" s="1481"/>
      <c r="C30" s="1460" t="s">
        <v>286</v>
      </c>
      <c r="D30" s="1456">
        <v>412500000</v>
      </c>
      <c r="E30" s="1456">
        <v>104457515</v>
      </c>
      <c r="F30" s="1456">
        <v>220000000</v>
      </c>
      <c r="G30" s="1456">
        <v>324457515</v>
      </c>
      <c r="H30" s="1462">
        <v>22539766</v>
      </c>
      <c r="I30" s="1461">
        <v>156156029.22</v>
      </c>
      <c r="J30" s="1461">
        <v>0</v>
      </c>
      <c r="K30" s="1461">
        <v>0</v>
      </c>
      <c r="L30" s="1461">
        <v>1011304475</v>
      </c>
      <c r="M30" s="1461">
        <v>4000</v>
      </c>
      <c r="N30" s="1456">
        <v>1167464504.22</v>
      </c>
      <c r="O30" s="1456">
        <v>1926961785.22</v>
      </c>
      <c r="P30" s="710"/>
      <c r="R30" s="943">
        <v>7</v>
      </c>
      <c r="S30" s="708">
        <v>300000000</v>
      </c>
      <c r="T30" s="708">
        <v>0.24</v>
      </c>
      <c r="U30" s="708">
        <v>72000000</v>
      </c>
    </row>
    <row r="31" spans="1:26" s="708" customFormat="1" ht="27.6">
      <c r="A31" s="1453">
        <v>25</v>
      </c>
      <c r="B31" s="1481" t="s">
        <v>952</v>
      </c>
      <c r="C31" s="1460" t="s">
        <v>899</v>
      </c>
      <c r="D31" s="1461">
        <v>0</v>
      </c>
      <c r="E31" s="1461">
        <v>0</v>
      </c>
      <c r="F31" s="1461">
        <v>0</v>
      </c>
      <c r="G31" s="1456">
        <v>0</v>
      </c>
      <c r="H31" s="1462">
        <v>0</v>
      </c>
      <c r="I31" s="1461">
        <v>0</v>
      </c>
      <c r="J31" s="1461">
        <v>0</v>
      </c>
      <c r="K31" s="1461">
        <v>0</v>
      </c>
      <c r="L31" s="1461">
        <v>0</v>
      </c>
      <c r="M31" s="1461">
        <v>0</v>
      </c>
      <c r="N31" s="1456">
        <v>0</v>
      </c>
      <c r="O31" s="1456">
        <v>0</v>
      </c>
      <c r="P31" s="710"/>
      <c r="R31" s="943"/>
      <c r="S31" s="941">
        <v>-374822182.61000061</v>
      </c>
      <c r="T31" s="708">
        <v>0.22</v>
      </c>
      <c r="U31" s="708">
        <v>-82460880.174200132</v>
      </c>
    </row>
    <row r="32" spans="1:26" s="708" customFormat="1" ht="28.2" thickBot="1">
      <c r="A32" s="1453">
        <v>26</v>
      </c>
      <c r="B32" s="1498" t="s">
        <v>952</v>
      </c>
      <c r="C32" s="1468" t="s">
        <v>948</v>
      </c>
      <c r="D32" s="1461">
        <v>7542032211</v>
      </c>
      <c r="E32" s="1461">
        <v>570051429</v>
      </c>
      <c r="F32" s="1461">
        <v>269348109</v>
      </c>
      <c r="G32" s="1456">
        <v>839399538</v>
      </c>
      <c r="H32" s="1462">
        <v>30168127</v>
      </c>
      <c r="I32" s="1471">
        <v>0</v>
      </c>
      <c r="J32" s="1471">
        <v>0</v>
      </c>
      <c r="K32" s="1471">
        <v>0</v>
      </c>
      <c r="L32" s="1461">
        <v>17265737</v>
      </c>
      <c r="M32" s="1461">
        <v>19038718</v>
      </c>
      <c r="N32" s="1456">
        <v>36304455</v>
      </c>
      <c r="O32" s="1456">
        <v>8447904331</v>
      </c>
      <c r="P32" s="710"/>
      <c r="R32" s="708" t="s">
        <v>534</v>
      </c>
      <c r="U32" s="708">
        <v>265539119.82579988</v>
      </c>
    </row>
    <row r="33" spans="1:21" s="773" customFormat="1" ht="14.4" thickBot="1">
      <c r="A33" s="1453">
        <v>27</v>
      </c>
      <c r="B33" s="1487"/>
      <c r="C33" s="1488" t="s">
        <v>671</v>
      </c>
      <c r="D33" s="1489">
        <v>7954532211</v>
      </c>
      <c r="E33" s="1489">
        <v>674508944</v>
      </c>
      <c r="F33" s="1489">
        <v>489348109</v>
      </c>
      <c r="G33" s="1489">
        <v>1163857053</v>
      </c>
      <c r="H33" s="1490">
        <v>52707893</v>
      </c>
      <c r="I33" s="1489">
        <v>156156029.22</v>
      </c>
      <c r="J33" s="1489">
        <v>0</v>
      </c>
      <c r="K33" s="1489">
        <v>0</v>
      </c>
      <c r="L33" s="1489">
        <v>1028570212</v>
      </c>
      <c r="M33" s="1489">
        <v>19042718</v>
      </c>
      <c r="N33" s="1489">
        <v>1203768959.22</v>
      </c>
      <c r="O33" s="1458">
        <v>10374866116.219999</v>
      </c>
      <c r="P33" s="755"/>
      <c r="R33" s="708"/>
      <c r="S33" s="708"/>
      <c r="T33" s="708"/>
      <c r="U33" s="947"/>
    </row>
    <row r="34" spans="1:21" s="708" customFormat="1" ht="24.75" customHeight="1">
      <c r="A34" s="1453">
        <v>28</v>
      </c>
      <c r="B34" s="1494" t="s">
        <v>1029</v>
      </c>
      <c r="C34" s="1492" t="s">
        <v>413</v>
      </c>
      <c r="D34" s="1456">
        <v>4525219326</v>
      </c>
      <c r="E34" s="1456">
        <v>115352683</v>
      </c>
      <c r="F34" s="1456">
        <v>153995426</v>
      </c>
      <c r="G34" s="1456">
        <v>269348109</v>
      </c>
      <c r="H34" s="1457">
        <v>13176973</v>
      </c>
      <c r="I34" s="1456">
        <v>79309220</v>
      </c>
      <c r="J34" s="1456">
        <v>0</v>
      </c>
      <c r="K34" s="1456">
        <v>0</v>
      </c>
      <c r="L34" s="1456">
        <v>502985106</v>
      </c>
      <c r="M34" s="1456">
        <v>10231924</v>
      </c>
      <c r="N34" s="1456">
        <v>592526250</v>
      </c>
      <c r="O34" s="1456">
        <v>5400270658</v>
      </c>
      <c r="P34" s="710"/>
      <c r="Q34" s="708" t="s">
        <v>163</v>
      </c>
      <c r="R34" s="773"/>
    </row>
    <row r="35" spans="1:21" s="773" customFormat="1">
      <c r="A35" s="1453">
        <v>29</v>
      </c>
      <c r="B35" s="1499"/>
      <c r="C35" s="1470" t="s">
        <v>949</v>
      </c>
      <c r="D35" s="1500">
        <v>3429312885</v>
      </c>
      <c r="E35" s="1500">
        <v>559156261</v>
      </c>
      <c r="F35" s="1500">
        <v>335352683</v>
      </c>
      <c r="G35" s="1465">
        <v>894508944</v>
      </c>
      <c r="H35" s="1472">
        <v>39530920</v>
      </c>
      <c r="I35" s="1500">
        <v>76846809.219999999</v>
      </c>
      <c r="J35" s="1500">
        <v>0</v>
      </c>
      <c r="K35" s="1500">
        <v>0</v>
      </c>
      <c r="L35" s="1500">
        <v>525585106</v>
      </c>
      <c r="M35" s="1500">
        <v>8810794</v>
      </c>
      <c r="N35" s="1465">
        <v>611242709.22000003</v>
      </c>
      <c r="O35" s="1465">
        <v>4974595458.2199993</v>
      </c>
      <c r="P35" s="755"/>
      <c r="R35" s="708" t="s">
        <v>1668</v>
      </c>
      <c r="S35" s="708"/>
      <c r="T35" s="708"/>
      <c r="U35" s="708"/>
    </row>
    <row r="36" spans="1:21" s="708" customFormat="1" ht="28.2" thickBot="1">
      <c r="A36" s="1453">
        <v>30</v>
      </c>
      <c r="B36" s="1501"/>
      <c r="C36" s="1501" t="s">
        <v>950</v>
      </c>
      <c r="D36" s="1502">
        <v>1708021045</v>
      </c>
      <c r="E36" s="1461">
        <v>852257134</v>
      </c>
      <c r="F36" s="1502">
        <v>235824650</v>
      </c>
      <c r="G36" s="1502">
        <v>1088081784</v>
      </c>
      <c r="H36" s="1503">
        <v>17159863</v>
      </c>
      <c r="I36" s="1502">
        <v>0</v>
      </c>
      <c r="J36" s="1502">
        <v>0</v>
      </c>
      <c r="K36" s="1502">
        <v>0</v>
      </c>
      <c r="L36" s="1502">
        <v>0</v>
      </c>
      <c r="M36" s="1502">
        <v>800525015.22000003</v>
      </c>
      <c r="N36" s="1461">
        <v>800525015.22000003</v>
      </c>
      <c r="O36" s="1461">
        <v>3613787707.2200003</v>
      </c>
      <c r="P36" s="710"/>
      <c r="R36" s="773">
        <v>170775866.02000001</v>
      </c>
    </row>
    <row r="37" spans="1:21" s="708" customFormat="1" ht="14.4">
      <c r="A37" s="1442"/>
      <c r="B37" s="1504"/>
      <c r="C37" s="1504"/>
      <c r="D37" s="1504"/>
      <c r="E37" s="1504"/>
      <c r="F37" s="1504"/>
      <c r="G37" s="1504"/>
      <c r="H37" s="1504"/>
      <c r="I37" s="1504"/>
      <c r="J37" s="1504"/>
      <c r="K37" s="1504"/>
      <c r="L37" s="1504"/>
      <c r="M37" s="1504"/>
      <c r="N37" s="1504"/>
      <c r="O37" s="1504"/>
      <c r="P37" s="710"/>
      <c r="R37" s="759">
        <v>1</v>
      </c>
      <c r="S37" s="708">
        <v>50000000</v>
      </c>
      <c r="T37" s="708">
        <v>0.35</v>
      </c>
      <c r="U37" s="708">
        <v>17500000</v>
      </c>
    </row>
    <row r="38" spans="1:21" s="708" customFormat="1" ht="14.4">
      <c r="A38" s="1442"/>
      <c r="B38" s="1504"/>
      <c r="C38" s="1504"/>
      <c r="D38" s="1504"/>
      <c r="E38" s="1504"/>
      <c r="F38" s="1504"/>
      <c r="G38" s="1504"/>
      <c r="H38" s="1504"/>
      <c r="I38" s="1504"/>
      <c r="J38" s="1504"/>
      <c r="K38" s="1504"/>
      <c r="L38" s="1504"/>
      <c r="M38" s="1504"/>
      <c r="N38" s="1504"/>
      <c r="O38" s="1504"/>
      <c r="P38" s="710"/>
      <c r="R38" s="943">
        <v>2</v>
      </c>
      <c r="S38" s="708">
        <v>50000000</v>
      </c>
      <c r="T38" s="708">
        <v>0.33</v>
      </c>
      <c r="U38" s="708">
        <v>16500000</v>
      </c>
    </row>
    <row r="39" spans="1:21" s="708" customFormat="1" ht="14.4">
      <c r="A39" s="1442"/>
      <c r="B39" s="1504"/>
      <c r="C39" s="1504"/>
      <c r="D39" s="1504"/>
      <c r="E39" s="1504"/>
      <c r="F39" s="1504"/>
      <c r="G39" s="1504"/>
      <c r="H39" s="1504"/>
      <c r="I39" s="1504"/>
      <c r="J39" s="1504"/>
      <c r="K39" s="1504"/>
      <c r="L39" s="1504"/>
      <c r="M39" s="1504"/>
      <c r="N39" s="1504"/>
      <c r="O39" s="1504"/>
      <c r="P39" s="710"/>
      <c r="R39" s="759">
        <v>3</v>
      </c>
      <c r="S39" s="708">
        <v>70775866.020000011</v>
      </c>
      <c r="T39" s="708">
        <v>0.32</v>
      </c>
      <c r="U39" s="708">
        <v>22648277.126400005</v>
      </c>
    </row>
    <row r="40" spans="1:21" s="708" customFormat="1" ht="14.4">
      <c r="A40" s="1442"/>
      <c r="B40" s="1504"/>
      <c r="C40" s="1504"/>
      <c r="D40" s="1461" t="s">
        <v>1768</v>
      </c>
      <c r="E40" s="1504"/>
      <c r="F40" s="1504"/>
      <c r="G40" s="1504"/>
      <c r="H40" s="1504"/>
      <c r="I40" s="1504">
        <v>3235155755</v>
      </c>
      <c r="J40" s="1504"/>
      <c r="K40" s="1504"/>
      <c r="L40" s="1504"/>
      <c r="M40" s="1504"/>
      <c r="N40" s="1504"/>
      <c r="O40" s="1504"/>
      <c r="P40" s="710"/>
      <c r="R40" s="759"/>
    </row>
    <row r="41" spans="1:21" s="708" customFormat="1" ht="14.4">
      <c r="A41" s="1442"/>
      <c r="B41" s="1504"/>
      <c r="C41" s="1504"/>
      <c r="D41" s="1504">
        <v>1</v>
      </c>
      <c r="E41" s="1504">
        <v>150000000</v>
      </c>
      <c r="F41" s="1504">
        <v>35</v>
      </c>
      <c r="G41" s="1504">
        <v>52500000</v>
      </c>
      <c r="H41" s="1504"/>
      <c r="I41" s="1504">
        <v>3209033288.8175001</v>
      </c>
      <c r="J41" s="1504"/>
      <c r="K41" s="1504"/>
      <c r="L41" s="1504"/>
      <c r="M41" s="1504"/>
      <c r="N41" s="1504"/>
      <c r="O41" s="1504"/>
      <c r="P41" s="710"/>
      <c r="R41" s="759"/>
    </row>
    <row r="42" spans="1:21" s="708" customFormat="1" ht="14.4">
      <c r="A42" s="1442"/>
      <c r="B42" s="1504"/>
      <c r="C42" s="1504"/>
      <c r="D42" s="1504">
        <v>2</v>
      </c>
      <c r="E42" s="1504">
        <v>150000000</v>
      </c>
      <c r="F42" s="1504">
        <v>33</v>
      </c>
      <c r="G42" s="1504">
        <v>49500000</v>
      </c>
      <c r="H42" s="1504"/>
      <c r="I42" s="1504">
        <v>26122466.182499886</v>
      </c>
      <c r="J42" s="1504"/>
      <c r="K42" s="1504">
        <v>11386453.33</v>
      </c>
      <c r="L42" s="1504"/>
      <c r="M42" s="1504"/>
      <c r="N42" s="1504"/>
      <c r="O42" s="1504"/>
      <c r="P42" s="710"/>
      <c r="R42" s="759"/>
    </row>
    <row r="43" spans="1:21" s="708" customFormat="1" ht="14.4">
      <c r="A43" s="1442"/>
      <c r="B43" s="1504"/>
      <c r="C43" s="1504"/>
      <c r="D43" s="1504">
        <v>3</v>
      </c>
      <c r="E43" s="1504">
        <v>150000000</v>
      </c>
      <c r="F43" s="1504">
        <v>32</v>
      </c>
      <c r="G43" s="1504">
        <v>48000000</v>
      </c>
      <c r="H43" s="1504"/>
      <c r="I43" s="1504">
        <v>4551341792.1824999</v>
      </c>
      <c r="J43" s="1504"/>
      <c r="K43" s="1504">
        <v>1257992.01</v>
      </c>
      <c r="L43" s="1504"/>
      <c r="M43" s="1504"/>
      <c r="N43" s="1504"/>
      <c r="O43" s="1504"/>
      <c r="P43" s="710"/>
      <c r="R43" s="759"/>
    </row>
    <row r="44" spans="1:21" s="708" customFormat="1" ht="14.4">
      <c r="A44" s="1442"/>
      <c r="B44" s="1504"/>
      <c r="C44" s="1504"/>
      <c r="D44" s="1504">
        <v>4</v>
      </c>
      <c r="E44" s="1504">
        <v>150000000</v>
      </c>
      <c r="F44" s="1504">
        <v>30</v>
      </c>
      <c r="G44" s="1504">
        <v>45000000</v>
      </c>
      <c r="H44" s="1504"/>
      <c r="I44" s="1504"/>
      <c r="J44" s="1504"/>
      <c r="K44" s="1504">
        <v>12644445.34</v>
      </c>
      <c r="L44" s="1504"/>
      <c r="M44" s="1504"/>
      <c r="N44" s="1504"/>
      <c r="O44" s="1504"/>
      <c r="P44" s="710"/>
      <c r="R44" s="759"/>
    </row>
    <row r="45" spans="1:21" s="708" customFormat="1" ht="14.4">
      <c r="A45" s="1442"/>
      <c r="B45" s="1504"/>
      <c r="C45" s="1504"/>
      <c r="D45" s="1504">
        <v>5</v>
      </c>
      <c r="E45" s="1504">
        <v>150000000</v>
      </c>
      <c r="F45" s="1504">
        <v>28</v>
      </c>
      <c r="G45" s="1504">
        <v>42000000</v>
      </c>
      <c r="H45" s="1504"/>
      <c r="I45" s="1504"/>
      <c r="J45" s="1504"/>
      <c r="K45" s="1504"/>
      <c r="L45" s="1504"/>
      <c r="M45" s="1504"/>
      <c r="N45" s="1504"/>
      <c r="O45" s="1504"/>
      <c r="P45" s="710"/>
      <c r="R45" s="759"/>
    </row>
    <row r="46" spans="1:21" s="708" customFormat="1" ht="14.4">
      <c r="A46" s="1442"/>
      <c r="B46" s="1504"/>
      <c r="C46" s="1504"/>
      <c r="D46" s="1504">
        <v>6</v>
      </c>
      <c r="E46" s="1504">
        <v>150000000</v>
      </c>
      <c r="F46" s="1504">
        <v>26</v>
      </c>
      <c r="G46" s="1504">
        <v>39000000</v>
      </c>
      <c r="H46" s="1504"/>
      <c r="I46" s="1504"/>
      <c r="J46" s="1504"/>
      <c r="K46" s="1504"/>
      <c r="L46" s="1504"/>
      <c r="M46" s="1504"/>
      <c r="N46" s="1504"/>
      <c r="O46" s="1504"/>
      <c r="P46" s="710"/>
      <c r="R46" s="759"/>
    </row>
    <row r="47" spans="1:21" s="708" customFormat="1" ht="14.4">
      <c r="A47" s="1442"/>
      <c r="B47" s="1504"/>
      <c r="C47" s="1504"/>
      <c r="D47" s="1504">
        <v>7</v>
      </c>
      <c r="E47" s="1504">
        <v>300000000</v>
      </c>
      <c r="F47" s="1504">
        <v>24</v>
      </c>
      <c r="G47" s="1504">
        <v>72000000</v>
      </c>
      <c r="H47" s="1504"/>
      <c r="I47" s="1504"/>
      <c r="J47" s="1504"/>
      <c r="K47" s="1504"/>
      <c r="L47" s="1504"/>
      <c r="M47" s="1504"/>
      <c r="N47" s="1504"/>
      <c r="O47" s="1504"/>
      <c r="P47" s="710"/>
      <c r="R47" s="759"/>
    </row>
    <row r="48" spans="1:21" s="708" customFormat="1" ht="14.4">
      <c r="A48" s="1442"/>
      <c r="B48" s="1504"/>
      <c r="C48" s="1504"/>
      <c r="D48" s="1504"/>
      <c r="E48" s="1465">
        <v>1200000000</v>
      </c>
      <c r="F48" s="1465"/>
      <c r="G48" s="1465">
        <v>348000000</v>
      </c>
      <c r="H48" s="1504"/>
      <c r="I48" s="1504"/>
      <c r="J48" s="1504"/>
      <c r="K48" s="1504"/>
      <c r="L48" s="1504"/>
      <c r="M48" s="1504"/>
      <c r="N48" s="1504"/>
      <c r="O48" s="1504"/>
      <c r="P48" s="710"/>
      <c r="R48" s="759"/>
    </row>
    <row r="49" spans="1:18" s="708" customFormat="1" ht="14.4">
      <c r="A49" s="1442"/>
      <c r="B49" s="1504"/>
      <c r="C49" s="1504"/>
      <c r="D49" s="1504">
        <v>8</v>
      </c>
      <c r="E49" s="1504"/>
      <c r="F49" s="1504">
        <v>22</v>
      </c>
      <c r="G49" s="1504">
        <v>0</v>
      </c>
      <c r="H49" s="1504"/>
      <c r="I49" s="1504"/>
      <c r="J49" s="1504"/>
      <c r="K49" s="1504"/>
      <c r="L49" s="1504"/>
      <c r="M49" s="1504"/>
      <c r="N49" s="1504"/>
      <c r="O49" s="1504"/>
      <c r="P49" s="710"/>
      <c r="R49" s="759"/>
    </row>
    <row r="50" spans="1:18" s="708" customFormat="1" ht="14.4">
      <c r="A50" s="1442"/>
      <c r="B50" s="1504"/>
      <c r="C50" s="1504"/>
      <c r="D50" s="1504"/>
      <c r="E50" s="1504"/>
      <c r="F50" s="1504"/>
      <c r="G50" s="1504"/>
      <c r="H50" s="1504"/>
      <c r="I50" s="1504"/>
      <c r="J50" s="1504"/>
      <c r="K50" s="1504"/>
      <c r="L50" s="1504"/>
      <c r="M50" s="1504"/>
      <c r="N50" s="1504"/>
      <c r="O50" s="1504"/>
      <c r="P50" s="710"/>
      <c r="R50" s="759"/>
    </row>
    <row r="51" spans="1:18" s="708" customFormat="1" ht="14.4">
      <c r="A51" s="1442"/>
      <c r="B51" s="1504"/>
      <c r="C51" s="1504"/>
      <c r="D51" s="1504"/>
      <c r="E51" s="1504"/>
      <c r="F51" s="1504"/>
      <c r="G51" s="1504"/>
      <c r="H51" s="1504"/>
      <c r="I51" s="1504"/>
      <c r="J51" s="1504"/>
      <c r="K51" s="1504"/>
      <c r="L51" s="1504"/>
      <c r="M51" s="1504"/>
      <c r="N51" s="1504"/>
      <c r="O51" s="1504"/>
      <c r="P51" s="710"/>
      <c r="R51" s="759"/>
    </row>
    <row r="52" spans="1:18" s="708" customFormat="1" ht="14.4">
      <c r="A52" s="1442"/>
      <c r="B52" s="1504"/>
      <c r="C52" s="1504"/>
      <c r="D52" s="1504"/>
      <c r="E52" s="1504"/>
      <c r="F52" s="1504"/>
      <c r="G52" s="1504"/>
      <c r="H52" s="1504"/>
      <c r="I52" s="1504"/>
      <c r="J52" s="1504"/>
      <c r="K52" s="1504"/>
      <c r="L52" s="1504"/>
      <c r="M52" s="1504"/>
      <c r="N52" s="1504"/>
      <c r="O52" s="1504"/>
      <c r="P52" s="710"/>
      <c r="R52" s="759"/>
    </row>
    <row r="53" spans="1:18" s="708" customFormat="1" ht="14.4">
      <c r="A53" s="1442"/>
      <c r="B53" s="1504"/>
      <c r="C53" s="1504"/>
      <c r="D53" s="1504"/>
      <c r="E53" s="1504"/>
      <c r="F53" s="1504"/>
      <c r="G53" s="1504"/>
      <c r="H53" s="1504">
        <v>4154498</v>
      </c>
      <c r="I53" s="1504"/>
      <c r="J53" s="1504"/>
      <c r="K53" s="1504"/>
      <c r="L53" s="1504"/>
      <c r="M53" s="1504"/>
      <c r="N53" s="1504"/>
      <c r="O53" s="1504"/>
      <c r="P53" s="710"/>
      <c r="R53" s="759"/>
    </row>
    <row r="54" spans="1:18" s="708" customFormat="1" ht="14.4">
      <c r="A54" s="1442"/>
      <c r="B54" s="1504"/>
      <c r="C54" s="1504"/>
      <c r="D54" s="1504"/>
      <c r="E54" s="1504"/>
      <c r="F54" s="1504"/>
      <c r="G54" s="1504"/>
      <c r="H54" s="1504">
        <v>2077249</v>
      </c>
      <c r="I54" s="1504"/>
      <c r="J54" s="1504"/>
      <c r="K54" s="1504"/>
      <c r="L54" s="1504"/>
      <c r="M54" s="1504"/>
      <c r="N54" s="1504"/>
      <c r="O54" s="1504"/>
      <c r="P54" s="710"/>
      <c r="R54" s="759"/>
    </row>
    <row r="55" spans="1:18" s="708" customFormat="1" ht="14.4">
      <c r="A55" s="1442"/>
      <c r="B55" s="1504"/>
      <c r="C55" s="1504"/>
      <c r="D55" s="1504"/>
      <c r="E55" s="1504"/>
      <c r="F55" s="1504"/>
      <c r="G55" s="1504"/>
      <c r="H55" s="1504"/>
      <c r="I55" s="1504"/>
      <c r="J55" s="1504"/>
      <c r="K55" s="1504"/>
      <c r="L55" s="1504"/>
      <c r="M55" s="1504"/>
      <c r="N55" s="1504"/>
      <c r="O55" s="1504"/>
      <c r="P55" s="710"/>
      <c r="R55" s="759"/>
    </row>
    <row r="56" spans="1:18" s="708" customFormat="1" ht="14.4">
      <c r="A56" s="1442"/>
      <c r="B56" s="1504"/>
      <c r="C56" s="1504"/>
      <c r="D56" s="1504"/>
      <c r="E56" s="1504"/>
      <c r="F56" s="1504"/>
      <c r="G56" s="1504"/>
      <c r="H56" s="1504"/>
      <c r="I56" s="1504"/>
      <c r="J56" s="1504"/>
      <c r="K56" s="1504"/>
      <c r="L56" s="1504"/>
      <c r="M56" s="1504"/>
      <c r="N56" s="1504"/>
      <c r="O56" s="1504"/>
      <c r="P56" s="710"/>
      <c r="R56" s="759"/>
    </row>
    <row r="57" spans="1:18" s="708" customFormat="1" ht="14.4">
      <c r="A57" s="1442"/>
      <c r="B57" s="1504"/>
      <c r="C57" s="1504"/>
      <c r="D57" s="1504"/>
      <c r="E57" s="1504"/>
      <c r="F57" s="1504"/>
      <c r="G57" s="1504"/>
      <c r="H57" s="1504">
        <v>42054</v>
      </c>
      <c r="I57" s="1504"/>
      <c r="J57" s="1504"/>
      <c r="K57" s="1504"/>
      <c r="L57" s="1504"/>
      <c r="M57" s="1504"/>
      <c r="N57" s="1504"/>
      <c r="O57" s="1504"/>
      <c r="P57" s="710"/>
      <c r="R57" s="759"/>
    </row>
    <row r="58" spans="1:18" s="708" customFormat="1" ht="14.4">
      <c r="A58" s="1442"/>
      <c r="B58" s="1504"/>
      <c r="C58" s="1504"/>
      <c r="D58" s="1504"/>
      <c r="E58" s="1504"/>
      <c r="F58" s="1504"/>
      <c r="G58" s="1504"/>
      <c r="H58" s="1504">
        <v>21027</v>
      </c>
      <c r="I58" s="1504"/>
      <c r="J58" s="1504"/>
      <c r="K58" s="1504"/>
      <c r="L58" s="1504"/>
      <c r="M58" s="1504"/>
      <c r="N58" s="1504"/>
      <c r="O58" s="1504"/>
      <c r="P58" s="710"/>
      <c r="R58" s="759"/>
    </row>
    <row r="59" spans="1:18" s="708" customFormat="1" ht="14.4">
      <c r="A59" s="1442"/>
      <c r="B59" s="1504"/>
      <c r="C59" s="1504"/>
      <c r="D59" s="1504"/>
      <c r="E59" s="1504"/>
      <c r="F59" s="1504"/>
      <c r="G59" s="1504"/>
      <c r="H59" s="1504"/>
      <c r="I59" s="1504"/>
      <c r="J59" s="1504"/>
      <c r="K59" s="1504"/>
      <c r="L59" s="1504"/>
      <c r="M59" s="1504"/>
      <c r="N59" s="1504"/>
      <c r="O59" s="1504"/>
      <c r="P59" s="710"/>
      <c r="R59" s="759"/>
    </row>
    <row r="60" spans="1:18" s="708" customFormat="1" ht="14.4">
      <c r="A60" s="1442"/>
      <c r="B60" s="1504"/>
      <c r="C60" s="1504"/>
      <c r="D60" s="1504"/>
      <c r="E60" s="1504"/>
      <c r="F60" s="1504"/>
      <c r="G60" s="1504"/>
      <c r="H60" s="1504"/>
      <c r="I60" s="1504"/>
      <c r="J60" s="1504"/>
      <c r="K60" s="1504"/>
      <c r="L60" s="1504"/>
      <c r="M60" s="1504"/>
      <c r="N60" s="1504"/>
      <c r="O60" s="1504"/>
      <c r="P60" s="710"/>
      <c r="R60" s="759"/>
    </row>
    <row r="61" spans="1:18" s="708" customFormat="1" ht="14.4">
      <c r="A61" s="1442"/>
      <c r="B61" s="1504"/>
      <c r="C61" s="1504"/>
      <c r="D61" s="1504"/>
      <c r="E61" s="1504"/>
      <c r="F61" s="1504"/>
      <c r="G61" s="1504"/>
      <c r="H61" s="1504">
        <v>2119303</v>
      </c>
      <c r="I61" s="1504"/>
      <c r="J61" s="1504"/>
      <c r="K61" s="1504"/>
      <c r="L61" s="1504"/>
      <c r="M61" s="1504"/>
      <c r="N61" s="1504"/>
      <c r="O61" s="1504"/>
      <c r="P61" s="710"/>
      <c r="R61" s="759"/>
    </row>
    <row r="62" spans="1:18" s="708" customFormat="1" ht="14.4">
      <c r="A62" s="1442"/>
      <c r="B62" s="1504"/>
      <c r="C62" s="1504"/>
      <c r="D62" s="1504"/>
      <c r="E62" s="1504"/>
      <c r="F62" s="1504"/>
      <c r="G62" s="1504"/>
      <c r="H62" s="1504"/>
      <c r="I62" s="1504"/>
      <c r="J62" s="1504"/>
      <c r="K62" s="1504"/>
      <c r="L62" s="1504"/>
      <c r="M62" s="1504"/>
      <c r="N62" s="1504"/>
      <c r="O62" s="1504"/>
      <c r="P62" s="710"/>
      <c r="R62" s="759"/>
    </row>
    <row r="63" spans="1:18" s="708" customFormat="1" ht="14.4">
      <c r="A63" s="1442"/>
      <c r="B63" s="1504"/>
      <c r="C63" s="1504"/>
      <c r="D63" s="1504"/>
      <c r="E63" s="1504"/>
      <c r="F63" s="1504"/>
      <c r="G63" s="1504"/>
      <c r="H63" s="1504"/>
      <c r="I63" s="1504"/>
      <c r="J63" s="1504"/>
      <c r="K63" s="1504"/>
      <c r="L63" s="1504"/>
      <c r="M63" s="1504"/>
      <c r="N63" s="1504"/>
      <c r="O63" s="1504"/>
      <c r="P63" s="710"/>
      <c r="R63" s="759"/>
    </row>
    <row r="64" spans="1:18" s="708" customFormat="1" ht="14.4">
      <c r="A64" s="1442"/>
      <c r="B64" s="1504"/>
      <c r="C64" s="1504"/>
      <c r="D64" s="1504"/>
      <c r="E64" s="1504"/>
      <c r="F64" s="1504"/>
      <c r="G64" s="1504"/>
      <c r="H64" s="1504"/>
      <c r="I64" s="1504"/>
      <c r="J64" s="1504"/>
      <c r="K64" s="1504"/>
      <c r="L64" s="1504"/>
      <c r="M64" s="1504"/>
      <c r="N64" s="1504"/>
      <c r="O64" s="1504"/>
      <c r="P64" s="710"/>
      <c r="R64" s="759"/>
    </row>
    <row r="65" spans="1:21" s="708" customFormat="1" ht="14.4">
      <c r="A65" s="1442"/>
      <c r="B65" s="1504"/>
      <c r="C65" s="1504"/>
      <c r="D65" s="1504"/>
      <c r="E65" s="1504"/>
      <c r="F65" s="1504"/>
      <c r="G65" s="1504"/>
      <c r="H65" s="1504"/>
      <c r="I65" s="1504"/>
      <c r="J65" s="1504"/>
      <c r="K65" s="1504"/>
      <c r="L65" s="1504"/>
      <c r="M65" s="1504"/>
      <c r="N65" s="1504"/>
      <c r="O65" s="1504"/>
      <c r="P65" s="710"/>
      <c r="R65" s="759"/>
    </row>
    <row r="66" spans="1:21" s="708" customFormat="1" ht="14.4">
      <c r="A66" s="1442"/>
      <c r="B66" s="1504"/>
      <c r="C66" s="1504"/>
      <c r="D66" s="1504"/>
      <c r="E66" s="1504"/>
      <c r="F66" s="1504"/>
      <c r="G66" s="1504"/>
      <c r="H66" s="1504"/>
      <c r="I66" s="1504"/>
      <c r="J66" s="1504"/>
      <c r="K66" s="1504"/>
      <c r="L66" s="1504"/>
      <c r="M66" s="1504"/>
      <c r="N66" s="1504"/>
      <c r="O66" s="1504"/>
      <c r="P66" s="710"/>
      <c r="R66" s="759"/>
    </row>
    <row r="67" spans="1:21" s="708" customFormat="1" ht="14.4">
      <c r="A67" s="1442"/>
      <c r="B67" s="1504"/>
      <c r="C67" s="1504"/>
      <c r="D67" s="1504"/>
      <c r="E67" s="1504"/>
      <c r="F67" s="1504"/>
      <c r="G67" s="1504"/>
      <c r="H67" s="1504"/>
      <c r="I67" s="1504"/>
      <c r="J67" s="1504"/>
      <c r="K67" s="1504"/>
      <c r="L67" s="1504"/>
      <c r="M67" s="1504"/>
      <c r="N67" s="1504"/>
      <c r="O67" s="1504"/>
      <c r="P67" s="710"/>
      <c r="R67" s="759"/>
    </row>
    <row r="68" spans="1:21" s="708" customFormat="1" ht="14.4">
      <c r="A68" s="1442"/>
      <c r="B68" s="1504"/>
      <c r="C68" s="1504"/>
      <c r="D68" s="1504"/>
      <c r="E68" s="1504"/>
      <c r="F68" s="1504"/>
      <c r="G68" s="1504"/>
      <c r="H68" s="1504"/>
      <c r="I68" s="1504"/>
      <c r="J68" s="1504"/>
      <c r="K68" s="1504"/>
      <c r="L68" s="1504"/>
      <c r="M68" s="1504"/>
      <c r="N68" s="1504"/>
      <c r="O68" s="1504"/>
      <c r="P68" s="710"/>
      <c r="R68" s="943">
        <v>4</v>
      </c>
      <c r="S68" s="708">
        <v>0</v>
      </c>
      <c r="T68" s="708">
        <v>0.3</v>
      </c>
      <c r="U68" s="708">
        <v>0</v>
      </c>
    </row>
    <row r="69" spans="1:21" s="708" customFormat="1" ht="14.4">
      <c r="A69" s="1442"/>
      <c r="B69" s="1504"/>
      <c r="C69" s="1504"/>
      <c r="D69" s="1504"/>
      <c r="E69" s="1505">
        <v>8.0170451505586646E-2</v>
      </c>
      <c r="F69" s="1504"/>
      <c r="G69" s="1504"/>
      <c r="H69" s="1504"/>
      <c r="I69" s="1504"/>
      <c r="J69" s="1504"/>
      <c r="K69" s="1504"/>
      <c r="L69" s="1504"/>
      <c r="M69" s="1504"/>
      <c r="N69" s="1504"/>
      <c r="O69" s="1504"/>
      <c r="P69" s="710"/>
      <c r="R69" s="943">
        <v>5</v>
      </c>
      <c r="S69" s="708">
        <v>0</v>
      </c>
      <c r="T69" s="708">
        <v>0.28000000000000003</v>
      </c>
      <c r="U69" s="708">
        <v>0</v>
      </c>
    </row>
    <row r="70" spans="1:21" s="708" customFormat="1" ht="14.4">
      <c r="A70" s="1442"/>
      <c r="B70" s="1504"/>
      <c r="C70" s="1504"/>
      <c r="D70" s="1504"/>
      <c r="E70" s="1504"/>
      <c r="F70" s="1504"/>
      <c r="G70" s="1504"/>
      <c r="H70" s="1504"/>
      <c r="I70" s="1504"/>
      <c r="J70" s="1504"/>
      <c r="K70" s="1504"/>
      <c r="L70" s="1504"/>
      <c r="M70" s="1504"/>
      <c r="N70" s="1504"/>
      <c r="O70" s="1504"/>
      <c r="P70" s="710"/>
      <c r="R70" s="759">
        <v>6</v>
      </c>
      <c r="S70" s="708">
        <v>0</v>
      </c>
      <c r="T70" s="708">
        <v>0.26</v>
      </c>
      <c r="U70" s="708">
        <v>0</v>
      </c>
    </row>
    <row r="71" spans="1:21" s="708" customFormat="1" ht="14.4">
      <c r="A71" s="1442"/>
      <c r="B71" s="1504"/>
      <c r="C71" s="1504"/>
      <c r="D71" s="1504"/>
      <c r="E71" s="1504"/>
      <c r="F71" s="1504"/>
      <c r="G71" s="1504"/>
      <c r="H71" s="1504"/>
      <c r="I71" s="1504"/>
      <c r="J71" s="1504"/>
      <c r="K71" s="1504"/>
      <c r="L71" s="1504" t="s">
        <v>205</v>
      </c>
      <c r="M71" s="1504"/>
      <c r="N71" s="1504"/>
      <c r="O71" s="1504"/>
      <c r="P71" s="710"/>
      <c r="R71" s="943">
        <v>7</v>
      </c>
      <c r="S71" s="708">
        <v>0</v>
      </c>
      <c r="T71" s="708">
        <v>0.24</v>
      </c>
      <c r="U71" s="708">
        <v>0</v>
      </c>
    </row>
    <row r="72" spans="1:21" s="708" customFormat="1" ht="14.4">
      <c r="A72" s="1442"/>
      <c r="B72" s="1504"/>
      <c r="C72" s="1504"/>
      <c r="D72" s="1504"/>
      <c r="E72" s="1504"/>
      <c r="F72" s="1504"/>
      <c r="G72" s="1504"/>
      <c r="H72" s="1504"/>
      <c r="I72" s="1504"/>
      <c r="J72" s="1504"/>
      <c r="K72" s="1454"/>
      <c r="L72" s="1471">
        <v>252336384.29175001</v>
      </c>
      <c r="M72" s="1504">
        <v>0.09</v>
      </c>
      <c r="N72" s="1504" t="s">
        <v>204</v>
      </c>
      <c r="O72" s="1504"/>
      <c r="P72" s="710">
        <v>1796295209.22</v>
      </c>
      <c r="R72" s="943"/>
      <c r="S72" s="941">
        <v>0</v>
      </c>
      <c r="T72" s="708">
        <v>0.22</v>
      </c>
      <c r="U72" s="708">
        <v>0</v>
      </c>
    </row>
    <row r="73" spans="1:21" s="708" customFormat="1" ht="27.6">
      <c r="A73" s="1442"/>
      <c r="B73" s="1504"/>
      <c r="C73" s="1504"/>
      <c r="D73" s="1504"/>
      <c r="E73" s="1504" t="s">
        <v>1068</v>
      </c>
      <c r="F73" s="1504"/>
      <c r="G73" s="1504">
        <v>2293967129.9250002</v>
      </c>
      <c r="H73" s="1504"/>
      <c r="I73" s="1454">
        <v>2293967129.9250002</v>
      </c>
      <c r="J73" s="1454"/>
      <c r="K73" s="1454"/>
      <c r="L73" s="1506">
        <v>22200862.582600001</v>
      </c>
      <c r="M73" s="1504">
        <v>0.13</v>
      </c>
      <c r="N73" s="1504" t="s">
        <v>206</v>
      </c>
      <c r="O73" s="1504"/>
      <c r="P73" s="710">
        <v>995770194</v>
      </c>
      <c r="R73" s="708" t="s">
        <v>534</v>
      </c>
      <c r="U73" s="708">
        <v>56648277.126400009</v>
      </c>
    </row>
    <row r="74" spans="1:21" s="708" customFormat="1" ht="14.4">
      <c r="A74" s="1442"/>
      <c r="B74" s="1504"/>
      <c r="C74" s="1504"/>
      <c r="D74" s="1504"/>
      <c r="E74" s="1504" t="s">
        <v>1065</v>
      </c>
      <c r="F74" s="1504"/>
      <c r="G74" s="1504">
        <v>72500000</v>
      </c>
      <c r="H74" s="1504"/>
      <c r="I74" s="1504">
        <v>170775866.02000001</v>
      </c>
      <c r="J74" s="1504"/>
      <c r="K74" s="1454"/>
      <c r="L74" s="1456">
        <v>107273116.26069993</v>
      </c>
      <c r="M74" s="1504">
        <v>0.13</v>
      </c>
      <c r="N74" s="1504" t="s">
        <v>206</v>
      </c>
      <c r="O74" s="1504"/>
      <c r="P74" s="710"/>
      <c r="R74" s="708" t="s">
        <v>1669</v>
      </c>
      <c r="U74" s="947">
        <v>125096524.9534003</v>
      </c>
    </row>
    <row r="75" spans="1:21" s="708" customFormat="1" ht="14.4">
      <c r="A75" s="1442"/>
      <c r="B75" s="1504"/>
      <c r="C75" s="1504"/>
      <c r="D75" s="1504"/>
      <c r="E75" s="1504"/>
      <c r="F75" s="1504"/>
      <c r="G75" s="1507">
        <v>2221467129.9250002</v>
      </c>
      <c r="H75" s="1504"/>
      <c r="I75" s="1504">
        <v>825177817.38999939</v>
      </c>
      <c r="J75" s="1504"/>
      <c r="K75" s="1454"/>
      <c r="L75" s="1465">
        <v>381810363.13504994</v>
      </c>
      <c r="M75" s="1461">
        <v>564578474.96495032</v>
      </c>
      <c r="N75" s="1504" t="s">
        <v>551</v>
      </c>
      <c r="O75" s="1504"/>
      <c r="P75" s="710"/>
    </row>
    <row r="76" spans="1:21" s="708" customFormat="1" ht="14.4">
      <c r="A76" s="1442"/>
      <c r="B76" s="1504"/>
      <c r="C76" s="1504">
        <v>2784086273.8499999</v>
      </c>
      <c r="D76" s="1504"/>
      <c r="E76" s="1504"/>
      <c r="F76" s="1504"/>
      <c r="G76" s="1504"/>
      <c r="H76" s="1504"/>
      <c r="I76" s="1504">
        <v>946388838.10000026</v>
      </c>
      <c r="J76" s="1504"/>
      <c r="K76" s="1454"/>
      <c r="L76" s="1504"/>
      <c r="M76" s="1504"/>
      <c r="N76" s="1504"/>
      <c r="O76" s="1504"/>
      <c r="P76" s="710">
        <v>822856169.60000002</v>
      </c>
    </row>
    <row r="77" spans="1:21" s="708" customFormat="1" ht="14.4">
      <c r="A77" s="1442"/>
      <c r="B77" s="1504"/>
      <c r="C77" s="1504">
        <v>505881708</v>
      </c>
      <c r="D77" s="1504"/>
      <c r="E77" s="1504"/>
      <c r="F77" s="1504"/>
      <c r="G77" s="1504"/>
      <c r="H77" s="1504"/>
      <c r="I77" s="1454"/>
      <c r="J77" s="1504"/>
      <c r="K77" s="1454"/>
      <c r="L77" s="1504">
        <v>166350483.59</v>
      </c>
      <c r="M77" s="1504">
        <v>4.2020992730493107</v>
      </c>
      <c r="N77" s="1504"/>
      <c r="O77" s="1504"/>
      <c r="P77" s="710">
        <v>15234174.4</v>
      </c>
    </row>
    <row r="78" spans="1:21" s="708" customFormat="1" ht="14.4">
      <c r="A78" s="1442"/>
      <c r="B78" s="1504"/>
      <c r="C78" s="1504">
        <v>15812367.899999999</v>
      </c>
      <c r="D78" s="1504"/>
      <c r="E78" s="1504" t="s">
        <v>1066</v>
      </c>
      <c r="F78" s="1504"/>
      <c r="G78" s="1504">
        <v>10075000</v>
      </c>
      <c r="H78" s="1504"/>
      <c r="I78" s="1504">
        <v>3958747111.4000001</v>
      </c>
      <c r="J78" s="1504"/>
      <c r="K78" s="1454"/>
      <c r="L78" s="1504">
        <v>465152785.58950001</v>
      </c>
      <c r="M78" s="1504"/>
      <c r="N78" s="1504"/>
      <c r="O78" s="1504"/>
      <c r="P78" s="710"/>
      <c r="R78" s="708" t="s">
        <v>1666</v>
      </c>
    </row>
    <row r="79" spans="1:21" s="708" customFormat="1" ht="14.4">
      <c r="A79" s="1442"/>
      <c r="B79" s="1504"/>
      <c r="C79" s="1504">
        <v>149909788.0512</v>
      </c>
      <c r="D79" s="1504"/>
      <c r="E79" s="1504" t="s">
        <v>1067</v>
      </c>
      <c r="F79" s="1504"/>
      <c r="G79" s="1504">
        <v>222146712.99250004</v>
      </c>
      <c r="H79" s="1504"/>
      <c r="I79" s="1504"/>
      <c r="J79" s="1504"/>
      <c r="K79" s="1454"/>
      <c r="L79" s="1504"/>
      <c r="M79" s="1504"/>
      <c r="N79" s="1504"/>
      <c r="O79" s="1504"/>
      <c r="P79" s="710"/>
      <c r="R79" s="773">
        <v>3958747111.4000001</v>
      </c>
    </row>
    <row r="80" spans="1:21" s="708" customFormat="1" ht="14.4">
      <c r="A80" s="1442"/>
      <c r="B80" s="1504"/>
      <c r="C80" s="1504"/>
      <c r="D80" s="1504"/>
      <c r="E80" s="1504"/>
      <c r="F80" s="1504"/>
      <c r="G80" s="1507">
        <v>232221712.99250004</v>
      </c>
      <c r="H80" s="1504" t="s">
        <v>1062</v>
      </c>
      <c r="I80" s="1499">
        <v>227221712.99250004</v>
      </c>
      <c r="J80" s="1504"/>
      <c r="K80" s="1454"/>
      <c r="L80" s="1454"/>
      <c r="M80" s="1454"/>
      <c r="N80" s="1454"/>
      <c r="O80" s="1454"/>
      <c r="P80" s="710"/>
      <c r="R80" s="759">
        <v>1</v>
      </c>
      <c r="S80" s="708">
        <v>50000000</v>
      </c>
      <c r="T80" s="708">
        <v>0.35</v>
      </c>
      <c r="U80" s="708">
        <v>17500000</v>
      </c>
    </row>
    <row r="81" spans="1:21" s="708" customFormat="1" ht="14.4">
      <c r="A81" s="1442"/>
      <c r="B81" s="1504"/>
      <c r="C81" s="1504"/>
      <c r="D81" s="1504"/>
      <c r="E81" s="1504"/>
      <c r="F81" s="1504"/>
      <c r="G81" s="1507"/>
      <c r="H81" s="1504"/>
      <c r="I81" s="1504"/>
      <c r="J81" s="1504"/>
      <c r="K81" s="1504">
        <v>24.009339908179541</v>
      </c>
      <c r="L81" s="1504" t="s">
        <v>552</v>
      </c>
      <c r="M81" s="1504"/>
      <c r="N81" s="1504"/>
      <c r="O81" s="1504"/>
      <c r="P81" s="710"/>
      <c r="R81" s="943">
        <v>2</v>
      </c>
      <c r="S81" s="708">
        <v>50000000</v>
      </c>
      <c r="T81" s="708">
        <v>0.33</v>
      </c>
      <c r="U81" s="708">
        <v>16500000</v>
      </c>
    </row>
    <row r="82" spans="1:21" s="708" customFormat="1" ht="14.4">
      <c r="A82" s="1442"/>
      <c r="B82" s="1504"/>
      <c r="C82" s="1504"/>
      <c r="D82" s="1504"/>
      <c r="E82" s="1504"/>
      <c r="F82" s="1504"/>
      <c r="G82" s="1504"/>
      <c r="H82" s="1504"/>
      <c r="I82" s="1504"/>
      <c r="J82" s="1504"/>
      <c r="K82" s="1504"/>
      <c r="L82" s="1504"/>
      <c r="M82" s="1504"/>
      <c r="N82" s="1504"/>
      <c r="O82" s="1504"/>
      <c r="P82" s="710"/>
      <c r="R82" s="759">
        <v>3</v>
      </c>
      <c r="S82" s="708">
        <v>50000000</v>
      </c>
      <c r="T82" s="708">
        <v>0.32</v>
      </c>
      <c r="U82" s="708">
        <v>16000000</v>
      </c>
    </row>
    <row r="83" spans="1:21" s="708" customFormat="1" ht="14.4">
      <c r="A83" s="1442"/>
      <c r="B83" s="1504"/>
      <c r="C83" s="1504"/>
      <c r="D83" s="1504"/>
      <c r="E83" s="1504"/>
      <c r="F83" s="1504" t="s">
        <v>1062</v>
      </c>
      <c r="G83" s="1499">
        <v>232221712.99250004</v>
      </c>
      <c r="H83" s="1504"/>
      <c r="I83" s="1504"/>
      <c r="J83" s="1504"/>
      <c r="K83" s="1504"/>
      <c r="L83" s="1504"/>
      <c r="M83" s="1504"/>
      <c r="N83" s="1504"/>
      <c r="O83" s="1504"/>
      <c r="P83" s="710"/>
      <c r="R83" s="943">
        <v>4</v>
      </c>
      <c r="S83" s="708">
        <v>50000000</v>
      </c>
      <c r="T83" s="708">
        <v>0.3</v>
      </c>
      <c r="U83" s="708">
        <v>15000000</v>
      </c>
    </row>
    <row r="84" spans="1:21" s="708" customFormat="1" ht="14.4">
      <c r="A84" s="1442"/>
      <c r="B84" s="1504"/>
      <c r="C84" s="1504"/>
      <c r="D84" s="1504"/>
      <c r="E84" s="1504"/>
      <c r="F84" s="1504" t="s">
        <v>1063</v>
      </c>
      <c r="G84" s="1504">
        <v>714167125.1075002</v>
      </c>
      <c r="H84" s="1504"/>
      <c r="I84" s="1504"/>
      <c r="J84" s="1504"/>
      <c r="K84" s="1504"/>
      <c r="L84" s="1504"/>
      <c r="M84" s="1504"/>
      <c r="N84" s="1504"/>
      <c r="O84" s="1504"/>
      <c r="P84" s="710"/>
      <c r="R84" s="943">
        <v>5</v>
      </c>
      <c r="S84" s="708">
        <v>50000000</v>
      </c>
      <c r="T84" s="708">
        <v>0.28000000000000003</v>
      </c>
      <c r="U84" s="708">
        <v>14000000.000000002</v>
      </c>
    </row>
    <row r="85" spans="1:21" s="708" customFormat="1" ht="14.4">
      <c r="A85" s="1442"/>
      <c r="B85" s="1504"/>
      <c r="C85" s="1504"/>
      <c r="D85" s="1504"/>
      <c r="E85" s="1504"/>
      <c r="F85" s="1504"/>
      <c r="G85" s="1504"/>
      <c r="H85" s="1504"/>
      <c r="I85" s="1504"/>
      <c r="J85" s="1504"/>
      <c r="K85" s="1504"/>
      <c r="L85" s="1504"/>
      <c r="M85" s="1504"/>
      <c r="N85" s="1504"/>
      <c r="O85" s="1504"/>
      <c r="P85" s="710"/>
      <c r="R85" s="759">
        <v>6</v>
      </c>
      <c r="S85" s="708">
        <v>50000000</v>
      </c>
      <c r="T85" s="708">
        <v>0.26</v>
      </c>
      <c r="U85" s="708">
        <v>13000000</v>
      </c>
    </row>
    <row r="86" spans="1:21" s="708" customFormat="1" ht="14.4">
      <c r="A86" s="1442"/>
      <c r="B86" s="1504"/>
      <c r="C86" s="1504"/>
      <c r="D86" s="1504"/>
      <c r="E86" s="1504"/>
      <c r="F86" s="1504"/>
      <c r="G86" s="1504"/>
      <c r="H86" s="1504"/>
      <c r="I86" s="1504"/>
      <c r="J86" s="1504"/>
      <c r="K86" s="1504"/>
      <c r="L86" s="1504"/>
      <c r="M86" s="1504"/>
      <c r="N86" s="1504"/>
      <c r="O86" s="1504"/>
      <c r="P86" s="710"/>
      <c r="R86" s="943">
        <v>7</v>
      </c>
      <c r="S86" s="708">
        <v>100000000</v>
      </c>
      <c r="T86" s="708">
        <v>0.24</v>
      </c>
      <c r="U86" s="708">
        <v>24000000</v>
      </c>
    </row>
    <row r="87" spans="1:21" s="708" customFormat="1" ht="14.4">
      <c r="A87" s="1442"/>
      <c r="B87" s="1454"/>
      <c r="C87" s="1454"/>
      <c r="D87" s="1454"/>
      <c r="E87" s="1454"/>
      <c r="F87" s="1454" t="s">
        <v>1064</v>
      </c>
      <c r="G87" s="1454">
        <v>4954700794.8099985</v>
      </c>
      <c r="H87" s="1454"/>
      <c r="I87" s="1454"/>
      <c r="J87" s="1454"/>
      <c r="K87" s="1454"/>
      <c r="L87" s="1454"/>
      <c r="M87" s="1454"/>
      <c r="N87" s="1454"/>
      <c r="O87" s="1454"/>
      <c r="R87" s="943"/>
      <c r="S87" s="941">
        <v>3558747111.4000001</v>
      </c>
      <c r="T87" s="708">
        <v>0.22</v>
      </c>
      <c r="U87" s="708">
        <v>782924364.50800002</v>
      </c>
    </row>
    <row r="88" spans="1:21" s="708" customFormat="1" ht="14.4">
      <c r="A88" s="1442"/>
      <c r="B88" s="1454"/>
      <c r="C88" s="1454"/>
      <c r="D88" s="1454"/>
      <c r="E88" s="1454"/>
      <c r="F88" s="1454"/>
      <c r="G88" s="1454"/>
      <c r="H88" s="1454"/>
      <c r="I88" s="1454"/>
      <c r="J88" s="1454"/>
      <c r="K88" s="1454"/>
      <c r="L88" s="1454"/>
      <c r="M88" s="1454"/>
      <c r="N88" s="1454"/>
      <c r="O88" s="1454"/>
      <c r="R88" s="708" t="s">
        <v>534</v>
      </c>
      <c r="U88" s="708">
        <v>898924364.50800002</v>
      </c>
    </row>
    <row r="89" spans="1:21" s="708" customFormat="1" ht="14.4">
      <c r="A89" s="1442"/>
      <c r="B89" s="1454"/>
      <c r="C89" s="1454"/>
      <c r="D89" s="1454"/>
      <c r="E89" s="1454"/>
      <c r="F89" s="1454"/>
      <c r="G89" s="1454"/>
      <c r="H89" s="1454"/>
      <c r="I89" s="1454"/>
      <c r="J89" s="1454"/>
      <c r="K89" s="1454"/>
      <c r="L89" s="1454"/>
      <c r="M89" s="1454"/>
      <c r="N89" s="1454"/>
      <c r="O89" s="1454"/>
    </row>
    <row r="90" spans="1:21" s="708" customFormat="1" ht="14.4">
      <c r="A90" s="1442"/>
      <c r="B90" s="1454"/>
      <c r="C90" s="1454"/>
      <c r="D90" s="1454"/>
      <c r="E90" s="1454"/>
      <c r="F90" s="1454" t="s">
        <v>551</v>
      </c>
      <c r="G90" s="1484">
        <v>570611054.16045117</v>
      </c>
      <c r="H90" s="1508" t="s">
        <v>448</v>
      </c>
      <c r="I90" s="1509">
        <v>575611054.16045117</v>
      </c>
      <c r="J90" s="1454"/>
      <c r="K90" s="1454"/>
      <c r="L90" s="1454"/>
      <c r="M90" s="1454"/>
      <c r="N90" s="1454"/>
      <c r="O90" s="1454"/>
    </row>
    <row r="91" spans="1:21" s="708" customFormat="1" ht="14.4">
      <c r="A91" s="1442"/>
      <c r="B91" s="1454"/>
      <c r="C91" s="1454"/>
      <c r="D91" s="1454"/>
      <c r="E91" s="1454"/>
      <c r="F91" s="1454" t="s">
        <v>532</v>
      </c>
      <c r="G91" s="1454">
        <v>24615514.503116231</v>
      </c>
      <c r="H91" s="1454"/>
      <c r="I91" s="1454">
        <v>946388838.10000026</v>
      </c>
      <c r="J91" s="1454"/>
      <c r="K91" s="1454">
        <v>60.821834639984331</v>
      </c>
      <c r="L91" s="1454" t="s">
        <v>551</v>
      </c>
      <c r="M91" s="1454"/>
      <c r="N91" s="1454"/>
      <c r="O91" s="1454"/>
      <c r="R91" s="708" t="s">
        <v>1666</v>
      </c>
    </row>
    <row r="92" spans="1:21" s="708" customFormat="1" ht="14.4">
      <c r="A92" s="1442"/>
      <c r="B92" s="1454"/>
      <c r="C92" s="1454"/>
      <c r="D92" s="1454"/>
      <c r="E92" s="1454"/>
      <c r="F92" s="1454"/>
      <c r="G92" s="1454"/>
      <c r="H92" s="1454"/>
      <c r="I92" s="1454"/>
      <c r="J92" s="1454"/>
      <c r="K92" s="1454"/>
      <c r="L92" s="1454"/>
      <c r="M92" s="1454"/>
      <c r="N92" s="1454"/>
      <c r="O92" s="1454"/>
      <c r="R92" s="773">
        <v>4954700794.8099985</v>
      </c>
    </row>
    <row r="93" spans="1:21" s="708" customFormat="1" ht="14.4">
      <c r="A93" s="1442"/>
      <c r="B93" s="1454"/>
      <c r="C93" s="1454"/>
      <c r="D93" s="1454"/>
      <c r="E93" s="1454"/>
      <c r="F93" s="1454"/>
      <c r="G93" s="1454"/>
      <c r="H93" s="1454"/>
      <c r="I93" s="1454"/>
      <c r="J93" s="1454"/>
      <c r="K93" s="1454">
        <v>2.6009937471932898</v>
      </c>
      <c r="L93" s="1454" t="s">
        <v>532</v>
      </c>
      <c r="M93" s="1454"/>
      <c r="N93" s="1454"/>
      <c r="O93" s="1454"/>
      <c r="R93" s="759">
        <v>1</v>
      </c>
      <c r="S93" s="708">
        <v>50000000</v>
      </c>
      <c r="T93" s="708">
        <v>0.35</v>
      </c>
      <c r="U93" s="708">
        <v>17500000</v>
      </c>
    </row>
    <row r="94" spans="1:21" s="708" customFormat="1" ht="14.4">
      <c r="A94" s="1442"/>
      <c r="B94" s="1454"/>
      <c r="C94" s="1454"/>
      <c r="D94" s="1454"/>
      <c r="E94" s="1454"/>
      <c r="F94" s="1454"/>
      <c r="G94" s="1454"/>
      <c r="H94" s="1454"/>
      <c r="I94" s="1454"/>
      <c r="J94" s="1454"/>
      <c r="K94" s="1454"/>
      <c r="L94" s="1454"/>
      <c r="M94" s="1454"/>
      <c r="N94" s="1454"/>
      <c r="O94" s="1454"/>
      <c r="R94" s="943">
        <v>2</v>
      </c>
      <c r="S94" s="708">
        <v>50000000</v>
      </c>
      <c r="T94" s="708">
        <v>0.33</v>
      </c>
      <c r="U94" s="708">
        <v>16500000</v>
      </c>
    </row>
    <row r="95" spans="1:21" s="708" customFormat="1" ht="14.4">
      <c r="A95" s="1442"/>
      <c r="B95" s="1454"/>
      <c r="C95" s="1454"/>
      <c r="D95" s="1454"/>
      <c r="E95" s="1454"/>
      <c r="F95" s="1454"/>
      <c r="G95" s="1454"/>
      <c r="H95" s="1454"/>
      <c r="I95" s="1454">
        <v>3958747111.4000001</v>
      </c>
      <c r="J95" s="1454"/>
      <c r="K95" s="1454"/>
      <c r="L95" s="1454"/>
      <c r="M95" s="1454"/>
      <c r="N95" s="1454"/>
      <c r="O95" s="1454"/>
      <c r="R95" s="759">
        <v>3</v>
      </c>
      <c r="S95" s="708">
        <v>50000000</v>
      </c>
      <c r="T95" s="708">
        <v>0.32</v>
      </c>
      <c r="U95" s="708">
        <v>16000000</v>
      </c>
    </row>
    <row r="96" spans="1:21" s="708" customFormat="1" ht="14.4">
      <c r="A96" s="1442"/>
      <c r="B96" s="1454"/>
      <c r="C96" s="1454"/>
      <c r="D96" s="1454"/>
      <c r="E96" s="1454"/>
      <c r="F96" s="1454"/>
      <c r="G96" s="1454"/>
      <c r="H96" s="1454"/>
      <c r="I96" s="1454"/>
      <c r="J96" s="1454"/>
      <c r="K96" s="1454"/>
      <c r="L96" s="1454"/>
      <c r="M96" s="1454"/>
      <c r="N96" s="1454"/>
      <c r="O96" s="1454"/>
      <c r="R96" s="943">
        <v>4</v>
      </c>
      <c r="S96" s="708">
        <v>50000000</v>
      </c>
      <c r="T96" s="708">
        <v>0.3</v>
      </c>
      <c r="U96" s="708">
        <v>15000000</v>
      </c>
    </row>
    <row r="97" spans="1:21" s="708" customFormat="1" ht="14.4">
      <c r="A97" s="1442"/>
      <c r="B97" s="1454"/>
      <c r="C97" s="1454"/>
      <c r="D97" s="1454"/>
      <c r="E97" s="1454"/>
      <c r="F97" s="1454"/>
      <c r="G97" s="1454"/>
      <c r="H97" s="1454" t="s">
        <v>448</v>
      </c>
      <c r="I97" s="1454">
        <v>14.540233007126538</v>
      </c>
      <c r="J97" s="1454"/>
      <c r="K97" s="1454"/>
      <c r="L97" s="1454"/>
      <c r="M97" s="1454"/>
      <c r="N97" s="1454"/>
      <c r="O97" s="1454"/>
      <c r="R97" s="943">
        <v>5</v>
      </c>
      <c r="S97" s="708">
        <v>50000000</v>
      </c>
      <c r="T97" s="708">
        <v>0.28000000000000003</v>
      </c>
      <c r="U97" s="708">
        <v>14000000.000000002</v>
      </c>
    </row>
    <row r="98" spans="1:21" s="708" customFormat="1" ht="14.4">
      <c r="A98" s="1442"/>
      <c r="B98" s="1454"/>
      <c r="C98" s="1454"/>
      <c r="D98" s="1454"/>
      <c r="E98" s="1454"/>
      <c r="F98" s="1454"/>
      <c r="G98" s="1454"/>
      <c r="H98" s="1454" t="s">
        <v>552</v>
      </c>
      <c r="I98" s="1454">
        <v>2293967129.9250002</v>
      </c>
      <c r="J98" s="1454"/>
      <c r="K98" s="1454"/>
      <c r="L98" s="1454"/>
      <c r="M98" s="1454"/>
      <c r="N98" s="1454"/>
      <c r="O98" s="1454"/>
      <c r="R98" s="759">
        <v>6</v>
      </c>
      <c r="S98" s="708">
        <v>50000000</v>
      </c>
      <c r="T98" s="708">
        <v>0.26</v>
      </c>
      <c r="U98" s="708">
        <v>13000000</v>
      </c>
    </row>
    <row r="99" spans="1:21" s="708" customFormat="1" ht="14.4">
      <c r="A99" s="1442"/>
      <c r="B99" s="1454"/>
      <c r="C99" s="1454"/>
      <c r="D99" s="1454"/>
      <c r="E99" s="1454"/>
      <c r="F99" s="1454"/>
      <c r="G99" s="1454"/>
      <c r="H99" s="1454"/>
      <c r="I99" s="1454">
        <v>9.9051860869483743</v>
      </c>
      <c r="J99" s="1454"/>
      <c r="K99" s="1454"/>
      <c r="L99" s="1454"/>
      <c r="M99" s="1454"/>
      <c r="N99" s="1454"/>
      <c r="O99" s="1454"/>
      <c r="R99" s="943">
        <v>7</v>
      </c>
      <c r="S99" s="708">
        <v>100000000</v>
      </c>
      <c r="T99" s="708">
        <v>0.24</v>
      </c>
      <c r="U99" s="708">
        <v>24000000</v>
      </c>
    </row>
    <row r="100" spans="1:21" s="708" customFormat="1" ht="14.4">
      <c r="A100" s="1442"/>
      <c r="B100" s="1454"/>
      <c r="C100" s="1454"/>
      <c r="D100" s="1454"/>
      <c r="E100" s="1454"/>
      <c r="F100" s="1454"/>
      <c r="G100" s="1454"/>
      <c r="H100" s="1454" t="s">
        <v>532</v>
      </c>
      <c r="I100" s="1454">
        <v>170775866.02000001</v>
      </c>
      <c r="J100" s="1454"/>
      <c r="K100" s="1454"/>
      <c r="L100" s="1454"/>
      <c r="M100" s="1454"/>
      <c r="N100" s="1454"/>
      <c r="O100" s="1454"/>
      <c r="R100" s="943"/>
      <c r="S100" s="941">
        <v>4554700794.8099985</v>
      </c>
      <c r="T100" s="708">
        <v>0.22</v>
      </c>
      <c r="U100" s="708">
        <v>1002034174.8581997</v>
      </c>
    </row>
    <row r="101" spans="1:21" s="708" customFormat="1" ht="14.4">
      <c r="A101" s="1442"/>
      <c r="B101" s="1454"/>
      <c r="C101" s="1454"/>
      <c r="D101" s="1454"/>
      <c r="E101" s="1454"/>
      <c r="F101" s="1454"/>
      <c r="G101" s="1454"/>
      <c r="H101" s="1454"/>
      <c r="I101" s="1454">
        <v>14.413930420492463</v>
      </c>
      <c r="J101" s="1454"/>
      <c r="K101" s="1454"/>
      <c r="L101" s="1454"/>
      <c r="M101" s="1454"/>
      <c r="N101" s="1454"/>
      <c r="O101" s="1454"/>
      <c r="R101" s="708" t="s">
        <v>534</v>
      </c>
      <c r="U101" s="708">
        <v>1118034174.8581996</v>
      </c>
    </row>
    <row r="102" spans="1:21" s="708" customFormat="1" ht="14.4">
      <c r="A102" s="1442"/>
      <c r="B102" s="1454"/>
      <c r="C102" s="1454"/>
      <c r="D102" s="1454"/>
      <c r="E102" s="1454"/>
      <c r="F102" s="1454"/>
      <c r="G102" s="1454"/>
      <c r="H102" s="1454"/>
      <c r="I102" s="1454"/>
      <c r="J102" s="1454"/>
      <c r="K102" s="1454"/>
      <c r="L102" s="1454"/>
      <c r="M102" s="1454"/>
      <c r="N102" s="1454"/>
      <c r="O102" s="1454"/>
    </row>
    <row r="103" spans="1:21" s="708" customFormat="1" ht="14.4">
      <c r="A103" s="1442"/>
      <c r="B103" s="1454"/>
      <c r="C103" s="1454"/>
      <c r="D103" s="1454"/>
      <c r="E103" s="1454"/>
      <c r="F103" s="1454"/>
      <c r="G103" s="1454"/>
      <c r="H103" s="1454"/>
      <c r="I103" s="1454">
        <v>825177817.38999939</v>
      </c>
      <c r="J103" s="1454"/>
      <c r="K103" s="1454"/>
      <c r="L103" s="1454"/>
      <c r="M103" s="1454"/>
      <c r="N103" s="1454"/>
      <c r="O103" s="1454"/>
    </row>
    <row r="104" spans="1:21" s="708" customFormat="1" ht="14.4">
      <c r="A104" s="1442"/>
      <c r="B104" s="1454"/>
      <c r="C104" s="1454"/>
      <c r="D104" s="1454"/>
      <c r="E104" s="1454"/>
      <c r="F104" s="1454"/>
      <c r="G104" s="1454"/>
      <c r="H104" s="1454"/>
      <c r="I104" s="1454">
        <v>114492645.61410423</v>
      </c>
      <c r="J104" s="1454"/>
      <c r="K104" s="1454"/>
      <c r="L104" s="1454"/>
      <c r="M104" s="1454"/>
      <c r="N104" s="1454"/>
      <c r="O104" s="1454"/>
    </row>
    <row r="105" spans="1:21" s="708" customFormat="1" ht="14.4">
      <c r="A105" s="1442"/>
      <c r="B105" s="1454"/>
      <c r="C105" s="1454"/>
      <c r="D105" s="1454"/>
      <c r="E105" s="1454"/>
      <c r="F105" s="1454"/>
      <c r="G105" s="1454"/>
      <c r="H105" s="1454"/>
      <c r="I105" s="1454">
        <v>13.87490589316123</v>
      </c>
      <c r="J105" s="1454"/>
      <c r="K105" s="1454"/>
      <c r="L105" s="1454"/>
      <c r="M105" s="1454"/>
      <c r="N105" s="1454"/>
      <c r="O105" s="1454"/>
    </row>
    <row r="106" spans="1:21" s="708" customFormat="1" ht="14.4">
      <c r="A106" s="1442"/>
      <c r="B106" s="1454"/>
      <c r="C106" s="1454"/>
      <c r="D106" s="1454"/>
      <c r="E106" s="1454"/>
      <c r="F106" s="1454"/>
      <c r="G106" s="1454"/>
      <c r="H106" s="1454"/>
      <c r="I106" s="1454"/>
      <c r="J106" s="1454"/>
      <c r="K106" s="1454"/>
      <c r="L106" s="1454"/>
      <c r="M106" s="1454"/>
      <c r="N106" s="1454"/>
      <c r="O106" s="1454"/>
    </row>
    <row r="107" spans="1:21" s="708" customFormat="1" ht="14.4">
      <c r="A107" s="1442"/>
      <c r="B107" s="1454"/>
      <c r="C107" s="1454"/>
      <c r="D107" s="1454"/>
      <c r="E107" s="1454"/>
      <c r="F107" s="1454"/>
      <c r="G107" s="1454"/>
      <c r="H107" s="1454"/>
      <c r="I107" s="1454"/>
      <c r="J107" s="1454"/>
      <c r="K107" s="1454"/>
      <c r="L107" s="1454"/>
      <c r="M107" s="1454"/>
      <c r="N107" s="1454"/>
      <c r="O107" s="1454"/>
    </row>
    <row r="108" spans="1:21" s="708" customFormat="1" ht="14.4">
      <c r="A108" s="1442"/>
      <c r="B108" s="1454"/>
      <c r="C108" s="1454"/>
      <c r="D108" s="1454"/>
      <c r="E108" s="1454"/>
      <c r="F108" s="1454"/>
      <c r="G108" s="1454"/>
      <c r="H108" s="1454"/>
      <c r="I108" s="1454"/>
      <c r="J108" s="1454"/>
      <c r="K108" s="1454"/>
      <c r="L108" s="1454"/>
      <c r="M108" s="1454"/>
      <c r="N108" s="1454"/>
      <c r="O108" s="1454"/>
    </row>
    <row r="109" spans="1:21" ht="14.4">
      <c r="R109" s="708"/>
      <c r="S109" s="708"/>
      <c r="T109" s="708"/>
      <c r="U109" s="708"/>
    </row>
    <row r="110" spans="1:21">
      <c r="C110" s="1454" t="s">
        <v>170</v>
      </c>
    </row>
    <row r="111" spans="1:21">
      <c r="C111" s="1454" t="s">
        <v>171</v>
      </c>
    </row>
    <row r="113" spans="3:4" ht="15.6">
      <c r="C113" s="1510" t="s">
        <v>172</v>
      </c>
    </row>
    <row r="114" spans="3:4">
      <c r="C114" s="1454" t="s">
        <v>9</v>
      </c>
      <c r="D114" s="1454">
        <v>7542032211</v>
      </c>
    </row>
    <row r="115" spans="3:4">
      <c r="C115" s="1454" t="s">
        <v>1102</v>
      </c>
      <c r="D115" s="1454">
        <v>674508944</v>
      </c>
    </row>
    <row r="116" spans="3:4">
      <c r="C116" s="1454" t="s">
        <v>1103</v>
      </c>
      <c r="D116" s="1454">
        <v>153995426</v>
      </c>
    </row>
    <row r="117" spans="3:4">
      <c r="C117" s="1454" t="s">
        <v>11</v>
      </c>
      <c r="D117" s="1454">
        <v>13176973</v>
      </c>
    </row>
    <row r="118" spans="3:4">
      <c r="C118" s="1454" t="s">
        <v>1104</v>
      </c>
      <c r="D118" s="1454">
        <v>79309220</v>
      </c>
    </row>
    <row r="119" spans="3:4">
      <c r="C119" s="1454" t="s">
        <v>1106</v>
      </c>
      <c r="D119" s="1454">
        <v>502985106</v>
      </c>
    </row>
    <row r="120" spans="3:4">
      <c r="C120" s="1454" t="s">
        <v>169</v>
      </c>
      <c r="D120" s="1454">
        <v>10231924</v>
      </c>
    </row>
    <row r="125" spans="3:4">
      <c r="D125" s="1454" t="s">
        <v>784</v>
      </c>
    </row>
    <row r="126" spans="3:4">
      <c r="C126" s="1454" t="s">
        <v>9</v>
      </c>
      <c r="D126" s="1454">
        <v>292054712.10000002</v>
      </c>
    </row>
    <row r="127" spans="3:4">
      <c r="C127" s="1454" t="s">
        <v>781</v>
      </c>
    </row>
    <row r="128" spans="3:4">
      <c r="C128" s="1454" t="s">
        <v>1103</v>
      </c>
    </row>
    <row r="129" spans="3:4">
      <c r="C129" s="1454" t="s">
        <v>11</v>
      </c>
    </row>
    <row r="130" spans="3:4">
      <c r="C130" s="1454" t="s">
        <v>1104</v>
      </c>
      <c r="D130" s="1454">
        <v>722851382.98000002</v>
      </c>
    </row>
    <row r="131" spans="3:4">
      <c r="C131" s="1454" t="s">
        <v>782</v>
      </c>
    </row>
    <row r="132" spans="3:4">
      <c r="C132" s="1454" t="s">
        <v>1105</v>
      </c>
    </row>
    <row r="133" spans="3:4">
      <c r="C133" s="1454" t="s">
        <v>783</v>
      </c>
    </row>
  </sheetData>
  <mergeCells count="5">
    <mergeCell ref="D5:D6"/>
    <mergeCell ref="E5:G5"/>
    <mergeCell ref="H5:H6"/>
    <mergeCell ref="I5:N5"/>
    <mergeCell ref="O5:O6"/>
  </mergeCells>
  <pageMargins left="0" right="0" top="0.5" bottom="0.5" header="0.25" footer="0.05"/>
  <pageSetup paperSize="9" scale="71" fitToWidth="0" fitToHeight="0" orientation="landscape" r:id="rId1"/>
  <headerFooter>
    <oddFooter>&amp;LMazid\&amp;Z&amp;F&amp;R&amp;D&amp;T</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0"/>
  </sheetPr>
  <dimension ref="B2:J86"/>
  <sheetViews>
    <sheetView showWhiteSpace="0" view="pageBreakPreview" topLeftCell="A40" zoomScale="110" zoomScaleNormal="100" zoomScaleSheetLayoutView="110" workbookViewId="0">
      <selection activeCell="N51" sqref="N51"/>
    </sheetView>
  </sheetViews>
  <sheetFormatPr defaultRowHeight="13.2"/>
  <cols>
    <col min="1" max="1" width="0.109375" customWidth="1"/>
    <col min="2" max="2" width="6.44140625" customWidth="1"/>
    <col min="3" max="3" width="26" customWidth="1"/>
    <col min="4" max="4" width="18.5546875" customWidth="1"/>
    <col min="5" max="5" width="9.33203125" customWidth="1"/>
    <col min="6" max="6" width="16.5546875" customWidth="1"/>
    <col min="7" max="7" width="2.33203125" customWidth="1"/>
    <col min="8" max="8" width="13.5546875" customWidth="1"/>
    <col min="9" max="9" width="19.5546875" customWidth="1"/>
    <col min="10" max="10" width="18.6640625" customWidth="1"/>
  </cols>
  <sheetData>
    <row r="2" spans="2:10">
      <c r="B2" s="408" t="s">
        <v>1801</v>
      </c>
    </row>
    <row r="3" spans="2:10">
      <c r="F3" s="423" t="s">
        <v>793</v>
      </c>
      <c r="G3" s="423"/>
    </row>
    <row r="4" spans="2:10">
      <c r="B4" s="38" t="s">
        <v>1802</v>
      </c>
      <c r="D4" s="407">
        <f>+Con_CIS!E35</f>
        <v>3710654206.4744334</v>
      </c>
      <c r="E4" s="407"/>
      <c r="F4" s="407"/>
      <c r="G4" s="407"/>
    </row>
    <row r="5" spans="2:10">
      <c r="B5" t="s">
        <v>828</v>
      </c>
      <c r="D5" s="542">
        <f>+'xl-sbc comi'!R15</f>
        <v>0</v>
      </c>
      <c r="E5" s="424">
        <v>0</v>
      </c>
      <c r="F5" s="407">
        <v>0</v>
      </c>
      <c r="G5" s="407"/>
      <c r="I5">
        <v>582379451.49000001</v>
      </c>
    </row>
    <row r="6" spans="2:10">
      <c r="B6" s="126" t="s">
        <v>1535</v>
      </c>
      <c r="D6" s="410">
        <f>+D4-D5</f>
        <v>3710654206.4744334</v>
      </c>
      <c r="E6" s="420"/>
      <c r="F6" s="420"/>
      <c r="G6" s="420"/>
      <c r="I6" s="415">
        <f>+'Other-Inc21'!G26</f>
        <v>0</v>
      </c>
      <c r="J6" s="65"/>
    </row>
    <row r="7" spans="2:10">
      <c r="D7" s="65"/>
      <c r="E7" s="65"/>
      <c r="F7" s="65"/>
      <c r="G7" s="65"/>
      <c r="I7" s="414">
        <f>+'Other-Inc21'!G36</f>
        <v>613719346.10000002</v>
      </c>
      <c r="J7" s="417"/>
    </row>
    <row r="8" spans="2:10">
      <c r="B8" t="s">
        <v>1029</v>
      </c>
      <c r="C8" t="s">
        <v>791</v>
      </c>
      <c r="D8" s="65">
        <f>+'Other-Inc21'!G26</f>
        <v>0</v>
      </c>
      <c r="E8" s="422">
        <v>0.1</v>
      </c>
      <c r="F8" s="65">
        <f>+D8*0.1</f>
        <v>0</v>
      </c>
      <c r="G8" s="65"/>
      <c r="I8" s="58">
        <f>SUM(I6:I7)</f>
        <v>613719346.10000002</v>
      </c>
      <c r="J8" s="418"/>
    </row>
    <row r="9" spans="2:10">
      <c r="D9" s="410">
        <f>+D6-D8</f>
        <v>3710654206.4744334</v>
      </c>
      <c r="E9" s="415"/>
      <c r="F9" s="65"/>
      <c r="G9" s="65"/>
      <c r="J9" s="410"/>
    </row>
    <row r="10" spans="2:10">
      <c r="B10" s="126" t="s">
        <v>1109</v>
      </c>
      <c r="D10" s="65"/>
      <c r="E10" s="65"/>
      <c r="F10" s="65"/>
      <c r="G10" s="65"/>
      <c r="I10" s="65">
        <f>+D6-I8</f>
        <v>3096934860.3744335</v>
      </c>
    </row>
    <row r="11" spans="2:10">
      <c r="C11" t="s">
        <v>564</v>
      </c>
      <c r="D11" s="411">
        <f>+D42</f>
        <v>1083643125.4400001</v>
      </c>
      <c r="E11" s="432">
        <v>0.4</v>
      </c>
      <c r="F11" s="407">
        <f>+D11*0.425</f>
        <v>460548328.31200004</v>
      </c>
      <c r="G11" s="407"/>
      <c r="I11" s="416"/>
      <c r="J11" s="58"/>
    </row>
    <row r="12" spans="2:10">
      <c r="C12" t="s">
        <v>195</v>
      </c>
      <c r="D12" s="411">
        <f>+D43</f>
        <v>498280265.63</v>
      </c>
      <c r="E12" s="422">
        <v>0.2</v>
      </c>
      <c r="F12" s="65">
        <f>+D12*0.2</f>
        <v>99656053.126000002</v>
      </c>
      <c r="G12" s="65"/>
      <c r="I12" s="65">
        <f>+'Other-Inc21'!G39</f>
        <v>257955446.63999999</v>
      </c>
    </row>
    <row r="13" spans="2:10">
      <c r="C13" t="s">
        <v>829</v>
      </c>
      <c r="D13" s="411">
        <f>+D44</f>
        <v>119031216.81999999</v>
      </c>
      <c r="E13" s="426">
        <v>0.4</v>
      </c>
      <c r="F13" s="414">
        <f>+D13*0.425</f>
        <v>50588267.148499995</v>
      </c>
      <c r="G13" s="414"/>
      <c r="I13" s="65">
        <f>+'Other-Inc21'!G35</f>
        <v>137470498.38</v>
      </c>
    </row>
    <row r="14" spans="2:10">
      <c r="C14" s="18" t="s">
        <v>792</v>
      </c>
      <c r="D14" s="410">
        <f>SUM(D11:D13)</f>
        <v>1700954607.8900001</v>
      </c>
      <c r="E14" s="65"/>
      <c r="F14" s="65"/>
      <c r="G14" s="65"/>
      <c r="I14" s="65"/>
    </row>
    <row r="15" spans="2:10">
      <c r="D15" s="413">
        <f>+D9-D14</f>
        <v>2009699598.5844333</v>
      </c>
      <c r="E15" s="425">
        <v>0.4</v>
      </c>
      <c r="F15" s="421">
        <f>+D15*0.425</f>
        <v>854122329.39838409</v>
      </c>
      <c r="G15" s="421"/>
      <c r="I15" s="409">
        <f>+I12-I13</f>
        <v>120484948.25999999</v>
      </c>
      <c r="J15" t="s">
        <v>830</v>
      </c>
    </row>
    <row r="16" spans="2:10">
      <c r="B16" s="124"/>
      <c r="C16" s="124"/>
      <c r="D16" s="65">
        <f>+J6</f>
        <v>0</v>
      </c>
      <c r="E16" s="65"/>
      <c r="F16" s="58">
        <f>+F15+F13+F12+F11+F8</f>
        <v>1464914977.9848843</v>
      </c>
      <c r="G16" s="415"/>
      <c r="I16" s="65">
        <f>+I15+I10</f>
        <v>3217419808.6344337</v>
      </c>
    </row>
    <row r="17" spans="2:10">
      <c r="B17" s="126"/>
      <c r="D17" s="410"/>
      <c r="E17" s="420"/>
      <c r="F17" s="420"/>
      <c r="G17" s="420"/>
      <c r="I17" s="65"/>
    </row>
    <row r="18" spans="2:10">
      <c r="D18" s="65"/>
      <c r="E18" s="65"/>
      <c r="F18" s="65">
        <f>+'Other-Inc21'!G39</f>
        <v>257955446.63999999</v>
      </c>
      <c r="G18" s="65"/>
      <c r="I18" s="419">
        <f>+I16*0.425</f>
        <v>1367403418.6696343</v>
      </c>
      <c r="J18" t="s">
        <v>831</v>
      </c>
    </row>
    <row r="19" spans="2:10">
      <c r="D19" s="65"/>
      <c r="E19" s="65"/>
      <c r="F19" s="65"/>
      <c r="G19" s="65"/>
    </row>
    <row r="20" spans="2:10">
      <c r="C20" s="428" t="s">
        <v>563</v>
      </c>
      <c r="D20" s="429"/>
      <c r="E20" s="430"/>
      <c r="F20" s="410">
        <f>+F16-F18</f>
        <v>1206959531.3448844</v>
      </c>
      <c r="G20" s="420"/>
    </row>
    <row r="21" spans="2:10">
      <c r="D21" s="427">
        <f>+D5+D8+D14+D15</f>
        <v>3710654206.4744334</v>
      </c>
      <c r="E21" s="65"/>
      <c r="F21" s="65"/>
      <c r="G21" s="65"/>
      <c r="J21" s="545">
        <f>+'Liability 21'!G122</f>
        <v>7895990171.9989738</v>
      </c>
    </row>
    <row r="22" spans="2:10">
      <c r="D22" s="65"/>
      <c r="E22" s="65"/>
      <c r="F22" s="65"/>
      <c r="G22" s="65"/>
      <c r="J22" s="545">
        <f>+F20</f>
        <v>1206959531.3448844</v>
      </c>
    </row>
    <row r="23" spans="2:10">
      <c r="D23" s="65"/>
      <c r="E23" s="65"/>
      <c r="F23" s="65"/>
      <c r="G23" s="65"/>
    </row>
    <row r="24" spans="2:10">
      <c r="D24" s="65"/>
      <c r="E24" s="65"/>
      <c r="F24" s="65"/>
      <c r="G24" s="65"/>
      <c r="J24" s="544">
        <f>+J22-J21</f>
        <v>-6689030640.654089</v>
      </c>
    </row>
    <row r="25" spans="2:10">
      <c r="D25" s="65"/>
      <c r="E25" s="65"/>
      <c r="F25" s="65"/>
      <c r="G25" s="65"/>
    </row>
    <row r="26" spans="2:10">
      <c r="D26" s="65"/>
      <c r="E26" s="65"/>
      <c r="F26" s="65"/>
      <c r="G26" s="65"/>
    </row>
    <row r="27" spans="2:10">
      <c r="D27" s="65"/>
      <c r="E27" s="65"/>
      <c r="F27" s="65"/>
      <c r="G27" s="65"/>
    </row>
    <row r="29" spans="2:10">
      <c r="B29" s="408" t="s">
        <v>1891</v>
      </c>
    </row>
    <row r="33" spans="2:9">
      <c r="F33" s="423" t="s">
        <v>793</v>
      </c>
      <c r="G33" s="423"/>
    </row>
    <row r="34" spans="2:9">
      <c r="B34" s="38" t="s">
        <v>1890</v>
      </c>
      <c r="D34" s="483">
        <v>3400617279.4174995</v>
      </c>
      <c r="E34" s="407"/>
      <c r="F34" s="407"/>
      <c r="G34" s="407"/>
    </row>
    <row r="35" spans="2:9">
      <c r="B35" t="s">
        <v>828</v>
      </c>
      <c r="D35" s="407">
        <v>716937495.83899999</v>
      </c>
      <c r="E35" s="436">
        <v>0</v>
      </c>
      <c r="F35" s="407">
        <v>0</v>
      </c>
      <c r="G35" s="407"/>
    </row>
    <row r="36" spans="2:9">
      <c r="D36" s="65"/>
      <c r="E36" s="65"/>
      <c r="F36" s="65"/>
      <c r="G36" s="65"/>
    </row>
    <row r="37" spans="2:9">
      <c r="B37" s="126" t="s">
        <v>1535</v>
      </c>
      <c r="D37" s="410">
        <v>2683679783.5784998</v>
      </c>
      <c r="E37" s="420"/>
      <c r="F37" s="420"/>
      <c r="G37" s="420"/>
    </row>
    <row r="38" spans="2:9">
      <c r="D38" s="65"/>
      <c r="E38" s="65"/>
      <c r="F38" s="65"/>
      <c r="G38" s="65"/>
    </row>
    <row r="39" spans="2:9">
      <c r="B39" t="s">
        <v>1029</v>
      </c>
      <c r="C39" t="s">
        <v>791</v>
      </c>
      <c r="D39" s="65">
        <v>0</v>
      </c>
      <c r="E39" s="426">
        <v>0.1</v>
      </c>
      <c r="F39" s="65">
        <v>0</v>
      </c>
      <c r="G39" s="65"/>
    </row>
    <row r="40" spans="2:9">
      <c r="D40" s="410">
        <v>2683679783.5784998</v>
      </c>
      <c r="E40" s="415"/>
      <c r="F40" s="65"/>
      <c r="G40" s="65"/>
      <c r="I40" s="65"/>
    </row>
    <row r="41" spans="2:9">
      <c r="B41" s="126"/>
      <c r="D41" s="65"/>
      <c r="E41" s="65"/>
      <c r="F41" s="65"/>
      <c r="G41" s="65"/>
      <c r="I41" s="65"/>
    </row>
    <row r="42" spans="2:9">
      <c r="C42" t="s">
        <v>564</v>
      </c>
      <c r="D42" s="411">
        <v>1083643125.4400001</v>
      </c>
      <c r="E42" s="436">
        <v>0.4</v>
      </c>
      <c r="F42" s="407">
        <v>433457250.17600006</v>
      </c>
      <c r="G42" s="407"/>
    </row>
    <row r="43" spans="2:9">
      <c r="C43" t="s">
        <v>195</v>
      </c>
      <c r="D43" s="412">
        <v>498280265.63</v>
      </c>
      <c r="E43" s="426">
        <v>0.2</v>
      </c>
      <c r="F43" s="65">
        <v>99656053.126000002</v>
      </c>
      <c r="G43" s="65"/>
    </row>
    <row r="44" spans="2:9">
      <c r="C44" t="s">
        <v>829</v>
      </c>
      <c r="D44" s="412">
        <v>119031216.81999999</v>
      </c>
      <c r="E44" s="426">
        <v>0.4</v>
      </c>
      <c r="F44" s="414">
        <v>47612486.728</v>
      </c>
      <c r="G44" s="414"/>
      <c r="I44" s="65">
        <f>+F44+F43+F42+F39</f>
        <v>580725790.03000009</v>
      </c>
    </row>
    <row r="45" spans="2:9">
      <c r="C45" s="18" t="s">
        <v>792</v>
      </c>
      <c r="D45" s="410">
        <v>1700954607.8900001</v>
      </c>
      <c r="E45" s="65"/>
      <c r="F45" s="65"/>
      <c r="G45" s="65"/>
      <c r="I45" s="65">
        <f>+F49</f>
        <v>0</v>
      </c>
    </row>
    <row r="46" spans="2:9">
      <c r="D46" s="413">
        <v>982725175.68849969</v>
      </c>
      <c r="E46" s="425">
        <v>0.4</v>
      </c>
      <c r="F46" s="421">
        <v>393090070.27539992</v>
      </c>
      <c r="G46" s="421"/>
      <c r="I46" s="58">
        <f>I44-I45</f>
        <v>580725790.03000009</v>
      </c>
    </row>
    <row r="47" spans="2:9">
      <c r="B47" s="124"/>
      <c r="C47" s="124"/>
      <c r="D47" s="65">
        <v>0</v>
      </c>
      <c r="E47" s="65"/>
      <c r="F47" s="58">
        <v>973815860.30539989</v>
      </c>
      <c r="G47" s="415"/>
    </row>
    <row r="48" spans="2:9">
      <c r="B48" s="126"/>
      <c r="D48" s="410"/>
      <c r="E48" s="420"/>
      <c r="F48" s="420"/>
      <c r="G48" s="420"/>
      <c r="I48" s="433"/>
    </row>
    <row r="49" spans="3:9">
      <c r="D49" s="65"/>
      <c r="E49" s="65"/>
      <c r="F49" s="65"/>
      <c r="G49" s="65"/>
      <c r="I49" s="434"/>
    </row>
    <row r="50" spans="3:9">
      <c r="D50" s="65"/>
      <c r="E50" s="65"/>
      <c r="F50" s="65"/>
      <c r="G50" s="65"/>
      <c r="H50" s="422"/>
      <c r="I50" s="434"/>
    </row>
    <row r="51" spans="3:9">
      <c r="C51" s="428" t="s">
        <v>563</v>
      </c>
      <c r="D51" s="429"/>
      <c r="E51" s="430"/>
      <c r="F51" s="410">
        <v>973815860.30539989</v>
      </c>
      <c r="G51" s="420"/>
      <c r="I51" s="435">
        <f>+F16</f>
        <v>1464914977.9848843</v>
      </c>
    </row>
    <row r="52" spans="3:9">
      <c r="E52" s="65"/>
      <c r="F52" s="65"/>
      <c r="G52" s="65"/>
      <c r="I52" s="434"/>
    </row>
    <row r="53" spans="3:9">
      <c r="D53" s="65"/>
      <c r="E53" s="65"/>
      <c r="F53" s="65"/>
      <c r="G53" s="65"/>
      <c r="I53" s="433">
        <f>+I51-F51</f>
        <v>491099117.67948437</v>
      </c>
    </row>
    <row r="54" spans="3:9">
      <c r="C54" s="65"/>
      <c r="D54" s="427">
        <v>3400617279.4174995</v>
      </c>
      <c r="F54" s="65"/>
      <c r="G54" s="65"/>
    </row>
    <row r="55" spans="3:9">
      <c r="C55" s="18"/>
      <c r="F55" s="409"/>
      <c r="G55" s="65"/>
      <c r="I55" s="65">
        <f>+F20</f>
        <v>1206959531.3448844</v>
      </c>
    </row>
    <row r="56" spans="3:9">
      <c r="C56" s="18" t="s">
        <v>1525</v>
      </c>
      <c r="E56" s="65"/>
      <c r="F56" s="58">
        <v>973815860.30539989</v>
      </c>
      <c r="G56" s="415"/>
    </row>
    <row r="57" spans="3:9">
      <c r="C57" s="18" t="s">
        <v>1481</v>
      </c>
      <c r="D57" s="415"/>
      <c r="E57" s="415"/>
      <c r="F57" s="494">
        <v>374051568.40999997</v>
      </c>
      <c r="G57" s="415"/>
      <c r="I57" s="65">
        <f>+I51-I55</f>
        <v>257955446.63999987</v>
      </c>
    </row>
    <row r="58" spans="3:9">
      <c r="C58" s="18" t="s">
        <v>1526</v>
      </c>
      <c r="F58" s="415">
        <v>599764291.89539993</v>
      </c>
      <c r="I58">
        <v>670465161.67999995</v>
      </c>
    </row>
    <row r="60" spans="3:9">
      <c r="I60">
        <v>232121046.77000001</v>
      </c>
    </row>
    <row r="86" spans="6:7">
      <c r="F86" s="65"/>
      <c r="G86" s="65"/>
    </row>
  </sheetData>
  <pageMargins left="0.75" right="0.75" top="1" bottom="1" header="0.5" footer="0.5"/>
  <pageSetup paperSize="9" orientation="portrait" r:id="rId1"/>
  <headerFooter alignWithMargins="0">
    <oddFooter>&amp;LM Ahsan&amp;C&amp;N&amp;R&amp;D</oddFooter>
  </headerFooter>
  <rowBreaks count="1" manualBreakCount="1">
    <brk id="26" max="6"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7030A0"/>
  </sheetPr>
  <dimension ref="B1:Z215"/>
  <sheetViews>
    <sheetView view="pageBreakPreview" topLeftCell="C1" zoomScaleSheetLayoutView="100" workbookViewId="0">
      <selection activeCell="F105" sqref="F105"/>
    </sheetView>
  </sheetViews>
  <sheetFormatPr defaultColWidth="9.109375" defaultRowHeight="15"/>
  <cols>
    <col min="1" max="1" width="2.109375" customWidth="1"/>
    <col min="2" max="2" width="8.6640625" style="1154" customWidth="1"/>
    <col min="3" max="3" width="8" style="1155" customWidth="1"/>
    <col min="4" max="4" width="2.6640625" style="1156" customWidth="1"/>
    <col min="5" max="5" width="52.88671875" style="1158" customWidth="1"/>
    <col min="6" max="6" width="6.33203125" style="1158" customWidth="1"/>
    <col min="7" max="7" width="16.6640625" style="1158" customWidth="1"/>
    <col min="8" max="8" width="16.6640625" style="1117" customWidth="1"/>
    <col min="9" max="9" width="16.5546875" style="132" customWidth="1"/>
    <col min="10" max="10" width="9.109375" style="132" customWidth="1"/>
    <col min="11" max="11" width="17" style="485" customWidth="1"/>
    <col min="12" max="12" width="11.44140625" customWidth="1"/>
    <col min="13" max="13" width="19" customWidth="1"/>
    <col min="14" max="14" width="7.44140625" customWidth="1"/>
    <col min="15" max="15" width="14.44140625" customWidth="1"/>
    <col min="16" max="16" width="4.6640625" customWidth="1"/>
    <col min="17" max="17" width="20.5546875" customWidth="1"/>
    <col min="18" max="18" width="19" customWidth="1"/>
  </cols>
  <sheetData>
    <row r="1" spans="2:18" s="22" customFormat="1" ht="18.600000000000001">
      <c r="B1" s="4040" t="s">
        <v>719</v>
      </c>
      <c r="C1" s="4040"/>
      <c r="D1" s="4040"/>
      <c r="E1" s="4040"/>
      <c r="F1" s="4040"/>
      <c r="G1" s="1153"/>
      <c r="H1" s="1150"/>
      <c r="I1" s="533"/>
      <c r="J1" s="533"/>
      <c r="K1" s="484"/>
      <c r="M1" s="38"/>
    </row>
    <row r="2" spans="2:18" s="22" customFormat="1" ht="16.5" customHeight="1">
      <c r="B2" s="4040" t="s">
        <v>1474</v>
      </c>
      <c r="C2" s="4040"/>
      <c r="D2" s="4040"/>
      <c r="E2" s="4040"/>
      <c r="F2" s="4040"/>
      <c r="G2" s="1153"/>
      <c r="H2" s="1150"/>
      <c r="I2" s="533"/>
      <c r="J2" s="533"/>
      <c r="K2" s="484"/>
      <c r="M2" s="38">
        <v>59660</v>
      </c>
    </row>
    <row r="3" spans="2:18">
      <c r="E3" s="1157"/>
      <c r="I3" s="226"/>
      <c r="J3" s="226"/>
      <c r="M3" s="38">
        <v>44613</v>
      </c>
    </row>
    <row r="4" spans="2:18" ht="15.6">
      <c r="B4" s="4041" t="s">
        <v>1946</v>
      </c>
      <c r="C4" s="4041"/>
      <c r="D4" s="4041"/>
      <c r="E4" s="4041"/>
      <c r="F4" s="4041"/>
      <c r="G4" s="1159"/>
      <c r="H4" s="1151"/>
      <c r="I4" s="534"/>
      <c r="J4" s="534"/>
      <c r="M4" s="38">
        <v>229350270.41999999</v>
      </c>
    </row>
    <row r="5" spans="2:18">
      <c r="G5" s="1158" t="s">
        <v>1945</v>
      </c>
      <c r="M5" s="38">
        <f>SUM(M2:M4)</f>
        <v>229454543.41999999</v>
      </c>
    </row>
    <row r="6" spans="2:18" s="42" customFormat="1" ht="49.95" customHeight="1">
      <c r="B6" s="1160" t="s">
        <v>738</v>
      </c>
      <c r="C6" s="4042" t="s">
        <v>1809</v>
      </c>
      <c r="D6" s="4043"/>
      <c r="E6" s="1161" t="s">
        <v>918</v>
      </c>
      <c r="F6" s="1162" t="s">
        <v>1885</v>
      </c>
      <c r="G6" s="1163" t="s">
        <v>1944</v>
      </c>
      <c r="H6" s="1152"/>
      <c r="I6" s="531" t="s">
        <v>1578</v>
      </c>
      <c r="J6" s="531"/>
      <c r="K6" s="486">
        <v>100000</v>
      </c>
    </row>
    <row r="7" spans="2:18" ht="16.2" thickBot="1">
      <c r="B7" s="1154" t="s">
        <v>66</v>
      </c>
      <c r="C7" s="1155">
        <v>4500</v>
      </c>
      <c r="E7" s="1164" t="s">
        <v>494</v>
      </c>
      <c r="F7" s="1165"/>
    </row>
    <row r="8" spans="2:18" ht="21" customHeight="1" thickBot="1">
      <c r="B8" s="1154">
        <v>1</v>
      </c>
      <c r="C8" s="1155">
        <v>4501</v>
      </c>
      <c r="D8" s="1156">
        <v>1</v>
      </c>
      <c r="E8" s="1166" t="s">
        <v>721</v>
      </c>
      <c r="F8" s="1167">
        <v>227029750.58000001</v>
      </c>
      <c r="G8" s="1168">
        <f>+F8*0.235/H8</f>
        <v>5.3351991386300002</v>
      </c>
      <c r="H8" s="1119">
        <v>10000000</v>
      </c>
      <c r="I8" s="557" t="s">
        <v>1664</v>
      </c>
      <c r="J8" s="690"/>
      <c r="K8" s="485">
        <v>1500</v>
      </c>
      <c r="L8" s="23"/>
      <c r="M8" s="570">
        <f>+F8+F14</f>
        <v>309438331.5</v>
      </c>
      <c r="N8" s="23"/>
      <c r="O8" s="24">
        <v>74</v>
      </c>
      <c r="P8" s="25">
        <v>77</v>
      </c>
      <c r="Q8" s="24" t="s">
        <v>99</v>
      </c>
      <c r="R8" s="26">
        <v>149092</v>
      </c>
    </row>
    <row r="9" spans="2:18" ht="16.2" thickBot="1">
      <c r="E9" s="1166"/>
      <c r="F9" s="1169"/>
      <c r="G9" s="1168">
        <f t="shared" ref="G9:G72" si="0">+F9*0.38/H9</f>
        <v>0</v>
      </c>
      <c r="H9" s="1119">
        <v>10000000</v>
      </c>
      <c r="I9" s="719"/>
      <c r="J9" s="690"/>
      <c r="K9" s="485">
        <f>+F8+F14</f>
        <v>309438331.5</v>
      </c>
      <c r="L9" s="23"/>
      <c r="M9" s="570"/>
      <c r="N9" s="23"/>
      <c r="O9" s="24"/>
      <c r="P9" s="25"/>
      <c r="Q9" s="24"/>
      <c r="R9" s="26"/>
    </row>
    <row r="10" spans="2:18" ht="16.2" thickBot="1">
      <c r="E10" s="1166"/>
      <c r="F10" s="1169"/>
      <c r="G10" s="1168">
        <f t="shared" si="0"/>
        <v>0</v>
      </c>
      <c r="H10" s="1119">
        <v>10000000</v>
      </c>
      <c r="I10" s="719"/>
      <c r="J10" s="690"/>
      <c r="K10" s="485">
        <f>+K9/12</f>
        <v>25786527.625</v>
      </c>
      <c r="L10" s="23"/>
      <c r="M10" s="570"/>
      <c r="N10" s="23"/>
      <c r="O10" s="24"/>
      <c r="P10" s="25"/>
      <c r="Q10" s="24"/>
      <c r="R10" s="26"/>
    </row>
    <row r="11" spans="2:18" ht="16.2" thickBot="1">
      <c r="E11" s="1166"/>
      <c r="F11" s="1169"/>
      <c r="G11" s="1168">
        <f t="shared" si="0"/>
        <v>0</v>
      </c>
      <c r="H11" s="1119">
        <v>10000000</v>
      </c>
      <c r="I11" s="719"/>
      <c r="J11" s="690"/>
      <c r="L11" s="23"/>
      <c r="M11" s="570"/>
      <c r="N11" s="23"/>
      <c r="O11" s="24"/>
      <c r="P11" s="25"/>
      <c r="Q11" s="24"/>
      <c r="R11" s="26"/>
    </row>
    <row r="12" spans="2:18" ht="16.2" thickBot="1">
      <c r="E12" s="1166"/>
      <c r="F12" s="1169"/>
      <c r="G12" s="1168">
        <f t="shared" si="0"/>
        <v>0</v>
      </c>
      <c r="H12" s="1119">
        <v>10000000</v>
      </c>
      <c r="I12" s="719"/>
      <c r="J12" s="690"/>
      <c r="K12" s="485">
        <f>+K10*2.5</f>
        <v>64466319.0625</v>
      </c>
      <c r="L12" s="23"/>
      <c r="M12" s="570"/>
      <c r="N12" s="23"/>
      <c r="O12" s="24"/>
      <c r="P12" s="25"/>
      <c r="Q12" s="24"/>
      <c r="R12" s="26"/>
    </row>
    <row r="13" spans="2:18" ht="16.2" thickBot="1">
      <c r="E13" s="1166"/>
      <c r="F13" s="1169"/>
      <c r="G13" s="1168">
        <f t="shared" si="0"/>
        <v>0</v>
      </c>
      <c r="H13" s="1119">
        <v>10000000</v>
      </c>
      <c r="I13" s="719"/>
      <c r="J13" s="690"/>
      <c r="L13" s="23"/>
      <c r="M13" s="570" t="s">
        <v>163</v>
      </c>
      <c r="N13" s="23"/>
      <c r="O13" s="24"/>
      <c r="P13" s="25"/>
      <c r="Q13" s="24"/>
      <c r="R13" s="26"/>
    </row>
    <row r="14" spans="2:18" ht="15" customHeight="1" thickBot="1">
      <c r="B14" s="1154">
        <v>2</v>
      </c>
      <c r="C14" s="1155">
        <v>4601</v>
      </c>
      <c r="D14" s="1156">
        <v>2</v>
      </c>
      <c r="E14" s="1166" t="s">
        <v>722</v>
      </c>
      <c r="F14" s="1167">
        <v>82408580.920000002</v>
      </c>
      <c r="G14" s="1168">
        <f>+F14*0.19/H14</f>
        <v>1.56576303748</v>
      </c>
      <c r="H14" s="1119">
        <v>10000000</v>
      </c>
      <c r="I14" s="558" t="s">
        <v>1576</v>
      </c>
      <c r="J14" s="691"/>
      <c r="K14" s="485">
        <v>500</v>
      </c>
      <c r="L14" s="23"/>
      <c r="M14" s="23"/>
      <c r="N14" s="23"/>
      <c r="O14" s="24">
        <v>75</v>
      </c>
      <c r="P14" s="25">
        <v>78</v>
      </c>
      <c r="Q14" s="24" t="s">
        <v>100</v>
      </c>
      <c r="R14" s="26">
        <v>18095</v>
      </c>
    </row>
    <row r="15" spans="2:18" ht="15.6">
      <c r="E15" s="1166"/>
      <c r="F15" s="1169"/>
      <c r="G15" s="1168">
        <f>+F15*0.38/H15</f>
        <v>0</v>
      </c>
      <c r="H15" s="1119">
        <v>10000000</v>
      </c>
      <c r="I15" s="691"/>
      <c r="J15" s="691"/>
      <c r="L15" s="23"/>
      <c r="M15" s="23"/>
      <c r="N15" s="23"/>
      <c r="O15" s="24"/>
      <c r="P15" s="25"/>
      <c r="Q15" s="24"/>
      <c r="R15" s="26"/>
    </row>
    <row r="16" spans="2:18" ht="15.6">
      <c r="E16" s="1166"/>
      <c r="F16" s="1169"/>
      <c r="G16" s="1168">
        <f t="shared" si="0"/>
        <v>0</v>
      </c>
      <c r="H16" s="1119">
        <v>10000000</v>
      </c>
      <c r="I16" s="691"/>
      <c r="J16" s="691"/>
      <c r="L16" s="23"/>
      <c r="M16" s="23"/>
      <c r="N16" s="23"/>
      <c r="O16" s="24"/>
      <c r="P16" s="25"/>
      <c r="Q16" s="24"/>
      <c r="R16" s="26"/>
    </row>
    <row r="17" spans="2:18" ht="15.6">
      <c r="E17" s="1166"/>
      <c r="F17" s="1169"/>
      <c r="G17" s="1168">
        <f t="shared" si="0"/>
        <v>0</v>
      </c>
      <c r="H17" s="1119">
        <v>10000000</v>
      </c>
      <c r="I17" s="691"/>
      <c r="J17" s="691"/>
      <c r="L17" s="23"/>
      <c r="M17" s="23"/>
      <c r="N17" s="23"/>
      <c r="O17" s="24"/>
      <c r="P17" s="25"/>
      <c r="Q17" s="24"/>
      <c r="R17" s="26"/>
    </row>
    <row r="18" spans="2:18" ht="15.6">
      <c r="B18" s="1154">
        <v>3</v>
      </c>
      <c r="C18" s="1155">
        <v>4717</v>
      </c>
      <c r="D18" s="1156">
        <v>3</v>
      </c>
      <c r="E18" s="1166" t="s">
        <v>723</v>
      </c>
      <c r="F18" s="1169">
        <v>8997074.9000000004</v>
      </c>
      <c r="G18" s="1168">
        <v>0.19</v>
      </c>
      <c r="H18" s="1119">
        <v>10000000</v>
      </c>
      <c r="I18" s="705">
        <f>+F18+F19</f>
        <v>17930346.899999999</v>
      </c>
      <c r="J18" s="402"/>
      <c r="K18" s="485">
        <v>60</v>
      </c>
      <c r="L18" s="23"/>
      <c r="M18" s="23"/>
      <c r="N18" s="23"/>
      <c r="O18" s="24">
        <v>76</v>
      </c>
      <c r="P18" s="25">
        <v>79</v>
      </c>
      <c r="Q18" s="24" t="s">
        <v>101</v>
      </c>
      <c r="R18" s="26">
        <v>546820</v>
      </c>
    </row>
    <row r="19" spans="2:18" ht="15.6">
      <c r="B19" s="1154">
        <v>4</v>
      </c>
      <c r="C19" s="1155">
        <v>4717</v>
      </c>
      <c r="D19" s="1156">
        <v>4</v>
      </c>
      <c r="E19" s="1166" t="s">
        <v>724</v>
      </c>
      <c r="F19" s="1169">
        <v>8933272</v>
      </c>
      <c r="G19" s="1168">
        <v>0.17</v>
      </c>
      <c r="H19" s="1119">
        <v>10000000</v>
      </c>
      <c r="I19" s="705"/>
      <c r="J19" s="402"/>
      <c r="K19" s="485">
        <v>40</v>
      </c>
      <c r="L19" s="23"/>
      <c r="M19" s="23"/>
      <c r="N19" s="23"/>
      <c r="O19" s="24">
        <v>65</v>
      </c>
      <c r="P19" s="25">
        <v>80</v>
      </c>
      <c r="Q19" s="24" t="s">
        <v>196</v>
      </c>
      <c r="R19" s="26">
        <v>506388</v>
      </c>
    </row>
    <row r="20" spans="2:18" s="38" customFormat="1" ht="15.6">
      <c r="B20" s="1154">
        <v>5</v>
      </c>
      <c r="C20" s="1155"/>
      <c r="D20" s="1156">
        <v>5</v>
      </c>
      <c r="E20" s="1166"/>
      <c r="F20" s="1169">
        <v>0</v>
      </c>
      <c r="G20" s="1168">
        <f t="shared" si="0"/>
        <v>0</v>
      </c>
      <c r="H20" s="1119">
        <v>10000000</v>
      </c>
      <c r="I20" s="705"/>
      <c r="J20" s="402"/>
      <c r="K20" s="487">
        <v>450</v>
      </c>
      <c r="L20" s="23"/>
      <c r="M20" s="23"/>
      <c r="N20" s="23"/>
      <c r="O20" s="24">
        <v>480</v>
      </c>
      <c r="P20" s="25">
        <v>81</v>
      </c>
      <c r="Q20" s="24" t="s">
        <v>1479</v>
      </c>
      <c r="R20" s="26">
        <v>0</v>
      </c>
    </row>
    <row r="21" spans="2:18" ht="15.6">
      <c r="B21" s="1154">
        <v>6</v>
      </c>
      <c r="D21" s="1156">
        <v>6</v>
      </c>
      <c r="E21" s="1166"/>
      <c r="F21" s="1169">
        <v>0</v>
      </c>
      <c r="G21" s="1168">
        <f t="shared" si="0"/>
        <v>0</v>
      </c>
      <c r="H21" s="1119">
        <v>10000000</v>
      </c>
      <c r="I21" s="705"/>
      <c r="J21" s="402"/>
      <c r="K21" s="485">
        <v>200</v>
      </c>
      <c r="L21" s="23"/>
      <c r="M21" s="23"/>
      <c r="N21" s="23"/>
      <c r="O21" s="24"/>
      <c r="P21" s="25"/>
      <c r="Q21" s="24"/>
      <c r="R21" s="27">
        <f>SUM(R8:R20)</f>
        <v>1220395</v>
      </c>
    </row>
    <row r="22" spans="2:18" ht="15.6">
      <c r="B22" s="1154">
        <v>7</v>
      </c>
      <c r="C22" s="1155">
        <v>4705</v>
      </c>
      <c r="D22" s="1156">
        <v>7</v>
      </c>
      <c r="E22" s="1166" t="s">
        <v>725</v>
      </c>
      <c r="F22" s="1169">
        <v>105796373.58</v>
      </c>
      <c r="G22" s="1168">
        <v>2.75</v>
      </c>
      <c r="H22" s="1119">
        <v>10000000</v>
      </c>
      <c r="I22" s="705">
        <f>+F22+F23</f>
        <v>147844435.84</v>
      </c>
      <c r="J22" s="402"/>
      <c r="K22" s="485">
        <v>700</v>
      </c>
      <c r="L22" s="28" t="s">
        <v>497</v>
      </c>
      <c r="M22" s="3968" t="s">
        <v>498</v>
      </c>
      <c r="N22" s="3968"/>
      <c r="O22" s="3968"/>
      <c r="P22" s="3968"/>
      <c r="Q22" s="3968"/>
      <c r="R22" s="29"/>
    </row>
    <row r="23" spans="2:18" ht="15.6">
      <c r="B23" s="1154">
        <v>8</v>
      </c>
      <c r="C23" s="1155">
        <v>4705</v>
      </c>
      <c r="D23" s="1156">
        <v>8</v>
      </c>
      <c r="E23" s="1166" t="s">
        <v>726</v>
      </c>
      <c r="F23" s="1169">
        <v>42048062.259999998</v>
      </c>
      <c r="G23" s="1168">
        <v>0.86</v>
      </c>
      <c r="H23" s="1119">
        <v>10000000</v>
      </c>
      <c r="I23" s="705"/>
      <c r="J23" s="402"/>
      <c r="K23" s="485">
        <v>350</v>
      </c>
      <c r="L23" s="23"/>
      <c r="M23" s="23"/>
      <c r="N23" s="23"/>
      <c r="O23" s="24">
        <v>60</v>
      </c>
      <c r="P23" s="25">
        <v>82</v>
      </c>
      <c r="Q23" s="24" t="s">
        <v>1504</v>
      </c>
      <c r="R23" s="26">
        <v>98000000</v>
      </c>
    </row>
    <row r="24" spans="2:18" ht="15.6">
      <c r="B24" s="1154">
        <v>9</v>
      </c>
      <c r="C24" s="1155">
        <v>4733</v>
      </c>
      <c r="D24" s="1156">
        <v>9</v>
      </c>
      <c r="E24" s="1166" t="s">
        <v>1707</v>
      </c>
      <c r="F24" s="1169">
        <v>1162892</v>
      </c>
      <c r="G24" s="1168">
        <f t="shared" si="0"/>
        <v>4.4189895999999999E-2</v>
      </c>
      <c r="H24" s="1119">
        <v>10000000</v>
      </c>
      <c r="I24" s="705"/>
      <c r="J24" s="402"/>
      <c r="K24" s="485">
        <v>0.2</v>
      </c>
      <c r="L24" s="23"/>
      <c r="M24" s="23"/>
      <c r="N24" s="23"/>
      <c r="O24" s="24">
        <v>319</v>
      </c>
      <c r="P24" s="25">
        <v>83</v>
      </c>
      <c r="Q24" s="24" t="s">
        <v>151</v>
      </c>
      <c r="R24" s="26">
        <v>4989065.91</v>
      </c>
    </row>
    <row r="25" spans="2:18" ht="15.6">
      <c r="B25" s="1154">
        <v>10</v>
      </c>
      <c r="C25" s="1155">
        <v>4733</v>
      </c>
      <c r="E25" s="1170"/>
      <c r="F25" s="1169">
        <v>0</v>
      </c>
      <c r="G25" s="1168">
        <f t="shared" si="0"/>
        <v>0</v>
      </c>
      <c r="H25" s="1119">
        <v>10000000</v>
      </c>
      <c r="I25" s="705"/>
      <c r="J25" s="402"/>
      <c r="L25" s="23"/>
      <c r="M25" s="23"/>
      <c r="N25" s="23"/>
      <c r="O25" s="24"/>
      <c r="P25" s="25"/>
      <c r="Q25" s="24"/>
      <c r="R25" s="26"/>
    </row>
    <row r="26" spans="2:18" ht="15.6">
      <c r="B26" s="1154">
        <v>11</v>
      </c>
      <c r="C26" s="1155">
        <v>4714</v>
      </c>
      <c r="D26" s="1156">
        <v>11</v>
      </c>
      <c r="E26" s="1166" t="s">
        <v>1567</v>
      </c>
      <c r="F26" s="1169">
        <v>5121913</v>
      </c>
      <c r="G26" s="1168">
        <f t="shared" si="0"/>
        <v>0.19463269399999999</v>
      </c>
      <c r="H26" s="1119">
        <v>10000000</v>
      </c>
      <c r="I26" s="705"/>
      <c r="J26" s="402"/>
      <c r="L26" s="23"/>
      <c r="M26" s="23"/>
      <c r="N26" s="23"/>
      <c r="O26" s="24">
        <v>62</v>
      </c>
      <c r="P26" s="25">
        <v>85</v>
      </c>
      <c r="Q26" s="24" t="s">
        <v>1505</v>
      </c>
      <c r="R26" s="26">
        <v>255674.47</v>
      </c>
    </row>
    <row r="27" spans="2:18" ht="15.6">
      <c r="B27" s="1154">
        <v>12</v>
      </c>
      <c r="C27" s="1155">
        <v>4713</v>
      </c>
      <c r="D27" s="1156">
        <v>12</v>
      </c>
      <c r="E27" s="1166" t="s">
        <v>289</v>
      </c>
      <c r="F27" s="1169">
        <v>58868580.909999996</v>
      </c>
      <c r="G27" s="1168">
        <f t="shared" si="0"/>
        <v>2.23700607458</v>
      </c>
      <c r="H27" s="1119">
        <v>10000000</v>
      </c>
      <c r="I27" s="705">
        <f>+F27+F28</f>
        <v>80628219.769999996</v>
      </c>
      <c r="J27" s="402"/>
      <c r="K27" s="485">
        <v>330</v>
      </c>
      <c r="L27" s="23"/>
      <c r="M27" s="23"/>
      <c r="N27" s="23"/>
      <c r="O27" s="24">
        <v>64</v>
      </c>
      <c r="P27" s="25">
        <v>86</v>
      </c>
      <c r="Q27" s="24" t="s">
        <v>1414</v>
      </c>
      <c r="R27" s="26">
        <v>933769.98</v>
      </c>
    </row>
    <row r="28" spans="2:18" ht="15.6">
      <c r="B28" s="1154">
        <v>13</v>
      </c>
      <c r="C28" s="1155">
        <v>4713</v>
      </c>
      <c r="D28" s="1156">
        <v>13</v>
      </c>
      <c r="E28" s="1166" t="s">
        <v>290</v>
      </c>
      <c r="F28" s="1169">
        <v>21759638.859999999</v>
      </c>
      <c r="G28" s="1168">
        <f t="shared" si="0"/>
        <v>0.82686627668000001</v>
      </c>
      <c r="H28" s="1119">
        <v>10000000</v>
      </c>
      <c r="I28" s="705"/>
      <c r="J28" s="402"/>
      <c r="K28" s="485">
        <v>180</v>
      </c>
      <c r="L28" s="23"/>
      <c r="M28" s="23"/>
      <c r="N28" s="23"/>
      <c r="O28" s="24">
        <v>63</v>
      </c>
      <c r="P28" s="25">
        <v>87</v>
      </c>
      <c r="Q28" s="24" t="s">
        <v>1431</v>
      </c>
      <c r="R28" s="26">
        <v>1353188.8</v>
      </c>
    </row>
    <row r="29" spans="2:18" ht="15.6">
      <c r="B29" s="1154">
        <v>14</v>
      </c>
      <c r="D29" s="1156">
        <v>14</v>
      </c>
      <c r="E29" s="1166"/>
      <c r="F29" s="1169">
        <v>0</v>
      </c>
      <c r="G29" s="1168">
        <f t="shared" si="0"/>
        <v>0</v>
      </c>
      <c r="H29" s="1119">
        <v>10000000</v>
      </c>
      <c r="I29" s="705"/>
      <c r="J29" s="402"/>
      <c r="L29" s="23"/>
      <c r="M29" s="23"/>
      <c r="N29" s="23"/>
      <c r="O29" s="24">
        <v>66</v>
      </c>
      <c r="P29" s="25">
        <v>88</v>
      </c>
      <c r="Q29" s="24" t="s">
        <v>197</v>
      </c>
      <c r="R29" s="26">
        <v>3000</v>
      </c>
    </row>
    <row r="30" spans="2:18" ht="15.6">
      <c r="B30" s="1154">
        <v>15</v>
      </c>
      <c r="D30" s="1156">
        <v>16</v>
      </c>
      <c r="E30" s="1166" t="s">
        <v>292</v>
      </c>
      <c r="F30" s="1169">
        <v>545819</v>
      </c>
      <c r="G30" s="1168">
        <f t="shared" si="0"/>
        <v>2.0741122000000001E-2</v>
      </c>
      <c r="H30" s="1119">
        <v>10000000</v>
      </c>
      <c r="I30" s="705"/>
      <c r="J30" s="402"/>
      <c r="L30" s="23"/>
      <c r="M30" s="23"/>
      <c r="N30" s="23"/>
      <c r="O30" s="24">
        <v>67</v>
      </c>
      <c r="P30" s="25">
        <v>89</v>
      </c>
      <c r="Q30" s="24" t="s">
        <v>1506</v>
      </c>
      <c r="R30" s="26">
        <v>150000</v>
      </c>
    </row>
    <row r="31" spans="2:18" ht="15.6">
      <c r="B31" s="1154">
        <v>16</v>
      </c>
      <c r="D31" s="1156">
        <v>17</v>
      </c>
      <c r="E31" s="1166" t="s">
        <v>293</v>
      </c>
      <c r="F31" s="1169">
        <v>3000</v>
      </c>
      <c r="G31" s="1168">
        <f t="shared" si="0"/>
        <v>1.1400000000000001E-4</v>
      </c>
      <c r="H31" s="1119">
        <v>10000000</v>
      </c>
      <c r="I31" s="705"/>
      <c r="J31" s="402"/>
      <c r="L31" s="23"/>
      <c r="M31" s="23"/>
      <c r="N31" s="23"/>
      <c r="O31" s="24"/>
      <c r="P31" s="25"/>
      <c r="Q31" s="24"/>
      <c r="R31" s="27">
        <f>SUM(R23:R30)</f>
        <v>105684699.16</v>
      </c>
    </row>
    <row r="32" spans="2:18" ht="15.6">
      <c r="B32" s="1154">
        <v>17</v>
      </c>
      <c r="C32" s="1155">
        <v>4765</v>
      </c>
      <c r="D32" s="1156">
        <v>20</v>
      </c>
      <c r="E32" s="1166" t="s">
        <v>294</v>
      </c>
      <c r="F32" s="1169">
        <v>1490923</v>
      </c>
      <c r="G32" s="1168">
        <f t="shared" si="0"/>
        <v>5.6655074E-2</v>
      </c>
      <c r="H32" s="1119">
        <v>10000000</v>
      </c>
      <c r="I32" s="705"/>
      <c r="J32" s="402"/>
      <c r="K32" s="485">
        <v>7</v>
      </c>
      <c r="L32" s="23"/>
      <c r="M32" s="23"/>
      <c r="N32" s="23"/>
      <c r="O32" s="24"/>
      <c r="P32" s="25"/>
      <c r="Q32" s="24"/>
      <c r="R32" s="27"/>
    </row>
    <row r="33" spans="2:18" ht="15.6">
      <c r="B33" s="1154">
        <v>18</v>
      </c>
      <c r="C33" s="1155">
        <v>4709</v>
      </c>
      <c r="D33" s="1156">
        <v>55</v>
      </c>
      <c r="E33" s="1166" t="s">
        <v>17</v>
      </c>
      <c r="F33" s="1169">
        <v>10419500</v>
      </c>
      <c r="G33" s="1168">
        <f t="shared" si="0"/>
        <v>0.39594099999999999</v>
      </c>
      <c r="H33" s="1119">
        <v>10000000</v>
      </c>
      <c r="I33" s="705">
        <f>+F33+F34</f>
        <v>12058660</v>
      </c>
      <c r="J33" s="402"/>
      <c r="L33" s="23"/>
      <c r="M33" s="23"/>
      <c r="N33" s="23"/>
      <c r="O33" s="24"/>
      <c r="P33" s="25"/>
      <c r="Q33" s="24"/>
      <c r="R33" s="27"/>
    </row>
    <row r="34" spans="2:18" ht="15.6">
      <c r="B34" s="1154">
        <v>19</v>
      </c>
      <c r="C34" s="1155">
        <v>4709</v>
      </c>
      <c r="D34" s="1156">
        <v>56</v>
      </c>
      <c r="E34" s="1166" t="s">
        <v>18</v>
      </c>
      <c r="F34" s="1169">
        <v>1639160</v>
      </c>
      <c r="G34" s="1168">
        <f t="shared" si="0"/>
        <v>6.2288080000000003E-2</v>
      </c>
      <c r="H34" s="1119">
        <v>10000000</v>
      </c>
      <c r="I34" s="705"/>
      <c r="J34" s="402"/>
      <c r="L34" s="23"/>
      <c r="M34" s="23"/>
      <c r="N34" s="23"/>
      <c r="O34" s="24"/>
      <c r="P34" s="25"/>
      <c r="Q34" s="24"/>
      <c r="R34" s="27"/>
    </row>
    <row r="35" spans="2:18" ht="15.6">
      <c r="B35" s="1154">
        <v>20</v>
      </c>
      <c r="C35" s="1155">
        <v>4793</v>
      </c>
      <c r="E35" s="1166" t="s">
        <v>1231</v>
      </c>
      <c r="F35" s="1169">
        <v>1119267</v>
      </c>
      <c r="G35" s="1168">
        <f t="shared" si="0"/>
        <v>4.2532146E-2</v>
      </c>
      <c r="H35" s="1119">
        <v>10000000</v>
      </c>
      <c r="I35" s="705"/>
      <c r="J35" s="402"/>
      <c r="K35" s="485">
        <v>4</v>
      </c>
      <c r="L35" s="23"/>
      <c r="M35" s="23"/>
      <c r="N35" s="23"/>
      <c r="O35" s="24"/>
      <c r="P35" s="25"/>
      <c r="Q35" s="24"/>
      <c r="R35" s="27"/>
    </row>
    <row r="36" spans="2:18" ht="15.6">
      <c r="B36" s="1154">
        <v>21</v>
      </c>
      <c r="E36" s="1166"/>
      <c r="F36" s="1169">
        <v>0</v>
      </c>
      <c r="G36" s="1168">
        <f t="shared" si="0"/>
        <v>0</v>
      </c>
      <c r="H36" s="1119">
        <v>10000000</v>
      </c>
      <c r="I36" s="705"/>
      <c r="J36" s="402"/>
      <c r="L36" s="23"/>
      <c r="M36" s="23"/>
      <c r="N36" s="23"/>
      <c r="O36" s="24"/>
      <c r="P36" s="25"/>
      <c r="Q36" s="24"/>
      <c r="R36" s="27"/>
    </row>
    <row r="37" spans="2:18" ht="15.6">
      <c r="B37" s="1154">
        <v>22</v>
      </c>
      <c r="C37" s="1155">
        <v>4725</v>
      </c>
      <c r="D37" s="1156">
        <v>24</v>
      </c>
      <c r="E37" s="1166" t="s">
        <v>296</v>
      </c>
      <c r="F37" s="1169">
        <v>345863.67</v>
      </c>
      <c r="G37" s="1168">
        <f t="shared" si="0"/>
        <v>1.3142819459999998E-2</v>
      </c>
      <c r="H37" s="1119">
        <v>10000000</v>
      </c>
      <c r="I37" s="705"/>
      <c r="J37" s="402"/>
      <c r="K37" s="485">
        <v>2.2000000000000002</v>
      </c>
      <c r="L37" s="28" t="s">
        <v>499</v>
      </c>
      <c r="M37" s="3961" t="s">
        <v>496</v>
      </c>
      <c r="N37" s="3961"/>
      <c r="O37" s="3961"/>
      <c r="P37" s="3961"/>
      <c r="Q37" s="3961"/>
      <c r="R37" s="29"/>
    </row>
    <row r="38" spans="2:18" s="4" customFormat="1">
      <c r="B38" s="1154">
        <v>23</v>
      </c>
      <c r="C38" s="1155">
        <v>4721</v>
      </c>
      <c r="D38" s="1156">
        <v>26</v>
      </c>
      <c r="E38" s="1166" t="s">
        <v>647</v>
      </c>
      <c r="F38" s="1169">
        <v>164064</v>
      </c>
      <c r="G38" s="1168">
        <f t="shared" si="0"/>
        <v>6.2344319999999998E-3</v>
      </c>
      <c r="H38" s="1119">
        <v>10000000</v>
      </c>
      <c r="I38" s="705">
        <f>+F38+F39</f>
        <v>187608</v>
      </c>
      <c r="J38" s="402"/>
      <c r="K38" s="488">
        <v>2.5</v>
      </c>
      <c r="L38" s="31">
        <v>43782.22</v>
      </c>
      <c r="M38" s="31">
        <v>0</v>
      </c>
      <c r="O38" s="4">
        <v>1</v>
      </c>
      <c r="P38" s="4" t="s">
        <v>691</v>
      </c>
      <c r="Q38" s="4">
        <v>2</v>
      </c>
    </row>
    <row r="39" spans="2:18" ht="16.2" thickBot="1">
      <c r="B39" s="1154">
        <v>24</v>
      </c>
      <c r="C39" s="1155">
        <v>4721</v>
      </c>
      <c r="E39" s="1166" t="s">
        <v>1480</v>
      </c>
      <c r="F39" s="1169">
        <v>23544</v>
      </c>
      <c r="G39" s="1168">
        <f t="shared" si="0"/>
        <v>8.9467199999999989E-4</v>
      </c>
      <c r="H39" s="1119">
        <v>10000000</v>
      </c>
      <c r="I39" s="402"/>
      <c r="J39" s="402"/>
      <c r="K39" s="485">
        <v>0.85</v>
      </c>
      <c r="L39" s="28"/>
      <c r="M39" s="30"/>
      <c r="N39" s="30"/>
      <c r="O39" s="30"/>
      <c r="P39" s="30"/>
      <c r="Q39" s="30"/>
      <c r="R39" s="29"/>
    </row>
    <row r="40" spans="2:18" s="62" customFormat="1" ht="16.2" thickBot="1">
      <c r="B40" s="1171"/>
      <c r="C40" s="1155"/>
      <c r="D40" s="1156"/>
      <c r="E40" s="1172" t="s">
        <v>919</v>
      </c>
      <c r="F40" s="1173">
        <v>577877279.67999995</v>
      </c>
      <c r="G40" s="1174">
        <f>SUM(G8:G39)</f>
        <v>14.77220046283</v>
      </c>
      <c r="H40" s="1119">
        <v>10000000</v>
      </c>
      <c r="I40" s="895">
        <f>+F40</f>
        <v>577877279.67999995</v>
      </c>
      <c r="J40" s="398"/>
      <c r="K40" s="398">
        <f>SUM(K8:K39)</f>
        <v>399695504.9375</v>
      </c>
      <c r="L40" s="28"/>
      <c r="M40" s="254"/>
      <c r="N40" s="254"/>
      <c r="O40" s="254"/>
      <c r="P40" s="254"/>
      <c r="Q40" s="254"/>
      <c r="R40" s="255"/>
    </row>
    <row r="41" spans="2:18" s="21" customFormat="1" ht="27.6" thickBot="1">
      <c r="B41" s="1175" t="s">
        <v>68</v>
      </c>
      <c r="C41" s="1176"/>
      <c r="D41" s="1177"/>
      <c r="E41" s="1178" t="s">
        <v>920</v>
      </c>
      <c r="F41" s="1179"/>
      <c r="G41" s="1168">
        <f t="shared" si="0"/>
        <v>0</v>
      </c>
      <c r="H41" s="1119">
        <v>10000000</v>
      </c>
      <c r="I41" s="406"/>
      <c r="J41" s="406"/>
      <c r="K41" s="489"/>
      <c r="L41" s="32"/>
      <c r="M41" s="32"/>
      <c r="N41" s="32"/>
      <c r="O41" s="33"/>
      <c r="P41" s="34"/>
      <c r="Q41" s="16" t="s">
        <v>1007</v>
      </c>
      <c r="R41" s="35">
        <v>63038237.450000003</v>
      </c>
    </row>
    <row r="42" spans="2:18" ht="16.2" thickBot="1">
      <c r="B42" s="1154">
        <v>25</v>
      </c>
      <c r="C42" s="1155">
        <v>4845</v>
      </c>
      <c r="D42" s="1156">
        <v>10</v>
      </c>
      <c r="E42" s="1166" t="s">
        <v>287</v>
      </c>
      <c r="F42" s="1169">
        <v>123625</v>
      </c>
      <c r="G42" s="1168">
        <f t="shared" si="0"/>
        <v>4.6977499999999997E-3</v>
      </c>
      <c r="H42" s="1119">
        <v>10000000</v>
      </c>
      <c r="I42" s="713" t="s">
        <v>1577</v>
      </c>
      <c r="J42" s="691"/>
      <c r="K42" s="485">
        <v>5</v>
      </c>
      <c r="L42" s="23"/>
      <c r="M42" s="23"/>
      <c r="N42" s="23"/>
      <c r="O42" s="24">
        <v>61</v>
      </c>
      <c r="P42" s="25">
        <v>84</v>
      </c>
      <c r="Q42" s="24" t="s">
        <v>1060</v>
      </c>
      <c r="R42" s="26">
        <v>344325.55</v>
      </c>
    </row>
    <row r="43" spans="2:18" s="21" customFormat="1" ht="15.6">
      <c r="B43" s="1180">
        <v>26</v>
      </c>
      <c r="C43" s="1155">
        <v>4845</v>
      </c>
      <c r="D43" s="1156">
        <v>11</v>
      </c>
      <c r="E43" s="1166" t="s">
        <v>288</v>
      </c>
      <c r="F43" s="1169"/>
      <c r="G43" s="1168">
        <f t="shared" si="0"/>
        <v>0</v>
      </c>
      <c r="H43" s="1119">
        <v>10000000</v>
      </c>
      <c r="I43" s="402"/>
      <c r="J43" s="402"/>
      <c r="K43" s="489"/>
      <c r="L43" s="32"/>
      <c r="M43" s="32"/>
      <c r="N43" s="32"/>
      <c r="O43" s="33"/>
      <c r="P43" s="34"/>
      <c r="Q43" s="16"/>
      <c r="R43" s="35"/>
    </row>
    <row r="44" spans="2:18" ht="15.6">
      <c r="B44" s="1154">
        <v>27</v>
      </c>
      <c r="C44" s="1155">
        <v>4773</v>
      </c>
      <c r="D44" s="1156">
        <v>22</v>
      </c>
      <c r="E44" s="1166" t="s">
        <v>295</v>
      </c>
      <c r="F44" s="1169">
        <v>4452508</v>
      </c>
      <c r="G44" s="1168">
        <f t="shared" si="0"/>
        <v>0.16919530399999999</v>
      </c>
      <c r="H44" s="1119">
        <v>10000000</v>
      </c>
      <c r="I44" s="402"/>
      <c r="J44" s="402"/>
      <c r="K44" s="485">
        <v>20</v>
      </c>
      <c r="L44" s="23"/>
      <c r="M44" s="23"/>
      <c r="N44" s="23"/>
      <c r="O44" s="24"/>
      <c r="P44" s="25"/>
      <c r="Q44" s="17"/>
      <c r="R44" s="35">
        <f>SUM(R159-R41)</f>
        <v>-63038237.450000003</v>
      </c>
    </row>
    <row r="45" spans="2:18" ht="15.6">
      <c r="B45" s="1180">
        <v>28</v>
      </c>
      <c r="D45" s="1156">
        <v>27</v>
      </c>
      <c r="E45" s="1166" t="s">
        <v>1509</v>
      </c>
      <c r="F45" s="1169">
        <v>0</v>
      </c>
      <c r="G45" s="1168">
        <f t="shared" si="0"/>
        <v>0</v>
      </c>
      <c r="H45" s="1119">
        <v>10000000</v>
      </c>
      <c r="I45" s="402"/>
      <c r="J45" s="402"/>
      <c r="L45" s="23"/>
      <c r="M45" s="23"/>
      <c r="N45" s="23"/>
      <c r="O45" s="24">
        <v>84</v>
      </c>
      <c r="P45" s="25">
        <v>92</v>
      </c>
      <c r="Q45" s="24" t="s">
        <v>386</v>
      </c>
      <c r="R45" s="26">
        <v>2718649</v>
      </c>
    </row>
    <row r="46" spans="2:18" ht="15.6">
      <c r="B46" s="1154">
        <v>29</v>
      </c>
      <c r="D46" s="1156">
        <v>28</v>
      </c>
      <c r="E46" s="1166" t="s">
        <v>300</v>
      </c>
      <c r="F46" s="1169">
        <v>238450</v>
      </c>
      <c r="G46" s="1168">
        <f t="shared" si="0"/>
        <v>9.0611000000000008E-3</v>
      </c>
      <c r="H46" s="1119">
        <v>10000000</v>
      </c>
      <c r="I46" s="402"/>
      <c r="J46" s="402"/>
      <c r="L46" s="23"/>
      <c r="M46" s="23"/>
      <c r="N46" s="23"/>
      <c r="O46" s="24">
        <v>85</v>
      </c>
      <c r="P46" s="25">
        <v>93</v>
      </c>
      <c r="Q46" s="24" t="s">
        <v>558</v>
      </c>
      <c r="R46" s="26">
        <v>356062</v>
      </c>
    </row>
    <row r="47" spans="2:18" ht="15.6">
      <c r="B47" s="1180">
        <v>30</v>
      </c>
      <c r="C47" s="1155">
        <v>4851</v>
      </c>
      <c r="E47" s="1181" t="s">
        <v>921</v>
      </c>
      <c r="F47" s="1169"/>
      <c r="G47" s="1168">
        <f t="shared" si="0"/>
        <v>0</v>
      </c>
      <c r="H47" s="1119">
        <v>10000000</v>
      </c>
      <c r="I47" s="402"/>
      <c r="J47" s="402"/>
      <c r="L47" s="23"/>
      <c r="M47" s="23"/>
      <c r="N47" s="23"/>
      <c r="O47" s="24"/>
      <c r="P47" s="25"/>
      <c r="Q47" s="24"/>
      <c r="R47" s="26"/>
    </row>
    <row r="48" spans="2:18" ht="15.6">
      <c r="B48" s="1154">
        <v>31</v>
      </c>
      <c r="C48" s="1155">
        <v>4851</v>
      </c>
      <c r="E48" s="1166" t="s">
        <v>1098</v>
      </c>
      <c r="F48" s="1169">
        <v>356193</v>
      </c>
      <c r="G48" s="1168">
        <f t="shared" si="0"/>
        <v>1.3535334E-2</v>
      </c>
      <c r="H48" s="1119">
        <v>10000000</v>
      </c>
      <c r="I48" s="402"/>
      <c r="J48" s="402"/>
      <c r="K48" s="485">
        <v>150</v>
      </c>
      <c r="L48" s="23"/>
      <c r="M48" s="23"/>
      <c r="N48" s="23"/>
      <c r="O48" s="24"/>
      <c r="P48" s="25"/>
      <c r="Q48" s="24"/>
      <c r="R48" s="26"/>
    </row>
    <row r="49" spans="2:18" ht="16.2" thickBot="1">
      <c r="B49" s="1180">
        <v>32</v>
      </c>
      <c r="C49" s="1155">
        <v>4881</v>
      </c>
      <c r="E49" s="1182" t="s">
        <v>1099</v>
      </c>
      <c r="F49" s="1169">
        <v>7500</v>
      </c>
      <c r="G49" s="1168">
        <f t="shared" si="0"/>
        <v>2.8499999999999999E-4</v>
      </c>
      <c r="H49" s="1119">
        <v>10000000</v>
      </c>
      <c r="I49" s="402"/>
      <c r="J49" s="402"/>
      <c r="L49" s="23"/>
      <c r="M49" s="23"/>
      <c r="N49" s="23"/>
      <c r="O49" s="24"/>
      <c r="P49" s="25"/>
      <c r="Q49" s="24"/>
      <c r="R49" s="26"/>
    </row>
    <row r="50" spans="2:18" ht="16.2" thickBot="1">
      <c r="B50" s="1154">
        <v>33</v>
      </c>
      <c r="C50" s="1155">
        <v>4881</v>
      </c>
      <c r="E50" s="1182" t="s">
        <v>922</v>
      </c>
      <c r="F50" s="1169">
        <v>19055134</v>
      </c>
      <c r="G50" s="1168">
        <f t="shared" si="0"/>
        <v>0.724095092</v>
      </c>
      <c r="H50" s="1119">
        <v>10000000</v>
      </c>
      <c r="I50" s="556" t="s">
        <v>1579</v>
      </c>
      <c r="J50" s="691"/>
      <c r="K50" s="485">
        <v>90</v>
      </c>
      <c r="L50" s="23"/>
      <c r="M50" s="23"/>
      <c r="N50" s="23"/>
      <c r="O50" s="24"/>
      <c r="P50" s="25"/>
      <c r="Q50" s="24"/>
      <c r="R50" s="26"/>
    </row>
    <row r="51" spans="2:18" ht="15.6">
      <c r="B51" s="1180">
        <v>34</v>
      </c>
      <c r="C51" s="1155">
        <v>4851</v>
      </c>
      <c r="E51" s="1166" t="s">
        <v>12</v>
      </c>
      <c r="F51" s="1169">
        <v>4278</v>
      </c>
      <c r="G51" s="1168">
        <f t="shared" si="0"/>
        <v>1.62564E-4</v>
      </c>
      <c r="H51" s="1119">
        <v>10000000</v>
      </c>
      <c r="I51" s="402"/>
      <c r="J51" s="402"/>
      <c r="K51" s="485">
        <v>6</v>
      </c>
      <c r="L51" s="23"/>
      <c r="M51" s="23"/>
      <c r="N51" s="23"/>
      <c r="O51" s="24"/>
      <c r="P51" s="25"/>
      <c r="Q51" s="24"/>
      <c r="R51" s="26"/>
    </row>
    <row r="52" spans="2:18" ht="15.6">
      <c r="B52" s="1154">
        <v>35</v>
      </c>
      <c r="C52" s="1155">
        <v>4851</v>
      </c>
      <c r="E52" s="1166" t="s">
        <v>13</v>
      </c>
      <c r="F52" s="1169">
        <v>0</v>
      </c>
      <c r="G52" s="1168">
        <f t="shared" si="0"/>
        <v>0</v>
      </c>
      <c r="H52" s="1119">
        <v>10000000</v>
      </c>
      <c r="I52" s="402"/>
      <c r="J52" s="402"/>
      <c r="K52" s="485">
        <v>4</v>
      </c>
      <c r="L52" s="23"/>
      <c r="M52" s="23"/>
      <c r="N52" s="23"/>
      <c r="O52" s="24"/>
      <c r="P52" s="25"/>
      <c r="Q52" s="24"/>
      <c r="R52" s="26"/>
    </row>
    <row r="53" spans="2:18" ht="15.6">
      <c r="B53" s="1180">
        <v>36</v>
      </c>
      <c r="C53" s="1155">
        <v>4881</v>
      </c>
      <c r="E53" s="1166" t="s">
        <v>1510</v>
      </c>
      <c r="F53" s="1169">
        <v>0</v>
      </c>
      <c r="G53" s="1168">
        <f t="shared" si="0"/>
        <v>0</v>
      </c>
      <c r="H53" s="1119">
        <v>10000000</v>
      </c>
      <c r="I53" s="402"/>
      <c r="J53" s="402"/>
      <c r="L53" s="23"/>
      <c r="M53" s="23"/>
      <c r="N53" s="23"/>
      <c r="O53" s="24"/>
      <c r="P53" s="25"/>
      <c r="Q53" s="24"/>
      <c r="R53" s="26"/>
    </row>
    <row r="54" spans="2:18" ht="15.6">
      <c r="E54" s="1166"/>
      <c r="F54" s="1173">
        <v>24237688</v>
      </c>
      <c r="G54" s="1183">
        <f>SUM(G41:G53)</f>
        <v>0.921032144</v>
      </c>
      <c r="H54" s="1119">
        <v>10000000</v>
      </c>
      <c r="I54" s="402">
        <f>+F54</f>
        <v>24237688</v>
      </c>
      <c r="J54" s="402"/>
      <c r="L54" s="23"/>
      <c r="M54" s="23"/>
      <c r="N54" s="23"/>
      <c r="O54" s="24"/>
      <c r="P54" s="25"/>
      <c r="Q54" s="24"/>
      <c r="R54" s="26"/>
    </row>
    <row r="55" spans="2:18" ht="15.6">
      <c r="E55" s="1184" t="s">
        <v>927</v>
      </c>
      <c r="F55" s="1185"/>
      <c r="G55" s="1168">
        <f t="shared" si="0"/>
        <v>0</v>
      </c>
      <c r="H55" s="1119">
        <v>10000000</v>
      </c>
      <c r="I55" s="440"/>
      <c r="J55" s="440"/>
      <c r="K55" s="532">
        <v>250</v>
      </c>
      <c r="L55" s="23"/>
      <c r="M55" s="23"/>
      <c r="N55" s="23"/>
      <c r="O55" s="24"/>
      <c r="P55" s="25"/>
      <c r="Q55" s="24"/>
      <c r="R55" s="26"/>
    </row>
    <row r="56" spans="2:18" ht="15.6">
      <c r="B56" s="1154">
        <v>37</v>
      </c>
      <c r="C56" s="1155">
        <v>4827</v>
      </c>
      <c r="D56" s="1156">
        <v>32</v>
      </c>
      <c r="E56" s="1166" t="s">
        <v>648</v>
      </c>
      <c r="F56" s="1169">
        <v>3653698.84</v>
      </c>
      <c r="G56" s="1168">
        <v>0</v>
      </c>
      <c r="H56" s="1119">
        <v>10000000</v>
      </c>
      <c r="I56" s="402">
        <f>+F56+F58</f>
        <v>6897741.8399999999</v>
      </c>
      <c r="J56" s="402"/>
      <c r="K56" s="485">
        <v>46</v>
      </c>
      <c r="L56" s="23"/>
      <c r="M56" s="23"/>
      <c r="N56" s="23"/>
      <c r="O56" s="24">
        <v>17</v>
      </c>
      <c r="P56" s="25">
        <v>97</v>
      </c>
      <c r="Q56" s="24" t="s">
        <v>695</v>
      </c>
      <c r="R56" s="26">
        <v>22000000</v>
      </c>
    </row>
    <row r="57" spans="2:18" ht="15.6">
      <c r="B57" s="1154">
        <v>38</v>
      </c>
      <c r="C57" s="1155">
        <v>4888</v>
      </c>
      <c r="E57" s="1170" t="s">
        <v>1759</v>
      </c>
      <c r="F57" s="1169">
        <v>1865</v>
      </c>
      <c r="G57" s="1168">
        <f t="shared" si="0"/>
        <v>7.0870000000000004E-5</v>
      </c>
      <c r="H57" s="1119">
        <v>10000000</v>
      </c>
      <c r="I57" s="402"/>
      <c r="J57" s="402"/>
      <c r="L57" s="23"/>
      <c r="M57" s="23"/>
      <c r="N57" s="23"/>
      <c r="O57" s="24"/>
      <c r="P57" s="25"/>
      <c r="Q57" s="24"/>
      <c r="R57" s="26"/>
    </row>
    <row r="58" spans="2:18">
      <c r="B58" s="1154">
        <v>39</v>
      </c>
      <c r="D58" s="1156">
        <v>33</v>
      </c>
      <c r="E58" s="1170" t="s">
        <v>1819</v>
      </c>
      <c r="F58" s="1169">
        <v>3244043</v>
      </c>
      <c r="G58" s="1168">
        <f t="shared" si="0"/>
        <v>0.12327363400000001</v>
      </c>
      <c r="H58" s="1119">
        <v>10000000</v>
      </c>
      <c r="I58" s="402"/>
      <c r="J58" s="402"/>
      <c r="K58" s="485">
        <v>50</v>
      </c>
      <c r="L58" s="23"/>
      <c r="M58" s="23"/>
      <c r="N58" s="23"/>
      <c r="O58" s="23"/>
      <c r="P58" s="23"/>
      <c r="Q58" s="23"/>
      <c r="R58" s="36">
        <f>SUM(R56:R56)</f>
        <v>22000000</v>
      </c>
    </row>
    <row r="59" spans="2:18">
      <c r="B59" s="1154">
        <v>40</v>
      </c>
      <c r="C59" s="1155">
        <v>4806</v>
      </c>
      <c r="D59" s="1156">
        <v>34</v>
      </c>
      <c r="E59" s="1166" t="s">
        <v>649</v>
      </c>
      <c r="F59" s="1169">
        <v>14863074.359999999</v>
      </c>
      <c r="G59" s="1168">
        <f t="shared" si="0"/>
        <v>0.56479682568</v>
      </c>
      <c r="H59" s="1119">
        <v>10000000</v>
      </c>
      <c r="I59" s="402"/>
      <c r="J59" s="402"/>
      <c r="K59" s="485">
        <v>170</v>
      </c>
      <c r="L59" s="23"/>
      <c r="M59" s="23"/>
      <c r="N59" s="23"/>
      <c r="O59" s="23"/>
      <c r="P59" s="23"/>
      <c r="Q59" s="23"/>
      <c r="R59" s="29"/>
    </row>
    <row r="60" spans="2:18">
      <c r="B60" s="1154">
        <v>41</v>
      </c>
      <c r="C60" s="1155">
        <v>4821</v>
      </c>
      <c r="D60" s="1156">
        <v>35</v>
      </c>
      <c r="E60" s="1182" t="s">
        <v>559</v>
      </c>
      <c r="F60" s="1169">
        <v>28754865.73</v>
      </c>
      <c r="G60" s="1168">
        <f t="shared" si="0"/>
        <v>1.0926848977400001</v>
      </c>
      <c r="H60" s="1119">
        <v>10000000</v>
      </c>
      <c r="I60" s="402"/>
      <c r="J60" s="402"/>
      <c r="K60" s="485">
        <v>350</v>
      </c>
      <c r="L60" s="23"/>
      <c r="M60" s="23"/>
      <c r="N60" s="23"/>
      <c r="O60" s="23"/>
      <c r="P60" s="23"/>
      <c r="Q60" s="23"/>
      <c r="R60" s="36">
        <f>R44+R58</f>
        <v>-41038237.450000003</v>
      </c>
    </row>
    <row r="61" spans="2:18">
      <c r="B61" s="1154">
        <v>42</v>
      </c>
      <c r="C61" s="1155">
        <v>4911</v>
      </c>
      <c r="D61" s="1156">
        <v>36</v>
      </c>
      <c r="E61" s="1166" t="s">
        <v>1176</v>
      </c>
      <c r="F61" s="1169">
        <v>1109088</v>
      </c>
      <c r="G61" s="1168">
        <f t="shared" si="0"/>
        <v>4.2145344000000001E-2</v>
      </c>
      <c r="H61" s="1119">
        <v>10000000</v>
      </c>
      <c r="I61" s="402"/>
      <c r="J61" s="402"/>
      <c r="K61" s="485">
        <v>15</v>
      </c>
    </row>
    <row r="62" spans="2:18">
      <c r="B62" s="1154">
        <v>43</v>
      </c>
      <c r="C62" s="1155">
        <v>4836</v>
      </c>
      <c r="D62" s="1156">
        <v>37</v>
      </c>
      <c r="E62" s="1166" t="s">
        <v>679</v>
      </c>
      <c r="F62" s="1169">
        <v>2800898</v>
      </c>
      <c r="G62" s="1168">
        <f t="shared" si="0"/>
        <v>0.106434124</v>
      </c>
      <c r="H62" s="1119">
        <v>10000000</v>
      </c>
      <c r="I62" s="402"/>
      <c r="J62" s="402"/>
      <c r="K62" s="485">
        <v>16</v>
      </c>
    </row>
    <row r="63" spans="2:18">
      <c r="B63" s="1154">
        <v>44</v>
      </c>
      <c r="C63" s="1155">
        <v>4816</v>
      </c>
      <c r="D63" s="1156">
        <v>38</v>
      </c>
      <c r="E63" s="1166" t="s">
        <v>1230</v>
      </c>
      <c r="F63" s="1169">
        <v>1600070</v>
      </c>
      <c r="G63" s="1168">
        <f t="shared" si="0"/>
        <v>6.0802659999999994E-2</v>
      </c>
      <c r="H63" s="1119">
        <v>10000000</v>
      </c>
      <c r="I63" s="706">
        <f>+F63+F64</f>
        <v>2407699</v>
      </c>
      <c r="J63" s="440"/>
      <c r="K63" s="485">
        <v>29</v>
      </c>
    </row>
    <row r="64" spans="2:18">
      <c r="B64" s="1154">
        <v>45</v>
      </c>
      <c r="C64" s="1155">
        <v>4793</v>
      </c>
      <c r="D64" s="1156">
        <v>39</v>
      </c>
      <c r="E64" s="1166" t="s">
        <v>891</v>
      </c>
      <c r="F64" s="1169">
        <v>807629</v>
      </c>
      <c r="G64" s="1168">
        <f t="shared" si="0"/>
        <v>3.0689902000000002E-2</v>
      </c>
      <c r="H64" s="1119">
        <v>10000000</v>
      </c>
      <c r="I64" s="402"/>
      <c r="J64" s="402"/>
      <c r="K64" s="485">
        <v>8</v>
      </c>
    </row>
    <row r="65" spans="2:11" ht="15.6" thickBot="1">
      <c r="B65" s="1154">
        <v>46</v>
      </c>
      <c r="C65" s="1155">
        <v>4911</v>
      </c>
      <c r="D65" s="1156">
        <v>40</v>
      </c>
      <c r="E65" s="1166" t="s">
        <v>1413</v>
      </c>
      <c r="F65" s="1169">
        <v>329799</v>
      </c>
      <c r="G65" s="1168">
        <f t="shared" si="0"/>
        <v>1.2532362E-2</v>
      </c>
      <c r="H65" s="1119">
        <v>10000000</v>
      </c>
      <c r="I65" s="402"/>
      <c r="J65" s="402"/>
      <c r="K65" s="485">
        <v>7</v>
      </c>
    </row>
    <row r="66" spans="2:11" ht="15.6" thickBot="1">
      <c r="B66" s="1154">
        <v>47</v>
      </c>
      <c r="C66" s="1155">
        <v>4815</v>
      </c>
      <c r="D66" s="1156">
        <v>41</v>
      </c>
      <c r="E66" s="1166" t="s">
        <v>893</v>
      </c>
      <c r="F66" s="1169">
        <v>737795.15</v>
      </c>
      <c r="G66" s="1168">
        <f t="shared" si="0"/>
        <v>2.8036215700000002E-2</v>
      </c>
      <c r="H66" s="1119">
        <v>10000000</v>
      </c>
      <c r="I66" s="561">
        <v>37</v>
      </c>
      <c r="J66" s="692"/>
      <c r="K66" s="485">
        <v>13</v>
      </c>
    </row>
    <row r="67" spans="2:11">
      <c r="B67" s="1154">
        <v>48</v>
      </c>
      <c r="C67" s="1155">
        <v>4828</v>
      </c>
      <c r="D67" s="1156">
        <v>42</v>
      </c>
      <c r="E67" s="1166" t="s">
        <v>894</v>
      </c>
      <c r="F67" s="1169">
        <v>280526.2</v>
      </c>
      <c r="G67" s="1168">
        <f t="shared" si="0"/>
        <v>1.0659995600000001E-2</v>
      </c>
      <c r="H67" s="1119">
        <v>10000000</v>
      </c>
      <c r="I67" s="562">
        <v>38</v>
      </c>
      <c r="J67" s="562"/>
    </row>
    <row r="68" spans="2:11">
      <c r="B68" s="1154">
        <v>49</v>
      </c>
      <c r="C68" s="1155">
        <v>4823</v>
      </c>
      <c r="D68" s="1156">
        <v>43</v>
      </c>
      <c r="E68" s="1170" t="s">
        <v>895</v>
      </c>
      <c r="F68" s="1169">
        <v>11934773.15</v>
      </c>
      <c r="G68" s="1168">
        <f t="shared" si="0"/>
        <v>0.4535213797</v>
      </c>
      <c r="H68" s="1119">
        <v>10000000</v>
      </c>
      <c r="I68" s="402"/>
      <c r="J68" s="402"/>
      <c r="K68" s="485">
        <v>200</v>
      </c>
    </row>
    <row r="69" spans="2:11">
      <c r="B69" s="1154">
        <v>50</v>
      </c>
      <c r="C69" s="1155">
        <v>4901</v>
      </c>
      <c r="D69" s="1156">
        <v>44</v>
      </c>
      <c r="E69" s="1166" t="s">
        <v>1082</v>
      </c>
      <c r="F69" s="1169">
        <v>7622135.1100000003</v>
      </c>
      <c r="G69" s="1168">
        <f t="shared" si="0"/>
        <v>0.28964113417999998</v>
      </c>
      <c r="H69" s="1119">
        <v>10000000</v>
      </c>
      <c r="I69" s="402"/>
      <c r="J69" s="402"/>
      <c r="K69" s="485">
        <v>100</v>
      </c>
    </row>
    <row r="70" spans="2:11">
      <c r="B70" s="1154">
        <v>51</v>
      </c>
      <c r="C70" s="1155">
        <v>4846</v>
      </c>
      <c r="D70" s="1156">
        <v>47</v>
      </c>
      <c r="E70" s="1166" t="s">
        <v>897</v>
      </c>
      <c r="F70" s="1169">
        <v>12983223</v>
      </c>
      <c r="G70" s="1168">
        <f t="shared" si="0"/>
        <v>0.493362474</v>
      </c>
      <c r="H70" s="1119">
        <v>10000000</v>
      </c>
      <c r="I70" s="402"/>
      <c r="J70" s="402"/>
      <c r="K70" s="485">
        <v>167</v>
      </c>
    </row>
    <row r="71" spans="2:11">
      <c r="B71" s="1154">
        <v>52</v>
      </c>
      <c r="C71" s="1155">
        <v>4900</v>
      </c>
      <c r="D71" s="1156">
        <v>48</v>
      </c>
      <c r="E71" s="1166" t="s">
        <v>898</v>
      </c>
      <c r="F71" s="1169">
        <v>5091020</v>
      </c>
      <c r="G71" s="1168">
        <f t="shared" si="0"/>
        <v>0.19345876000000001</v>
      </c>
      <c r="H71" s="1119">
        <v>10000000</v>
      </c>
      <c r="I71" s="402"/>
      <c r="J71" s="402"/>
      <c r="K71" s="485">
        <v>18</v>
      </c>
    </row>
    <row r="72" spans="2:11" ht="15.6">
      <c r="C72" s="1155">
        <v>4828</v>
      </c>
      <c r="E72" s="1186" t="s">
        <v>1083</v>
      </c>
      <c r="F72" s="1169"/>
      <c r="G72" s="1168">
        <f t="shared" si="0"/>
        <v>0</v>
      </c>
      <c r="H72" s="1119">
        <v>10000000</v>
      </c>
      <c r="I72" s="402"/>
      <c r="J72" s="402"/>
    </row>
    <row r="73" spans="2:11">
      <c r="B73" s="1154">
        <v>53</v>
      </c>
      <c r="C73" s="1155">
        <v>4828</v>
      </c>
      <c r="D73" s="1156">
        <v>102</v>
      </c>
      <c r="E73" s="1166" t="s">
        <v>230</v>
      </c>
      <c r="F73" s="1169"/>
      <c r="G73" s="1168">
        <f t="shared" ref="G73:G136" si="1">+F73*0.38/H73</f>
        <v>0</v>
      </c>
      <c r="H73" s="1119">
        <v>10000000</v>
      </c>
      <c r="I73" s="402"/>
      <c r="J73" s="402"/>
    </row>
    <row r="74" spans="2:11">
      <c r="B74" s="1154">
        <v>54</v>
      </c>
      <c r="C74" s="1155">
        <v>4828</v>
      </c>
      <c r="D74" s="1156">
        <v>103</v>
      </c>
      <c r="E74" s="1166" t="s">
        <v>231</v>
      </c>
      <c r="F74" s="1169"/>
      <c r="G74" s="1168">
        <f t="shared" si="1"/>
        <v>0</v>
      </c>
      <c r="H74" s="1119">
        <v>10000000</v>
      </c>
      <c r="I74" s="402"/>
      <c r="J74" s="402"/>
    </row>
    <row r="75" spans="2:11">
      <c r="B75" s="1154">
        <v>55</v>
      </c>
      <c r="C75" s="1155">
        <v>4828</v>
      </c>
      <c r="D75" s="1156">
        <v>104</v>
      </c>
      <c r="E75" s="1166" t="s">
        <v>245</v>
      </c>
      <c r="F75" s="1167">
        <v>1143524.95</v>
      </c>
      <c r="G75" s="1168">
        <f>+F75*0.45/H75</f>
        <v>5.1458622749999995E-2</v>
      </c>
      <c r="H75" s="1119">
        <v>10000000</v>
      </c>
      <c r="I75" s="402"/>
      <c r="J75" s="402"/>
      <c r="K75" s="485">
        <v>10</v>
      </c>
    </row>
    <row r="76" spans="2:11">
      <c r="B76" s="1154">
        <v>56</v>
      </c>
      <c r="C76" s="1155">
        <v>4828</v>
      </c>
      <c r="D76" s="1156">
        <v>105</v>
      </c>
      <c r="E76" s="1166" t="s">
        <v>246</v>
      </c>
      <c r="F76" s="1169"/>
      <c r="G76" s="1168">
        <f t="shared" si="1"/>
        <v>0</v>
      </c>
      <c r="H76" s="1119">
        <v>10000000</v>
      </c>
      <c r="I76" s="402"/>
      <c r="J76" s="402"/>
    </row>
    <row r="77" spans="2:11">
      <c r="B77" s="1154">
        <v>57</v>
      </c>
      <c r="C77" s="1155">
        <v>4828</v>
      </c>
      <c r="D77" s="1156">
        <v>106</v>
      </c>
      <c r="E77" s="1166" t="s">
        <v>1447</v>
      </c>
      <c r="F77" s="1169"/>
      <c r="G77" s="1168">
        <f t="shared" si="1"/>
        <v>0</v>
      </c>
      <c r="H77" s="1119">
        <v>10000000</v>
      </c>
      <c r="I77" s="402"/>
      <c r="J77" s="402"/>
    </row>
    <row r="78" spans="2:11">
      <c r="B78" s="1154">
        <v>58</v>
      </c>
      <c r="C78" s="1155">
        <v>4828</v>
      </c>
      <c r="D78" s="1156">
        <v>107</v>
      </c>
      <c r="E78" s="1166" t="s">
        <v>247</v>
      </c>
      <c r="F78" s="1169"/>
      <c r="G78" s="1168">
        <f t="shared" si="1"/>
        <v>0</v>
      </c>
      <c r="H78" s="1119">
        <v>10000000</v>
      </c>
      <c r="I78" s="402"/>
      <c r="J78" s="402"/>
    </row>
    <row r="79" spans="2:11">
      <c r="B79" s="1154">
        <v>59</v>
      </c>
      <c r="C79" s="1155">
        <v>4828</v>
      </c>
      <c r="E79" s="1166" t="s">
        <v>1811</v>
      </c>
      <c r="F79" s="1169"/>
      <c r="G79" s="1168">
        <f t="shared" si="1"/>
        <v>0</v>
      </c>
      <c r="H79" s="1119">
        <v>10000000</v>
      </c>
      <c r="I79" s="402"/>
      <c r="J79" s="402"/>
    </row>
    <row r="80" spans="2:11">
      <c r="E80" s="1166"/>
      <c r="F80" s="1169"/>
      <c r="G80" s="1168">
        <f t="shared" si="1"/>
        <v>0</v>
      </c>
      <c r="H80" s="1119">
        <v>10000000</v>
      </c>
      <c r="I80" s="402"/>
      <c r="J80" s="402"/>
    </row>
    <row r="81" spans="2:15" ht="15.6">
      <c r="E81" s="1186" t="s">
        <v>1084</v>
      </c>
      <c r="F81" s="1169"/>
      <c r="G81" s="1168">
        <f t="shared" si="1"/>
        <v>0</v>
      </c>
      <c r="H81" s="1119">
        <v>10000000</v>
      </c>
      <c r="I81" s="402"/>
      <c r="J81" s="402"/>
    </row>
    <row r="82" spans="2:15">
      <c r="B82" s="1154">
        <v>60</v>
      </c>
      <c r="C82" s="1155">
        <v>4845</v>
      </c>
      <c r="D82" s="1156">
        <v>49</v>
      </c>
      <c r="E82" s="1166" t="s">
        <v>1511</v>
      </c>
      <c r="F82" s="1169">
        <v>2825490</v>
      </c>
      <c r="G82" s="1168">
        <f t="shared" si="1"/>
        <v>0.10736862</v>
      </c>
      <c r="H82" s="1119">
        <v>10000000</v>
      </c>
      <c r="I82" s="402"/>
      <c r="J82" s="402"/>
      <c r="K82" s="485">
        <v>65</v>
      </c>
    </row>
    <row r="83" spans="2:15">
      <c r="B83" s="1154">
        <v>61</v>
      </c>
      <c r="C83" s="1155">
        <v>4845</v>
      </c>
      <c r="D83" s="1156">
        <v>50</v>
      </c>
      <c r="E83" s="1166" t="s">
        <v>1233</v>
      </c>
      <c r="F83" s="1169">
        <v>43056271</v>
      </c>
      <c r="G83" s="1168">
        <f t="shared" si="1"/>
        <v>1.6361382980000001</v>
      </c>
      <c r="H83" s="1119">
        <v>10000000</v>
      </c>
      <c r="I83" s="402"/>
      <c r="J83" s="402"/>
      <c r="K83" s="485">
        <v>450</v>
      </c>
    </row>
    <row r="84" spans="2:15" ht="15.6" thickBot="1">
      <c r="B84" s="1154">
        <v>62</v>
      </c>
      <c r="C84" s="1155">
        <v>4840</v>
      </c>
      <c r="D84" s="1156">
        <v>51</v>
      </c>
      <c r="E84" s="1166" t="s">
        <v>1512</v>
      </c>
      <c r="F84" s="1169">
        <v>1775768</v>
      </c>
      <c r="G84" s="1168">
        <f t="shared" si="1"/>
        <v>6.7479183999999998E-2</v>
      </c>
      <c r="H84" s="1119">
        <v>10000000</v>
      </c>
      <c r="I84" s="705">
        <f>+F84+F155</f>
        <v>1775768</v>
      </c>
      <c r="J84" s="402"/>
      <c r="K84" s="485">
        <v>100</v>
      </c>
    </row>
    <row r="85" spans="2:15" ht="15.6" thickBot="1">
      <c r="B85" s="1154">
        <v>63</v>
      </c>
      <c r="C85" s="1155">
        <v>4845</v>
      </c>
      <c r="D85" s="1156">
        <v>52</v>
      </c>
      <c r="E85" s="1166" t="s">
        <v>1833</v>
      </c>
      <c r="F85" s="1169">
        <v>2376960</v>
      </c>
      <c r="G85" s="1168">
        <f t="shared" si="1"/>
        <v>9.0324479999999999E-2</v>
      </c>
      <c r="H85" s="1119">
        <v>10000000</v>
      </c>
      <c r="I85" s="712" t="s">
        <v>1677</v>
      </c>
      <c r="J85" s="560"/>
      <c r="K85" s="485">
        <v>35</v>
      </c>
    </row>
    <row r="86" spans="2:15">
      <c r="B86" s="1154">
        <v>64</v>
      </c>
      <c r="E86" s="1166" t="s">
        <v>1834</v>
      </c>
      <c r="F86" s="1169">
        <v>0</v>
      </c>
      <c r="G86" s="1168">
        <f t="shared" si="1"/>
        <v>0</v>
      </c>
      <c r="H86" s="1119">
        <v>10000000</v>
      </c>
      <c r="I86" s="560"/>
      <c r="J86" s="560"/>
    </row>
    <row r="87" spans="2:15" ht="15.6" thickBot="1">
      <c r="B87" s="1154">
        <v>65</v>
      </c>
      <c r="D87" s="1156">
        <v>54</v>
      </c>
      <c r="E87" s="1166" t="s">
        <v>16</v>
      </c>
      <c r="F87" s="1169">
        <v>104617</v>
      </c>
      <c r="G87" s="1168">
        <f t="shared" si="1"/>
        <v>3.9754459999999997E-3</v>
      </c>
      <c r="H87" s="1119">
        <v>10000000</v>
      </c>
      <c r="I87" s="402"/>
      <c r="J87" s="402"/>
      <c r="K87" s="485">
        <v>2</v>
      </c>
    </row>
    <row r="88" spans="2:15" ht="15.6" thickBot="1">
      <c r="B88" s="1154">
        <v>66</v>
      </c>
      <c r="C88" s="1155">
        <v>4824</v>
      </c>
      <c r="D88" s="1156">
        <v>57</v>
      </c>
      <c r="E88" s="1187" t="s">
        <v>19</v>
      </c>
      <c r="F88" s="1169">
        <v>6137100.5300000003</v>
      </c>
      <c r="G88" s="1168">
        <f t="shared" si="1"/>
        <v>0.23320982014000002</v>
      </c>
      <c r="H88" s="1119">
        <v>10000000</v>
      </c>
      <c r="I88" s="713" t="s">
        <v>1678</v>
      </c>
      <c r="J88" s="691"/>
      <c r="K88" s="485">
        <v>75</v>
      </c>
    </row>
    <row r="89" spans="2:15">
      <c r="B89" s="1154">
        <v>67</v>
      </c>
      <c r="C89" s="1155">
        <v>4824</v>
      </c>
      <c r="E89" s="1187" t="s">
        <v>1514</v>
      </c>
      <c r="F89" s="1169"/>
      <c r="G89" s="1168">
        <f t="shared" si="1"/>
        <v>0</v>
      </c>
      <c r="H89" s="1119">
        <v>10000000</v>
      </c>
      <c r="I89" s="402"/>
      <c r="J89" s="402"/>
      <c r="K89" s="485">
        <v>1</v>
      </c>
    </row>
    <row r="90" spans="2:15">
      <c r="B90" s="1154">
        <v>68</v>
      </c>
      <c r="C90" s="1155">
        <v>4801</v>
      </c>
      <c r="D90" s="1156">
        <v>58</v>
      </c>
      <c r="E90" s="1166" t="s">
        <v>20</v>
      </c>
      <c r="F90" s="1169">
        <v>3184332</v>
      </c>
      <c r="G90" s="1168">
        <f t="shared" si="1"/>
        <v>0.121004616</v>
      </c>
      <c r="H90" s="1119">
        <v>10000000</v>
      </c>
      <c r="I90" s="402"/>
      <c r="J90" s="402"/>
      <c r="K90" s="485">
        <v>38</v>
      </c>
    </row>
    <row r="91" spans="2:15" ht="15.6" thickBot="1">
      <c r="B91" s="1154">
        <v>69</v>
      </c>
      <c r="D91" s="1156">
        <v>59</v>
      </c>
      <c r="E91" s="1166" t="s">
        <v>21</v>
      </c>
      <c r="F91" s="1169">
        <v>2143783.7000000002</v>
      </c>
      <c r="G91" s="1168">
        <f t="shared" si="1"/>
        <v>8.1463780600000008E-2</v>
      </c>
      <c r="H91" s="1119">
        <v>10000000</v>
      </c>
      <c r="I91" s="402"/>
      <c r="J91" s="402"/>
      <c r="K91" s="485">
        <v>34.5</v>
      </c>
    </row>
    <row r="92" spans="2:15" ht="15.6" thickBot="1">
      <c r="B92" s="1154">
        <v>70</v>
      </c>
      <c r="D92" s="1156">
        <v>60</v>
      </c>
      <c r="E92" s="1187" t="s">
        <v>22</v>
      </c>
      <c r="F92" s="1169">
        <v>6209052.75</v>
      </c>
      <c r="G92" s="1168">
        <f t="shared" si="1"/>
        <v>0.2359440045</v>
      </c>
      <c r="H92" s="1119">
        <v>10000000</v>
      </c>
      <c r="I92" s="559" t="s">
        <v>1580</v>
      </c>
      <c r="J92" s="562"/>
      <c r="K92" s="485">
        <v>34</v>
      </c>
    </row>
    <row r="93" spans="2:15" ht="15" customHeight="1">
      <c r="B93" s="1154">
        <v>71</v>
      </c>
      <c r="E93" s="1188" t="s">
        <v>1675</v>
      </c>
      <c r="F93" s="1169">
        <v>0</v>
      </c>
      <c r="G93" s="1168">
        <f t="shared" si="1"/>
        <v>0</v>
      </c>
      <c r="H93" s="1119">
        <v>10000000</v>
      </c>
      <c r="I93" s="562"/>
      <c r="J93" s="562"/>
    </row>
    <row r="94" spans="2:15">
      <c r="B94" s="1154">
        <v>72</v>
      </c>
      <c r="E94" s="1189" t="s">
        <v>1800</v>
      </c>
      <c r="F94" s="1169">
        <v>1614161</v>
      </c>
      <c r="G94" s="1168">
        <f t="shared" si="1"/>
        <v>6.1338118000000004E-2</v>
      </c>
      <c r="H94" s="1119">
        <v>10000000</v>
      </c>
      <c r="I94" s="562"/>
      <c r="J94" s="562"/>
    </row>
    <row r="95" spans="2:15" ht="16.2" customHeight="1">
      <c r="B95" s="1154">
        <v>73</v>
      </c>
      <c r="E95" s="1190" t="s">
        <v>1859</v>
      </c>
      <c r="F95" s="1169">
        <v>11535</v>
      </c>
      <c r="G95" s="1168">
        <f t="shared" si="1"/>
        <v>4.3833000000000001E-4</v>
      </c>
      <c r="H95" s="1119">
        <v>10000000</v>
      </c>
      <c r="I95" s="562"/>
      <c r="J95" s="562"/>
    </row>
    <row r="96" spans="2:15">
      <c r="B96" s="1154">
        <v>74</v>
      </c>
      <c r="D96" s="1156">
        <v>61</v>
      </c>
      <c r="E96" s="1166" t="s">
        <v>390</v>
      </c>
      <c r="F96" s="1169">
        <v>3450</v>
      </c>
      <c r="G96" s="1168">
        <f t="shared" si="1"/>
        <v>1.3109999999999999E-4</v>
      </c>
      <c r="H96" s="1119">
        <v>10000000</v>
      </c>
      <c r="I96" s="705">
        <v>74630</v>
      </c>
      <c r="J96" s="562"/>
      <c r="O96" s="542">
        <f>+F96</f>
        <v>3450</v>
      </c>
    </row>
    <row r="97" spans="2:15">
      <c r="B97" s="1154">
        <v>75</v>
      </c>
      <c r="D97" s="1156">
        <v>62</v>
      </c>
      <c r="E97" s="1166" t="s">
        <v>23</v>
      </c>
      <c r="F97" s="1169">
        <v>943390</v>
      </c>
      <c r="G97" s="1168">
        <f t="shared" si="1"/>
        <v>3.5848820000000003E-2</v>
      </c>
      <c r="H97" s="1119">
        <v>10000000</v>
      </c>
      <c r="I97" s="402"/>
      <c r="J97" s="402"/>
      <c r="K97" s="485">
        <v>16</v>
      </c>
      <c r="O97" s="563"/>
    </row>
    <row r="98" spans="2:15">
      <c r="B98" s="1154">
        <v>76</v>
      </c>
      <c r="D98" s="1156">
        <v>63</v>
      </c>
      <c r="E98" s="1166" t="s">
        <v>981</v>
      </c>
      <c r="F98" s="1169">
        <v>323931</v>
      </c>
      <c r="G98" s="1168">
        <f t="shared" si="1"/>
        <v>1.2309377999999999E-2</v>
      </c>
      <c r="H98" s="1119">
        <v>10000000</v>
      </c>
      <c r="I98" s="402"/>
      <c r="J98" s="402"/>
      <c r="K98" s="485">
        <v>15</v>
      </c>
      <c r="O98" s="563"/>
    </row>
    <row r="99" spans="2:15">
      <c r="B99" s="1154">
        <v>77</v>
      </c>
      <c r="C99" s="1155">
        <v>4810</v>
      </c>
      <c r="D99" s="1156">
        <v>95</v>
      </c>
      <c r="E99" s="1166" t="s">
        <v>235</v>
      </c>
      <c r="F99" s="1169">
        <v>4204187</v>
      </c>
      <c r="G99" s="1168">
        <f t="shared" si="1"/>
        <v>0.15975910600000001</v>
      </c>
      <c r="H99" s="1119">
        <v>10000000</v>
      </c>
      <c r="I99" s="402"/>
      <c r="J99" s="402"/>
      <c r="K99" s="485">
        <v>150</v>
      </c>
      <c r="O99" s="563"/>
    </row>
    <row r="100" spans="2:15">
      <c r="B100" s="1154">
        <v>78</v>
      </c>
      <c r="D100" s="1156">
        <v>94</v>
      </c>
      <c r="E100" s="1166" t="s">
        <v>27</v>
      </c>
      <c r="F100" s="1169">
        <v>1763187.14</v>
      </c>
      <c r="G100" s="1168">
        <f t="shared" si="1"/>
        <v>6.7001111320000001E-2</v>
      </c>
      <c r="H100" s="1119">
        <v>10000000</v>
      </c>
      <c r="I100" s="705">
        <f>+F100+F101</f>
        <v>7234982.6399999997</v>
      </c>
      <c r="J100" s="402"/>
      <c r="K100" s="485">
        <v>110</v>
      </c>
      <c r="O100" s="563"/>
    </row>
    <row r="101" spans="2:15">
      <c r="B101" s="1154">
        <v>79</v>
      </c>
      <c r="C101" s="1155">
        <v>4814</v>
      </c>
      <c r="D101" s="1156">
        <v>96</v>
      </c>
      <c r="E101" s="1166" t="s">
        <v>236</v>
      </c>
      <c r="F101" s="1169">
        <v>5471795.5</v>
      </c>
      <c r="G101" s="1168">
        <f t="shared" si="1"/>
        <v>0.20792822899999999</v>
      </c>
      <c r="H101" s="1119">
        <v>10000000</v>
      </c>
      <c r="I101" s="706"/>
      <c r="J101" s="560"/>
      <c r="K101" s="485">
        <f>+F101-M101</f>
        <v>349388.61000000034</v>
      </c>
      <c r="M101">
        <v>5122406.8899999997</v>
      </c>
      <c r="O101" s="542">
        <f>+K101</f>
        <v>349388.61000000034</v>
      </c>
    </row>
    <row r="102" spans="2:15">
      <c r="B102" s="1154">
        <v>80</v>
      </c>
      <c r="D102" s="1156">
        <v>97</v>
      </c>
      <c r="E102" s="1187" t="s">
        <v>237</v>
      </c>
      <c r="F102" s="1169">
        <v>627853</v>
      </c>
      <c r="G102" s="1168">
        <f t="shared" si="1"/>
        <v>2.3858414000000001E-2</v>
      </c>
      <c r="H102" s="1119">
        <v>10000000</v>
      </c>
      <c r="I102" s="705">
        <f>+F102+F68</f>
        <v>12562626.15</v>
      </c>
      <c r="J102" s="562"/>
      <c r="O102" s="563"/>
    </row>
    <row r="103" spans="2:15">
      <c r="B103" s="1154">
        <v>81</v>
      </c>
      <c r="D103" s="1156">
        <v>98</v>
      </c>
      <c r="E103" s="1166" t="s">
        <v>238</v>
      </c>
      <c r="F103" s="1169">
        <v>1718551</v>
      </c>
      <c r="G103" s="1168">
        <f t="shared" si="1"/>
        <v>6.5304938000000007E-2</v>
      </c>
      <c r="H103" s="1119">
        <v>10000000</v>
      </c>
      <c r="I103" s="402"/>
      <c r="J103" s="402"/>
      <c r="K103" s="485">
        <v>100</v>
      </c>
    </row>
    <row r="104" spans="2:15" ht="15.6">
      <c r="E104" s="1166"/>
      <c r="F104" s="1173">
        <v>181453444.10999998</v>
      </c>
      <c r="G104" s="1174">
        <f>SUM(G56:G103)</f>
        <v>6.7643949949099991</v>
      </c>
      <c r="H104" s="1119">
        <v>10000000</v>
      </c>
      <c r="I104" s="402">
        <f>+F104</f>
        <v>181453444.10999998</v>
      </c>
      <c r="J104" s="402"/>
    </row>
    <row r="105" spans="2:15" s="62" customFormat="1" ht="15.6">
      <c r="B105" s="1171"/>
      <c r="C105" s="1155"/>
      <c r="D105" s="1156"/>
      <c r="E105" s="1172" t="s">
        <v>1085</v>
      </c>
      <c r="F105" s="1173">
        <v>205691132.10999998</v>
      </c>
      <c r="G105" s="1191">
        <f>+G104+G54</f>
        <v>7.6854271389099988</v>
      </c>
      <c r="H105" s="1119">
        <v>10000000</v>
      </c>
      <c r="I105" s="399"/>
      <c r="J105" s="399"/>
      <c r="K105" s="491"/>
    </row>
    <row r="106" spans="2:15" s="62" customFormat="1" ht="15.6">
      <c r="B106" s="1171"/>
      <c r="C106" s="1155"/>
      <c r="D106" s="1156"/>
      <c r="E106" s="1192"/>
      <c r="F106" s="1173"/>
      <c r="G106" s="1168">
        <f t="shared" si="1"/>
        <v>0</v>
      </c>
      <c r="H106" s="1119">
        <v>10000000</v>
      </c>
      <c r="I106" s="398"/>
      <c r="J106" s="398"/>
      <c r="K106" s="894"/>
    </row>
    <row r="107" spans="2:15" ht="15.6">
      <c r="E107" s="1181" t="s">
        <v>1404</v>
      </c>
      <c r="F107" s="1193"/>
      <c r="G107" s="1168">
        <f t="shared" si="1"/>
        <v>0</v>
      </c>
      <c r="H107" s="1119">
        <v>10000000</v>
      </c>
    </row>
    <row r="108" spans="2:15">
      <c r="B108" s="1154">
        <v>82</v>
      </c>
      <c r="C108" s="1155">
        <v>4845</v>
      </c>
      <c r="D108" s="1156">
        <v>72</v>
      </c>
      <c r="E108" s="1187" t="s">
        <v>1318</v>
      </c>
      <c r="F108" s="1169">
        <v>6815150</v>
      </c>
      <c r="G108" s="1168">
        <f t="shared" si="1"/>
        <v>0.25897569999999998</v>
      </c>
      <c r="H108" s="1119">
        <v>10000000</v>
      </c>
      <c r="I108" s="402"/>
      <c r="J108" s="402"/>
      <c r="K108" s="485">
        <v>90</v>
      </c>
    </row>
    <row r="109" spans="2:15">
      <c r="B109" s="1154">
        <v>83</v>
      </c>
      <c r="C109" s="1155">
        <v>4831</v>
      </c>
      <c r="D109" s="1156">
        <v>74</v>
      </c>
      <c r="E109" s="1166" t="s">
        <v>1503</v>
      </c>
      <c r="F109" s="1169">
        <v>871532</v>
      </c>
      <c r="G109" s="1168">
        <f t="shared" si="1"/>
        <v>3.3118216000000006E-2</v>
      </c>
      <c r="H109" s="1119">
        <v>10000000</v>
      </c>
      <c r="I109" s="402"/>
      <c r="J109" s="402"/>
      <c r="K109" s="485">
        <v>16</v>
      </c>
    </row>
    <row r="110" spans="2:15">
      <c r="B110" s="1154">
        <v>84</v>
      </c>
      <c r="D110" s="1156">
        <v>75</v>
      </c>
      <c r="E110" s="1166" t="s">
        <v>1320</v>
      </c>
      <c r="F110" s="1169">
        <v>1135150</v>
      </c>
      <c r="G110" s="1168">
        <f t="shared" si="1"/>
        <v>4.3135699999999999E-2</v>
      </c>
      <c r="H110" s="1119">
        <v>10000000</v>
      </c>
      <c r="I110" s="402"/>
      <c r="J110" s="402"/>
      <c r="K110" s="485">
        <v>14</v>
      </c>
    </row>
    <row r="111" spans="2:15">
      <c r="B111" s="1154">
        <v>85</v>
      </c>
      <c r="E111" s="1170" t="s">
        <v>1772</v>
      </c>
      <c r="F111" s="1169">
        <v>59187</v>
      </c>
      <c r="G111" s="1168">
        <f t="shared" si="1"/>
        <v>2.2491060000000003E-3</v>
      </c>
      <c r="H111" s="1119">
        <v>10000000</v>
      </c>
      <c r="I111" s="402"/>
      <c r="J111" s="402"/>
    </row>
    <row r="112" spans="2:15">
      <c r="B112" s="1154">
        <v>86</v>
      </c>
      <c r="C112" s="1155">
        <v>4817</v>
      </c>
      <c r="E112" s="1166" t="s">
        <v>1691</v>
      </c>
      <c r="F112" s="1169">
        <v>796967</v>
      </c>
      <c r="G112" s="1168">
        <f t="shared" si="1"/>
        <v>3.0284746000000001E-2</v>
      </c>
      <c r="H112" s="1119">
        <v>10000000</v>
      </c>
      <c r="I112" s="402"/>
      <c r="J112" s="402"/>
    </row>
    <row r="113" spans="2:17">
      <c r="B113" s="1154">
        <v>87</v>
      </c>
      <c r="D113" s="1156">
        <v>76</v>
      </c>
      <c r="E113" s="1166" t="s">
        <v>165</v>
      </c>
      <c r="F113" s="1169">
        <v>5969780</v>
      </c>
      <c r="G113" s="1168">
        <f t="shared" si="1"/>
        <v>0.22685163999999999</v>
      </c>
      <c r="H113" s="1119">
        <v>10000000</v>
      </c>
      <c r="I113" s="402"/>
      <c r="J113" s="402"/>
      <c r="K113" s="485">
        <v>66</v>
      </c>
    </row>
    <row r="114" spans="2:17">
      <c r="B114" s="1154">
        <v>88</v>
      </c>
      <c r="D114" s="1156">
        <v>77</v>
      </c>
      <c r="E114" s="1166" t="s">
        <v>98</v>
      </c>
      <c r="F114" s="1169">
        <v>22201</v>
      </c>
      <c r="G114" s="1168">
        <f t="shared" si="1"/>
        <v>8.4363799999999996E-4</v>
      </c>
      <c r="H114" s="1119">
        <v>10000000</v>
      </c>
      <c r="I114" s="402"/>
      <c r="J114" s="402"/>
      <c r="K114" s="485">
        <v>0.5</v>
      </c>
    </row>
    <row r="115" spans="2:17">
      <c r="B115" s="1154">
        <v>89</v>
      </c>
      <c r="D115" s="1156">
        <v>78</v>
      </c>
      <c r="E115" s="1166" t="s">
        <v>99</v>
      </c>
      <c r="F115" s="1169">
        <v>396688</v>
      </c>
      <c r="G115" s="1168">
        <f t="shared" si="1"/>
        <v>1.5074143999999999E-2</v>
      </c>
      <c r="H115" s="1119">
        <v>10000000</v>
      </c>
      <c r="I115" s="402"/>
      <c r="J115" s="402"/>
      <c r="K115" s="485">
        <v>3.5</v>
      </c>
    </row>
    <row r="116" spans="2:17">
      <c r="B116" s="1154">
        <v>90</v>
      </c>
      <c r="D116" s="1156">
        <v>79</v>
      </c>
      <c r="E116" s="1166" t="s">
        <v>100</v>
      </c>
      <c r="F116" s="1169">
        <v>345121</v>
      </c>
      <c r="G116" s="1168">
        <f t="shared" si="1"/>
        <v>1.3114598000000002E-2</v>
      </c>
      <c r="H116" s="1119">
        <v>10000000</v>
      </c>
      <c r="I116" s="402"/>
      <c r="J116" s="402"/>
      <c r="K116" s="485">
        <v>2.5</v>
      </c>
      <c r="Q116">
        <v>0.12</v>
      </c>
    </row>
    <row r="117" spans="2:17">
      <c r="B117" s="1154">
        <v>91</v>
      </c>
      <c r="E117" s="1170" t="s">
        <v>1889</v>
      </c>
      <c r="F117" s="1169">
        <v>29970</v>
      </c>
      <c r="G117" s="1168">
        <f t="shared" si="1"/>
        <v>1.13886E-3</v>
      </c>
      <c r="H117" s="1119">
        <v>10000000</v>
      </c>
      <c r="I117" s="402"/>
      <c r="J117" s="402"/>
    </row>
    <row r="118" spans="2:17">
      <c r="B118" s="1154">
        <v>92</v>
      </c>
      <c r="E118" s="1170" t="s">
        <v>1902</v>
      </c>
      <c r="F118" s="1169">
        <v>0</v>
      </c>
      <c r="G118" s="1168">
        <f t="shared" si="1"/>
        <v>0</v>
      </c>
      <c r="H118" s="1119">
        <v>10000000</v>
      </c>
      <c r="I118" s="402"/>
      <c r="J118" s="402"/>
    </row>
    <row r="119" spans="2:17">
      <c r="B119" s="1154">
        <v>93</v>
      </c>
      <c r="D119" s="1156">
        <v>80</v>
      </c>
      <c r="E119" s="1166" t="s">
        <v>1701</v>
      </c>
      <c r="F119" s="1169">
        <v>6250000</v>
      </c>
      <c r="G119" s="1168">
        <f t="shared" si="1"/>
        <v>0.23749999999999999</v>
      </c>
      <c r="H119" s="1119">
        <v>10000000</v>
      </c>
      <c r="I119" s="705">
        <f>+F119+F150</f>
        <v>8879100</v>
      </c>
      <c r="J119" s="402"/>
      <c r="K119" s="485">
        <v>10</v>
      </c>
    </row>
    <row r="120" spans="2:17">
      <c r="B120" s="1154">
        <v>94</v>
      </c>
      <c r="C120" s="1155">
        <v>4911</v>
      </c>
      <c r="D120" s="1156">
        <v>69</v>
      </c>
      <c r="E120" s="1166" t="s">
        <v>196</v>
      </c>
      <c r="F120" s="1169">
        <v>1130561</v>
      </c>
      <c r="G120" s="1168">
        <f t="shared" si="1"/>
        <v>4.2961317999999998E-2</v>
      </c>
      <c r="H120" s="1119">
        <v>10000000</v>
      </c>
      <c r="I120" s="705"/>
      <c r="J120" s="402"/>
      <c r="K120" s="485">
        <v>28</v>
      </c>
    </row>
    <row r="121" spans="2:17" ht="15.6" thickBot="1">
      <c r="B121" s="1154">
        <v>95</v>
      </c>
      <c r="D121" s="1156">
        <v>82</v>
      </c>
      <c r="E121" s="1187" t="s">
        <v>1690</v>
      </c>
      <c r="F121" s="1169">
        <v>1816864</v>
      </c>
      <c r="G121" s="1168">
        <f t="shared" si="1"/>
        <v>6.904083200000001E-2</v>
      </c>
      <c r="H121" s="1119">
        <v>10000000</v>
      </c>
      <c r="I121" s="705">
        <v>0</v>
      </c>
      <c r="J121" s="402"/>
    </row>
    <row r="122" spans="2:17" ht="15.6" thickBot="1">
      <c r="B122" s="1154">
        <v>96</v>
      </c>
      <c r="C122" s="1155">
        <v>4847</v>
      </c>
      <c r="E122" s="1166" t="s">
        <v>1479</v>
      </c>
      <c r="F122" s="1169">
        <v>649600</v>
      </c>
      <c r="G122" s="1168">
        <f t="shared" si="1"/>
        <v>2.46848E-2</v>
      </c>
      <c r="H122" s="1119">
        <v>10000000</v>
      </c>
      <c r="I122" s="722" t="s">
        <v>1583</v>
      </c>
      <c r="J122" s="562"/>
      <c r="K122" s="485">
        <v>5</v>
      </c>
    </row>
    <row r="123" spans="2:17" s="62" customFormat="1" ht="15.6">
      <c r="B123" s="1171"/>
      <c r="C123" s="1155"/>
      <c r="D123" s="1156"/>
      <c r="E123" s="1172" t="s">
        <v>1403</v>
      </c>
      <c r="F123" s="1173">
        <v>26288771</v>
      </c>
      <c r="G123" s="1174">
        <f>SUM(G108:G122)</f>
        <v>0.99897329800000001</v>
      </c>
      <c r="H123" s="1119">
        <v>10000000</v>
      </c>
      <c r="I123" s="404">
        <f>+F123</f>
        <v>26288771</v>
      </c>
      <c r="J123" s="404"/>
      <c r="K123" s="492"/>
    </row>
    <row r="124" spans="2:17">
      <c r="E124" s="1166"/>
      <c r="F124" s="1169"/>
      <c r="G124" s="1168">
        <f t="shared" si="1"/>
        <v>0</v>
      </c>
      <c r="H124" s="1119">
        <v>10000000</v>
      </c>
      <c r="I124" s="402"/>
      <c r="J124" s="402"/>
    </row>
    <row r="125" spans="2:17" ht="15.6">
      <c r="E125" s="1181" t="s">
        <v>1086</v>
      </c>
      <c r="F125" s="1169"/>
      <c r="G125" s="1168">
        <f t="shared" si="1"/>
        <v>0</v>
      </c>
      <c r="H125" s="1119">
        <v>10000000</v>
      </c>
      <c r="I125" s="402"/>
      <c r="J125" s="402"/>
    </row>
    <row r="126" spans="2:17">
      <c r="B126" s="1154">
        <v>97</v>
      </c>
      <c r="C126" s="1155">
        <v>4795</v>
      </c>
      <c r="D126" s="1156">
        <v>64</v>
      </c>
      <c r="E126" s="1166" t="s">
        <v>1508</v>
      </c>
      <c r="F126" s="1169">
        <v>400000000</v>
      </c>
      <c r="G126" s="1168">
        <f t="shared" si="1"/>
        <v>15.2</v>
      </c>
      <c r="H126" s="1119">
        <v>10000000</v>
      </c>
      <c r="I126" s="402"/>
      <c r="J126" s="402"/>
      <c r="K126" s="485">
        <v>900</v>
      </c>
    </row>
    <row r="127" spans="2:17">
      <c r="B127" s="1154">
        <v>98</v>
      </c>
      <c r="C127" s="1155">
        <v>5967</v>
      </c>
      <c r="E127" s="1170" t="s">
        <v>1365</v>
      </c>
      <c r="F127" s="1169">
        <v>8099700.2000000002</v>
      </c>
      <c r="G127" s="1168">
        <f t="shared" si="1"/>
        <v>0.30778860759999999</v>
      </c>
      <c r="H127" s="1119">
        <v>10000000</v>
      </c>
      <c r="I127" s="402"/>
      <c r="J127" s="402"/>
      <c r="K127" s="485">
        <v>50</v>
      </c>
    </row>
    <row r="128" spans="2:17">
      <c r="B128" s="1154">
        <v>99</v>
      </c>
      <c r="C128" s="1155">
        <v>4795</v>
      </c>
      <c r="D128" s="1156">
        <v>65</v>
      </c>
      <c r="E128" s="1166" t="s">
        <v>1060</v>
      </c>
      <c r="F128" s="1169">
        <v>9226405</v>
      </c>
      <c r="G128" s="1168">
        <f t="shared" si="1"/>
        <v>0.35060339000000001</v>
      </c>
      <c r="H128" s="1119">
        <v>10000000</v>
      </c>
      <c r="I128" s="402"/>
      <c r="J128" s="402"/>
      <c r="K128" s="485">
        <v>25</v>
      </c>
    </row>
    <row r="129" spans="2:15">
      <c r="B129" s="1154">
        <v>100</v>
      </c>
      <c r="E129" s="1170" t="s">
        <v>1695</v>
      </c>
      <c r="F129" s="1169">
        <v>0</v>
      </c>
      <c r="G129" s="1168">
        <f t="shared" si="1"/>
        <v>0</v>
      </c>
      <c r="H129" s="1119">
        <v>10000000</v>
      </c>
      <c r="I129" s="402"/>
      <c r="J129" s="402"/>
    </row>
    <row r="130" spans="2:15">
      <c r="B130" s="1154">
        <v>101</v>
      </c>
      <c r="C130" s="1155">
        <v>4795</v>
      </c>
      <c r="D130" s="1156">
        <v>66</v>
      </c>
      <c r="E130" s="1166" t="s">
        <v>1505</v>
      </c>
      <c r="F130" s="1169">
        <v>185248</v>
      </c>
      <c r="G130" s="1168">
        <f t="shared" si="1"/>
        <v>7.0394240000000007E-3</v>
      </c>
      <c r="H130" s="1119">
        <v>10000000</v>
      </c>
      <c r="I130" s="402"/>
      <c r="J130" s="402"/>
      <c r="K130" s="485">
        <v>4</v>
      </c>
    </row>
    <row r="131" spans="2:15">
      <c r="B131" s="1154">
        <v>102</v>
      </c>
      <c r="C131" s="1155">
        <v>4901</v>
      </c>
      <c r="D131" s="1156">
        <v>67</v>
      </c>
      <c r="E131" s="1166" t="s">
        <v>1414</v>
      </c>
      <c r="F131" s="1169">
        <v>1842529</v>
      </c>
      <c r="G131" s="1168">
        <f t="shared" si="1"/>
        <v>7.0016101999999997E-2</v>
      </c>
      <c r="H131" s="1119">
        <v>10000000</v>
      </c>
      <c r="I131" s="402"/>
      <c r="J131" s="402"/>
      <c r="K131" s="485">
        <v>42</v>
      </c>
    </row>
    <row r="132" spans="2:15">
      <c r="B132" s="1154">
        <v>103</v>
      </c>
      <c r="C132" s="1155">
        <v>4921</v>
      </c>
      <c r="D132" s="1156">
        <v>68</v>
      </c>
      <c r="E132" s="1158" t="s">
        <v>1818</v>
      </c>
      <c r="F132" s="1194">
        <v>0</v>
      </c>
      <c r="G132" s="1168">
        <f t="shared" si="1"/>
        <v>0</v>
      </c>
      <c r="H132" s="1119">
        <v>10000000</v>
      </c>
      <c r="I132" s="402"/>
      <c r="J132" s="402"/>
    </row>
    <row r="133" spans="2:15">
      <c r="B133" s="1154">
        <v>104</v>
      </c>
      <c r="E133" s="1195" t="s">
        <v>1901</v>
      </c>
      <c r="F133" s="1194">
        <v>16613649.26</v>
      </c>
      <c r="G133" s="1168">
        <v>0</v>
      </c>
      <c r="H133" s="1119">
        <v>10000000</v>
      </c>
      <c r="I133" s="402"/>
      <c r="J133" s="402"/>
    </row>
    <row r="134" spans="2:15">
      <c r="B134" s="1154">
        <v>105</v>
      </c>
      <c r="E134" s="1166" t="s">
        <v>197</v>
      </c>
      <c r="F134" s="1169">
        <v>0</v>
      </c>
      <c r="G134" s="1168">
        <f t="shared" si="1"/>
        <v>0</v>
      </c>
      <c r="H134" s="1119">
        <v>10000000</v>
      </c>
      <c r="I134" s="402"/>
      <c r="J134" s="402"/>
    </row>
    <row r="135" spans="2:15" ht="14.25" customHeight="1">
      <c r="B135" s="1154">
        <v>106</v>
      </c>
      <c r="D135" s="1165">
        <v>70</v>
      </c>
      <c r="E135" s="1196" t="s">
        <v>1513</v>
      </c>
      <c r="F135" s="1169">
        <v>419100</v>
      </c>
      <c r="G135" s="1168">
        <f t="shared" si="1"/>
        <v>1.59258E-2</v>
      </c>
      <c r="H135" s="1119">
        <v>10000000</v>
      </c>
      <c r="I135" s="402"/>
      <c r="J135" s="402"/>
      <c r="K135" s="485">
        <v>0.5</v>
      </c>
    </row>
    <row r="136" spans="2:15" ht="14.25" customHeight="1">
      <c r="B136" s="1154">
        <v>107</v>
      </c>
      <c r="C136" s="1155">
        <v>4833</v>
      </c>
      <c r="D136" s="1165"/>
      <c r="E136" s="1166" t="s">
        <v>469</v>
      </c>
      <c r="F136" s="1169">
        <v>438150</v>
      </c>
      <c r="G136" s="1168">
        <f t="shared" si="1"/>
        <v>1.66497E-2</v>
      </c>
      <c r="H136" s="1119">
        <v>10000000</v>
      </c>
      <c r="I136" s="402"/>
      <c r="J136" s="402"/>
      <c r="M136" s="916">
        <v>348556.41</v>
      </c>
    </row>
    <row r="137" spans="2:15" ht="14.25" customHeight="1">
      <c r="B137" s="1154">
        <v>108</v>
      </c>
      <c r="C137" s="1155">
        <v>4833</v>
      </c>
      <c r="D137" s="1165"/>
      <c r="E137" s="1166" t="s">
        <v>1566</v>
      </c>
      <c r="F137" s="1169">
        <v>32300</v>
      </c>
      <c r="G137" s="1168">
        <f t="shared" ref="G137:G160" si="2">+F137*0.38/H137</f>
        <v>1.2274E-3</v>
      </c>
      <c r="H137" s="1119">
        <v>10000000</v>
      </c>
      <c r="I137" s="402"/>
      <c r="J137" s="402"/>
      <c r="M137">
        <v>221899.85</v>
      </c>
    </row>
    <row r="138" spans="2:15" ht="14.25" customHeight="1">
      <c r="B138" s="1154">
        <v>109</v>
      </c>
      <c r="C138" s="1155">
        <v>4833</v>
      </c>
      <c r="D138" s="1165"/>
      <c r="E138" s="1166" t="s">
        <v>1757</v>
      </c>
      <c r="F138" s="1169">
        <v>27931</v>
      </c>
      <c r="G138" s="1168">
        <f t="shared" si="2"/>
        <v>1.061378E-3</v>
      </c>
      <c r="H138" s="1119">
        <v>10000000</v>
      </c>
      <c r="I138" s="402"/>
      <c r="J138" s="402"/>
      <c r="M138" s="916">
        <v>126656.55999999997</v>
      </c>
    </row>
    <row r="139" spans="2:15" ht="14.25" customHeight="1">
      <c r="B139" s="1154">
        <v>110</v>
      </c>
      <c r="D139" s="1165"/>
      <c r="E139" s="1166" t="s">
        <v>1588</v>
      </c>
      <c r="F139" s="1169">
        <v>2902527.25</v>
      </c>
      <c r="G139" s="1168">
        <f t="shared" si="2"/>
        <v>0.1102960355</v>
      </c>
      <c r="H139" s="1119">
        <v>10000000</v>
      </c>
      <c r="I139" s="402"/>
      <c r="J139" s="402"/>
      <c r="M139" s="916"/>
    </row>
    <row r="140" spans="2:15" ht="14.25" customHeight="1">
      <c r="B140" s="1154">
        <v>111</v>
      </c>
      <c r="C140" s="1289"/>
      <c r="D140" s="1290"/>
      <c r="E140" s="1291" t="s">
        <v>2150</v>
      </c>
      <c r="F140" s="1169">
        <v>567</v>
      </c>
      <c r="G140" s="1168">
        <f>+'T-Balan21'!E571</f>
        <v>158268</v>
      </c>
      <c r="H140" s="1119"/>
      <c r="I140" s="402"/>
      <c r="J140" s="402"/>
      <c r="M140" s="916"/>
    </row>
    <row r="141" spans="2:15" ht="15.75" customHeight="1">
      <c r="B141" s="1154">
        <v>112</v>
      </c>
      <c r="C141" s="1155">
        <v>5963</v>
      </c>
      <c r="D141" s="1165">
        <v>71</v>
      </c>
      <c r="E141" s="1197" t="s">
        <v>1756</v>
      </c>
      <c r="F141" s="1169">
        <v>624545</v>
      </c>
      <c r="G141" s="1168">
        <f t="shared" si="2"/>
        <v>2.3732710000000001E-2</v>
      </c>
      <c r="H141" s="1119">
        <v>10000000</v>
      </c>
      <c r="I141" s="402"/>
      <c r="J141" s="402"/>
      <c r="K141" s="485">
        <v>12</v>
      </c>
      <c r="O141" s="916">
        <v>138068.46</v>
      </c>
    </row>
    <row r="142" spans="2:15" ht="17.25" customHeight="1">
      <c r="B142" s="1171"/>
      <c r="E142" s="1172" t="s">
        <v>1405</v>
      </c>
      <c r="F142" s="1173">
        <v>440412084.70999998</v>
      </c>
      <c r="G142" s="1198">
        <f>SUM(G126:G141)</f>
        <v>158284.10434054708</v>
      </c>
      <c r="H142" s="1119">
        <v>10000000</v>
      </c>
      <c r="I142" s="402">
        <f>+F142</f>
        <v>440412084.70999998</v>
      </c>
      <c r="J142" s="402"/>
      <c r="O142">
        <v>78957</v>
      </c>
    </row>
    <row r="143" spans="2:15" s="62" customFormat="1">
      <c r="B143" s="1154"/>
      <c r="C143" s="1155"/>
      <c r="D143" s="1156"/>
      <c r="E143" s="1166"/>
      <c r="F143" s="1169"/>
      <c r="G143" s="1168">
        <f t="shared" si="2"/>
        <v>0</v>
      </c>
      <c r="H143" s="1119">
        <v>10000000</v>
      </c>
      <c r="I143" s="398"/>
      <c r="J143" s="398"/>
      <c r="K143" s="720">
        <f>SUM(K126:K141)</f>
        <v>1033.5</v>
      </c>
    </row>
    <row r="144" spans="2:15" ht="15.6">
      <c r="E144" s="1178" t="s">
        <v>1364</v>
      </c>
      <c r="F144" s="1173">
        <v>1250269267.5</v>
      </c>
      <c r="G144" s="1168"/>
      <c r="H144" s="1119">
        <v>10000000</v>
      </c>
      <c r="I144" s="402">
        <f>+I142+I123+I104+I54+I40</f>
        <v>1250269267.5</v>
      </c>
      <c r="J144" s="402"/>
      <c r="O144" s="916">
        <f>SUM(O141:O143)</f>
        <v>217025.46</v>
      </c>
    </row>
    <row r="145" spans="2:26" ht="15.6">
      <c r="B145" s="1154">
        <v>112</v>
      </c>
      <c r="E145" s="1166" t="s">
        <v>1363</v>
      </c>
      <c r="F145" s="1173">
        <v>269634815.04000002</v>
      </c>
      <c r="G145" s="1168"/>
      <c r="H145" s="1119">
        <v>10000000</v>
      </c>
      <c r="I145" s="721"/>
      <c r="J145" s="721"/>
      <c r="K145" s="720">
        <f>K40+K105+K143+K123</f>
        <v>399696538.4375</v>
      </c>
      <c r="O145">
        <v>-27500</v>
      </c>
    </row>
    <row r="146" spans="2:26" ht="15.6">
      <c r="E146" s="1199" t="s">
        <v>1366</v>
      </c>
      <c r="F146" s="1173">
        <v>980634452.46000004</v>
      </c>
      <c r="G146" s="1168"/>
      <c r="H146" s="1119">
        <v>10000000</v>
      </c>
      <c r="I146" s="440"/>
      <c r="J146" s="440"/>
      <c r="M146">
        <v>180000000</v>
      </c>
    </row>
    <row r="147" spans="2:26">
      <c r="E147" s="1166"/>
      <c r="F147" s="1193"/>
      <c r="G147" s="1168">
        <f t="shared" si="2"/>
        <v>0</v>
      </c>
      <c r="H147" s="1119">
        <v>10000000</v>
      </c>
      <c r="I147" s="399"/>
      <c r="J147" s="399"/>
      <c r="K147" s="492"/>
      <c r="M147" s="65">
        <f>+F146-M146</f>
        <v>800634452.46000004</v>
      </c>
      <c r="O147" s="916">
        <f>SUM(O144:O146)</f>
        <v>189525.46</v>
      </c>
    </row>
    <row r="148" spans="2:26" ht="13.2" customHeight="1">
      <c r="C148" s="1200" t="s">
        <v>499</v>
      </c>
      <c r="E148" s="1201" t="s">
        <v>1410</v>
      </c>
      <c r="F148" s="1193"/>
      <c r="G148" s="1168">
        <f t="shared" si="2"/>
        <v>0</v>
      </c>
      <c r="H148" s="1119">
        <v>10000000</v>
      </c>
      <c r="O148" s="916">
        <v>27210</v>
      </c>
    </row>
    <row r="149" spans="2:26">
      <c r="B149" s="1202">
        <v>113</v>
      </c>
      <c r="C149" s="1155">
        <v>4833</v>
      </c>
      <c r="E149" s="1166" t="s">
        <v>1507</v>
      </c>
      <c r="F149" s="1167">
        <v>3254134.75</v>
      </c>
      <c r="G149" s="1168">
        <f t="shared" si="2"/>
        <v>0.12365712050000001</v>
      </c>
      <c r="H149" s="1119">
        <v>10000000</v>
      </c>
      <c r="O149" s="916">
        <f>SUM(O147:O148)</f>
        <v>216735.46</v>
      </c>
    </row>
    <row r="150" spans="2:26">
      <c r="B150" s="1202">
        <v>114</v>
      </c>
      <c r="E150" s="1166" t="s">
        <v>1088</v>
      </c>
      <c r="F150" s="1169">
        <v>2629100</v>
      </c>
      <c r="G150" s="1168">
        <f t="shared" si="2"/>
        <v>9.9905800000000003E-2</v>
      </c>
      <c r="H150" s="1119">
        <v>10000000</v>
      </c>
      <c r="I150" s="691"/>
      <c r="J150" s="691"/>
      <c r="O150">
        <v>-19221</v>
      </c>
    </row>
    <row r="151" spans="2:26">
      <c r="B151" s="1202">
        <v>115</v>
      </c>
      <c r="C151" s="1155">
        <v>4883</v>
      </c>
      <c r="D151" s="1156">
        <v>87</v>
      </c>
      <c r="E151" s="1170"/>
      <c r="F151" s="1169">
        <v>0</v>
      </c>
      <c r="G151" s="1168">
        <f t="shared" si="2"/>
        <v>0</v>
      </c>
      <c r="H151" s="1119">
        <v>10000000</v>
      </c>
      <c r="I151" s="402" t="s">
        <v>1682</v>
      </c>
      <c r="J151" s="402"/>
      <c r="K151" s="485">
        <v>12</v>
      </c>
      <c r="O151" s="916">
        <f>SUM(O149:O150)</f>
        <v>197514.46</v>
      </c>
    </row>
    <row r="152" spans="2:26">
      <c r="B152" s="1202">
        <v>116</v>
      </c>
      <c r="E152" s="1166" t="s">
        <v>386</v>
      </c>
      <c r="F152" s="1169">
        <v>2052000</v>
      </c>
      <c r="G152" s="1168">
        <f t="shared" si="2"/>
        <v>7.7976000000000004E-2</v>
      </c>
      <c r="H152" s="1119">
        <v>10000000</v>
      </c>
      <c r="I152" s="402"/>
      <c r="J152" s="402"/>
    </row>
    <row r="153" spans="2:26" ht="15.6" thickBot="1">
      <c r="B153" s="1202">
        <v>117</v>
      </c>
      <c r="D153" s="1156">
        <v>88</v>
      </c>
      <c r="E153" s="1166" t="s">
        <v>1827</v>
      </c>
      <c r="F153" s="1169">
        <v>673250</v>
      </c>
      <c r="G153" s="1168">
        <f t="shared" si="2"/>
        <v>2.5583499999999999E-2</v>
      </c>
      <c r="H153" s="1119">
        <v>10000000</v>
      </c>
      <c r="I153" s="402"/>
      <c r="J153" s="402"/>
      <c r="K153" s="485">
        <v>210</v>
      </c>
    </row>
    <row r="154" spans="2:26" ht="15.6" thickBot="1">
      <c r="B154" s="1202">
        <v>118</v>
      </c>
      <c r="D154" s="1156">
        <v>89</v>
      </c>
      <c r="E154" s="1166" t="s">
        <v>587</v>
      </c>
      <c r="F154" s="1169">
        <v>3335977</v>
      </c>
      <c r="G154" s="1168">
        <f t="shared" si="2"/>
        <v>0.12676712600000001</v>
      </c>
      <c r="H154" s="1119">
        <v>10000000</v>
      </c>
      <c r="I154" s="561" t="s">
        <v>1581</v>
      </c>
      <c r="J154" s="692"/>
      <c r="K154" s="485">
        <v>10</v>
      </c>
    </row>
    <row r="155" spans="2:26">
      <c r="B155" s="1202">
        <v>119</v>
      </c>
      <c r="C155" s="1155">
        <v>4882</v>
      </c>
      <c r="D155" s="1156">
        <v>90</v>
      </c>
      <c r="E155" s="1166" t="s">
        <v>1177</v>
      </c>
      <c r="F155" s="1169">
        <v>0</v>
      </c>
      <c r="G155" s="1168">
        <f t="shared" si="2"/>
        <v>0</v>
      </c>
      <c r="H155" s="1119">
        <v>10000000</v>
      </c>
      <c r="I155" s="402"/>
      <c r="J155" s="402"/>
      <c r="K155" s="485">
        <v>100</v>
      </c>
    </row>
    <row r="156" spans="2:26">
      <c r="B156" s="1202">
        <v>120</v>
      </c>
      <c r="E156" s="1166" t="s">
        <v>90</v>
      </c>
      <c r="F156" s="1169">
        <v>48705501.539999999</v>
      </c>
      <c r="G156" s="1168">
        <f>+F156*0.5/H156</f>
        <v>2.435275077</v>
      </c>
      <c r="H156" s="1119">
        <v>10000000</v>
      </c>
      <c r="I156" s="402"/>
      <c r="J156" s="402"/>
      <c r="K156" s="485">
        <v>20</v>
      </c>
      <c r="Z156">
        <v>0.02</v>
      </c>
    </row>
    <row r="157" spans="2:26" s="37" customFormat="1">
      <c r="B157" s="1202">
        <v>121</v>
      </c>
      <c r="C157" s="1155">
        <v>6503</v>
      </c>
      <c r="D157" s="1156">
        <v>92</v>
      </c>
      <c r="E157" s="1166" t="s">
        <v>91</v>
      </c>
      <c r="F157" s="1169">
        <v>2500000</v>
      </c>
      <c r="G157" s="1168">
        <v>0.25</v>
      </c>
      <c r="H157" s="1119">
        <v>10000000</v>
      </c>
      <c r="I157" s="560">
        <f>+F152+F157+F121+F158</f>
        <v>86368864</v>
      </c>
      <c r="J157" s="560"/>
      <c r="K157" s="490">
        <v>307</v>
      </c>
    </row>
    <row r="158" spans="2:26" s="4" customFormat="1">
      <c r="B158" s="1154">
        <v>122</v>
      </c>
      <c r="C158" s="1155"/>
      <c r="D158" s="1156">
        <v>93</v>
      </c>
      <c r="E158" s="1166" t="s">
        <v>695</v>
      </c>
      <c r="F158" s="1169">
        <v>80000000</v>
      </c>
      <c r="G158" s="1168"/>
      <c r="H158" s="1119">
        <v>10000000</v>
      </c>
      <c r="I158" s="402"/>
      <c r="J158" s="402"/>
      <c r="K158" s="488">
        <v>12</v>
      </c>
      <c r="L158" s="31">
        <v>900000</v>
      </c>
      <c r="M158" s="31">
        <v>0</v>
      </c>
      <c r="O158" s="4">
        <v>1</v>
      </c>
      <c r="P158" s="4" t="s">
        <v>691</v>
      </c>
      <c r="Q158" s="4">
        <v>2</v>
      </c>
    </row>
    <row r="159" spans="2:26" s="38" customFormat="1" ht="15.6">
      <c r="B159" s="1154"/>
      <c r="C159" s="1155"/>
      <c r="D159" s="1156">
        <v>18</v>
      </c>
      <c r="E159" s="1199" t="s">
        <v>600</v>
      </c>
      <c r="F159" s="1179">
        <v>143149963.28999999</v>
      </c>
      <c r="G159" s="1191">
        <f>SUM(G149:G158)</f>
        <v>3.1391646235000001</v>
      </c>
      <c r="H159" s="1119">
        <v>10000000</v>
      </c>
      <c r="I159" s="402"/>
      <c r="J159" s="402"/>
      <c r="K159" s="487">
        <v>450</v>
      </c>
      <c r="O159" s="39"/>
      <c r="P159" s="40"/>
      <c r="Q159" s="20" t="s">
        <v>1006</v>
      </c>
      <c r="R159" s="41"/>
    </row>
    <row r="160" spans="2:26">
      <c r="E160" s="1166"/>
      <c r="F160" s="1193"/>
      <c r="G160" s="1168">
        <f t="shared" si="2"/>
        <v>0</v>
      </c>
      <c r="H160" s="1119">
        <v>10000000</v>
      </c>
      <c r="I160" s="535"/>
      <c r="J160" s="535"/>
    </row>
    <row r="161" spans="5:10" ht="15.6">
      <c r="E161" s="1203" t="s">
        <v>1411</v>
      </c>
      <c r="F161" s="1179">
        <v>1123784415.75</v>
      </c>
      <c r="G161" s="1174">
        <f>+G159+G142+G123+G105+G40</f>
        <v>158310.70010607032</v>
      </c>
      <c r="H161" s="1119">
        <v>10000000</v>
      </c>
    </row>
    <row r="162" spans="5:10">
      <c r="E162" s="1166"/>
      <c r="F162" s="1204"/>
      <c r="G162" s="1205"/>
      <c r="H162" s="1119"/>
      <c r="I162" s="402"/>
      <c r="J162" s="402"/>
    </row>
    <row r="163" spans="5:10">
      <c r="E163" s="1166"/>
      <c r="F163" s="1166"/>
      <c r="G163" s="1166"/>
      <c r="H163" s="1118"/>
      <c r="I163" s="402"/>
      <c r="J163" s="402"/>
    </row>
    <row r="164" spans="5:10">
      <c r="E164" s="1166"/>
      <c r="F164" s="1166"/>
      <c r="G164" s="1166"/>
      <c r="H164" s="1118"/>
    </row>
    <row r="165" spans="5:10">
      <c r="E165" s="1166"/>
      <c r="F165" s="1166"/>
      <c r="G165" s="1166"/>
      <c r="H165" s="1118"/>
    </row>
    <row r="166" spans="5:10">
      <c r="E166" s="1166"/>
      <c r="F166" s="1166"/>
      <c r="G166" s="1166"/>
      <c r="H166" s="1118"/>
    </row>
    <row r="167" spans="5:10">
      <c r="E167" s="1166"/>
      <c r="F167" s="1166"/>
      <c r="G167" s="1166"/>
      <c r="H167" s="1118"/>
      <c r="I167" s="38"/>
    </row>
    <row r="168" spans="5:10">
      <c r="E168" s="1166"/>
      <c r="F168" s="1166"/>
      <c r="G168" s="1166"/>
      <c r="H168" s="1118"/>
    </row>
    <row r="169" spans="5:10">
      <c r="E169" s="1166"/>
      <c r="F169" s="1166"/>
      <c r="G169" s="1166"/>
      <c r="H169" s="1118"/>
    </row>
    <row r="170" spans="5:10">
      <c r="E170" s="1166"/>
      <c r="F170" s="1166"/>
      <c r="G170" s="1166"/>
      <c r="H170" s="1118"/>
    </row>
    <row r="171" spans="5:10">
      <c r="E171" s="1166"/>
      <c r="F171" s="1166">
        <f>+'Annexure-1 Schedule'!J57</f>
        <v>72180510.7105795</v>
      </c>
      <c r="G171" s="1166"/>
      <c r="H171" s="1118"/>
    </row>
    <row r="172" spans="5:10">
      <c r="E172" s="1166"/>
      <c r="F172" s="1166"/>
      <c r="G172" s="1166"/>
      <c r="H172" s="1118"/>
      <c r="I172" s="244"/>
      <c r="J172" s="244"/>
    </row>
    <row r="173" spans="5:10">
      <c r="E173" s="1166"/>
      <c r="F173" s="1166"/>
      <c r="G173" s="1166"/>
      <c r="H173" s="1118"/>
    </row>
    <row r="174" spans="5:10">
      <c r="E174" s="1166"/>
      <c r="F174" s="1166"/>
      <c r="G174" s="1166"/>
      <c r="H174" s="1118"/>
    </row>
    <row r="175" spans="5:10">
      <c r="E175" s="1166"/>
      <c r="F175" s="1166"/>
      <c r="G175" s="1166"/>
      <c r="H175" s="1118"/>
    </row>
    <row r="176" spans="5:10">
      <c r="E176" s="1166"/>
      <c r="F176" s="1166"/>
      <c r="G176" s="1166"/>
      <c r="H176" s="1118"/>
    </row>
    <row r="177" spans="5:8">
      <c r="E177" s="1166"/>
      <c r="F177" s="1166"/>
      <c r="G177" s="1166"/>
      <c r="H177" s="1118"/>
    </row>
    <row r="178" spans="5:8">
      <c r="E178" s="1166"/>
      <c r="F178" s="1166"/>
      <c r="G178" s="1166"/>
      <c r="H178" s="1118"/>
    </row>
    <row r="179" spans="5:8">
      <c r="E179" s="1166"/>
      <c r="F179" s="1166"/>
      <c r="G179" s="1166"/>
      <c r="H179" s="1118"/>
    </row>
    <row r="180" spans="5:8">
      <c r="E180" s="1166"/>
      <c r="F180" s="1166"/>
      <c r="G180" s="1166"/>
      <c r="H180" s="1118"/>
    </row>
    <row r="181" spans="5:8">
      <c r="E181" s="1166"/>
      <c r="F181" s="1166"/>
      <c r="G181" s="1166"/>
      <c r="H181" s="1118"/>
    </row>
    <row r="182" spans="5:8">
      <c r="E182" s="1166"/>
      <c r="F182" s="1166"/>
      <c r="G182" s="1166"/>
      <c r="H182" s="1118"/>
    </row>
    <row r="183" spans="5:8">
      <c r="E183" s="1166"/>
      <c r="F183" s="1166"/>
      <c r="G183" s="1166"/>
      <c r="H183" s="1118"/>
    </row>
    <row r="184" spans="5:8">
      <c r="E184" s="1166"/>
      <c r="F184" s="1166"/>
      <c r="G184" s="1166"/>
      <c r="H184" s="1118"/>
    </row>
    <row r="185" spans="5:8">
      <c r="E185" s="1166"/>
      <c r="F185" s="1166"/>
      <c r="G185" s="1166"/>
      <c r="H185" s="1118"/>
    </row>
    <row r="186" spans="5:8">
      <c r="E186" s="1166"/>
      <c r="F186" s="1166"/>
      <c r="G186" s="1166"/>
      <c r="H186" s="1118"/>
    </row>
    <row r="187" spans="5:8">
      <c r="E187" s="1166"/>
      <c r="F187" s="1166"/>
      <c r="G187" s="1166"/>
      <c r="H187" s="1118"/>
    </row>
    <row r="188" spans="5:8">
      <c r="E188" s="1166"/>
      <c r="F188" s="1166"/>
      <c r="G188" s="1166"/>
      <c r="H188" s="1118"/>
    </row>
    <row r="189" spans="5:8">
      <c r="E189" s="1166"/>
      <c r="F189" s="1166"/>
      <c r="G189" s="1166"/>
      <c r="H189" s="1118"/>
    </row>
    <row r="190" spans="5:8">
      <c r="E190" s="1166"/>
      <c r="F190" s="1166"/>
      <c r="G190" s="1166"/>
      <c r="H190" s="1118"/>
    </row>
    <row r="191" spans="5:8">
      <c r="E191" s="1166"/>
      <c r="F191" s="1166"/>
      <c r="G191" s="1166"/>
      <c r="H191" s="1118"/>
    </row>
    <row r="192" spans="5:8">
      <c r="E192" s="1166"/>
      <c r="F192" s="1166"/>
      <c r="G192" s="1166"/>
      <c r="H192" s="1118"/>
    </row>
    <row r="193" spans="5:8">
      <c r="E193" s="1166"/>
      <c r="F193" s="1166"/>
      <c r="G193" s="1166"/>
      <c r="H193" s="1118"/>
    </row>
    <row r="194" spans="5:8">
      <c r="E194" s="1166"/>
      <c r="F194" s="1166"/>
      <c r="G194" s="1166"/>
      <c r="H194" s="1118"/>
    </row>
    <row r="195" spans="5:8">
      <c r="E195" s="1166"/>
      <c r="F195" s="1166"/>
      <c r="G195" s="1166"/>
      <c r="H195" s="1118"/>
    </row>
    <row r="196" spans="5:8">
      <c r="E196" s="1166"/>
      <c r="F196" s="1166"/>
      <c r="G196" s="1166"/>
      <c r="H196" s="1118"/>
    </row>
    <row r="197" spans="5:8">
      <c r="E197" s="1166"/>
      <c r="F197" s="1166"/>
      <c r="G197" s="1166"/>
      <c r="H197" s="1118"/>
    </row>
    <row r="198" spans="5:8">
      <c r="E198" s="1166"/>
      <c r="F198" s="1166"/>
      <c r="G198" s="1166"/>
      <c r="H198" s="1118"/>
    </row>
    <row r="199" spans="5:8">
      <c r="E199" s="1166"/>
      <c r="F199" s="1166"/>
      <c r="G199" s="1166"/>
      <c r="H199" s="1118"/>
    </row>
    <row r="200" spans="5:8">
      <c r="E200" s="1166"/>
      <c r="F200" s="1166"/>
      <c r="G200" s="1166"/>
      <c r="H200" s="1118"/>
    </row>
    <row r="214" spans="6:10">
      <c r="F214" s="1206">
        <v>0</v>
      </c>
      <c r="G214" s="1206"/>
      <c r="H214" s="1120"/>
    </row>
    <row r="215" spans="6:10">
      <c r="I215" s="444"/>
      <c r="J215" s="444"/>
    </row>
  </sheetData>
  <mergeCells count="6">
    <mergeCell ref="M22:Q22"/>
    <mergeCell ref="M37:Q37"/>
    <mergeCell ref="B1:F1"/>
    <mergeCell ref="B2:F2"/>
    <mergeCell ref="B4:F4"/>
    <mergeCell ref="C6:D6"/>
  </mergeCells>
  <pageMargins left="0.47" right="0.34" top="0.56999999999999995" bottom="0.86" header="0.5" footer="0.5"/>
  <pageSetup paperSize="9" scale="82" orientation="portrait" horizontalDpi="180" verticalDpi="180" r:id="rId1"/>
  <headerFooter alignWithMargins="0">
    <oddFooter>&amp;LMd. Abdul Mazid&amp;CPage &amp;P&amp;R&amp;D</oddFooter>
  </headerFooter>
  <rowBreaks count="4" manualBreakCount="4">
    <brk id="40" min="1" max="6" man="1"/>
    <brk id="87" min="1" max="6" man="1"/>
    <brk id="123" min="1" max="8" man="1"/>
    <brk id="162" min="1" max="7"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Z133"/>
  <sheetViews>
    <sheetView view="pageBreakPreview" topLeftCell="C1" zoomScaleNormal="130" zoomScaleSheetLayoutView="100" workbookViewId="0">
      <selection activeCell="M3" sqref="M3"/>
    </sheetView>
  </sheetViews>
  <sheetFormatPr defaultColWidth="13.6640625" defaultRowHeight="13.8"/>
  <cols>
    <col min="1" max="1" width="4.44140625" style="759" customWidth="1"/>
    <col min="2" max="2" width="4.109375" style="708" customWidth="1"/>
    <col min="3" max="3" width="21.88671875" style="708" customWidth="1"/>
    <col min="4" max="4" width="14.88671875" style="708" customWidth="1"/>
    <col min="5" max="5" width="14.6640625" style="708" customWidth="1"/>
    <col min="6" max="7" width="14.44140625" style="708" customWidth="1"/>
    <col min="8" max="8" width="13.109375" style="708" customWidth="1"/>
    <col min="9" max="9" width="13.88671875" style="708" customWidth="1"/>
    <col min="10" max="10" width="10.6640625" style="708" customWidth="1"/>
    <col min="11" max="11" width="14.33203125" style="708" customWidth="1"/>
    <col min="12" max="12" width="14.109375" style="708" customWidth="1"/>
    <col min="13" max="13" width="13.6640625" style="708" customWidth="1"/>
    <col min="14" max="14" width="14.5546875" style="708" customWidth="1"/>
    <col min="15" max="15" width="16" style="708" customWidth="1"/>
    <col min="16" max="16" width="14.109375" style="938" bestFit="1" customWidth="1"/>
    <col min="17" max="17" width="14.5546875" style="938" bestFit="1" customWidth="1"/>
    <col min="18" max="18" width="16.6640625" style="938" customWidth="1"/>
    <col min="19" max="19" width="16.88671875" style="938" customWidth="1"/>
    <col min="20" max="20" width="6" style="938" customWidth="1"/>
    <col min="21" max="21" width="16.109375" style="938" customWidth="1"/>
    <col min="22" max="22" width="8" style="938" customWidth="1"/>
    <col min="23" max="24" width="17.44140625" style="938" customWidth="1"/>
    <col min="25" max="25" width="13.6640625" style="938"/>
    <col min="26" max="26" width="14.109375" style="938" bestFit="1" customWidth="1"/>
    <col min="27" max="16384" width="13.6640625" style="938"/>
  </cols>
  <sheetData>
    <row r="1" spans="1:23">
      <c r="B1" s="764" t="s">
        <v>719</v>
      </c>
      <c r="C1" s="765"/>
      <c r="D1" s="765"/>
      <c r="E1" s="765"/>
      <c r="F1" s="765"/>
      <c r="G1" s="765"/>
      <c r="H1" s="765"/>
      <c r="I1" s="765"/>
      <c r="J1" s="765"/>
      <c r="K1" s="765"/>
      <c r="L1" s="765"/>
      <c r="M1" s="765"/>
      <c r="N1" s="765"/>
      <c r="O1" s="765"/>
    </row>
    <row r="2" spans="1:23">
      <c r="B2" s="764" t="s">
        <v>8</v>
      </c>
      <c r="C2" s="765"/>
      <c r="D2" s="765"/>
      <c r="E2" s="765"/>
      <c r="F2" s="765"/>
      <c r="G2" s="765"/>
      <c r="H2" s="765"/>
      <c r="I2" s="765"/>
      <c r="J2" s="765"/>
      <c r="K2" s="765"/>
      <c r="L2" s="765"/>
      <c r="M2" s="765"/>
      <c r="N2" s="765"/>
      <c r="O2" s="765"/>
    </row>
    <row r="3" spans="1:23">
      <c r="B3" s="766" t="s">
        <v>1887</v>
      </c>
      <c r="C3" s="765"/>
      <c r="D3" s="765"/>
      <c r="E3" s="765"/>
      <c r="F3" s="765"/>
      <c r="G3" s="765"/>
      <c r="H3" s="765"/>
      <c r="I3" s="765"/>
      <c r="J3" s="765"/>
      <c r="K3" s="765"/>
      <c r="L3" s="765"/>
      <c r="M3" s="765"/>
      <c r="N3" s="765"/>
      <c r="O3" s="765"/>
    </row>
    <row r="4" spans="1:23" ht="14.4" thickBot="1">
      <c r="B4" s="766"/>
      <c r="C4" s="765"/>
      <c r="D4" s="765"/>
      <c r="E4" s="765"/>
      <c r="F4" s="765"/>
      <c r="G4" s="765"/>
      <c r="H4" s="765"/>
      <c r="I4" s="765"/>
      <c r="J4" s="765"/>
      <c r="K4" s="765"/>
      <c r="L4" s="765"/>
      <c r="M4" s="765"/>
      <c r="N4" s="765"/>
      <c r="O4" s="765"/>
    </row>
    <row r="5" spans="1:23" s="708" customFormat="1" ht="14.4" thickBot="1">
      <c r="A5" s="725"/>
      <c r="B5" s="726"/>
      <c r="C5" s="881"/>
      <c r="D5" s="3898" t="s">
        <v>9</v>
      </c>
      <c r="E5" s="3900" t="s">
        <v>10</v>
      </c>
      <c r="F5" s="3901"/>
      <c r="G5" s="3902"/>
      <c r="H5" s="3898" t="s">
        <v>11</v>
      </c>
      <c r="I5" s="3900" t="s">
        <v>1100</v>
      </c>
      <c r="J5" s="3901"/>
      <c r="K5" s="3901"/>
      <c r="L5" s="3901"/>
      <c r="M5" s="3901"/>
      <c r="N5" s="3902"/>
      <c r="O5" s="3898" t="s">
        <v>1101</v>
      </c>
      <c r="P5" s="707"/>
    </row>
    <row r="6" spans="1:23" s="708" customFormat="1" ht="14.4" thickBot="1">
      <c r="A6" s="727"/>
      <c r="B6" s="728"/>
      <c r="C6" s="882"/>
      <c r="D6" s="3899"/>
      <c r="E6" s="883" t="s">
        <v>1102</v>
      </c>
      <c r="F6" s="883" t="s">
        <v>1103</v>
      </c>
      <c r="G6" s="1149" t="s">
        <v>671</v>
      </c>
      <c r="H6" s="3899"/>
      <c r="I6" s="883" t="s">
        <v>1104</v>
      </c>
      <c r="J6" s="883" t="s">
        <v>1105</v>
      </c>
      <c r="K6" s="883" t="s">
        <v>1568</v>
      </c>
      <c r="L6" s="883" t="s">
        <v>1106</v>
      </c>
      <c r="M6" s="1149" t="s">
        <v>1107</v>
      </c>
      <c r="N6" s="1149" t="s">
        <v>671</v>
      </c>
      <c r="O6" s="3899"/>
      <c r="P6" s="709"/>
    </row>
    <row r="7" spans="1:23" s="708" customFormat="1" ht="27.6">
      <c r="A7" s="729">
        <v>1</v>
      </c>
      <c r="C7" s="730" t="s">
        <v>1108</v>
      </c>
      <c r="D7" s="731">
        <f>+'T-Balan21'!F150</f>
        <v>684788201</v>
      </c>
      <c r="E7" s="731">
        <f>+'T-Balan21'!F151</f>
        <v>1003983945.225</v>
      </c>
      <c r="F7" s="731">
        <f>+'T-Balan21'!F152</f>
        <v>46023662</v>
      </c>
      <c r="G7" s="731">
        <f>SUM(E7:F7)</f>
        <v>1050007607.225</v>
      </c>
      <c r="H7" s="868">
        <f>+'T-Balan21'!F153</f>
        <v>129262440</v>
      </c>
      <c r="I7" s="731">
        <f>+'T-Balan21'!F157</f>
        <v>693007688.76999998</v>
      </c>
      <c r="J7" s="731">
        <f>+'T-Balan21'!F156</f>
        <v>284580</v>
      </c>
      <c r="K7" s="731">
        <f>+'T-Balan21'!F154</f>
        <v>1413713.73</v>
      </c>
      <c r="L7" s="775">
        <f>+'T-Balan21'!F158</f>
        <v>2044236786.8399999</v>
      </c>
      <c r="M7" s="731">
        <f>+'T-Balan21'!F159</f>
        <v>50768145.530000001</v>
      </c>
      <c r="N7" s="731">
        <f>SUM(I7:M7)</f>
        <v>2789710914.8700004</v>
      </c>
      <c r="O7" s="732">
        <f>SUM(D7+G7+H7+N7)</f>
        <v>4653769163.0950003</v>
      </c>
      <c r="P7" s="710"/>
      <c r="R7" s="708" t="s">
        <v>552</v>
      </c>
      <c r="S7" s="708">
        <f>+O17-S8</f>
        <v>0</v>
      </c>
    </row>
    <row r="8" spans="1:23" s="708" customFormat="1" ht="14.25" customHeight="1">
      <c r="A8" s="729">
        <v>2</v>
      </c>
      <c r="B8" s="733" t="s">
        <v>1029</v>
      </c>
      <c r="C8" s="734" t="s">
        <v>1110</v>
      </c>
      <c r="D8" s="735">
        <f>+'T-Balan21'!E163</f>
        <v>1693487.5</v>
      </c>
      <c r="E8" s="735">
        <f>+'T-Balan21'!E164</f>
        <v>0</v>
      </c>
      <c r="F8" s="735">
        <f>+'T-Balan21'!E165</f>
        <v>3722794</v>
      </c>
      <c r="G8" s="731">
        <f>SUM(E8:F8)</f>
        <v>3722794</v>
      </c>
      <c r="H8" s="869">
        <f>+'T-Balan21'!E166</f>
        <v>0</v>
      </c>
      <c r="I8" s="735">
        <f>+'T-Balan21'!E170</f>
        <v>0</v>
      </c>
      <c r="J8" s="735">
        <f>+'T-Balan21'!E169</f>
        <v>0</v>
      </c>
      <c r="K8" s="735">
        <f>+'T-Balan21'!E168</f>
        <v>0</v>
      </c>
      <c r="L8" s="735">
        <f>+'T-Balan21'!E171</f>
        <v>0</v>
      </c>
      <c r="M8" s="735">
        <f>+'T-Balan21'!E167+'T-Balan21'!E172</f>
        <v>5124</v>
      </c>
      <c r="N8" s="731">
        <f>SUM(I8:M8)</f>
        <v>5124</v>
      </c>
      <c r="O8" s="731">
        <f>SUM(D8+G8+H8+N8)</f>
        <v>5421405.5</v>
      </c>
      <c r="P8" s="710"/>
      <c r="Q8" s="939" t="s">
        <v>325</v>
      </c>
      <c r="S8" s="708">
        <f>+N17+H17+G17+D17</f>
        <v>1006192996.6200001</v>
      </c>
    </row>
    <row r="9" spans="1:23" s="773" customFormat="1">
      <c r="A9" s="729">
        <v>3</v>
      </c>
      <c r="B9" s="736"/>
      <c r="C9" s="955" t="s">
        <v>1861</v>
      </c>
      <c r="D9" s="748">
        <f t="shared" ref="D9:O9" si="0">SUM(D7-D8)</f>
        <v>683094713.5</v>
      </c>
      <c r="E9" s="748">
        <f t="shared" si="0"/>
        <v>1003983945.225</v>
      </c>
      <c r="F9" s="748">
        <f t="shared" si="0"/>
        <v>42300868</v>
      </c>
      <c r="G9" s="748">
        <f t="shared" si="0"/>
        <v>1046284813.225</v>
      </c>
      <c r="H9" s="870">
        <f t="shared" si="0"/>
        <v>129262440</v>
      </c>
      <c r="I9" s="748">
        <f t="shared" si="0"/>
        <v>693007688.76999998</v>
      </c>
      <c r="J9" s="748">
        <f t="shared" si="0"/>
        <v>284580</v>
      </c>
      <c r="K9" s="748">
        <f t="shared" si="0"/>
        <v>1413713.73</v>
      </c>
      <c r="L9" s="748">
        <f t="shared" si="0"/>
        <v>2044236786.8399999</v>
      </c>
      <c r="M9" s="748">
        <f t="shared" si="0"/>
        <v>50763021.530000001</v>
      </c>
      <c r="N9" s="748">
        <f t="shared" si="0"/>
        <v>2789705790.8700004</v>
      </c>
      <c r="O9" s="748">
        <f t="shared" si="0"/>
        <v>4648347757.5950003</v>
      </c>
      <c r="P9" s="755"/>
      <c r="Q9" s="940">
        <f>+O9*0.4</f>
        <v>1859339103.0380001</v>
      </c>
      <c r="S9" s="708"/>
      <c r="T9" s="708"/>
      <c r="U9" s="708"/>
      <c r="W9" s="773">
        <v>3700750795.1900001</v>
      </c>
    </row>
    <row r="10" spans="1:23" s="708" customFormat="1" ht="27.6">
      <c r="A10" s="729">
        <v>4</v>
      </c>
      <c r="B10" s="738" t="s">
        <v>952</v>
      </c>
      <c r="C10" s="739" t="s">
        <v>1397</v>
      </c>
      <c r="D10" s="735">
        <f>+'T-Balan21'!F453</f>
        <v>1383417.68</v>
      </c>
      <c r="E10" s="735">
        <f>+'T-Balan21'!F454</f>
        <v>5689374.2999999998</v>
      </c>
      <c r="F10" s="735">
        <f>+'T-Balan21'!F455</f>
        <v>0</v>
      </c>
      <c r="G10" s="731">
        <f>SUM(E10:F10)</f>
        <v>5689374.2999999998</v>
      </c>
      <c r="H10" s="869">
        <v>0</v>
      </c>
      <c r="I10" s="735">
        <f>+'T-Balan21'!F456</f>
        <v>0</v>
      </c>
      <c r="J10" s="735">
        <v>0</v>
      </c>
      <c r="K10" s="735">
        <v>0</v>
      </c>
      <c r="L10" s="735">
        <v>0</v>
      </c>
      <c r="M10" s="735">
        <f>+'T-Balan21'!F457</f>
        <v>0</v>
      </c>
      <c r="N10" s="731">
        <f>SUM(I10:M10)</f>
        <v>0</v>
      </c>
      <c r="O10" s="731">
        <f>SUM(D10+G10+H10+N10)</f>
        <v>7072791.9799999995</v>
      </c>
      <c r="P10" s="710"/>
      <c r="S10" s="773" t="s">
        <v>1665</v>
      </c>
      <c r="W10" s="708">
        <f>+O9-W9</f>
        <v>947596962.40500021</v>
      </c>
    </row>
    <row r="11" spans="1:23" s="708" customFormat="1" ht="18" customHeight="1" thickBot="1">
      <c r="A11" s="729">
        <v>5</v>
      </c>
      <c r="B11" s="740" t="s">
        <v>952</v>
      </c>
      <c r="C11" s="741" t="s">
        <v>1398</v>
      </c>
      <c r="D11" s="742">
        <f>+'T-Balan21'!F463</f>
        <v>5957410356.2600002</v>
      </c>
      <c r="E11" s="742">
        <f>+'T-Balan21'!F464</f>
        <v>1878200552.95</v>
      </c>
      <c r="F11" s="742">
        <f>+'T-Balan21'!F465</f>
        <v>367000941.12</v>
      </c>
      <c r="G11" s="731">
        <f>SUM(E11:F11)</f>
        <v>2245201494.0700002</v>
      </c>
      <c r="H11" s="871">
        <f>+'T-Balan21'!F574</f>
        <v>0</v>
      </c>
      <c r="I11" s="742">
        <f>+'T-Balan21'!F467</f>
        <v>815024355.30999994</v>
      </c>
      <c r="J11" s="742">
        <v>0</v>
      </c>
      <c r="K11" s="742">
        <v>0</v>
      </c>
      <c r="L11" s="742">
        <f>+'T-Balan21'!F468</f>
        <v>2008617981.6199999</v>
      </c>
      <c r="M11" s="742">
        <f>+'T-Balan21'!F466</f>
        <v>429814307.19999999</v>
      </c>
      <c r="N11" s="731">
        <f>SUM(I11:M11)</f>
        <v>3253456644.1299996</v>
      </c>
      <c r="O11" s="731">
        <f>SUM(D11+G11+H11+N11)</f>
        <v>11456068494.459999</v>
      </c>
      <c r="P11" s="710"/>
      <c r="Q11" s="941">
        <f>+G14</f>
        <v>2486819501.2950001</v>
      </c>
      <c r="W11" s="708">
        <v>173055</v>
      </c>
    </row>
    <row r="12" spans="1:23" s="773" customFormat="1" ht="14.4" thickBot="1">
      <c r="A12" s="932">
        <v>6</v>
      </c>
      <c r="B12" s="950"/>
      <c r="C12" s="953" t="s">
        <v>1862</v>
      </c>
      <c r="D12" s="951">
        <f t="shared" ref="D12:O12" si="1">SUM(D9:D11)</f>
        <v>6641888487.4400005</v>
      </c>
      <c r="E12" s="951">
        <f t="shared" si="1"/>
        <v>2887873872.4749999</v>
      </c>
      <c r="F12" s="951">
        <f t="shared" si="1"/>
        <v>409301809.12</v>
      </c>
      <c r="G12" s="951">
        <f t="shared" si="1"/>
        <v>3297175681.5950003</v>
      </c>
      <c r="H12" s="951">
        <f t="shared" si="1"/>
        <v>129262440</v>
      </c>
      <c r="I12" s="952">
        <f t="shared" si="1"/>
        <v>1508032044.0799999</v>
      </c>
      <c r="J12" s="951">
        <f t="shared" si="1"/>
        <v>284580</v>
      </c>
      <c r="K12" s="951">
        <f t="shared" si="1"/>
        <v>1413713.73</v>
      </c>
      <c r="L12" s="951">
        <f t="shared" si="1"/>
        <v>4052854768.46</v>
      </c>
      <c r="M12" s="951">
        <f t="shared" si="1"/>
        <v>480577328.73000002</v>
      </c>
      <c r="N12" s="951">
        <f t="shared" si="1"/>
        <v>6043162435</v>
      </c>
      <c r="O12" s="951">
        <f t="shared" si="1"/>
        <v>16111489044.035</v>
      </c>
      <c r="P12" s="755"/>
      <c r="R12" s="759">
        <v>1</v>
      </c>
      <c r="S12" s="708">
        <v>150000000</v>
      </c>
      <c r="T12" s="708">
        <v>0.26</v>
      </c>
      <c r="U12" s="708">
        <f>+S12*T12</f>
        <v>39000000</v>
      </c>
      <c r="W12" s="773">
        <f>+W10+W11</f>
        <v>947770017.40500021</v>
      </c>
    </row>
    <row r="13" spans="1:23" s="708" customFormat="1" ht="17.25" customHeight="1">
      <c r="A13" s="729">
        <v>7</v>
      </c>
      <c r="B13" s="738" t="s">
        <v>1029</v>
      </c>
      <c r="C13" s="739" t="s">
        <v>1399</v>
      </c>
      <c r="D13" s="731">
        <f>+'T-Balan21'!E437</f>
        <v>1933770276.01</v>
      </c>
      <c r="E13" s="731">
        <f>+'T-Balan21'!E438</f>
        <v>473701185.86000001</v>
      </c>
      <c r="F13" s="731">
        <f>+'T-Balan21'!E439</f>
        <v>336654994.44</v>
      </c>
      <c r="G13" s="731">
        <f>SUM(E13:F13)</f>
        <v>810356180.29999995</v>
      </c>
      <c r="H13" s="868">
        <v>0</v>
      </c>
      <c r="I13" s="731">
        <f>+'T-Balan21'!E440</f>
        <v>1455068376.05</v>
      </c>
      <c r="J13" s="731">
        <v>0</v>
      </c>
      <c r="K13" s="731">
        <v>0</v>
      </c>
      <c r="L13" s="731">
        <f>+'T-Balan21'!E441+'T-Balan21'!E525</f>
        <v>5314131495.7799997</v>
      </c>
      <c r="M13" s="731">
        <f>+'T-Balan21'!E442</f>
        <v>82160875.920000002</v>
      </c>
      <c r="N13" s="731">
        <f>SUM(I13:M13)</f>
        <v>6851360747.75</v>
      </c>
      <c r="O13" s="731">
        <f>SUM(D13+G13+H13+N13)</f>
        <v>9595487204.0599995</v>
      </c>
      <c r="P13" s="710"/>
      <c r="Q13" s="942" t="s">
        <v>1058</v>
      </c>
      <c r="R13" s="943">
        <v>2</v>
      </c>
      <c r="S13" s="708">
        <v>150000000</v>
      </c>
      <c r="T13" s="708">
        <v>0.25</v>
      </c>
      <c r="U13" s="708">
        <f t="shared" ref="U13:U20" si="2">+S13*T13</f>
        <v>37500000</v>
      </c>
    </row>
    <row r="14" spans="1:23" s="773" customFormat="1">
      <c r="A14" s="932">
        <v>8</v>
      </c>
      <c r="B14" s="949"/>
      <c r="C14" s="954" t="s">
        <v>1863</v>
      </c>
      <c r="D14" s="935">
        <f t="shared" ref="D14:O14" si="3">SUM(D12-D13)</f>
        <v>4708118211.4300003</v>
      </c>
      <c r="E14" s="935">
        <f t="shared" si="3"/>
        <v>2414172686.6149998</v>
      </c>
      <c r="F14" s="935">
        <f t="shared" si="3"/>
        <v>72646814.680000007</v>
      </c>
      <c r="G14" s="935">
        <f t="shared" si="3"/>
        <v>2486819501.2950001</v>
      </c>
      <c r="H14" s="935">
        <f t="shared" si="3"/>
        <v>129262440</v>
      </c>
      <c r="I14" s="935">
        <f t="shared" si="3"/>
        <v>52963668.029999971</v>
      </c>
      <c r="J14" s="935">
        <f t="shared" si="3"/>
        <v>284580</v>
      </c>
      <c r="K14" s="935">
        <f t="shared" si="3"/>
        <v>1413713.73</v>
      </c>
      <c r="L14" s="935">
        <f t="shared" si="3"/>
        <v>-1261276727.3199997</v>
      </c>
      <c r="M14" s="935">
        <f t="shared" si="3"/>
        <v>398416452.81</v>
      </c>
      <c r="N14" s="935">
        <f t="shared" si="3"/>
        <v>-808198312.75</v>
      </c>
      <c r="O14" s="935">
        <f t="shared" si="3"/>
        <v>6516001839.9750004</v>
      </c>
      <c r="P14" s="755"/>
      <c r="Q14" s="944">
        <f>+O14*0.1</f>
        <v>651600183.99750006</v>
      </c>
      <c r="R14" s="759">
        <v>3</v>
      </c>
      <c r="S14" s="708">
        <v>150000000</v>
      </c>
      <c r="T14" s="708">
        <v>0.24</v>
      </c>
      <c r="U14" s="708">
        <f t="shared" si="2"/>
        <v>36000000</v>
      </c>
    </row>
    <row r="15" spans="1:23" s="708" customFormat="1">
      <c r="A15" s="729">
        <v>9</v>
      </c>
      <c r="B15" s="749"/>
      <c r="C15" s="734"/>
      <c r="D15" s="750">
        <v>0.5</v>
      </c>
      <c r="E15" s="750">
        <v>0.5</v>
      </c>
      <c r="F15" s="750">
        <v>1</v>
      </c>
      <c r="G15" s="731"/>
      <c r="H15" s="873">
        <v>0.5</v>
      </c>
      <c r="I15" s="750">
        <v>1</v>
      </c>
      <c r="J15" s="750">
        <v>0.5</v>
      </c>
      <c r="K15" s="750">
        <v>0.5</v>
      </c>
      <c r="L15" s="750">
        <v>0.5</v>
      </c>
      <c r="M15" s="750">
        <v>0.5</v>
      </c>
      <c r="N15" s="731"/>
      <c r="O15" s="731"/>
      <c r="P15" s="710"/>
      <c r="R15" s="943">
        <v>4</v>
      </c>
      <c r="S15" s="708">
        <v>150000000</v>
      </c>
      <c r="T15" s="708">
        <v>0.22</v>
      </c>
      <c r="U15" s="708">
        <f t="shared" si="2"/>
        <v>33000000</v>
      </c>
    </row>
    <row r="16" spans="1:23" s="708" customFormat="1" ht="41.4">
      <c r="A16" s="729">
        <v>10</v>
      </c>
      <c r="B16" s="751"/>
      <c r="C16" s="737" t="s">
        <v>999</v>
      </c>
      <c r="D16" s="750">
        <f>D14*D15</f>
        <v>2354059105.7150002</v>
      </c>
      <c r="E16" s="750">
        <f>E14*E15</f>
        <v>1207086343.3074999</v>
      </c>
      <c r="F16" s="750">
        <f>F14*F15</f>
        <v>72646814.680000007</v>
      </c>
      <c r="G16" s="731">
        <f>SUM(E16:F16)</f>
        <v>1279733157.9875</v>
      </c>
      <c r="H16" s="873">
        <f t="shared" ref="H16:M16" si="4">H14*H15</f>
        <v>64631220</v>
      </c>
      <c r="I16" s="750">
        <f t="shared" si="4"/>
        <v>52963668.029999971</v>
      </c>
      <c r="J16" s="750">
        <f t="shared" si="4"/>
        <v>142290</v>
      </c>
      <c r="K16" s="750">
        <f t="shared" si="4"/>
        <v>706856.86499999999</v>
      </c>
      <c r="L16" s="750">
        <f t="shared" si="4"/>
        <v>-630638363.65999985</v>
      </c>
      <c r="M16" s="750">
        <f t="shared" si="4"/>
        <v>199208226.405</v>
      </c>
      <c r="N16" s="731">
        <f>SUM(I16:M16)</f>
        <v>-377617322.3599999</v>
      </c>
      <c r="O16" s="731">
        <f>SUM(D16+G16+H16+N16)</f>
        <v>3320806161.3425007</v>
      </c>
      <c r="P16" s="710"/>
      <c r="Q16" s="708">
        <f>+O16*45%</f>
        <v>1494362772.6041253</v>
      </c>
      <c r="R16" s="943">
        <v>5</v>
      </c>
      <c r="S16" s="708">
        <v>150000000</v>
      </c>
      <c r="T16" s="708">
        <v>0.2</v>
      </c>
      <c r="U16" s="708">
        <f t="shared" si="2"/>
        <v>30000000</v>
      </c>
    </row>
    <row r="17" spans="1:26" s="773" customFormat="1">
      <c r="A17" s="729">
        <v>11</v>
      </c>
      <c r="B17" s="736"/>
      <c r="C17" s="737" t="s">
        <v>1000</v>
      </c>
      <c r="D17" s="748">
        <f>+O17-N17-H17-G17</f>
        <v>638940523.40818143</v>
      </c>
      <c r="E17" s="748">
        <v>0</v>
      </c>
      <c r="F17" s="748">
        <v>0</v>
      </c>
      <c r="G17" s="732">
        <f>+U21</f>
        <v>459391120.20720005</v>
      </c>
      <c r="H17" s="870">
        <f>+W22</f>
        <v>17542255.177474234</v>
      </c>
      <c r="I17" s="748">
        <v>0</v>
      </c>
      <c r="J17" s="748">
        <v>0</v>
      </c>
      <c r="K17" s="748">
        <v>0</v>
      </c>
      <c r="L17" s="748">
        <v>0</v>
      </c>
      <c r="M17" s="732">
        <v>0</v>
      </c>
      <c r="N17" s="732">
        <f>+W23</f>
        <v>-109680902.17285559</v>
      </c>
      <c r="O17" s="889">
        <f>+M_Exp!I145</f>
        <v>1006192996.6200001</v>
      </c>
      <c r="P17" s="755"/>
      <c r="R17" s="759">
        <v>6</v>
      </c>
      <c r="S17" s="708">
        <v>150000000</v>
      </c>
      <c r="T17" s="708">
        <v>0.18</v>
      </c>
      <c r="U17" s="708">
        <f t="shared" si="2"/>
        <v>27000000</v>
      </c>
    </row>
    <row r="18" spans="1:26" s="708" customFormat="1" ht="28.2" thickBot="1">
      <c r="A18" s="729">
        <v>12</v>
      </c>
      <c r="B18" s="751"/>
      <c r="C18" s="737" t="s">
        <v>401</v>
      </c>
      <c r="D18" s="735">
        <f>+'T-Balan21'!F443</f>
        <v>28933753.920000002</v>
      </c>
      <c r="E18" s="735">
        <f>+'T-Balan21'!F444</f>
        <v>175126809.61000001</v>
      </c>
      <c r="F18" s="735">
        <f>+'T-Balan21'!F445</f>
        <v>94531395.560000002</v>
      </c>
      <c r="G18" s="731">
        <f t="shared" ref="G18:G26" si="5">SUM(E18:F18)</f>
        <v>269658205.17000002</v>
      </c>
      <c r="H18" s="869">
        <v>0</v>
      </c>
      <c r="I18" s="735">
        <f>+'T-Balan21'!F448</f>
        <v>131104023.73999999</v>
      </c>
      <c r="J18" s="735">
        <v>0</v>
      </c>
      <c r="K18" s="735">
        <v>0</v>
      </c>
      <c r="L18" s="735">
        <f>+'T-Balan21'!F447</f>
        <v>1212342153.02</v>
      </c>
      <c r="M18" s="735">
        <f>+'T-Balan21'!F446</f>
        <v>17798412.609999999</v>
      </c>
      <c r="N18" s="731">
        <f t="shared" ref="N18:N26" si="6">SUM(I18:M18)</f>
        <v>1361244589.3699999</v>
      </c>
      <c r="O18" s="731">
        <f>+N18+G18+D18</f>
        <v>1659836548.46</v>
      </c>
      <c r="P18" s="710"/>
      <c r="Q18" s="708">
        <f>+N17+H17+G17+D17</f>
        <v>1006192996.6200001</v>
      </c>
      <c r="R18" s="943">
        <v>7</v>
      </c>
      <c r="S18" s="708">
        <v>300000000</v>
      </c>
      <c r="T18" s="708">
        <v>0.17</v>
      </c>
      <c r="U18" s="708">
        <f t="shared" si="2"/>
        <v>51000000</v>
      </c>
    </row>
    <row r="19" spans="1:26" s="708" customFormat="1" ht="18.75" customHeight="1" thickBot="1">
      <c r="A19" s="729">
        <v>13</v>
      </c>
      <c r="B19" s="738" t="s">
        <v>1029</v>
      </c>
      <c r="C19" s="739" t="s">
        <v>402</v>
      </c>
      <c r="D19" s="735">
        <v>0</v>
      </c>
      <c r="E19" s="735">
        <v>0</v>
      </c>
      <c r="F19" s="735">
        <v>0</v>
      </c>
      <c r="G19" s="731">
        <f t="shared" si="5"/>
        <v>0</v>
      </c>
      <c r="H19" s="869">
        <v>0</v>
      </c>
      <c r="I19" s="735">
        <v>0</v>
      </c>
      <c r="J19" s="735">
        <f>+'T-Balan21'!E31+'T-Balan21'!E491+'T-Balan21'!E31</f>
        <v>38088</v>
      </c>
      <c r="K19" s="735">
        <v>0</v>
      </c>
      <c r="L19" s="735">
        <v>0</v>
      </c>
      <c r="M19" s="735">
        <v>0</v>
      </c>
      <c r="N19" s="731">
        <f t="shared" si="6"/>
        <v>38088</v>
      </c>
      <c r="O19" s="731">
        <f t="shared" ref="O19:O26" si="7">SUM(D19+G19+H19+N19)</f>
        <v>38088</v>
      </c>
      <c r="P19" s="710"/>
      <c r="R19" s="943"/>
      <c r="S19" s="945">
        <f>SUM(S12:S18)</f>
        <v>1200000000</v>
      </c>
      <c r="Z19" s="708">
        <f>+S19+S20</f>
        <v>2486819501.2950001</v>
      </c>
    </row>
    <row r="20" spans="1:26" s="708" customFormat="1" ht="27.75" customHeight="1">
      <c r="A20" s="729">
        <v>14</v>
      </c>
      <c r="B20" s="749" t="s">
        <v>1029</v>
      </c>
      <c r="C20" s="734" t="s">
        <v>1300</v>
      </c>
      <c r="D20" s="735">
        <f>+'T-Balan21'!E458</f>
        <v>19107.12</v>
      </c>
      <c r="E20" s="735">
        <f>+'T-Balan21'!E459</f>
        <v>1852034.88</v>
      </c>
      <c r="F20" s="735">
        <f>+'T-Balan21'!E514</f>
        <v>0</v>
      </c>
      <c r="G20" s="731">
        <f t="shared" si="5"/>
        <v>1852034.88</v>
      </c>
      <c r="H20" s="869">
        <v>0</v>
      </c>
      <c r="I20" s="735">
        <v>0</v>
      </c>
      <c r="J20" s="735">
        <v>0</v>
      </c>
      <c r="K20" s="735">
        <v>0</v>
      </c>
      <c r="L20" s="735">
        <v>0</v>
      </c>
      <c r="M20" s="931">
        <f>+'T-Balan21'!E518</f>
        <v>0</v>
      </c>
      <c r="N20" s="731">
        <f t="shared" si="6"/>
        <v>0</v>
      </c>
      <c r="O20" s="731">
        <f t="shared" si="7"/>
        <v>1871142</v>
      </c>
      <c r="P20" s="710"/>
      <c r="Q20" s="708">
        <f>+O17-Q18</f>
        <v>0</v>
      </c>
      <c r="R20" s="943"/>
      <c r="S20" s="946">
        <f>+Q11-S19</f>
        <v>1286819501.2950001</v>
      </c>
      <c r="T20" s="708">
        <v>0.16</v>
      </c>
      <c r="U20" s="708">
        <f t="shared" si="2"/>
        <v>205891120.20720002</v>
      </c>
      <c r="V20" s="1129"/>
      <c r="W20" s="940">
        <f>+O17-U21</f>
        <v>546801876.41280007</v>
      </c>
    </row>
    <row r="21" spans="1:26" s="708" customFormat="1" ht="29.25" customHeight="1" thickBot="1">
      <c r="A21" s="729">
        <v>15</v>
      </c>
      <c r="B21" s="752" t="s">
        <v>1029</v>
      </c>
      <c r="C21" s="739" t="s">
        <v>652</v>
      </c>
      <c r="D21" s="731">
        <f>+'T-Balan21'!E469</f>
        <v>1706812558.5799999</v>
      </c>
      <c r="E21" s="731">
        <f>+'T-Balan21'!E470</f>
        <v>530511820.19</v>
      </c>
      <c r="F21" s="731">
        <f>+'T-Balan21'!E471</f>
        <v>69632260.359999999</v>
      </c>
      <c r="G21" s="731">
        <f t="shared" si="5"/>
        <v>600144080.54999995</v>
      </c>
      <c r="H21" s="868">
        <v>0</v>
      </c>
      <c r="I21" s="731">
        <f>+'T-Balan21'!E473</f>
        <v>37269441.979999997</v>
      </c>
      <c r="J21" s="731">
        <v>0</v>
      </c>
      <c r="K21" s="731">
        <v>0</v>
      </c>
      <c r="L21" s="731">
        <f>+'T-Balan21'!E474</f>
        <v>152621953.81999999</v>
      </c>
      <c r="M21" s="731">
        <f>+'T-Balan21'!E472</f>
        <v>0</v>
      </c>
      <c r="N21" s="731">
        <f t="shared" si="6"/>
        <v>189891395.79999998</v>
      </c>
      <c r="O21" s="731">
        <f t="shared" si="7"/>
        <v>2496848034.9300003</v>
      </c>
      <c r="P21" s="710">
        <f>+O21+O20</f>
        <v>2498719176.9300003</v>
      </c>
      <c r="Q21" s="947">
        <f>+O20+O21</f>
        <v>2498719176.9300003</v>
      </c>
      <c r="R21" s="943" t="s">
        <v>534</v>
      </c>
      <c r="U21" s="948">
        <f>SUM(U12:U20)</f>
        <v>459391120.20720005</v>
      </c>
      <c r="V21" s="1129" t="s">
        <v>551</v>
      </c>
      <c r="W21" s="948">
        <f>+W20/U22*D14</f>
        <v>638940523.40818143</v>
      </c>
      <c r="X21" s="708">
        <v>-28863131.359999999</v>
      </c>
    </row>
    <row r="22" spans="1:26" s="773" customFormat="1" ht="14.4" thickBot="1">
      <c r="A22" s="729">
        <v>16</v>
      </c>
      <c r="B22" s="744"/>
      <c r="C22" s="745" t="s">
        <v>671</v>
      </c>
      <c r="D22" s="746">
        <f t="shared" ref="D22:O22" si="8">SUM(D19:D21)</f>
        <v>1706831665.6999998</v>
      </c>
      <c r="E22" s="746">
        <f t="shared" si="8"/>
        <v>532363855.06999999</v>
      </c>
      <c r="F22" s="746">
        <f t="shared" si="8"/>
        <v>69632260.359999999</v>
      </c>
      <c r="G22" s="746">
        <f t="shared" si="8"/>
        <v>601996115.42999995</v>
      </c>
      <c r="H22" s="872">
        <f t="shared" si="8"/>
        <v>0</v>
      </c>
      <c r="I22" s="746">
        <f t="shared" si="8"/>
        <v>37269441.979999997</v>
      </c>
      <c r="J22" s="746">
        <f t="shared" si="8"/>
        <v>38088</v>
      </c>
      <c r="K22" s="746">
        <f t="shared" si="8"/>
        <v>0</v>
      </c>
      <c r="L22" s="746">
        <f t="shared" si="8"/>
        <v>152621953.81999999</v>
      </c>
      <c r="M22" s="746">
        <f t="shared" si="8"/>
        <v>0</v>
      </c>
      <c r="N22" s="746">
        <f>SUM(N19:N21)</f>
        <v>189929483.79999998</v>
      </c>
      <c r="O22" s="746">
        <f t="shared" si="8"/>
        <v>2498757264.9300003</v>
      </c>
      <c r="P22" s="755"/>
      <c r="Q22" s="773">
        <v>571351375.35000002</v>
      </c>
      <c r="R22" s="708" t="s">
        <v>1667</v>
      </c>
      <c r="S22" s="708"/>
      <c r="T22" s="708"/>
      <c r="U22" s="947">
        <f>+O14-G14</f>
        <v>4029182338.6800003</v>
      </c>
      <c r="V22" s="940" t="s">
        <v>532</v>
      </c>
      <c r="W22" s="1130">
        <f>+W20/U22*H14</f>
        <v>17542255.177474234</v>
      </c>
    </row>
    <row r="23" spans="1:26" s="708" customFormat="1">
      <c r="A23" s="729">
        <v>17</v>
      </c>
      <c r="B23" s="751"/>
      <c r="C23" s="956" t="s">
        <v>653</v>
      </c>
      <c r="D23" s="735">
        <f>SUM(D18-D22)</f>
        <v>-1677897911.7799997</v>
      </c>
      <c r="E23" s="735">
        <f>SUM(E18-E22)</f>
        <v>-357237045.45999998</v>
      </c>
      <c r="F23" s="735">
        <f>SUM(F18-F22)</f>
        <v>24899135.200000003</v>
      </c>
      <c r="G23" s="731">
        <f t="shared" si="5"/>
        <v>-332337910.25999999</v>
      </c>
      <c r="H23" s="869">
        <f t="shared" ref="H23:M23" si="9">SUM(H18-H22)</f>
        <v>0</v>
      </c>
      <c r="I23" s="735">
        <f t="shared" si="9"/>
        <v>93834581.75999999</v>
      </c>
      <c r="J23" s="735">
        <f t="shared" si="9"/>
        <v>-38088</v>
      </c>
      <c r="K23" s="735">
        <f t="shared" si="9"/>
        <v>0</v>
      </c>
      <c r="L23" s="735">
        <f t="shared" si="9"/>
        <v>1059720199.2</v>
      </c>
      <c r="M23" s="735">
        <f t="shared" si="9"/>
        <v>17798412.609999999</v>
      </c>
      <c r="N23" s="731">
        <f t="shared" si="6"/>
        <v>1171315105.5699999</v>
      </c>
      <c r="O23" s="731">
        <f t="shared" si="7"/>
        <v>-838920716.46999979</v>
      </c>
      <c r="P23" s="710"/>
      <c r="Q23" s="708">
        <f>SUM(Q21:Q22)</f>
        <v>3070070552.2800002</v>
      </c>
      <c r="R23" s="773">
        <f>+N14</f>
        <v>-808198312.75</v>
      </c>
      <c r="V23" s="1129" t="s">
        <v>1670</v>
      </c>
      <c r="W23" s="1129">
        <f>+W20-W21-W22</f>
        <v>-109680902.17285559</v>
      </c>
    </row>
    <row r="24" spans="1:26" s="708" customFormat="1" ht="27.6">
      <c r="A24" s="729">
        <v>18</v>
      </c>
      <c r="C24" s="888" t="s">
        <v>654</v>
      </c>
      <c r="D24" s="869">
        <f>+'T-Balan21'!E228</f>
        <v>64895561.630000003</v>
      </c>
      <c r="E24" s="869">
        <f>+'T-Balan21'!E229</f>
        <v>10438839.5</v>
      </c>
      <c r="F24" s="869">
        <f>+'T-Balan21'!E230</f>
        <v>3540</v>
      </c>
      <c r="G24" s="868">
        <f t="shared" si="5"/>
        <v>10442379.5</v>
      </c>
      <c r="H24" s="869">
        <f>+'T-Balan21'!E231</f>
        <v>6540928.5</v>
      </c>
      <c r="I24" s="869">
        <f>+'T-Balan21'!E235</f>
        <v>3484841.55</v>
      </c>
      <c r="J24" s="869">
        <f>+'T-Balan21'!E238</f>
        <v>0</v>
      </c>
      <c r="K24" s="915">
        <f>+'T-Balan21'!E232</f>
        <v>0</v>
      </c>
      <c r="L24" s="869">
        <f>+'T-Balan21'!E236</f>
        <v>3546543.5</v>
      </c>
      <c r="M24" s="869">
        <f>+'T-Balan21'!E234+'T-Balan21'!E237</f>
        <v>905666</v>
      </c>
      <c r="N24" s="868">
        <f t="shared" si="6"/>
        <v>7937051.0499999998</v>
      </c>
      <c r="O24" s="868">
        <f t="shared" si="7"/>
        <v>89815920.679999992</v>
      </c>
      <c r="P24" s="710"/>
      <c r="R24" s="759">
        <v>1</v>
      </c>
      <c r="S24" s="708">
        <v>150000000</v>
      </c>
      <c r="T24" s="708">
        <v>0.35</v>
      </c>
      <c r="U24" s="708">
        <f>+S24*T24</f>
        <v>52500000</v>
      </c>
      <c r="V24" s="1129"/>
      <c r="W24" s="1129">
        <f>+W20/N16</f>
        <v>-1.4480317613488842</v>
      </c>
    </row>
    <row r="25" spans="1:26" s="708" customFormat="1" ht="27.6">
      <c r="A25" s="729">
        <v>19</v>
      </c>
      <c r="B25" s="733" t="s">
        <v>952</v>
      </c>
      <c r="C25" s="753" t="s">
        <v>411</v>
      </c>
      <c r="D25" s="735">
        <f>+'T-Balan21'!E280</f>
        <v>5912800.7999999998</v>
      </c>
      <c r="E25" s="735">
        <f>+'T-Balan21'!E281</f>
        <v>2854460.84</v>
      </c>
      <c r="F25" s="735">
        <f>+'T-Balan21'!E282</f>
        <v>0</v>
      </c>
      <c r="G25" s="731">
        <f>SUM(E25:F25)</f>
        <v>2854460.84</v>
      </c>
      <c r="H25" s="869">
        <v>0</v>
      </c>
      <c r="I25" s="735">
        <f>+'T-Balan21'!E283</f>
        <v>0</v>
      </c>
      <c r="J25" s="735">
        <v>0</v>
      </c>
      <c r="K25" s="735">
        <v>0</v>
      </c>
      <c r="L25" s="735">
        <f>+'T-Balan21'!E507</f>
        <v>0</v>
      </c>
      <c r="M25" s="735">
        <f>+'T-Balan21'!E285</f>
        <v>0</v>
      </c>
      <c r="N25" s="731">
        <f t="shared" si="6"/>
        <v>0</v>
      </c>
      <c r="O25" s="731">
        <f>SUM(D25+G25+H25+N25)</f>
        <v>8767261.6400000006</v>
      </c>
      <c r="P25" s="710"/>
      <c r="Q25" s="708">
        <f>+O25+O10</f>
        <v>15840053.620000001</v>
      </c>
      <c r="R25" s="943">
        <v>2</v>
      </c>
      <c r="S25" s="708">
        <v>150000000</v>
      </c>
      <c r="T25" s="708">
        <v>0.33</v>
      </c>
      <c r="U25" s="708">
        <f t="shared" ref="U25:U31" si="10">+S25*T25</f>
        <v>49500000</v>
      </c>
      <c r="V25" s="1129"/>
      <c r="W25" s="1129">
        <f>+W21+X21</f>
        <v>610077392.04818141</v>
      </c>
    </row>
    <row r="26" spans="1:26" s="708" customFormat="1" ht="28.2" thickBot="1">
      <c r="A26" s="729">
        <v>20</v>
      </c>
      <c r="B26" s="740" t="s">
        <v>952</v>
      </c>
      <c r="C26" s="739" t="s">
        <v>412</v>
      </c>
      <c r="D26" s="774">
        <f>+'T-Balan21'!E475</f>
        <v>787554441.17999995</v>
      </c>
      <c r="E26" s="742">
        <f>+'T-Balan21'!E476</f>
        <v>492899930.18000001</v>
      </c>
      <c r="F26" s="742">
        <f>+'T-Balan21'!E477</f>
        <v>19075783</v>
      </c>
      <c r="G26" s="731">
        <f t="shared" si="5"/>
        <v>511975713.18000001</v>
      </c>
      <c r="H26" s="874">
        <v>0</v>
      </c>
      <c r="I26" s="742">
        <f>+'T-Balan21'!E479</f>
        <v>4356787.1900000004</v>
      </c>
      <c r="J26" s="742">
        <v>0</v>
      </c>
      <c r="K26" s="742">
        <v>0</v>
      </c>
      <c r="L26" s="742">
        <f>+'T-Balan21'!E480</f>
        <v>8655732.5</v>
      </c>
      <c r="M26" s="742">
        <f>+'T-Balan21'!E478</f>
        <v>547978.91</v>
      </c>
      <c r="N26" s="731">
        <f t="shared" si="6"/>
        <v>13560498.600000001</v>
      </c>
      <c r="O26" s="731">
        <f t="shared" si="7"/>
        <v>1313090652.9599998</v>
      </c>
      <c r="P26" s="710"/>
      <c r="Q26" s="708">
        <v>48337274.119999997</v>
      </c>
      <c r="R26" s="759">
        <v>3</v>
      </c>
      <c r="S26" s="708">
        <v>150000000</v>
      </c>
      <c r="T26" s="708">
        <v>0.32</v>
      </c>
      <c r="U26" s="708">
        <f t="shared" si="10"/>
        <v>48000000</v>
      </c>
      <c r="V26" s="1129"/>
      <c r="W26" s="1129">
        <f>+W20/U22*D14</f>
        <v>638940523.40818143</v>
      </c>
    </row>
    <row r="27" spans="1:26" s="773" customFormat="1" ht="14.4" thickBot="1">
      <c r="A27" s="729">
        <v>21</v>
      </c>
      <c r="B27" s="744"/>
      <c r="C27" s="745" t="s">
        <v>671</v>
      </c>
      <c r="D27" s="746">
        <f t="shared" ref="D27:O27" si="11">SUM(D24:D26)</f>
        <v>858362803.6099999</v>
      </c>
      <c r="E27" s="746">
        <f t="shared" si="11"/>
        <v>506193230.51999998</v>
      </c>
      <c r="F27" s="746">
        <f t="shared" si="11"/>
        <v>19079323</v>
      </c>
      <c r="G27" s="746">
        <f t="shared" si="11"/>
        <v>525272553.51999998</v>
      </c>
      <c r="H27" s="872">
        <f t="shared" si="11"/>
        <v>6540928.5</v>
      </c>
      <c r="I27" s="746">
        <f t="shared" si="11"/>
        <v>7841628.7400000002</v>
      </c>
      <c r="J27" s="746">
        <f t="shared" si="11"/>
        <v>0</v>
      </c>
      <c r="K27" s="746">
        <f t="shared" si="11"/>
        <v>0</v>
      </c>
      <c r="L27" s="746">
        <f t="shared" si="11"/>
        <v>12202276</v>
      </c>
      <c r="M27" s="746">
        <f t="shared" si="11"/>
        <v>1453644.9100000001</v>
      </c>
      <c r="N27" s="746">
        <f t="shared" si="11"/>
        <v>21497549.650000002</v>
      </c>
      <c r="O27" s="746">
        <f t="shared" si="11"/>
        <v>1411673835.2799997</v>
      </c>
      <c r="P27" s="755"/>
      <c r="Q27" s="773">
        <f>SUM(Q25-Q26)</f>
        <v>-32497220.499999996</v>
      </c>
      <c r="R27" s="943">
        <v>4</v>
      </c>
      <c r="S27" s="708">
        <v>150000000</v>
      </c>
      <c r="T27" s="708">
        <v>0.3</v>
      </c>
      <c r="U27" s="708">
        <f t="shared" si="10"/>
        <v>45000000</v>
      </c>
      <c r="V27" s="940"/>
      <c r="W27" s="940"/>
    </row>
    <row r="28" spans="1:26" s="708" customFormat="1" ht="41.4">
      <c r="A28" s="729">
        <v>22</v>
      </c>
      <c r="B28" s="754" t="s">
        <v>1029</v>
      </c>
      <c r="C28" s="753" t="s">
        <v>410</v>
      </c>
      <c r="D28" s="775">
        <f>+'T-Balan21'!F267</f>
        <v>210087489</v>
      </c>
      <c r="E28" s="731">
        <f>+'T-Balan21'!F268</f>
        <v>58629073</v>
      </c>
      <c r="F28" s="731">
        <f>+'T-Balan21'!F269</f>
        <v>12446954</v>
      </c>
      <c r="G28" s="731">
        <f>SUM(E28:F28)</f>
        <v>71076027</v>
      </c>
      <c r="H28" s="876">
        <f>+'T-Balan21'!F481</f>
        <v>0</v>
      </c>
      <c r="I28" s="775">
        <f>+'T-Balan21'!F270-'T-Balan21'!E270</f>
        <v>6621199.0999999996</v>
      </c>
      <c r="J28" s="731">
        <v>0</v>
      </c>
      <c r="K28" s="731">
        <v>0</v>
      </c>
      <c r="L28" s="731">
        <f>+'T-Balan21'!F271</f>
        <v>86666957.569999993</v>
      </c>
      <c r="M28" s="775">
        <f>+'T-Balan21'!F272</f>
        <v>8237244.5</v>
      </c>
      <c r="N28" s="731">
        <f>SUM(I28:M28)</f>
        <v>101525401.16999999</v>
      </c>
      <c r="O28" s="731">
        <f t="shared" ref="O28:O34" si="12">SUM(D28+G28+H28+N28)</f>
        <v>382688917.16999996</v>
      </c>
      <c r="P28" s="710"/>
      <c r="R28" s="943">
        <v>5</v>
      </c>
      <c r="S28" s="708">
        <v>150000000</v>
      </c>
      <c r="T28" s="708">
        <v>0.28000000000000003</v>
      </c>
      <c r="U28" s="708">
        <f t="shared" si="10"/>
        <v>42000000.000000007</v>
      </c>
    </row>
    <row r="29" spans="1:26" s="773" customFormat="1">
      <c r="A29" s="932">
        <v>23</v>
      </c>
      <c r="B29" s="933"/>
      <c r="C29" s="934" t="s">
        <v>285</v>
      </c>
      <c r="D29" s="935">
        <f>SUM(D27-D28)</f>
        <v>648275314.6099999</v>
      </c>
      <c r="E29" s="935">
        <f>SUM(E27-E28)</f>
        <v>447564157.51999998</v>
      </c>
      <c r="F29" s="935">
        <f>SUM(F27-F28)</f>
        <v>6632369</v>
      </c>
      <c r="G29" s="936">
        <f>SUM(E29:F29)</f>
        <v>454196526.51999998</v>
      </c>
      <c r="H29" s="935">
        <f t="shared" ref="H29:N29" si="13">SUM(H27-H28)</f>
        <v>6540928.5</v>
      </c>
      <c r="I29" s="935">
        <f t="shared" si="13"/>
        <v>1220429.6400000006</v>
      </c>
      <c r="J29" s="935">
        <f t="shared" si="13"/>
        <v>0</v>
      </c>
      <c r="K29" s="935">
        <f t="shared" si="13"/>
        <v>0</v>
      </c>
      <c r="L29" s="935">
        <f t="shared" si="13"/>
        <v>-74464681.569999993</v>
      </c>
      <c r="M29" s="935">
        <f t="shared" si="13"/>
        <v>-6783599.5899999999</v>
      </c>
      <c r="N29" s="935">
        <f t="shared" si="13"/>
        <v>-80027851.519999981</v>
      </c>
      <c r="O29" s="937">
        <f>SUM(D29+G29+H29+N29)</f>
        <v>1028984918.1099999</v>
      </c>
      <c r="P29" s="755"/>
      <c r="R29" s="759">
        <v>6</v>
      </c>
      <c r="S29" s="708">
        <v>150000000</v>
      </c>
      <c r="T29" s="708">
        <v>0.26</v>
      </c>
      <c r="U29" s="708">
        <f t="shared" si="10"/>
        <v>39000000</v>
      </c>
    </row>
    <row r="30" spans="1:26" s="708" customFormat="1" ht="26.4" customHeight="1">
      <c r="A30" s="729">
        <v>24</v>
      </c>
      <c r="B30" s="749"/>
      <c r="C30" s="1114" t="s">
        <v>286</v>
      </c>
      <c r="D30" s="731">
        <f>+'T-Balan21'!F253</f>
        <v>307346370</v>
      </c>
      <c r="E30" s="731">
        <f>+'T-Balan21'!F254</f>
        <v>389708069</v>
      </c>
      <c r="F30" s="731">
        <f>+'T-Balan21'!F255</f>
        <v>220000000</v>
      </c>
      <c r="G30" s="731">
        <f>SUM(E30:F30)</f>
        <v>609708069</v>
      </c>
      <c r="H30" s="869">
        <f>+'T-Balan21'!F256</f>
        <v>23197631</v>
      </c>
      <c r="I30" s="735">
        <f>+'T-Balan21'!F258</f>
        <v>156156029.22</v>
      </c>
      <c r="J30" s="735">
        <v>0</v>
      </c>
      <c r="K30" s="735">
        <v>0</v>
      </c>
      <c r="L30" s="735">
        <f>+'T-Balan21'!F257</f>
        <v>2511191116</v>
      </c>
      <c r="M30" s="735">
        <f>+'T-Balan21'!F259</f>
        <v>260000</v>
      </c>
      <c r="N30" s="731">
        <f>SUM(I30:M30)</f>
        <v>2667607145.2199998</v>
      </c>
      <c r="O30" s="731">
        <f t="shared" si="12"/>
        <v>3607859215.2199998</v>
      </c>
      <c r="P30" s="710"/>
      <c r="R30" s="943">
        <v>7</v>
      </c>
      <c r="S30" s="708">
        <v>300000000</v>
      </c>
      <c r="T30" s="708">
        <v>0.24</v>
      </c>
      <c r="U30" s="708">
        <f t="shared" si="10"/>
        <v>72000000</v>
      </c>
    </row>
    <row r="31" spans="1:26" s="708" customFormat="1" ht="27.6">
      <c r="A31" s="729">
        <v>25</v>
      </c>
      <c r="B31" s="749" t="s">
        <v>952</v>
      </c>
      <c r="C31" s="734" t="s">
        <v>899</v>
      </c>
      <c r="D31" s="735">
        <f>+'T-Balan21'!E460+'T-Balan21'!E509</f>
        <v>39140609</v>
      </c>
      <c r="E31" s="735">
        <f>+'T-Balan21'!E461+'T-Balan21'!E286</f>
        <v>4273571</v>
      </c>
      <c r="F31" s="735">
        <f>+'T-Balan21'!E282</f>
        <v>0</v>
      </c>
      <c r="G31" s="731">
        <f>SUM(E31:F31)</f>
        <v>4273571</v>
      </c>
      <c r="H31" s="869">
        <v>0</v>
      </c>
      <c r="I31" s="735">
        <f>+'T-Balan21'!E283</f>
        <v>0</v>
      </c>
      <c r="J31" s="735">
        <v>0</v>
      </c>
      <c r="K31" s="735">
        <v>0</v>
      </c>
      <c r="L31" s="735">
        <v>0</v>
      </c>
      <c r="M31" s="735">
        <f>+'T-Balan21'!F288</f>
        <v>0</v>
      </c>
      <c r="N31" s="731">
        <f>SUM(I31:M31)</f>
        <v>0</v>
      </c>
      <c r="O31" s="731">
        <f>SUM(D31+G31+H31+N31)</f>
        <v>43414180</v>
      </c>
      <c r="P31" s="710"/>
      <c r="R31" s="943"/>
      <c r="S31" s="941">
        <f>+R23-S24-S25-S26-S27-S28-S29-S30</f>
        <v>-2008198312.75</v>
      </c>
      <c r="T31" s="708">
        <v>0.22</v>
      </c>
      <c r="U31" s="708">
        <f t="shared" si="10"/>
        <v>-441803628.80500001</v>
      </c>
    </row>
    <row r="32" spans="1:26" s="708" customFormat="1" ht="28.2" thickBot="1">
      <c r="A32" s="729">
        <v>26</v>
      </c>
      <c r="B32" s="756" t="s">
        <v>952</v>
      </c>
      <c r="C32" s="739" t="s">
        <v>948</v>
      </c>
      <c r="D32" s="735">
        <f>+'T-Balan21'!E293</f>
        <v>11504044033.76</v>
      </c>
      <c r="E32" s="735">
        <f>+'T-Balan21'!E294</f>
        <v>751821496.79999995</v>
      </c>
      <c r="F32" s="735">
        <f>+'T-Balan21'!E295</f>
        <v>322335631.08999997</v>
      </c>
      <c r="G32" s="731">
        <f>SUM(E32:F32)</f>
        <v>1074157127.8899999</v>
      </c>
      <c r="H32" s="869">
        <f>+'T-Balan21'!E521</f>
        <v>29310681</v>
      </c>
      <c r="I32" s="742">
        <f>+'T-Balan21'!E190</f>
        <v>0</v>
      </c>
      <c r="J32" s="742">
        <v>0</v>
      </c>
      <c r="K32" s="742">
        <v>0</v>
      </c>
      <c r="L32" s="931">
        <f>+'T-Balan21'!E522</f>
        <v>344579872</v>
      </c>
      <c r="M32" s="735">
        <f>+'T-Balan21'!E296</f>
        <v>12987339</v>
      </c>
      <c r="N32" s="731">
        <f>SUM(I32:M32)</f>
        <v>357567211</v>
      </c>
      <c r="O32" s="731">
        <f t="shared" si="12"/>
        <v>12965079053.65</v>
      </c>
      <c r="P32" s="710"/>
      <c r="R32" s="708" t="s">
        <v>534</v>
      </c>
      <c r="U32" s="708">
        <f>SUM(U24:U31)</f>
        <v>-93803628.805000007</v>
      </c>
    </row>
    <row r="33" spans="1:21" s="773" customFormat="1" ht="14.4" thickBot="1">
      <c r="A33" s="729">
        <v>27</v>
      </c>
      <c r="B33" s="744"/>
      <c r="C33" s="745" t="s">
        <v>671</v>
      </c>
      <c r="D33" s="746">
        <f t="shared" ref="D33:N33" si="14">SUM(D30:D32)</f>
        <v>11850531012.76</v>
      </c>
      <c r="E33" s="746">
        <f t="shared" si="14"/>
        <v>1145803136.8</v>
      </c>
      <c r="F33" s="746">
        <f t="shared" si="14"/>
        <v>542335631.08999991</v>
      </c>
      <c r="G33" s="746">
        <f t="shared" si="14"/>
        <v>1688138767.8899999</v>
      </c>
      <c r="H33" s="872">
        <f t="shared" si="14"/>
        <v>52508312</v>
      </c>
      <c r="I33" s="746">
        <f t="shared" si="14"/>
        <v>156156029.22</v>
      </c>
      <c r="J33" s="746">
        <f t="shared" si="14"/>
        <v>0</v>
      </c>
      <c r="K33" s="746">
        <f t="shared" si="14"/>
        <v>0</v>
      </c>
      <c r="L33" s="746">
        <f t="shared" si="14"/>
        <v>2855770988</v>
      </c>
      <c r="M33" s="746">
        <f t="shared" si="14"/>
        <v>13247339</v>
      </c>
      <c r="N33" s="746">
        <f t="shared" si="14"/>
        <v>3025174356.2199998</v>
      </c>
      <c r="O33" s="732">
        <f t="shared" si="12"/>
        <v>16616352448.869999</v>
      </c>
      <c r="P33" s="755"/>
      <c r="R33" s="708"/>
      <c r="S33" s="708"/>
      <c r="T33" s="708"/>
      <c r="U33" s="947"/>
    </row>
    <row r="34" spans="1:21" s="708" customFormat="1" ht="24.75" customHeight="1">
      <c r="A34" s="729">
        <v>28</v>
      </c>
      <c r="B34" s="754" t="s">
        <v>1029</v>
      </c>
      <c r="C34" s="753" t="s">
        <v>413</v>
      </c>
      <c r="D34" s="731">
        <f>+'T-Balan21'!E260</f>
        <v>6329086975.0100002</v>
      </c>
      <c r="E34" s="731">
        <f>+'T-Balan21'!E261</f>
        <v>562474598</v>
      </c>
      <c r="F34" s="731">
        <f>+'T-Balan21'!E262</f>
        <v>288956356.67000002</v>
      </c>
      <c r="G34" s="731">
        <f>SUM(E34:F34)</f>
        <v>851430954.67000008</v>
      </c>
      <c r="H34" s="868">
        <f>+'T-Balan21'!E265</f>
        <v>2931068.1</v>
      </c>
      <c r="I34" s="775">
        <f>+'T-Balan21'!E263</f>
        <v>155375249.06999999</v>
      </c>
      <c r="J34" s="731">
        <v>0</v>
      </c>
      <c r="K34" s="731">
        <v>0</v>
      </c>
      <c r="L34" s="731">
        <f>+'T-Balan21'!E264</f>
        <v>1909657954</v>
      </c>
      <c r="M34" s="775">
        <f>+'T-Balan21'!E266</f>
        <v>1298733.8999999999</v>
      </c>
      <c r="N34" s="731">
        <f>SUM(I34:M34)</f>
        <v>2066331936.97</v>
      </c>
      <c r="O34" s="731">
        <f t="shared" si="12"/>
        <v>9249780934.75</v>
      </c>
      <c r="P34" s="710"/>
      <c r="Q34" s="708" t="s">
        <v>163</v>
      </c>
      <c r="R34" s="773"/>
    </row>
    <row r="35" spans="1:21" s="773" customFormat="1">
      <c r="A35" s="729">
        <v>29</v>
      </c>
      <c r="B35" s="755"/>
      <c r="C35" s="741" t="s">
        <v>949</v>
      </c>
      <c r="D35" s="743">
        <f>SUM(D33-D34)</f>
        <v>5521444037.75</v>
      </c>
      <c r="E35" s="743">
        <f t="shared" ref="E35:O35" si="15">SUM(E33-E34)</f>
        <v>583328538.79999995</v>
      </c>
      <c r="F35" s="743">
        <f t="shared" si="15"/>
        <v>253379274.4199999</v>
      </c>
      <c r="G35" s="748">
        <f t="shared" si="15"/>
        <v>836707813.21999979</v>
      </c>
      <c r="H35" s="871">
        <f t="shared" si="15"/>
        <v>49577243.899999999</v>
      </c>
      <c r="I35" s="743">
        <f t="shared" si="15"/>
        <v>780780.15000000596</v>
      </c>
      <c r="J35" s="743">
        <f t="shared" si="15"/>
        <v>0</v>
      </c>
      <c r="K35" s="743">
        <f t="shared" si="15"/>
        <v>0</v>
      </c>
      <c r="L35" s="743">
        <f t="shared" si="15"/>
        <v>946113034</v>
      </c>
      <c r="M35" s="743">
        <f t="shared" si="15"/>
        <v>11948605.1</v>
      </c>
      <c r="N35" s="748">
        <f t="shared" si="15"/>
        <v>958842419.24999976</v>
      </c>
      <c r="O35" s="748">
        <f t="shared" si="15"/>
        <v>7366571514.1199989</v>
      </c>
      <c r="P35" s="755"/>
      <c r="R35" s="708" t="s">
        <v>1668</v>
      </c>
      <c r="S35" s="708"/>
      <c r="T35" s="708"/>
      <c r="U35" s="708"/>
    </row>
    <row r="36" spans="1:21" s="708" customFormat="1" ht="28.2" thickBot="1">
      <c r="A36" s="729">
        <v>30</v>
      </c>
      <c r="B36" s="757"/>
      <c r="C36" s="757" t="s">
        <v>950</v>
      </c>
      <c r="D36" s="758">
        <f>+'T-Balan21'!F239</f>
        <v>3429312885</v>
      </c>
      <c r="E36" s="735">
        <f>+'T-Balan21'!F240</f>
        <v>559156261</v>
      </c>
      <c r="F36" s="758">
        <f>+'T-Balan21'!F241</f>
        <v>335352683</v>
      </c>
      <c r="G36" s="758">
        <f>SUM(E36:F36)</f>
        <v>894508944</v>
      </c>
      <c r="H36" s="875">
        <f>+'T-Balan21'!F242</f>
        <v>39530920</v>
      </c>
      <c r="I36" s="758">
        <f>+'T-Balan21'!F526</f>
        <v>0</v>
      </c>
      <c r="J36" s="758">
        <v>0</v>
      </c>
      <c r="K36" s="758">
        <v>0</v>
      </c>
      <c r="L36" s="758">
        <f>+'T-Balan21'!F527</f>
        <v>0</v>
      </c>
      <c r="M36" s="758">
        <f>+'T-Balan21'!F243</f>
        <v>611242709.22000003</v>
      </c>
      <c r="N36" s="735">
        <f>SUM(I36:M36)</f>
        <v>611242709.22000003</v>
      </c>
      <c r="O36" s="735">
        <f>SUM(D36+G36+H36+N36)</f>
        <v>4974595458.2200003</v>
      </c>
      <c r="P36" s="710"/>
      <c r="R36" s="773">
        <f>+H14</f>
        <v>129262440</v>
      </c>
    </row>
    <row r="37" spans="1:21" s="708" customFormat="1">
      <c r="A37" s="759"/>
      <c r="B37" s="710"/>
      <c r="C37" s="710"/>
      <c r="D37" s="710"/>
      <c r="E37" s="710"/>
      <c r="F37" s="710"/>
      <c r="G37" s="710"/>
      <c r="H37" s="710"/>
      <c r="I37" s="710"/>
      <c r="J37" s="710"/>
      <c r="K37" s="710"/>
      <c r="L37" s="710"/>
      <c r="M37" s="710"/>
      <c r="N37" s="710"/>
      <c r="O37" s="710"/>
      <c r="P37" s="710"/>
      <c r="R37" s="759">
        <v>1</v>
      </c>
      <c r="S37" s="708">
        <v>50000000</v>
      </c>
      <c r="T37" s="708">
        <v>0.35</v>
      </c>
      <c r="U37" s="708">
        <f>+S37*T37</f>
        <v>17500000</v>
      </c>
    </row>
    <row r="38" spans="1:21" s="708" customFormat="1">
      <c r="A38" s="759"/>
      <c r="B38" s="710"/>
      <c r="C38" s="710"/>
      <c r="D38" s="710"/>
      <c r="E38" s="710"/>
      <c r="F38" s="710"/>
      <c r="G38" s="710"/>
      <c r="H38" s="710"/>
      <c r="I38" s="710"/>
      <c r="J38" s="710"/>
      <c r="K38" s="710"/>
      <c r="L38" s="710"/>
      <c r="M38" s="710"/>
      <c r="N38" s="710"/>
      <c r="O38" s="710"/>
      <c r="P38" s="710"/>
      <c r="R38" s="943">
        <v>2</v>
      </c>
      <c r="S38" s="708">
        <v>50000000</v>
      </c>
      <c r="T38" s="708">
        <v>0.33</v>
      </c>
      <c r="U38" s="708">
        <f>+S38*T38</f>
        <v>16500000</v>
      </c>
    </row>
    <row r="39" spans="1:21" s="708" customFormat="1">
      <c r="A39" s="759"/>
      <c r="B39" s="710"/>
      <c r="C39" s="710"/>
      <c r="D39" s="710"/>
      <c r="E39" s="710"/>
      <c r="F39" s="710"/>
      <c r="G39" s="710"/>
      <c r="H39" s="710"/>
      <c r="I39" s="710"/>
      <c r="J39" s="710"/>
      <c r="K39" s="710"/>
      <c r="L39" s="710"/>
      <c r="M39" s="710"/>
      <c r="N39" s="710"/>
      <c r="O39" s="710"/>
      <c r="P39" s="710"/>
      <c r="R39" s="759">
        <v>3</v>
      </c>
      <c r="S39" s="708">
        <f>+R36-S37-S38</f>
        <v>29262440</v>
      </c>
      <c r="T39" s="708">
        <v>0.32</v>
      </c>
      <c r="U39" s="708">
        <f>+S39*T39</f>
        <v>9363980.8000000007</v>
      </c>
    </row>
    <row r="40" spans="1:21" s="708" customFormat="1">
      <c r="A40" s="759"/>
      <c r="B40" s="710"/>
      <c r="C40" s="710"/>
      <c r="D40" s="735" t="s">
        <v>1768</v>
      </c>
      <c r="E40" s="710"/>
      <c r="F40" s="710"/>
      <c r="G40" s="710"/>
      <c r="H40" s="710"/>
      <c r="I40" s="710">
        <v>3235155755</v>
      </c>
      <c r="J40" s="710"/>
      <c r="K40" s="710"/>
      <c r="L40" s="710"/>
      <c r="M40" s="710"/>
      <c r="N40" s="710"/>
      <c r="O40" s="710"/>
      <c r="P40" s="710"/>
      <c r="R40" s="759"/>
    </row>
    <row r="41" spans="1:21" s="708" customFormat="1">
      <c r="A41" s="759"/>
      <c r="B41" s="710"/>
      <c r="C41" s="710"/>
      <c r="D41" s="710">
        <v>1</v>
      </c>
      <c r="E41" s="710">
        <v>150000000</v>
      </c>
      <c r="F41" s="710">
        <v>35</v>
      </c>
      <c r="G41" s="710">
        <f>+E41*F41/100</f>
        <v>52500000</v>
      </c>
      <c r="H41" s="710"/>
      <c r="I41" s="710">
        <v>3209033288.8175001</v>
      </c>
      <c r="J41" s="710"/>
      <c r="K41" s="710"/>
      <c r="L41" s="710"/>
      <c r="M41" s="710"/>
      <c r="N41" s="710"/>
      <c r="O41" s="710"/>
      <c r="P41" s="710"/>
      <c r="R41" s="759"/>
    </row>
    <row r="42" spans="1:21" s="708" customFormat="1">
      <c r="A42" s="759"/>
      <c r="B42" s="710"/>
      <c r="C42" s="710"/>
      <c r="D42" s="710">
        <v>2</v>
      </c>
      <c r="E42" s="710">
        <v>150000000</v>
      </c>
      <c r="F42" s="710">
        <v>33</v>
      </c>
      <c r="G42" s="710">
        <f t="shared" ref="G42:G49" si="16">+E42*F42/100</f>
        <v>49500000</v>
      </c>
      <c r="H42" s="710"/>
      <c r="I42" s="710">
        <v>26122466.182499886</v>
      </c>
      <c r="J42" s="710"/>
      <c r="K42" s="710"/>
      <c r="L42" s="710"/>
      <c r="M42" s="710"/>
      <c r="N42" s="710"/>
      <c r="O42" s="710"/>
      <c r="P42" s="710"/>
      <c r="R42" s="759"/>
    </row>
    <row r="43" spans="1:21" s="708" customFormat="1">
      <c r="A43" s="759"/>
      <c r="B43" s="710"/>
      <c r="C43" s="710"/>
      <c r="D43" s="710">
        <v>3</v>
      </c>
      <c r="E43" s="710">
        <v>150000000</v>
      </c>
      <c r="F43" s="710">
        <v>32</v>
      </c>
      <c r="G43" s="710">
        <f t="shared" si="16"/>
        <v>48000000</v>
      </c>
      <c r="H43" s="710"/>
      <c r="I43" s="710">
        <f>+D34+I42</f>
        <v>6355209441.1925001</v>
      </c>
      <c r="J43" s="710"/>
      <c r="K43" s="710"/>
      <c r="L43" s="710"/>
      <c r="M43" s="710"/>
      <c r="N43" s="710"/>
      <c r="O43" s="710"/>
      <c r="P43" s="710"/>
      <c r="R43" s="759"/>
    </row>
    <row r="44" spans="1:21" s="708" customFormat="1">
      <c r="A44" s="759"/>
      <c r="B44" s="710"/>
      <c r="C44" s="710"/>
      <c r="D44" s="710">
        <v>4</v>
      </c>
      <c r="E44" s="710">
        <v>150000000</v>
      </c>
      <c r="F44" s="710">
        <v>30</v>
      </c>
      <c r="G44" s="710">
        <f t="shared" si="16"/>
        <v>45000000</v>
      </c>
      <c r="H44" s="710"/>
      <c r="I44" s="710"/>
      <c r="J44" s="710"/>
      <c r="K44" s="710"/>
      <c r="L44" s="710"/>
      <c r="M44" s="710"/>
      <c r="N44" s="710"/>
      <c r="O44" s="710"/>
      <c r="P44" s="710"/>
      <c r="R44" s="759"/>
    </row>
    <row r="45" spans="1:21" s="708" customFormat="1">
      <c r="A45" s="759"/>
      <c r="B45" s="710"/>
      <c r="C45" s="710"/>
      <c r="D45" s="710">
        <v>5</v>
      </c>
      <c r="E45" s="710">
        <v>150000000</v>
      </c>
      <c r="F45" s="710">
        <v>28</v>
      </c>
      <c r="G45" s="710">
        <f t="shared" si="16"/>
        <v>42000000</v>
      </c>
      <c r="H45" s="710"/>
      <c r="I45" s="710"/>
      <c r="J45" s="710"/>
      <c r="K45" s="710"/>
      <c r="L45" s="710"/>
      <c r="M45" s="710"/>
      <c r="N45" s="710"/>
      <c r="O45" s="710"/>
      <c r="P45" s="710"/>
      <c r="R45" s="759"/>
    </row>
    <row r="46" spans="1:21" s="708" customFormat="1">
      <c r="A46" s="759"/>
      <c r="B46" s="710"/>
      <c r="C46" s="710"/>
      <c r="D46" s="710">
        <v>6</v>
      </c>
      <c r="E46" s="710">
        <v>150000000</v>
      </c>
      <c r="F46" s="710">
        <v>26</v>
      </c>
      <c r="G46" s="710">
        <f t="shared" si="16"/>
        <v>39000000</v>
      </c>
      <c r="H46" s="710"/>
      <c r="I46" s="710"/>
      <c r="J46" s="710"/>
      <c r="K46" s="710"/>
      <c r="L46" s="710"/>
      <c r="M46" s="710"/>
      <c r="N46" s="710"/>
      <c r="O46" s="710"/>
      <c r="P46" s="710"/>
      <c r="R46" s="759"/>
    </row>
    <row r="47" spans="1:21" s="708" customFormat="1">
      <c r="A47" s="759"/>
      <c r="B47" s="710"/>
      <c r="C47" s="710"/>
      <c r="D47" s="710">
        <v>7</v>
      </c>
      <c r="E47" s="710">
        <v>300000000</v>
      </c>
      <c r="F47" s="710">
        <v>24</v>
      </c>
      <c r="G47" s="710">
        <f t="shared" si="16"/>
        <v>72000000</v>
      </c>
      <c r="H47" s="710"/>
      <c r="I47" s="710"/>
      <c r="J47" s="710"/>
      <c r="K47" s="710"/>
      <c r="L47" s="710"/>
      <c r="M47" s="710"/>
      <c r="N47" s="710"/>
      <c r="O47" s="710"/>
      <c r="P47" s="710"/>
      <c r="R47" s="759"/>
    </row>
    <row r="48" spans="1:21" s="708" customFormat="1">
      <c r="A48" s="759"/>
      <c r="B48" s="710"/>
      <c r="C48" s="710"/>
      <c r="D48" s="710"/>
      <c r="E48" s="748">
        <f>SUM(E41:E47)</f>
        <v>1200000000</v>
      </c>
      <c r="F48" s="748"/>
      <c r="G48" s="748">
        <f>SUM(G41:G47)</f>
        <v>348000000</v>
      </c>
      <c r="H48" s="710"/>
      <c r="I48" s="710"/>
      <c r="J48" s="710"/>
      <c r="K48" s="710"/>
      <c r="L48" s="710"/>
      <c r="M48" s="710"/>
      <c r="N48" s="710"/>
      <c r="O48" s="710"/>
      <c r="P48" s="710"/>
      <c r="R48" s="759"/>
    </row>
    <row r="49" spans="1:18" s="708" customFormat="1">
      <c r="A49" s="759"/>
      <c r="B49" s="710"/>
      <c r="C49" s="710"/>
      <c r="D49" s="710">
        <v>8</v>
      </c>
      <c r="E49" s="710"/>
      <c r="F49" s="710">
        <v>22</v>
      </c>
      <c r="G49" s="710">
        <f t="shared" si="16"/>
        <v>0</v>
      </c>
      <c r="H49" s="710"/>
      <c r="I49" s="710"/>
      <c r="J49" s="710"/>
      <c r="K49" s="710"/>
      <c r="L49" s="710"/>
      <c r="M49" s="710"/>
      <c r="N49" s="710"/>
      <c r="O49" s="710"/>
      <c r="P49" s="710"/>
      <c r="R49" s="759"/>
    </row>
    <row r="50" spans="1:18" s="708" customFormat="1">
      <c r="A50" s="759"/>
      <c r="B50" s="710"/>
      <c r="C50" s="710"/>
      <c r="D50" s="710"/>
      <c r="E50" s="710"/>
      <c r="F50" s="710"/>
      <c r="G50" s="710"/>
      <c r="H50" s="710"/>
      <c r="I50" s="710"/>
      <c r="J50" s="710"/>
      <c r="K50" s="710"/>
      <c r="L50" s="710"/>
      <c r="M50" s="710"/>
      <c r="N50" s="710"/>
      <c r="O50" s="710"/>
      <c r="P50" s="710"/>
      <c r="R50" s="759"/>
    </row>
    <row r="51" spans="1:18" s="708" customFormat="1">
      <c r="A51" s="759"/>
      <c r="B51" s="710"/>
      <c r="C51" s="710"/>
      <c r="D51" s="710"/>
      <c r="E51" s="710"/>
      <c r="F51" s="710"/>
      <c r="G51" s="710"/>
      <c r="H51" s="710"/>
      <c r="I51" s="710"/>
      <c r="J51" s="710"/>
      <c r="K51" s="710"/>
      <c r="L51" s="710"/>
      <c r="M51" s="710"/>
      <c r="N51" s="710"/>
      <c r="O51" s="710"/>
      <c r="P51" s="710"/>
      <c r="R51" s="759"/>
    </row>
    <row r="52" spans="1:18" s="708" customFormat="1">
      <c r="A52" s="759"/>
      <c r="B52" s="710"/>
      <c r="C52" s="710"/>
      <c r="D52" s="710"/>
      <c r="E52" s="710"/>
      <c r="F52" s="710"/>
      <c r="G52" s="710"/>
      <c r="H52" s="710"/>
      <c r="I52" s="710"/>
      <c r="J52" s="710"/>
      <c r="K52" s="710"/>
      <c r="L52" s="710"/>
      <c r="M52" s="710"/>
      <c r="N52" s="710"/>
      <c r="O52" s="710"/>
      <c r="P52" s="710"/>
      <c r="R52" s="759"/>
    </row>
    <row r="53" spans="1:18" s="708" customFormat="1">
      <c r="A53" s="759"/>
      <c r="B53" s="710"/>
      <c r="C53" s="710"/>
      <c r="D53" s="710"/>
      <c r="E53" s="710"/>
      <c r="F53" s="710"/>
      <c r="G53" s="710"/>
      <c r="H53" s="710"/>
      <c r="I53" s="710"/>
      <c r="J53" s="710"/>
      <c r="K53" s="710"/>
      <c r="L53" s="710"/>
      <c r="M53" s="710"/>
      <c r="N53" s="710"/>
      <c r="O53" s="710"/>
      <c r="P53" s="710"/>
      <c r="R53" s="759"/>
    </row>
    <row r="54" spans="1:18" s="708" customFormat="1">
      <c r="A54" s="759"/>
      <c r="B54" s="710"/>
      <c r="C54" s="710"/>
      <c r="D54" s="710"/>
      <c r="E54" s="710"/>
      <c r="F54" s="710"/>
      <c r="G54" s="710"/>
      <c r="H54" s="710"/>
      <c r="I54" s="710"/>
      <c r="J54" s="710"/>
      <c r="K54" s="710"/>
      <c r="L54" s="710"/>
      <c r="M54" s="710"/>
      <c r="N54" s="710"/>
      <c r="O54" s="710"/>
      <c r="P54" s="710"/>
      <c r="R54" s="759"/>
    </row>
    <row r="55" spans="1:18" s="708" customFormat="1">
      <c r="A55" s="759"/>
      <c r="B55" s="710"/>
      <c r="C55" s="710"/>
      <c r="D55" s="710"/>
      <c r="E55" s="710"/>
      <c r="F55" s="710"/>
      <c r="G55" s="710"/>
      <c r="H55" s="710"/>
      <c r="I55" s="710"/>
      <c r="J55" s="710"/>
      <c r="K55" s="710"/>
      <c r="L55" s="710"/>
      <c r="M55" s="710"/>
      <c r="N55" s="710"/>
      <c r="O55" s="710"/>
      <c r="P55" s="710"/>
      <c r="R55" s="759"/>
    </row>
    <row r="56" spans="1:18" s="708" customFormat="1">
      <c r="A56" s="759"/>
      <c r="B56" s="710"/>
      <c r="C56" s="710"/>
      <c r="D56" s="710"/>
      <c r="E56" s="710"/>
      <c r="F56" s="710"/>
      <c r="G56" s="710"/>
      <c r="H56" s="710"/>
      <c r="I56" s="710"/>
      <c r="J56" s="710"/>
      <c r="K56" s="710"/>
      <c r="L56" s="710"/>
      <c r="M56" s="710"/>
      <c r="N56" s="710"/>
      <c r="O56" s="710"/>
      <c r="P56" s="710"/>
      <c r="R56" s="759"/>
    </row>
    <row r="57" spans="1:18" s="708" customFormat="1">
      <c r="A57" s="759"/>
      <c r="B57" s="710"/>
      <c r="C57" s="710"/>
      <c r="D57" s="710"/>
      <c r="E57" s="710"/>
      <c r="F57" s="710"/>
      <c r="G57" s="710"/>
      <c r="H57" s="710"/>
      <c r="I57" s="710"/>
      <c r="J57" s="710"/>
      <c r="K57" s="710"/>
      <c r="L57" s="710"/>
      <c r="M57" s="710"/>
      <c r="N57" s="710"/>
      <c r="O57" s="710"/>
      <c r="P57" s="710"/>
      <c r="R57" s="759"/>
    </row>
    <row r="58" spans="1:18" s="708" customFormat="1">
      <c r="A58" s="759"/>
      <c r="B58" s="710"/>
      <c r="C58" s="710"/>
      <c r="D58" s="710"/>
      <c r="E58" s="710"/>
      <c r="F58" s="710"/>
      <c r="G58" s="710"/>
      <c r="H58" s="710"/>
      <c r="I58" s="710"/>
      <c r="J58" s="710"/>
      <c r="K58" s="710"/>
      <c r="L58" s="710"/>
      <c r="M58" s="710"/>
      <c r="N58" s="710"/>
      <c r="O58" s="710"/>
      <c r="P58" s="710"/>
      <c r="R58" s="759"/>
    </row>
    <row r="59" spans="1:18" s="708" customFormat="1">
      <c r="A59" s="759"/>
      <c r="B59" s="710"/>
      <c r="C59" s="710"/>
      <c r="D59" s="710"/>
      <c r="E59" s="710"/>
      <c r="F59" s="710"/>
      <c r="G59" s="710"/>
      <c r="H59" s="710"/>
      <c r="I59" s="710"/>
      <c r="J59" s="710"/>
      <c r="K59" s="710"/>
      <c r="L59" s="710"/>
      <c r="M59" s="710"/>
      <c r="N59" s="710"/>
      <c r="O59" s="710"/>
      <c r="P59" s="710"/>
      <c r="R59" s="759"/>
    </row>
    <row r="60" spans="1:18" s="708" customFormat="1">
      <c r="A60" s="759"/>
      <c r="B60" s="710"/>
      <c r="C60" s="710"/>
      <c r="D60" s="710"/>
      <c r="E60" s="710"/>
      <c r="F60" s="710"/>
      <c r="G60" s="710"/>
      <c r="H60" s="710"/>
      <c r="I60" s="710"/>
      <c r="J60" s="710"/>
      <c r="K60" s="710"/>
      <c r="L60" s="710"/>
      <c r="M60" s="710"/>
      <c r="N60" s="710"/>
      <c r="O60" s="710"/>
      <c r="P60" s="710"/>
      <c r="R60" s="759"/>
    </row>
    <row r="61" spans="1:18" s="708" customFormat="1">
      <c r="A61" s="759"/>
      <c r="B61" s="710"/>
      <c r="C61" s="710"/>
      <c r="D61" s="710"/>
      <c r="E61" s="710"/>
      <c r="F61" s="710"/>
      <c r="G61" s="710"/>
      <c r="H61" s="710"/>
      <c r="I61" s="710"/>
      <c r="J61" s="710"/>
      <c r="K61" s="710"/>
      <c r="L61" s="710"/>
      <c r="M61" s="710"/>
      <c r="N61" s="710"/>
      <c r="O61" s="710"/>
      <c r="P61" s="710"/>
      <c r="R61" s="759"/>
    </row>
    <row r="62" spans="1:18" s="708" customFormat="1">
      <c r="A62" s="759"/>
      <c r="B62" s="710"/>
      <c r="C62" s="710"/>
      <c r="D62" s="710"/>
      <c r="E62" s="710"/>
      <c r="F62" s="710"/>
      <c r="G62" s="710"/>
      <c r="H62" s="710"/>
      <c r="I62" s="710"/>
      <c r="J62" s="710"/>
      <c r="K62" s="710"/>
      <c r="L62" s="710"/>
      <c r="M62" s="710"/>
      <c r="N62" s="710"/>
      <c r="O62" s="710"/>
      <c r="P62" s="710"/>
      <c r="R62" s="759"/>
    </row>
    <row r="63" spans="1:18" s="708" customFormat="1">
      <c r="A63" s="759"/>
      <c r="B63" s="710"/>
      <c r="C63" s="710"/>
      <c r="D63" s="710"/>
      <c r="E63" s="710"/>
      <c r="F63" s="710"/>
      <c r="G63" s="710"/>
      <c r="H63" s="710"/>
      <c r="I63" s="710"/>
      <c r="J63" s="710"/>
      <c r="K63" s="710"/>
      <c r="L63" s="710"/>
      <c r="M63" s="710"/>
      <c r="N63" s="710"/>
      <c r="O63" s="710"/>
      <c r="P63" s="710"/>
      <c r="R63" s="759"/>
    </row>
    <row r="64" spans="1:18" s="708" customFormat="1">
      <c r="A64" s="759"/>
      <c r="B64" s="710"/>
      <c r="C64" s="710"/>
      <c r="D64" s="710"/>
      <c r="E64" s="710"/>
      <c r="F64" s="710"/>
      <c r="G64" s="710"/>
      <c r="H64" s="710"/>
      <c r="I64" s="710"/>
      <c r="J64" s="710"/>
      <c r="K64" s="710"/>
      <c r="L64" s="710"/>
      <c r="M64" s="710"/>
      <c r="N64" s="710"/>
      <c r="O64" s="710"/>
      <c r="P64" s="710"/>
      <c r="R64" s="759"/>
    </row>
    <row r="65" spans="1:21" s="708" customFormat="1">
      <c r="A65" s="759"/>
      <c r="B65" s="710"/>
      <c r="C65" s="710"/>
      <c r="D65" s="710"/>
      <c r="E65" s="710"/>
      <c r="F65" s="710"/>
      <c r="G65" s="710"/>
      <c r="H65" s="710"/>
      <c r="I65" s="710"/>
      <c r="J65" s="710"/>
      <c r="K65" s="710"/>
      <c r="L65" s="710"/>
      <c r="M65" s="710"/>
      <c r="N65" s="710"/>
      <c r="O65" s="710"/>
      <c r="P65" s="710"/>
      <c r="R65" s="759"/>
    </row>
    <row r="66" spans="1:21" s="708" customFormat="1">
      <c r="A66" s="759"/>
      <c r="B66" s="710"/>
      <c r="C66" s="710"/>
      <c r="D66" s="710"/>
      <c r="E66" s="710"/>
      <c r="F66" s="710"/>
      <c r="G66" s="710"/>
      <c r="H66" s="710"/>
      <c r="I66" s="710"/>
      <c r="J66" s="710"/>
      <c r="K66" s="710"/>
      <c r="L66" s="710"/>
      <c r="M66" s="710"/>
      <c r="N66" s="710"/>
      <c r="O66" s="710"/>
      <c r="P66" s="710"/>
      <c r="R66" s="759"/>
    </row>
    <row r="67" spans="1:21" s="708" customFormat="1">
      <c r="A67" s="759"/>
      <c r="B67" s="710"/>
      <c r="C67" s="710"/>
      <c r="D67" s="710"/>
      <c r="E67" s="710"/>
      <c r="F67" s="710"/>
      <c r="G67" s="710"/>
      <c r="H67" s="710"/>
      <c r="I67" s="710"/>
      <c r="J67" s="710"/>
      <c r="K67" s="710"/>
      <c r="L67" s="710"/>
      <c r="M67" s="710"/>
      <c r="N67" s="710"/>
      <c r="O67" s="710"/>
      <c r="P67" s="710"/>
      <c r="R67" s="759"/>
    </row>
    <row r="68" spans="1:21" s="708" customFormat="1">
      <c r="A68" s="759"/>
      <c r="B68" s="710"/>
      <c r="C68" s="710"/>
      <c r="D68" s="710"/>
      <c r="E68" s="710"/>
      <c r="F68" s="710"/>
      <c r="G68" s="710"/>
      <c r="H68" s="710"/>
      <c r="I68" s="710"/>
      <c r="J68" s="710"/>
      <c r="K68" s="710"/>
      <c r="L68" s="710"/>
      <c r="M68" s="710"/>
      <c r="N68" s="710"/>
      <c r="O68" s="710"/>
      <c r="P68" s="710"/>
      <c r="R68" s="943">
        <v>4</v>
      </c>
      <c r="S68" s="708">
        <v>0</v>
      </c>
      <c r="T68" s="708">
        <v>0.3</v>
      </c>
      <c r="U68" s="708">
        <f>+S68*T68</f>
        <v>0</v>
      </c>
    </row>
    <row r="69" spans="1:21" s="708" customFormat="1">
      <c r="A69" s="759"/>
      <c r="B69" s="710"/>
      <c r="C69" s="710"/>
      <c r="D69" s="710"/>
      <c r="E69" s="760">
        <f>+D17/D14</f>
        <v>0.1357103825169495</v>
      </c>
      <c r="F69" s="710"/>
      <c r="G69" s="710"/>
      <c r="H69" s="710"/>
      <c r="I69" s="710"/>
      <c r="J69" s="710"/>
      <c r="K69" s="710"/>
      <c r="L69" s="710"/>
      <c r="M69" s="710"/>
      <c r="N69" s="710"/>
      <c r="O69" s="710"/>
      <c r="P69" s="710"/>
      <c r="R69" s="943">
        <v>5</v>
      </c>
      <c r="S69" s="708">
        <v>0</v>
      </c>
      <c r="T69" s="708">
        <v>0.28000000000000003</v>
      </c>
      <c r="U69" s="708">
        <f>+S69*T69</f>
        <v>0</v>
      </c>
    </row>
    <row r="70" spans="1:21" s="708" customFormat="1">
      <c r="A70" s="759"/>
      <c r="B70" s="710"/>
      <c r="C70" s="710"/>
      <c r="D70" s="710"/>
      <c r="E70" s="710"/>
      <c r="F70" s="710"/>
      <c r="G70" s="710"/>
      <c r="H70" s="710"/>
      <c r="I70" s="710"/>
      <c r="J70" s="710"/>
      <c r="K70" s="710"/>
      <c r="L70" s="710"/>
      <c r="M70" s="710"/>
      <c r="N70" s="710"/>
      <c r="O70" s="710"/>
      <c r="P70" s="710"/>
      <c r="R70" s="759">
        <v>6</v>
      </c>
      <c r="S70" s="708">
        <v>0</v>
      </c>
      <c r="T70" s="708">
        <v>0.26</v>
      </c>
      <c r="U70" s="708">
        <f>+S70*T70</f>
        <v>0</v>
      </c>
    </row>
    <row r="71" spans="1:21" s="708" customFormat="1">
      <c r="A71" s="759"/>
      <c r="B71" s="710"/>
      <c r="C71" s="710"/>
      <c r="D71" s="710"/>
      <c r="E71" s="710"/>
      <c r="F71" s="710"/>
      <c r="G71" s="710"/>
      <c r="H71" s="710"/>
      <c r="I71" s="710"/>
      <c r="J71" s="710"/>
      <c r="K71" s="710"/>
      <c r="L71" s="710" t="s">
        <v>205</v>
      </c>
      <c r="M71" s="710"/>
      <c r="N71" s="710"/>
      <c r="O71" s="710"/>
      <c r="P71" s="710"/>
      <c r="R71" s="943">
        <v>7</v>
      </c>
      <c r="S71" s="708">
        <v>0</v>
      </c>
      <c r="T71" s="708">
        <v>0.24</v>
      </c>
      <c r="U71" s="708">
        <f>+S71*T71</f>
        <v>0</v>
      </c>
    </row>
    <row r="72" spans="1:21" s="708" customFormat="1">
      <c r="A72" s="759"/>
      <c r="B72" s="710"/>
      <c r="C72" s="710"/>
      <c r="D72" s="710"/>
      <c r="E72" s="710"/>
      <c r="F72" s="710"/>
      <c r="G72" s="710"/>
      <c r="H72" s="710"/>
      <c r="I72" s="710"/>
      <c r="J72" s="710"/>
      <c r="L72" s="742">
        <f>+G73*0.11</f>
        <v>273550145.14245003</v>
      </c>
      <c r="M72" s="710">
        <v>0.09</v>
      </c>
      <c r="N72" s="710" t="s">
        <v>204</v>
      </c>
      <c r="O72" s="710"/>
      <c r="P72" s="710">
        <f>+N33+N34</f>
        <v>5091506293.1899996</v>
      </c>
      <c r="R72" s="943"/>
      <c r="S72" s="941">
        <f>+R36-S37-S38-S39-S68-S69-S70-S71</f>
        <v>0</v>
      </c>
      <c r="T72" s="708">
        <v>0.22</v>
      </c>
      <c r="U72" s="708">
        <f>+S72*T72</f>
        <v>0</v>
      </c>
    </row>
    <row r="73" spans="1:21" s="708" customFormat="1" ht="27.6">
      <c r="A73" s="759"/>
      <c r="B73" s="710"/>
      <c r="C73" s="710"/>
      <c r="D73" s="710"/>
      <c r="E73" s="710" t="s">
        <v>1068</v>
      </c>
      <c r="F73" s="710"/>
      <c r="G73" s="710">
        <f>+G14</f>
        <v>2486819501.2950001</v>
      </c>
      <c r="H73" s="710"/>
      <c r="I73" s="708">
        <f>+G73</f>
        <v>2486819501.2950001</v>
      </c>
      <c r="L73" s="761">
        <f>+I74*0.13</f>
        <v>16804117.199999999</v>
      </c>
      <c r="M73" s="710">
        <v>0.13</v>
      </c>
      <c r="N73" s="710" t="s">
        <v>206</v>
      </c>
      <c r="O73" s="710"/>
      <c r="P73" s="710">
        <f>+P72-N36</f>
        <v>4480263583.9699993</v>
      </c>
      <c r="R73" s="708" t="s">
        <v>534</v>
      </c>
      <c r="U73" s="708">
        <f>SUM(U37:U72)</f>
        <v>43363980.799999997</v>
      </c>
    </row>
    <row r="74" spans="1:21" s="708" customFormat="1">
      <c r="A74" s="759"/>
      <c r="B74" s="710"/>
      <c r="C74" s="710"/>
      <c r="D74" s="710"/>
      <c r="E74" s="710" t="s">
        <v>1065</v>
      </c>
      <c r="F74" s="710"/>
      <c r="G74" s="710">
        <v>72500000</v>
      </c>
      <c r="H74" s="710"/>
      <c r="I74" s="710">
        <f>+H14</f>
        <v>129262440</v>
      </c>
      <c r="J74" s="710"/>
      <c r="L74" s="731">
        <f>+I75*0.13</f>
        <v>-105065780.6575</v>
      </c>
      <c r="M74" s="710">
        <v>0.13</v>
      </c>
      <c r="N74" s="710" t="s">
        <v>206</v>
      </c>
      <c r="O74" s="710"/>
      <c r="P74" s="710"/>
      <c r="R74" s="708" t="s">
        <v>1669</v>
      </c>
      <c r="U74" s="947">
        <f>+O17-U21-U32-U73</f>
        <v>597241524.41780019</v>
      </c>
    </row>
    <row r="75" spans="1:21" s="708" customFormat="1">
      <c r="A75" s="759"/>
      <c r="B75" s="710"/>
      <c r="C75" s="710"/>
      <c r="D75" s="710"/>
      <c r="E75" s="710"/>
      <c r="F75" s="710"/>
      <c r="G75" s="747">
        <f>SUM(G73-G74)</f>
        <v>2414319501.2950001</v>
      </c>
      <c r="H75" s="710"/>
      <c r="I75" s="710">
        <f>+N14</f>
        <v>-808198312.75</v>
      </c>
      <c r="J75" s="710"/>
      <c r="L75" s="748">
        <f>SUM(L72:L74)</f>
        <v>185288481.68495002</v>
      </c>
      <c r="M75" s="735">
        <f>SUM(I76-L75)</f>
        <v>820904514.93505013</v>
      </c>
      <c r="N75" s="710" t="s">
        <v>551</v>
      </c>
      <c r="O75" s="710"/>
      <c r="P75" s="710"/>
    </row>
    <row r="76" spans="1:21" s="708" customFormat="1">
      <c r="A76" s="759"/>
      <c r="B76" s="710"/>
      <c r="C76" s="710">
        <f>+D33*35%</f>
        <v>4147685854.4659996</v>
      </c>
      <c r="D76" s="710"/>
      <c r="E76" s="710"/>
      <c r="F76" s="710"/>
      <c r="G76" s="710"/>
      <c r="H76" s="710"/>
      <c r="I76" s="710">
        <f>+O17</f>
        <v>1006192996.6200001</v>
      </c>
      <c r="J76" s="710"/>
      <c r="L76" s="710"/>
      <c r="M76" s="710"/>
      <c r="N76" s="710"/>
      <c r="O76" s="710"/>
      <c r="P76" s="710">
        <f>+L33*80%</f>
        <v>2284616790.4000001</v>
      </c>
    </row>
    <row r="77" spans="1:21" s="708" customFormat="1">
      <c r="A77" s="759"/>
      <c r="B77" s="710"/>
      <c r="C77" s="710">
        <f>+E33*75%</f>
        <v>859352352.5999999</v>
      </c>
      <c r="D77" s="710"/>
      <c r="E77" s="710"/>
      <c r="F77" s="710"/>
      <c r="G77" s="710"/>
      <c r="H77" s="710"/>
      <c r="J77" s="710"/>
      <c r="L77" s="710">
        <v>166350483.59</v>
      </c>
      <c r="M77" s="710">
        <f>+L77/I78*100</f>
        <v>3.5332690497478869</v>
      </c>
      <c r="N77" s="710"/>
      <c r="O77" s="710"/>
      <c r="P77" s="710">
        <f>+M33*80%</f>
        <v>10597871.200000001</v>
      </c>
    </row>
    <row r="78" spans="1:21" s="708" customFormat="1">
      <c r="A78" s="759"/>
      <c r="B78" s="710"/>
      <c r="C78" s="710">
        <f>+H33*30%</f>
        <v>15752493.6</v>
      </c>
      <c r="D78" s="710"/>
      <c r="E78" s="710" t="s">
        <v>1066</v>
      </c>
      <c r="F78" s="710"/>
      <c r="G78" s="710">
        <v>10075000</v>
      </c>
      <c r="H78" s="710"/>
      <c r="I78" s="710">
        <f>+D14</f>
        <v>4708118211.4300003</v>
      </c>
      <c r="J78" s="710"/>
      <c r="L78" s="710">
        <f>+I78*11.75%</f>
        <v>553203889.84302497</v>
      </c>
      <c r="M78" s="710"/>
      <c r="N78" s="710"/>
      <c r="O78" s="710"/>
      <c r="P78" s="710"/>
      <c r="R78" s="708" t="s">
        <v>1666</v>
      </c>
    </row>
    <row r="79" spans="1:21" s="708" customFormat="1">
      <c r="A79" s="759"/>
      <c r="B79" s="710"/>
      <c r="C79" s="710">
        <f>+I33*96%</f>
        <v>149909788.0512</v>
      </c>
      <c r="D79" s="710"/>
      <c r="E79" s="710" t="s">
        <v>1067</v>
      </c>
      <c r="F79" s="710"/>
      <c r="G79" s="710">
        <f>G75*0.1</f>
        <v>241431950.12950003</v>
      </c>
      <c r="H79" s="710"/>
      <c r="I79" s="710"/>
      <c r="J79" s="710"/>
      <c r="L79" s="710"/>
      <c r="M79" s="710"/>
      <c r="N79" s="710"/>
      <c r="O79" s="710"/>
      <c r="P79" s="710"/>
      <c r="R79" s="773">
        <f>+D14</f>
        <v>4708118211.4300003</v>
      </c>
    </row>
    <row r="80" spans="1:21" s="708" customFormat="1">
      <c r="A80" s="759"/>
      <c r="B80" s="710"/>
      <c r="C80" s="710"/>
      <c r="D80" s="710"/>
      <c r="E80" s="710"/>
      <c r="F80" s="710"/>
      <c r="G80" s="747">
        <f>SUM(G78:G79)</f>
        <v>251506950.12950003</v>
      </c>
      <c r="H80" s="710" t="s">
        <v>1062</v>
      </c>
      <c r="I80" s="755">
        <f>+G80-5000000</f>
        <v>246506950.12950003</v>
      </c>
      <c r="J80" s="710"/>
      <c r="P80" s="710"/>
      <c r="R80" s="759">
        <v>1</v>
      </c>
      <c r="S80" s="708">
        <v>50000000</v>
      </c>
      <c r="T80" s="708">
        <v>0.35</v>
      </c>
      <c r="U80" s="708">
        <f>+S80*T80</f>
        <v>17500000</v>
      </c>
    </row>
    <row r="81" spans="1:21" s="708" customFormat="1">
      <c r="A81" s="759"/>
      <c r="B81" s="710"/>
      <c r="C81" s="710"/>
      <c r="D81" s="710"/>
      <c r="E81" s="710"/>
      <c r="F81" s="710"/>
      <c r="G81" s="747"/>
      <c r="H81" s="710"/>
      <c r="I81" s="710"/>
      <c r="J81" s="710"/>
      <c r="K81" s="710">
        <f>+I80/I91*100</f>
        <v>24.498972956238543</v>
      </c>
      <c r="L81" s="710" t="s">
        <v>552</v>
      </c>
      <c r="M81" s="710"/>
      <c r="N81" s="710"/>
      <c r="O81" s="710"/>
      <c r="P81" s="710"/>
      <c r="R81" s="943">
        <v>2</v>
      </c>
      <c r="S81" s="708">
        <v>50000000</v>
      </c>
      <c r="T81" s="708">
        <v>0.33</v>
      </c>
      <c r="U81" s="708">
        <f t="shared" ref="U81:U87" si="17">+S81*T81</f>
        <v>16500000</v>
      </c>
    </row>
    <row r="82" spans="1:21" s="708" customFormat="1">
      <c r="A82" s="759"/>
      <c r="B82" s="710"/>
      <c r="C82" s="710"/>
      <c r="D82" s="710"/>
      <c r="E82" s="710"/>
      <c r="F82" s="710"/>
      <c r="G82" s="710"/>
      <c r="H82" s="710"/>
      <c r="I82" s="710"/>
      <c r="J82" s="710"/>
      <c r="K82" s="710"/>
      <c r="L82" s="710"/>
      <c r="M82" s="710"/>
      <c r="N82" s="710"/>
      <c r="O82" s="710"/>
      <c r="P82" s="710"/>
      <c r="R82" s="759">
        <v>3</v>
      </c>
      <c r="S82" s="708">
        <v>50000000</v>
      </c>
      <c r="T82" s="708">
        <v>0.32</v>
      </c>
      <c r="U82" s="708">
        <f t="shared" si="17"/>
        <v>16000000</v>
      </c>
    </row>
    <row r="83" spans="1:21" s="708" customFormat="1">
      <c r="A83" s="759"/>
      <c r="B83" s="710"/>
      <c r="C83" s="710"/>
      <c r="D83" s="710"/>
      <c r="E83" s="710"/>
      <c r="F83" s="710" t="s">
        <v>1062</v>
      </c>
      <c r="G83" s="755">
        <f>+G80</f>
        <v>251506950.12950003</v>
      </c>
      <c r="H83" s="710"/>
      <c r="I83" s="710"/>
      <c r="J83" s="710"/>
      <c r="K83" s="710"/>
      <c r="L83" s="710"/>
      <c r="M83" s="710"/>
      <c r="N83" s="710"/>
      <c r="O83" s="710"/>
      <c r="P83" s="710"/>
      <c r="R83" s="943">
        <v>4</v>
      </c>
      <c r="S83" s="708">
        <v>50000000</v>
      </c>
      <c r="T83" s="708">
        <v>0.3</v>
      </c>
      <c r="U83" s="708">
        <f t="shared" si="17"/>
        <v>15000000</v>
      </c>
    </row>
    <row r="84" spans="1:21" s="708" customFormat="1">
      <c r="A84" s="759"/>
      <c r="B84" s="710"/>
      <c r="C84" s="710"/>
      <c r="D84" s="710"/>
      <c r="E84" s="710"/>
      <c r="F84" s="710" t="s">
        <v>1063</v>
      </c>
      <c r="G84" s="710">
        <f>+O17-G83</f>
        <v>754686046.49050009</v>
      </c>
      <c r="H84" s="710"/>
      <c r="I84" s="710"/>
      <c r="J84" s="710"/>
      <c r="K84" s="710"/>
      <c r="L84" s="710"/>
      <c r="M84" s="710"/>
      <c r="N84" s="710"/>
      <c r="O84" s="710"/>
      <c r="P84" s="710"/>
      <c r="R84" s="943">
        <v>5</v>
      </c>
      <c r="S84" s="708">
        <v>50000000</v>
      </c>
      <c r="T84" s="708">
        <v>0.28000000000000003</v>
      </c>
      <c r="U84" s="708">
        <f t="shared" si="17"/>
        <v>14000000.000000002</v>
      </c>
    </row>
    <row r="85" spans="1:21" s="708" customFormat="1">
      <c r="A85" s="759"/>
      <c r="B85" s="710"/>
      <c r="C85" s="710"/>
      <c r="D85" s="710"/>
      <c r="E85" s="710"/>
      <c r="F85" s="710"/>
      <c r="G85" s="710"/>
      <c r="H85" s="710"/>
      <c r="I85" s="710"/>
      <c r="J85" s="710"/>
      <c r="K85" s="710"/>
      <c r="L85" s="710"/>
      <c r="M85" s="710"/>
      <c r="N85" s="710"/>
      <c r="O85" s="710"/>
      <c r="P85" s="710"/>
      <c r="R85" s="759">
        <v>6</v>
      </c>
      <c r="S85" s="708">
        <v>50000000</v>
      </c>
      <c r="T85" s="708">
        <v>0.26</v>
      </c>
      <c r="U85" s="708">
        <f t="shared" si="17"/>
        <v>13000000</v>
      </c>
    </row>
    <row r="86" spans="1:21" s="708" customFormat="1">
      <c r="A86" s="759"/>
      <c r="B86" s="710"/>
      <c r="C86" s="710"/>
      <c r="D86" s="710"/>
      <c r="E86" s="710"/>
      <c r="F86" s="710"/>
      <c r="G86" s="710"/>
      <c r="H86" s="710"/>
      <c r="I86" s="710"/>
      <c r="J86" s="710"/>
      <c r="K86" s="710"/>
      <c r="L86" s="710"/>
      <c r="M86" s="710"/>
      <c r="N86" s="710"/>
      <c r="O86" s="710"/>
      <c r="P86" s="710"/>
      <c r="R86" s="943">
        <v>7</v>
      </c>
      <c r="S86" s="708">
        <v>100000000</v>
      </c>
      <c r="T86" s="708">
        <v>0.24</v>
      </c>
      <c r="U86" s="708">
        <f t="shared" si="17"/>
        <v>24000000</v>
      </c>
    </row>
    <row r="87" spans="1:21" s="708" customFormat="1">
      <c r="A87" s="759"/>
      <c r="F87" s="708" t="s">
        <v>1064</v>
      </c>
      <c r="G87" s="708">
        <f>+O14-G14</f>
        <v>4029182338.6800003</v>
      </c>
      <c r="R87" s="943"/>
      <c r="S87" s="941">
        <f>+R79-S80-S81-S82-S83-S84-S85-S86</f>
        <v>4308118211.4300003</v>
      </c>
      <c r="T87" s="708">
        <v>0.22</v>
      </c>
      <c r="U87" s="708">
        <f t="shared" si="17"/>
        <v>947786006.51460004</v>
      </c>
    </row>
    <row r="88" spans="1:21" s="708" customFormat="1">
      <c r="A88" s="759"/>
      <c r="R88" s="708" t="s">
        <v>534</v>
      </c>
      <c r="U88" s="708">
        <f>SUM(U80:U87)</f>
        <v>1063786006.5146</v>
      </c>
    </row>
    <row r="89" spans="1:21" s="708" customFormat="1">
      <c r="A89" s="759"/>
    </row>
    <row r="90" spans="1:21" s="708" customFormat="1">
      <c r="A90" s="759"/>
      <c r="F90" s="708" t="s">
        <v>551</v>
      </c>
      <c r="G90" s="751">
        <f>D14*G84/G87</f>
        <v>881854138.31583464</v>
      </c>
      <c r="H90" s="762" t="s">
        <v>448</v>
      </c>
      <c r="I90" s="773">
        <f>+G90+5000000</f>
        <v>886854138.31583464</v>
      </c>
    </row>
    <row r="91" spans="1:21" s="708" customFormat="1">
      <c r="A91" s="759"/>
      <c r="F91" s="708" t="s">
        <v>532</v>
      </c>
      <c r="G91" s="708">
        <f>G84*H14/G87</f>
        <v>24211502.881568436</v>
      </c>
      <c r="I91" s="708">
        <f>+O17</f>
        <v>1006192996.6200001</v>
      </c>
      <c r="K91" s="708">
        <f>+I90/I91*100</f>
        <v>88.139565798505046</v>
      </c>
      <c r="L91" s="708" t="s">
        <v>551</v>
      </c>
      <c r="R91" s="708" t="s">
        <v>1666</v>
      </c>
    </row>
    <row r="92" spans="1:21" s="708" customFormat="1">
      <c r="A92" s="759"/>
      <c r="R92" s="773">
        <f>+O14-G14</f>
        <v>4029182338.6800003</v>
      </c>
    </row>
    <row r="93" spans="1:21" s="708" customFormat="1">
      <c r="A93" s="759"/>
      <c r="K93" s="708">
        <f>+G91/I91*100</f>
        <v>2.406248399949078</v>
      </c>
      <c r="L93" s="708" t="s">
        <v>532</v>
      </c>
      <c r="R93" s="759">
        <v>1</v>
      </c>
      <c r="S93" s="708">
        <v>50000000</v>
      </c>
      <c r="T93" s="708">
        <v>0.35</v>
      </c>
      <c r="U93" s="708">
        <f>+S93*T93</f>
        <v>17500000</v>
      </c>
    </row>
    <row r="94" spans="1:21" s="708" customFormat="1">
      <c r="A94" s="759"/>
      <c r="R94" s="943">
        <v>2</v>
      </c>
      <c r="S94" s="708">
        <v>50000000</v>
      </c>
      <c r="T94" s="708">
        <v>0.33</v>
      </c>
      <c r="U94" s="708">
        <f t="shared" ref="U94:U100" si="18">+S94*T94</f>
        <v>16500000</v>
      </c>
    </row>
    <row r="95" spans="1:21" s="708" customFormat="1">
      <c r="A95" s="759"/>
      <c r="I95" s="708">
        <f>+D14</f>
        <v>4708118211.4300003</v>
      </c>
      <c r="R95" s="759">
        <v>3</v>
      </c>
      <c r="S95" s="708">
        <v>50000000</v>
      </c>
      <c r="T95" s="708">
        <v>0.32</v>
      </c>
      <c r="U95" s="708">
        <f t="shared" si="18"/>
        <v>16000000</v>
      </c>
    </row>
    <row r="96" spans="1:21" s="708" customFormat="1">
      <c r="A96" s="759"/>
      <c r="R96" s="943">
        <v>4</v>
      </c>
      <c r="S96" s="708">
        <v>50000000</v>
      </c>
      <c r="T96" s="708">
        <v>0.3</v>
      </c>
      <c r="U96" s="708">
        <f t="shared" si="18"/>
        <v>15000000</v>
      </c>
    </row>
    <row r="97" spans="1:21" s="708" customFormat="1">
      <c r="A97" s="759"/>
      <c r="H97" s="708" t="s">
        <v>448</v>
      </c>
      <c r="I97" s="708">
        <f>+I90/I95*100</f>
        <v>18.836700747292191</v>
      </c>
      <c r="R97" s="943">
        <v>5</v>
      </c>
      <c r="S97" s="708">
        <v>50000000</v>
      </c>
      <c r="T97" s="708">
        <v>0.28000000000000003</v>
      </c>
      <c r="U97" s="708">
        <f t="shared" si="18"/>
        <v>14000000.000000002</v>
      </c>
    </row>
    <row r="98" spans="1:21" s="708" customFormat="1">
      <c r="A98" s="759"/>
      <c r="H98" s="708" t="s">
        <v>552</v>
      </c>
      <c r="I98" s="708">
        <f>+G14</f>
        <v>2486819501.2950001</v>
      </c>
      <c r="R98" s="759">
        <v>6</v>
      </c>
      <c r="S98" s="708">
        <v>50000000</v>
      </c>
      <c r="T98" s="708">
        <v>0.26</v>
      </c>
      <c r="U98" s="708">
        <f t="shared" si="18"/>
        <v>13000000</v>
      </c>
    </row>
    <row r="99" spans="1:21" s="708" customFormat="1">
      <c r="A99" s="759"/>
      <c r="I99" s="708">
        <f>+I80/I98*100</f>
        <v>9.9125388875683438</v>
      </c>
      <c r="R99" s="943">
        <v>7</v>
      </c>
      <c r="S99" s="708">
        <v>100000000</v>
      </c>
      <c r="T99" s="708">
        <v>0.24</v>
      </c>
      <c r="U99" s="708">
        <f t="shared" si="18"/>
        <v>24000000</v>
      </c>
    </row>
    <row r="100" spans="1:21" s="708" customFormat="1">
      <c r="A100" s="759"/>
      <c r="H100" s="708" t="s">
        <v>532</v>
      </c>
      <c r="I100" s="708">
        <f>+H14</f>
        <v>129262440</v>
      </c>
      <c r="R100" s="943"/>
      <c r="S100" s="941">
        <f>+R92-S93-S94-S95-S96-S97-S98-S99</f>
        <v>3629182338.6800003</v>
      </c>
      <c r="T100" s="708">
        <v>0.22</v>
      </c>
      <c r="U100" s="708">
        <f t="shared" si="18"/>
        <v>798420114.50960004</v>
      </c>
    </row>
    <row r="101" spans="1:21" s="708" customFormat="1">
      <c r="A101" s="759"/>
      <c r="I101" s="708">
        <f>+G91/I100*100</f>
        <v>18.730501204811262</v>
      </c>
      <c r="R101" s="708" t="s">
        <v>534</v>
      </c>
      <c r="U101" s="708">
        <f>SUM(U93:U100)</f>
        <v>914420114.50960004</v>
      </c>
    </row>
    <row r="102" spans="1:21" s="708" customFormat="1">
      <c r="A102" s="759"/>
    </row>
    <row r="103" spans="1:21" s="708" customFormat="1">
      <c r="A103" s="759"/>
      <c r="I103" s="708">
        <f>+N14</f>
        <v>-808198312.75</v>
      </c>
    </row>
    <row r="104" spans="1:21" s="708" customFormat="1">
      <c r="A104" s="759"/>
      <c r="I104" s="708">
        <f>+N17</f>
        <v>-109680902.17285559</v>
      </c>
    </row>
    <row r="105" spans="1:21" s="708" customFormat="1">
      <c r="A105" s="759"/>
      <c r="I105" s="708">
        <f>+I104/I103*100</f>
        <v>13.571038251694938</v>
      </c>
    </row>
    <row r="106" spans="1:21" s="708" customFormat="1">
      <c r="A106" s="759"/>
    </row>
    <row r="107" spans="1:21" s="708" customFormat="1">
      <c r="A107" s="759"/>
    </row>
    <row r="108" spans="1:21" s="708" customFormat="1">
      <c r="A108" s="759"/>
    </row>
    <row r="109" spans="1:21">
      <c r="R109" s="708"/>
      <c r="S109" s="708"/>
      <c r="T109" s="708"/>
      <c r="U109" s="708"/>
    </row>
    <row r="110" spans="1:21">
      <c r="C110" s="708" t="s">
        <v>170</v>
      </c>
    </row>
    <row r="111" spans="1:21">
      <c r="C111" s="708" t="s">
        <v>171</v>
      </c>
    </row>
    <row r="113" spans="3:4" ht="15.6">
      <c r="C113" s="763" t="s">
        <v>172</v>
      </c>
    </row>
    <row r="114" spans="3:4">
      <c r="C114" s="708" t="s">
        <v>9</v>
      </c>
      <c r="D114" s="708">
        <f>+D32</f>
        <v>11504044033.76</v>
      </c>
    </row>
    <row r="115" spans="3:4">
      <c r="C115" s="708" t="s">
        <v>1102</v>
      </c>
      <c r="D115" s="708">
        <f>+E33</f>
        <v>1145803136.8</v>
      </c>
    </row>
    <row r="116" spans="3:4">
      <c r="C116" s="708" t="s">
        <v>1103</v>
      </c>
      <c r="D116" s="708">
        <f>+F34</f>
        <v>288956356.67000002</v>
      </c>
    </row>
    <row r="117" spans="3:4">
      <c r="C117" s="708" t="s">
        <v>11</v>
      </c>
      <c r="D117" s="708">
        <f>+H34</f>
        <v>2931068.1</v>
      </c>
    </row>
    <row r="118" spans="3:4">
      <c r="C118" s="708" t="s">
        <v>1104</v>
      </c>
      <c r="D118" s="708">
        <f>+I34</f>
        <v>155375249.06999999</v>
      </c>
    </row>
    <row r="119" spans="3:4">
      <c r="C119" s="708" t="s">
        <v>1106</v>
      </c>
      <c r="D119" s="708">
        <f>+L34</f>
        <v>1909657954</v>
      </c>
    </row>
    <row r="120" spans="3:4">
      <c r="C120" s="708" t="s">
        <v>169</v>
      </c>
      <c r="D120" s="708">
        <f>+M34</f>
        <v>1298733.8999999999</v>
      </c>
    </row>
    <row r="125" spans="3:4">
      <c r="D125" s="708" t="s">
        <v>784</v>
      </c>
    </row>
    <row r="126" spans="3:4">
      <c r="C126" s="708" t="s">
        <v>9</v>
      </c>
      <c r="D126" s="708">
        <v>292054712.10000002</v>
      </c>
    </row>
    <row r="127" spans="3:4">
      <c r="C127" s="708" t="s">
        <v>781</v>
      </c>
    </row>
    <row r="128" spans="3:4">
      <c r="C128" s="708" t="s">
        <v>1103</v>
      </c>
    </row>
    <row r="129" spans="3:4">
      <c r="C129" s="708" t="s">
        <v>11</v>
      </c>
    </row>
    <row r="130" spans="3:4">
      <c r="C130" s="708" t="s">
        <v>1104</v>
      </c>
      <c r="D130" s="708">
        <v>722851382.98000002</v>
      </c>
    </row>
    <row r="131" spans="3:4">
      <c r="C131" s="708" t="s">
        <v>782</v>
      </c>
    </row>
    <row r="132" spans="3:4">
      <c r="C132" s="708" t="s">
        <v>1105</v>
      </c>
    </row>
    <row r="133" spans="3:4">
      <c r="C133" s="708" t="s">
        <v>783</v>
      </c>
    </row>
  </sheetData>
  <sheetProtection password="C623" sheet="1" objects="1" scenarios="1"/>
  <mergeCells count="5">
    <mergeCell ref="D5:D6"/>
    <mergeCell ref="E5:G5"/>
    <mergeCell ref="H5:H6"/>
    <mergeCell ref="I5:N5"/>
    <mergeCell ref="O5:O6"/>
  </mergeCells>
  <pageMargins left="0" right="0" top="0.5" bottom="0.5" header="0.25" footer="0.05"/>
  <pageSetup paperSize="9" scale="72" fitToWidth="0" fitToHeight="0" orientation="landscape" r:id="rId1"/>
  <headerFooter>
    <oddFooter>&amp;LMazid\&amp;Z&amp;F&amp;R&amp;D&amp;T</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7030A0"/>
  </sheetPr>
  <dimension ref="B1:AC214"/>
  <sheetViews>
    <sheetView view="pageBreakPreview" topLeftCell="B4" zoomScaleSheetLayoutView="100" workbookViewId="0">
      <selection activeCell="P19" sqref="P19"/>
    </sheetView>
  </sheetViews>
  <sheetFormatPr defaultColWidth="9.109375" defaultRowHeight="13.8"/>
  <cols>
    <col min="1" max="1" width="2.109375" customWidth="1"/>
    <col min="2" max="2" width="5" style="1064" customWidth="1"/>
    <col min="3" max="3" width="6.33203125" style="1081" customWidth="1"/>
    <col min="4" max="4" width="1.109375" style="125" customWidth="1"/>
    <col min="5" max="5" width="20.33203125" style="986" customWidth="1"/>
    <col min="6" max="6" width="20.6640625" style="986" customWidth="1"/>
    <col min="7" max="7" width="11.109375" style="986" customWidth="1"/>
    <col min="8" max="8" width="6.33203125" style="985" customWidth="1"/>
    <col min="9" max="9" width="16.109375" style="1087" customWidth="1"/>
    <col min="10" max="10" width="16.109375" style="986" customWidth="1"/>
    <col min="11" max="11" width="16.33203125" style="1102" customWidth="1"/>
    <col min="12" max="12" width="17.33203125" style="132" customWidth="1"/>
    <col min="13" max="13" width="9.109375" style="132" customWidth="1"/>
    <col min="14" max="14" width="17" style="485" customWidth="1"/>
    <col min="15" max="15" width="11.44140625" customWidth="1"/>
    <col min="16" max="16" width="19" customWidth="1"/>
    <col min="17" max="17" width="7.44140625" customWidth="1"/>
    <col min="18" max="18" width="14.44140625" customWidth="1"/>
    <col min="19" max="19" width="4.6640625" customWidth="1"/>
    <col min="20" max="20" width="20.5546875" customWidth="1"/>
    <col min="21" max="21" width="19" customWidth="1"/>
  </cols>
  <sheetData>
    <row r="1" spans="2:21" s="22" customFormat="1" ht="18.600000000000001">
      <c r="B1" s="4050" t="s">
        <v>719</v>
      </c>
      <c r="C1" s="4050"/>
      <c r="D1" s="4050"/>
      <c r="E1" s="4050"/>
      <c r="F1" s="4050"/>
      <c r="G1" s="4050"/>
      <c r="H1" s="4050"/>
      <c r="I1" s="4050"/>
      <c r="J1" s="4050"/>
      <c r="K1" s="1101"/>
      <c r="L1" s="533"/>
      <c r="M1" s="533"/>
      <c r="N1" s="484"/>
      <c r="P1" s="38"/>
    </row>
    <row r="2" spans="2:21" s="22" customFormat="1" ht="18.600000000000001">
      <c r="B2" s="4050" t="s">
        <v>1474</v>
      </c>
      <c r="C2" s="4050"/>
      <c r="D2" s="4050"/>
      <c r="E2" s="4050"/>
      <c r="F2" s="4050"/>
      <c r="G2" s="4050"/>
      <c r="H2" s="4050"/>
      <c r="I2" s="4050"/>
      <c r="J2" s="4050"/>
      <c r="K2" s="1101"/>
      <c r="L2" s="533"/>
      <c r="M2" s="533"/>
      <c r="N2" s="484"/>
      <c r="P2" s="38">
        <v>59660</v>
      </c>
    </row>
    <row r="3" spans="2:21">
      <c r="D3" s="142"/>
      <c r="E3" s="1022"/>
      <c r="F3" s="1022"/>
      <c r="G3" s="1022"/>
      <c r="L3" s="226"/>
      <c r="M3" s="226"/>
      <c r="P3" s="38">
        <v>44613</v>
      </c>
    </row>
    <row r="4" spans="2:21">
      <c r="B4" s="4051" t="s">
        <v>1884</v>
      </c>
      <c r="C4" s="4051"/>
      <c r="D4" s="4051"/>
      <c r="E4" s="4051"/>
      <c r="F4" s="4051"/>
      <c r="G4" s="4051"/>
      <c r="H4" s="4051"/>
      <c r="I4" s="4051"/>
      <c r="J4" s="4051"/>
      <c r="K4" s="1103"/>
      <c r="L4" s="534"/>
      <c r="M4" s="534"/>
      <c r="P4" s="38">
        <v>229350270.41999999</v>
      </c>
    </row>
    <row r="5" spans="2:21">
      <c r="P5" s="38">
        <f>SUM(P2:P4)</f>
        <v>229454543.41999999</v>
      </c>
    </row>
    <row r="6" spans="2:21" s="42" customFormat="1" ht="41.4">
      <c r="B6" s="1023" t="s">
        <v>738</v>
      </c>
      <c r="C6" s="1082" t="s">
        <v>1809</v>
      </c>
      <c r="D6" s="1024"/>
      <c r="E6" s="989" t="s">
        <v>918</v>
      </c>
      <c r="F6" s="989"/>
      <c r="G6" s="989"/>
      <c r="H6" s="987"/>
      <c r="I6" s="1088" t="s">
        <v>1893</v>
      </c>
      <c r="J6" s="988" t="s">
        <v>1885</v>
      </c>
      <c r="K6" s="1104"/>
      <c r="L6" s="531" t="s">
        <v>1578</v>
      </c>
      <c r="M6" s="531"/>
      <c r="N6" s="486">
        <v>100000</v>
      </c>
    </row>
    <row r="7" spans="2:21" ht="14.4" thickBot="1">
      <c r="B7" s="1064" t="s">
        <v>66</v>
      </c>
      <c r="C7" s="1081">
        <v>4500</v>
      </c>
      <c r="E7" s="1025" t="s">
        <v>494</v>
      </c>
      <c r="F7" s="1025"/>
      <c r="G7" s="1025"/>
      <c r="H7" s="990"/>
      <c r="I7" s="1089"/>
      <c r="K7" s="1105"/>
    </row>
    <row r="8" spans="2:21" ht="15" thickBot="1">
      <c r="B8" s="1064">
        <v>1</v>
      </c>
      <c r="C8" s="1081">
        <v>4501</v>
      </c>
      <c r="D8" s="1026">
        <v>1</v>
      </c>
      <c r="E8" s="1020" t="s">
        <v>721</v>
      </c>
      <c r="F8" s="1027" t="s">
        <v>721</v>
      </c>
      <c r="G8" s="1028">
        <f>+'T-Balan21'!E5</f>
        <v>261731618.25999999</v>
      </c>
      <c r="H8" s="4052" t="s">
        <v>1664</v>
      </c>
      <c r="I8" s="1090">
        <v>260000000</v>
      </c>
      <c r="J8" s="991">
        <f>+'T-Balan21'!E5+'T-Balan21'!E512+'T-Balan21'!E528+'T-Balan21'!E502+'T-Balan21'!E503</f>
        <v>262967598.25999999</v>
      </c>
      <c r="K8" s="1106">
        <f>+I8-J8</f>
        <v>-2967598.2599999905</v>
      </c>
      <c r="L8" s="978" t="s">
        <v>1664</v>
      </c>
      <c r="M8" s="690"/>
      <c r="N8" s="485">
        <v>1500</v>
      </c>
      <c r="O8" s="23"/>
      <c r="P8" s="570">
        <f>+J8+J14</f>
        <v>335889835.41999996</v>
      </c>
      <c r="Q8" s="23"/>
      <c r="R8" s="24">
        <v>74</v>
      </c>
      <c r="S8" s="25">
        <v>77</v>
      </c>
      <c r="T8" s="24" t="s">
        <v>99</v>
      </c>
      <c r="U8" s="26">
        <v>149092</v>
      </c>
    </row>
    <row r="9" spans="2:21" ht="15" thickBot="1">
      <c r="D9" s="1026"/>
      <c r="E9" s="1020"/>
      <c r="F9" s="1029" t="str">
        <f>+'T-Balan21'!D512</f>
        <v>Deputation Allowance</v>
      </c>
      <c r="G9" s="1030">
        <f>+'T-Balan21'!E512</f>
        <v>0</v>
      </c>
      <c r="H9" s="4053"/>
      <c r="I9" s="1090">
        <v>0</v>
      </c>
      <c r="J9" s="992"/>
      <c r="K9" s="1005"/>
      <c r="L9" s="979"/>
      <c r="M9" s="690"/>
      <c r="N9" s="485">
        <f>+J8+J14</f>
        <v>335889835.41999996</v>
      </c>
      <c r="O9" s="23"/>
      <c r="P9" s="570"/>
      <c r="Q9" s="23"/>
      <c r="R9" s="24"/>
      <c r="S9" s="25"/>
      <c r="T9" s="24"/>
      <c r="U9" s="26"/>
    </row>
    <row r="10" spans="2:21" ht="15" thickBot="1">
      <c r="D10" s="1026"/>
      <c r="E10" s="1020"/>
      <c r="F10" s="1029" t="str">
        <f>+'T-Balan21'!D502</f>
        <v>Current Charge Allowance</v>
      </c>
      <c r="G10" s="1030">
        <f>+'T-Balan21'!E502</f>
        <v>0</v>
      </c>
      <c r="H10" s="4053"/>
      <c r="I10" s="1090">
        <v>0</v>
      </c>
      <c r="J10" s="992"/>
      <c r="K10" s="1005"/>
      <c r="L10" s="979"/>
      <c r="M10" s="690"/>
      <c r="N10" s="485">
        <f>+N9/12</f>
        <v>27990819.618333329</v>
      </c>
      <c r="O10" s="23"/>
      <c r="P10" s="570"/>
      <c r="Q10" s="23"/>
      <c r="R10" s="24"/>
      <c r="S10" s="25"/>
      <c r="T10" s="24"/>
      <c r="U10" s="26"/>
    </row>
    <row r="11" spans="2:21" ht="15" thickBot="1">
      <c r="D11" s="1026"/>
      <c r="E11" s="1020"/>
      <c r="F11" s="1031" t="s">
        <v>1814</v>
      </c>
      <c r="G11" s="1032">
        <f>+'T-Balan21'!E503</f>
        <v>1168480</v>
      </c>
      <c r="H11" s="993">
        <v>499</v>
      </c>
      <c r="I11" s="1090">
        <v>0</v>
      </c>
      <c r="J11" s="992"/>
      <c r="K11" s="1005"/>
      <c r="L11" s="979"/>
      <c r="M11" s="690"/>
      <c r="O11" s="23"/>
      <c r="P11" s="570"/>
      <c r="Q11" s="23"/>
      <c r="R11" s="24"/>
      <c r="S11" s="25"/>
      <c r="T11" s="24"/>
      <c r="U11" s="26"/>
    </row>
    <row r="12" spans="2:21" ht="15" thickBot="1">
      <c r="D12" s="1026"/>
      <c r="E12" s="1020"/>
      <c r="F12" s="1033" t="str">
        <f>+'T-Balan21'!D528</f>
        <v>Personal Pay Officer</v>
      </c>
      <c r="G12" s="1034">
        <f>+'T-Balan21'!E528</f>
        <v>67500</v>
      </c>
      <c r="H12" s="993"/>
      <c r="I12" s="1090">
        <v>0</v>
      </c>
      <c r="J12" s="992"/>
      <c r="K12" s="1005"/>
      <c r="L12" s="979"/>
      <c r="M12" s="690"/>
      <c r="N12" s="485">
        <f>+N10*2.5</f>
        <v>69977049.045833319</v>
      </c>
      <c r="O12" s="23"/>
      <c r="P12" s="570"/>
      <c r="Q12" s="23"/>
      <c r="R12" s="24"/>
      <c r="S12" s="25"/>
      <c r="T12" s="24"/>
      <c r="U12" s="26"/>
    </row>
    <row r="13" spans="2:21" ht="15" thickBot="1">
      <c r="D13" s="1026"/>
      <c r="E13" s="1020"/>
      <c r="F13" s="1020"/>
      <c r="G13" s="1035">
        <f>SUM(G8:G12)</f>
        <v>262967598.25999999</v>
      </c>
      <c r="H13" s="993"/>
      <c r="I13" s="1091"/>
      <c r="J13" s="992"/>
      <c r="K13" s="1005"/>
      <c r="L13" s="979"/>
      <c r="M13" s="690"/>
      <c r="O13" s="23"/>
      <c r="P13" s="570" t="s">
        <v>163</v>
      </c>
      <c r="Q13" s="23"/>
      <c r="R13" s="24"/>
      <c r="S13" s="25"/>
      <c r="T13" s="24"/>
      <c r="U13" s="26"/>
    </row>
    <row r="14" spans="2:21" ht="15" thickBot="1">
      <c r="B14" s="1064">
        <v>2</v>
      </c>
      <c r="C14" s="1081">
        <v>4601</v>
      </c>
      <c r="D14" s="1026">
        <v>2</v>
      </c>
      <c r="E14" s="1020" t="s">
        <v>722</v>
      </c>
      <c r="F14" s="1027" t="s">
        <v>722</v>
      </c>
      <c r="G14" s="1028">
        <f>+'T-Balan21'!E6</f>
        <v>72695882.159999996</v>
      </c>
      <c r="H14" s="4053" t="s">
        <v>1815</v>
      </c>
      <c r="I14" s="1090">
        <v>102500000</v>
      </c>
      <c r="J14" s="991">
        <f>+'T-Balan21'!E6+'T-Balan21'!E100+'T-Balan21'!E529</f>
        <v>72922237.159999996</v>
      </c>
      <c r="K14" s="1106">
        <f>+I14-J14</f>
        <v>29577762.840000004</v>
      </c>
      <c r="L14" s="980" t="s">
        <v>1576</v>
      </c>
      <c r="M14" s="691"/>
      <c r="N14" s="485">
        <v>500</v>
      </c>
      <c r="O14" s="23"/>
      <c r="P14" s="23"/>
      <c r="Q14" s="23"/>
      <c r="R14" s="24">
        <v>75</v>
      </c>
      <c r="S14" s="25">
        <v>78</v>
      </c>
      <c r="T14" s="24" t="s">
        <v>100</v>
      </c>
      <c r="U14" s="26">
        <v>18095</v>
      </c>
    </row>
    <row r="15" spans="2:21" ht="14.4">
      <c r="D15" s="1026"/>
      <c r="E15" s="1020"/>
      <c r="F15" s="1036" t="s">
        <v>1799</v>
      </c>
      <c r="G15" s="1030">
        <f>+'T-Balan21'!E100</f>
        <v>226355</v>
      </c>
      <c r="H15" s="4053"/>
      <c r="I15" s="1090">
        <v>0</v>
      </c>
      <c r="J15" s="992"/>
      <c r="K15" s="1005"/>
      <c r="L15" s="691"/>
      <c r="M15" s="691"/>
      <c r="O15" s="23"/>
      <c r="P15" s="23"/>
      <c r="Q15" s="23"/>
      <c r="R15" s="24"/>
      <c r="S15" s="25"/>
      <c r="T15" s="24"/>
      <c r="U15" s="26"/>
    </row>
    <row r="16" spans="2:21" ht="14.4">
      <c r="D16" s="1026"/>
      <c r="E16" s="1020"/>
      <c r="F16" s="1033" t="str">
        <f>+'T-Balan21'!D529</f>
        <v>Parsonal Pay Staff</v>
      </c>
      <c r="G16" s="1034">
        <f>+'T-Balan21'!E529</f>
        <v>0</v>
      </c>
      <c r="H16" s="994"/>
      <c r="I16" s="1092">
        <v>0</v>
      </c>
      <c r="J16" s="992"/>
      <c r="K16" s="1005"/>
      <c r="L16" s="691"/>
      <c r="M16" s="691"/>
      <c r="O16" s="23"/>
      <c r="P16" s="23"/>
      <c r="Q16" s="23"/>
      <c r="R16" s="24"/>
      <c r="S16" s="25"/>
      <c r="T16" s="24"/>
      <c r="U16" s="26"/>
    </row>
    <row r="17" spans="2:21" ht="14.4">
      <c r="D17" s="1026"/>
      <c r="E17" s="1020"/>
      <c r="F17" s="1020"/>
      <c r="G17" s="1076">
        <f>SUM(G14:G16)</f>
        <v>72922237.159999996</v>
      </c>
      <c r="H17" s="994"/>
      <c r="I17" s="1093"/>
      <c r="J17" s="992"/>
      <c r="K17" s="1005"/>
      <c r="L17" s="691"/>
      <c r="M17" s="691"/>
      <c r="O17" s="23"/>
      <c r="P17" s="23"/>
      <c r="Q17" s="23"/>
      <c r="R17" s="24"/>
      <c r="S17" s="25"/>
      <c r="T17" s="24"/>
      <c r="U17" s="26"/>
    </row>
    <row r="18" spans="2:21" ht="14.4">
      <c r="B18" s="1064">
        <v>3</v>
      </c>
      <c r="C18" s="1081">
        <v>4717</v>
      </c>
      <c r="D18" s="1026">
        <v>3</v>
      </c>
      <c r="E18" s="1070" t="s">
        <v>723</v>
      </c>
      <c r="F18" s="1071"/>
      <c r="G18" s="1072"/>
      <c r="H18" s="994">
        <v>3</v>
      </c>
      <c r="I18" s="1092">
        <v>21000000</v>
      </c>
      <c r="J18" s="992">
        <f>+'T-Balan21'!E7</f>
        <v>10457239</v>
      </c>
      <c r="K18" s="1100">
        <f>+I18-J18-J19</f>
        <v>2705037.59</v>
      </c>
      <c r="L18" s="705">
        <f>+J18+J19</f>
        <v>18294962.41</v>
      </c>
      <c r="M18" s="402"/>
      <c r="N18" s="485">
        <v>60</v>
      </c>
      <c r="O18" s="23"/>
      <c r="P18" s="23"/>
      <c r="Q18" s="23"/>
      <c r="R18" s="24">
        <v>76</v>
      </c>
      <c r="S18" s="25">
        <v>79</v>
      </c>
      <c r="T18" s="24" t="s">
        <v>101</v>
      </c>
      <c r="U18" s="26">
        <v>546820</v>
      </c>
    </row>
    <row r="19" spans="2:21" ht="14.4">
      <c r="B19" s="1064">
        <v>4</v>
      </c>
      <c r="C19" s="1081">
        <v>4717</v>
      </c>
      <c r="D19" s="1026">
        <v>4</v>
      </c>
      <c r="E19" s="1073" t="s">
        <v>724</v>
      </c>
      <c r="F19" s="1074"/>
      <c r="G19" s="1075"/>
      <c r="H19" s="994">
        <v>4</v>
      </c>
      <c r="I19" s="1092">
        <v>0</v>
      </c>
      <c r="J19" s="992">
        <f>+'T-Balan21'!E8</f>
        <v>7837723.4100000001</v>
      </c>
      <c r="K19" s="1107"/>
      <c r="L19" s="705"/>
      <c r="M19" s="402"/>
      <c r="N19" s="485">
        <v>40</v>
      </c>
      <c r="O19" s="23"/>
      <c r="P19" s="23"/>
      <c r="Q19" s="23"/>
      <c r="R19" s="24">
        <v>65</v>
      </c>
      <c r="S19" s="25">
        <v>80</v>
      </c>
      <c r="T19" s="24" t="s">
        <v>196</v>
      </c>
      <c r="U19" s="26">
        <v>506388</v>
      </c>
    </row>
    <row r="20" spans="2:21" s="38" customFormat="1" ht="14.4">
      <c r="B20" s="1064">
        <v>5</v>
      </c>
      <c r="C20" s="1081"/>
      <c r="D20" s="1026">
        <v>5</v>
      </c>
      <c r="E20" s="1020" t="s">
        <v>692</v>
      </c>
      <c r="F20" s="1020"/>
      <c r="G20" s="1020"/>
      <c r="H20" s="994">
        <v>5</v>
      </c>
      <c r="I20" s="1092"/>
      <c r="J20" s="992">
        <f>+'T-Balan21'!E9-'T-Balan21'!F9</f>
        <v>0</v>
      </c>
      <c r="K20" s="1005">
        <f t="shared" ref="K20:K82" si="0">+I20-J20</f>
        <v>0</v>
      </c>
      <c r="L20" s="705"/>
      <c r="M20" s="402"/>
      <c r="N20" s="487">
        <v>450</v>
      </c>
      <c r="O20" s="23"/>
      <c r="P20" s="23"/>
      <c r="Q20" s="23"/>
      <c r="R20" s="24">
        <v>480</v>
      </c>
      <c r="S20" s="25">
        <v>81</v>
      </c>
      <c r="T20" s="24" t="s">
        <v>1479</v>
      </c>
      <c r="U20" s="26">
        <v>0</v>
      </c>
    </row>
    <row r="21" spans="2:21" ht="14.4">
      <c r="B21" s="1064">
        <v>6</v>
      </c>
      <c r="D21" s="1026">
        <v>6</v>
      </c>
      <c r="E21" s="1020" t="s">
        <v>693</v>
      </c>
      <c r="F21" s="1020"/>
      <c r="G21" s="1020"/>
      <c r="H21" s="994">
        <v>6</v>
      </c>
      <c r="I21" s="1092"/>
      <c r="J21" s="1079">
        <f>+'T-Balan21'!E10</f>
        <v>0</v>
      </c>
      <c r="K21" s="1100">
        <f t="shared" si="0"/>
        <v>0</v>
      </c>
      <c r="L21" s="705"/>
      <c r="M21" s="402"/>
      <c r="N21" s="485">
        <v>200</v>
      </c>
      <c r="O21" s="23"/>
      <c r="P21" s="23"/>
      <c r="Q21" s="23"/>
      <c r="R21" s="24"/>
      <c r="S21" s="25"/>
      <c r="T21" s="24"/>
      <c r="U21" s="27">
        <f>SUM(U8:U20)</f>
        <v>1220395</v>
      </c>
    </row>
    <row r="22" spans="2:21" ht="14.4">
      <c r="B22" s="1064">
        <v>7</v>
      </c>
      <c r="C22" s="1081">
        <v>4705</v>
      </c>
      <c r="D22" s="1026">
        <v>7</v>
      </c>
      <c r="E22" s="1070" t="s">
        <v>725</v>
      </c>
      <c r="F22" s="1071"/>
      <c r="G22" s="1072"/>
      <c r="H22" s="994">
        <v>7</v>
      </c>
      <c r="I22" s="1098">
        <v>180000000</v>
      </c>
      <c r="J22" s="1079">
        <f>+'T-Balan21'!E11</f>
        <v>127825099.03</v>
      </c>
      <c r="K22" s="1100">
        <f>+I22-J22-J23</f>
        <v>12595190.149999999</v>
      </c>
      <c r="L22" s="705">
        <f>+J22+J23</f>
        <v>167404809.84999999</v>
      </c>
      <c r="M22" s="402"/>
      <c r="N22" s="485">
        <v>700</v>
      </c>
      <c r="O22" s="28" t="s">
        <v>497</v>
      </c>
      <c r="P22" s="3968" t="s">
        <v>498</v>
      </c>
      <c r="Q22" s="3968"/>
      <c r="R22" s="3968"/>
      <c r="S22" s="3968"/>
      <c r="T22" s="3968"/>
      <c r="U22" s="29"/>
    </row>
    <row r="23" spans="2:21" ht="14.4">
      <c r="B23" s="1064">
        <v>8</v>
      </c>
      <c r="C23" s="1081">
        <v>4705</v>
      </c>
      <c r="D23" s="1026">
        <v>8</v>
      </c>
      <c r="E23" s="1073" t="s">
        <v>726</v>
      </c>
      <c r="F23" s="1074"/>
      <c r="G23" s="1075"/>
      <c r="H23" s="994">
        <v>8</v>
      </c>
      <c r="I23" s="1098">
        <v>0</v>
      </c>
      <c r="J23" s="1099">
        <f>+'T-Balan21'!E12</f>
        <v>39579710.82</v>
      </c>
      <c r="K23" s="1107"/>
      <c r="L23" s="705"/>
      <c r="M23" s="402"/>
      <c r="N23" s="485">
        <v>350</v>
      </c>
      <c r="O23" s="23"/>
      <c r="P23" s="23"/>
      <c r="Q23" s="23"/>
      <c r="R23" s="24">
        <v>60</v>
      </c>
      <c r="S23" s="25">
        <v>82</v>
      </c>
      <c r="T23" s="24" t="s">
        <v>1504</v>
      </c>
      <c r="U23" s="26">
        <v>98000000</v>
      </c>
    </row>
    <row r="24" spans="2:21" ht="14.4">
      <c r="B24" s="1064">
        <v>9</v>
      </c>
      <c r="C24" s="1081">
        <v>4733</v>
      </c>
      <c r="D24" s="1026">
        <v>9</v>
      </c>
      <c r="E24" s="1020" t="s">
        <v>1707</v>
      </c>
      <c r="F24" s="1020"/>
      <c r="G24" s="1020"/>
      <c r="H24" s="994">
        <v>9</v>
      </c>
      <c r="I24" s="1092"/>
      <c r="J24" s="1099">
        <f>+'T-Balan21'!E13</f>
        <v>0</v>
      </c>
      <c r="K24" s="1107">
        <f t="shared" si="0"/>
        <v>0</v>
      </c>
      <c r="L24" s="705"/>
      <c r="M24" s="402"/>
      <c r="N24" s="485">
        <v>0.2</v>
      </c>
      <c r="O24" s="23"/>
      <c r="P24" s="23"/>
      <c r="Q24" s="23"/>
      <c r="R24" s="24">
        <v>319</v>
      </c>
      <c r="S24" s="25">
        <v>83</v>
      </c>
      <c r="T24" s="24" t="s">
        <v>151</v>
      </c>
      <c r="U24" s="26">
        <v>4989065.91</v>
      </c>
    </row>
    <row r="25" spans="2:21" ht="14.4">
      <c r="B25" s="1064">
        <v>10</v>
      </c>
      <c r="C25" s="1081">
        <v>4733</v>
      </c>
      <c r="D25" s="1026"/>
      <c r="E25" s="1037" t="str">
        <f>+'T-Balan21'!D557</f>
        <v>Entt. Allowance Officer (Chamber fee)</v>
      </c>
      <c r="F25" s="1020"/>
      <c r="G25" s="1020"/>
      <c r="H25" s="994">
        <v>553</v>
      </c>
      <c r="I25" s="1092"/>
      <c r="J25" s="992">
        <f>+'T-Balan21'!E557</f>
        <v>0</v>
      </c>
      <c r="K25" s="1005">
        <f t="shared" si="0"/>
        <v>0</v>
      </c>
      <c r="L25" s="705"/>
      <c r="M25" s="402"/>
      <c r="O25" s="23"/>
      <c r="P25" s="23"/>
      <c r="Q25" s="23"/>
      <c r="R25" s="24"/>
      <c r="S25" s="25"/>
      <c r="T25" s="24"/>
      <c r="U25" s="26"/>
    </row>
    <row r="26" spans="2:21" ht="14.4">
      <c r="B26" s="1064">
        <v>11</v>
      </c>
      <c r="C26" s="1081">
        <v>4714</v>
      </c>
      <c r="D26" s="1026">
        <v>11</v>
      </c>
      <c r="E26" s="1020" t="s">
        <v>1567</v>
      </c>
      <c r="F26" s="1020"/>
      <c r="G26" s="1020"/>
      <c r="H26" s="994">
        <v>11</v>
      </c>
      <c r="I26" s="1092">
        <v>5500000</v>
      </c>
      <c r="J26" s="992">
        <f>+'T-Balan21'!E15</f>
        <v>5577811</v>
      </c>
      <c r="K26" s="1005">
        <f t="shared" si="0"/>
        <v>-77811</v>
      </c>
      <c r="L26" s="705"/>
      <c r="M26" s="402"/>
      <c r="O26" s="23"/>
      <c r="P26" s="23"/>
      <c r="Q26" s="23"/>
      <c r="R26" s="24">
        <v>62</v>
      </c>
      <c r="S26" s="25">
        <v>85</v>
      </c>
      <c r="T26" s="24" t="s">
        <v>1505</v>
      </c>
      <c r="U26" s="26">
        <v>255674.47</v>
      </c>
    </row>
    <row r="27" spans="2:21" ht="14.4">
      <c r="B27" s="1064">
        <v>12</v>
      </c>
      <c r="C27" s="1081">
        <v>4713</v>
      </c>
      <c r="D27" s="1026">
        <v>12</v>
      </c>
      <c r="E27" s="1070" t="s">
        <v>289</v>
      </c>
      <c r="F27" s="1071"/>
      <c r="G27" s="1072"/>
      <c r="H27" s="994">
        <v>12</v>
      </c>
      <c r="I27" s="1092">
        <v>60000000</v>
      </c>
      <c r="J27" s="992">
        <f>+'T-Balan21'!E16</f>
        <v>43154684</v>
      </c>
      <c r="K27" s="1100">
        <f>+I27-J27-J28</f>
        <v>5042526</v>
      </c>
      <c r="L27" s="705">
        <f>+J27+J28</f>
        <v>54957474</v>
      </c>
      <c r="M27" s="402"/>
      <c r="N27" s="485">
        <v>330</v>
      </c>
      <c r="O27" s="23"/>
      <c r="P27" s="23"/>
      <c r="Q27" s="23"/>
      <c r="R27" s="24">
        <v>64</v>
      </c>
      <c r="S27" s="25">
        <v>86</v>
      </c>
      <c r="T27" s="24" t="s">
        <v>1414</v>
      </c>
      <c r="U27" s="26">
        <v>933769.98</v>
      </c>
    </row>
    <row r="28" spans="2:21" ht="14.4">
      <c r="B28" s="1064">
        <v>13</v>
      </c>
      <c r="C28" s="1081">
        <v>4713</v>
      </c>
      <c r="D28" s="1026">
        <v>13</v>
      </c>
      <c r="E28" s="1073" t="s">
        <v>290</v>
      </c>
      <c r="F28" s="1074"/>
      <c r="G28" s="1075"/>
      <c r="H28" s="994">
        <v>13</v>
      </c>
      <c r="I28" s="1092"/>
      <c r="J28" s="992">
        <f>+'T-Balan21'!E17</f>
        <v>11802790</v>
      </c>
      <c r="K28" s="1107"/>
      <c r="L28" s="705"/>
      <c r="M28" s="402"/>
      <c r="N28" s="485">
        <v>180</v>
      </c>
      <c r="O28" s="23"/>
      <c r="P28" s="23"/>
      <c r="Q28" s="23"/>
      <c r="R28" s="24">
        <v>63</v>
      </c>
      <c r="S28" s="25">
        <v>87</v>
      </c>
      <c r="T28" s="24" t="s">
        <v>1431</v>
      </c>
      <c r="U28" s="26">
        <v>1353188.8</v>
      </c>
    </row>
    <row r="29" spans="2:21" ht="14.4">
      <c r="B29" s="1064">
        <v>14</v>
      </c>
      <c r="D29" s="1026">
        <v>14</v>
      </c>
      <c r="E29" s="1020" t="s">
        <v>1888</v>
      </c>
      <c r="F29" s="1020"/>
      <c r="G29" s="1020"/>
      <c r="H29" s="994">
        <v>14</v>
      </c>
      <c r="I29" s="1092"/>
      <c r="J29" s="992">
        <f>+'T-Balan21'!E18-'T-Balan21'!F18</f>
        <v>0</v>
      </c>
      <c r="K29" s="1005">
        <f t="shared" si="0"/>
        <v>0</v>
      </c>
      <c r="L29" s="705"/>
      <c r="M29" s="402"/>
      <c r="O29" s="23"/>
      <c r="P29" s="23"/>
      <c r="Q29" s="23"/>
      <c r="R29" s="24">
        <v>66</v>
      </c>
      <c r="S29" s="25">
        <v>88</v>
      </c>
      <c r="T29" s="24" t="s">
        <v>197</v>
      </c>
      <c r="U29" s="26">
        <v>3000</v>
      </c>
    </row>
    <row r="30" spans="2:21" ht="14.4">
      <c r="B30" s="1064">
        <v>15</v>
      </c>
      <c r="D30" s="1026">
        <v>16</v>
      </c>
      <c r="E30" s="1020" t="s">
        <v>292</v>
      </c>
      <c r="F30" s="1020"/>
      <c r="G30" s="1020"/>
      <c r="H30" s="994">
        <v>15</v>
      </c>
      <c r="I30" s="1092"/>
      <c r="J30" s="992">
        <f>+'T-Balan21'!E19</f>
        <v>0</v>
      </c>
      <c r="K30" s="1005">
        <f t="shared" si="0"/>
        <v>0</v>
      </c>
      <c r="L30" s="705"/>
      <c r="M30" s="402"/>
      <c r="O30" s="23"/>
      <c r="P30" s="23"/>
      <c r="Q30" s="23"/>
      <c r="R30" s="24">
        <v>67</v>
      </c>
      <c r="S30" s="25">
        <v>89</v>
      </c>
      <c r="T30" s="24" t="s">
        <v>1506</v>
      </c>
      <c r="U30" s="26">
        <v>150000</v>
      </c>
    </row>
    <row r="31" spans="2:21" ht="14.4">
      <c r="B31" s="1064">
        <v>16</v>
      </c>
      <c r="D31" s="1026">
        <v>17</v>
      </c>
      <c r="E31" s="1020" t="s">
        <v>293</v>
      </c>
      <c r="F31" s="1020"/>
      <c r="G31" s="1020"/>
      <c r="H31" s="994">
        <v>16</v>
      </c>
      <c r="I31" s="1092"/>
      <c r="J31" s="992">
        <f>+'T-Balan21'!E20</f>
        <v>0</v>
      </c>
      <c r="K31" s="1005">
        <f t="shared" si="0"/>
        <v>0</v>
      </c>
      <c r="L31" s="705"/>
      <c r="M31" s="402"/>
      <c r="O31" s="23"/>
      <c r="P31" s="23"/>
      <c r="Q31" s="23"/>
      <c r="R31" s="24"/>
      <c r="S31" s="25"/>
      <c r="T31" s="24"/>
      <c r="U31" s="27">
        <f>SUM(U23:U30)</f>
        <v>105684699.16</v>
      </c>
    </row>
    <row r="32" spans="2:21" ht="14.4">
      <c r="B32" s="1064">
        <v>17</v>
      </c>
      <c r="C32" s="1081">
        <v>4765</v>
      </c>
      <c r="D32" s="1026">
        <v>20</v>
      </c>
      <c r="E32" s="1020" t="s">
        <v>294</v>
      </c>
      <c r="F32" s="1020"/>
      <c r="G32" s="1020"/>
      <c r="H32" s="994">
        <v>18</v>
      </c>
      <c r="I32" s="1092">
        <v>2600000</v>
      </c>
      <c r="J32" s="992">
        <f>+'T-Balan21'!E22</f>
        <v>1335954</v>
      </c>
      <c r="K32" s="1005">
        <f t="shared" si="0"/>
        <v>1264046</v>
      </c>
      <c r="L32" s="705"/>
      <c r="M32" s="402"/>
      <c r="N32" s="485">
        <v>7</v>
      </c>
      <c r="O32" s="23"/>
      <c r="P32" s="23"/>
      <c r="Q32" s="23"/>
      <c r="R32" s="24"/>
      <c r="S32" s="25"/>
      <c r="T32" s="24"/>
      <c r="U32" s="27"/>
    </row>
    <row r="33" spans="2:21" ht="14.4">
      <c r="B33" s="1064">
        <v>18</v>
      </c>
      <c r="C33" s="1081">
        <v>4709</v>
      </c>
      <c r="D33" s="1026">
        <v>55</v>
      </c>
      <c r="E33" s="1070" t="s">
        <v>17</v>
      </c>
      <c r="F33" s="1071"/>
      <c r="G33" s="1072"/>
      <c r="H33" s="994">
        <v>51</v>
      </c>
      <c r="I33" s="1092">
        <v>15000000</v>
      </c>
      <c r="J33" s="992">
        <f>+'T-Balan21'!E55</f>
        <v>399870</v>
      </c>
      <c r="K33" s="1100">
        <f>+I33-J33-J34</f>
        <v>11791960</v>
      </c>
      <c r="L33" s="705">
        <f>+J33+J34</f>
        <v>3208040</v>
      </c>
      <c r="M33" s="402"/>
      <c r="O33" s="23"/>
      <c r="P33" s="23"/>
      <c r="Q33" s="23"/>
      <c r="R33" s="24"/>
      <c r="S33" s="25"/>
      <c r="T33" s="24"/>
      <c r="U33" s="27"/>
    </row>
    <row r="34" spans="2:21" ht="14.4">
      <c r="B34" s="1064">
        <v>19</v>
      </c>
      <c r="C34" s="1081">
        <v>4709</v>
      </c>
      <c r="D34" s="1026">
        <v>56</v>
      </c>
      <c r="E34" s="1073" t="s">
        <v>18</v>
      </c>
      <c r="F34" s="1074"/>
      <c r="G34" s="1075"/>
      <c r="H34" s="994">
        <v>52</v>
      </c>
      <c r="I34" s="1092"/>
      <c r="J34" s="992">
        <f>+'T-Balan21'!E56</f>
        <v>2808170</v>
      </c>
      <c r="K34" s="1107"/>
      <c r="L34" s="705"/>
      <c r="M34" s="402"/>
      <c r="O34" s="23"/>
      <c r="P34" s="23"/>
      <c r="Q34" s="23"/>
      <c r="R34" s="24"/>
      <c r="S34" s="25"/>
      <c r="T34" s="24"/>
      <c r="U34" s="27"/>
    </row>
    <row r="35" spans="2:21" ht="14.4">
      <c r="B35" s="1064">
        <v>20</v>
      </c>
      <c r="C35" s="1081">
        <v>4793</v>
      </c>
      <c r="D35" s="1026"/>
      <c r="E35" s="1020" t="s">
        <v>1231</v>
      </c>
      <c r="F35" s="1020"/>
      <c r="G35" s="1020"/>
      <c r="H35" s="994">
        <v>536</v>
      </c>
      <c r="I35" s="1086">
        <v>900000</v>
      </c>
      <c r="J35" s="992">
        <f>+'T-Balan21'!E540</f>
        <v>682307</v>
      </c>
      <c r="K35" s="1005">
        <f t="shared" si="0"/>
        <v>217693</v>
      </c>
      <c r="L35" s="705"/>
      <c r="M35" s="402"/>
      <c r="N35" s="485">
        <v>4</v>
      </c>
      <c r="O35" s="23"/>
      <c r="P35" s="23"/>
      <c r="Q35" s="23"/>
      <c r="R35" s="24"/>
      <c r="S35" s="25"/>
      <c r="T35" s="24"/>
      <c r="U35" s="27"/>
    </row>
    <row r="36" spans="2:21" ht="14.4">
      <c r="B36" s="1064">
        <v>21</v>
      </c>
      <c r="D36" s="1026"/>
      <c r="E36" s="1020" t="s">
        <v>1764</v>
      </c>
      <c r="F36" s="1020"/>
      <c r="G36" s="1020"/>
      <c r="H36" s="994">
        <v>559</v>
      </c>
      <c r="I36" s="1092"/>
      <c r="J36" s="992">
        <f>+'T-Balan21'!E563</f>
        <v>0</v>
      </c>
      <c r="K36" s="1005">
        <f t="shared" si="0"/>
        <v>0</v>
      </c>
      <c r="L36" s="705"/>
      <c r="M36" s="402"/>
      <c r="O36" s="23"/>
      <c r="P36" s="23"/>
      <c r="Q36" s="23"/>
      <c r="R36" s="24"/>
      <c r="S36" s="25"/>
      <c r="T36" s="24"/>
      <c r="U36" s="27"/>
    </row>
    <row r="37" spans="2:21" ht="14.4">
      <c r="B37" s="1064">
        <v>22</v>
      </c>
      <c r="C37" s="1081">
        <v>4725</v>
      </c>
      <c r="D37" s="1026">
        <v>24</v>
      </c>
      <c r="E37" s="1020" t="s">
        <v>296</v>
      </c>
      <c r="F37" s="1020"/>
      <c r="G37" s="1020"/>
      <c r="H37" s="994">
        <v>20</v>
      </c>
      <c r="I37" s="1092">
        <v>400000</v>
      </c>
      <c r="J37" s="992">
        <f>+'T-Balan21'!E24</f>
        <v>305931.36</v>
      </c>
      <c r="K37" s="1005">
        <f t="shared" si="0"/>
        <v>94068.640000000014</v>
      </c>
      <c r="L37" s="705"/>
      <c r="M37" s="402"/>
      <c r="N37" s="485">
        <v>2.2000000000000002</v>
      </c>
      <c r="O37" s="28" t="s">
        <v>499</v>
      </c>
      <c r="P37" s="3961" t="s">
        <v>496</v>
      </c>
      <c r="Q37" s="3961"/>
      <c r="R37" s="3961"/>
      <c r="S37" s="3961"/>
      <c r="T37" s="3961"/>
      <c r="U37" s="29"/>
    </row>
    <row r="38" spans="2:21" s="4" customFormat="1">
      <c r="B38" s="1064">
        <v>23</v>
      </c>
      <c r="C38" s="1081">
        <v>4721</v>
      </c>
      <c r="D38" s="1026">
        <v>26</v>
      </c>
      <c r="E38" s="1070" t="s">
        <v>647</v>
      </c>
      <c r="F38" s="1071"/>
      <c r="G38" s="1072"/>
      <c r="H38" s="994">
        <v>22</v>
      </c>
      <c r="I38" s="1092">
        <v>200000</v>
      </c>
      <c r="J38" s="992">
        <f>+'T-Balan21'!E26</f>
        <v>240000</v>
      </c>
      <c r="K38" s="1100">
        <f>+I38-J38-J39</f>
        <v>-65980</v>
      </c>
      <c r="L38" s="705">
        <f>+J38+J39</f>
        <v>265980</v>
      </c>
      <c r="M38" s="402"/>
      <c r="N38" s="488">
        <v>2.5</v>
      </c>
      <c r="O38" s="31">
        <v>43782.22</v>
      </c>
      <c r="P38" s="31">
        <v>0</v>
      </c>
      <c r="R38" s="4">
        <v>1</v>
      </c>
      <c r="S38" s="4" t="s">
        <v>691</v>
      </c>
      <c r="T38" s="4">
        <v>2</v>
      </c>
    </row>
    <row r="39" spans="2:21" ht="15" thickBot="1">
      <c r="B39" s="1064">
        <v>24</v>
      </c>
      <c r="C39" s="1081">
        <v>4721</v>
      </c>
      <c r="D39" s="1026"/>
      <c r="E39" s="1073" t="s">
        <v>1480</v>
      </c>
      <c r="F39" s="1074"/>
      <c r="G39" s="1075"/>
      <c r="H39" s="994">
        <v>482</v>
      </c>
      <c r="I39" s="1092"/>
      <c r="J39" s="992">
        <f>+'T-Balan21'!E486</f>
        <v>25980</v>
      </c>
      <c r="K39" s="1107"/>
      <c r="L39" s="402"/>
      <c r="M39" s="402"/>
      <c r="N39" s="485">
        <v>0.85</v>
      </c>
      <c r="O39" s="28"/>
      <c r="P39" s="30"/>
      <c r="Q39" s="30"/>
      <c r="R39" s="30"/>
      <c r="S39" s="30"/>
      <c r="T39" s="30"/>
      <c r="U39" s="29"/>
    </row>
    <row r="40" spans="2:21" s="62" customFormat="1" ht="15" thickBot="1">
      <c r="B40" s="1068"/>
      <c r="C40" s="1083"/>
      <c r="D40" s="1069"/>
      <c r="E40" s="1038" t="s">
        <v>919</v>
      </c>
      <c r="F40" s="1039"/>
      <c r="G40" s="1039"/>
      <c r="H40" s="995"/>
      <c r="I40" s="1092"/>
      <c r="J40" s="996">
        <f>SUM(J8:J39)</f>
        <v>587923105.04000008</v>
      </c>
      <c r="K40" s="1005">
        <f t="shared" si="0"/>
        <v>-587923105.04000008</v>
      </c>
      <c r="L40" s="981">
        <f>+J40</f>
        <v>587923105.04000008</v>
      </c>
      <c r="M40" s="398"/>
      <c r="N40" s="398">
        <f>SUM(N8:N39)</f>
        <v>433862030.83416665</v>
      </c>
      <c r="O40" s="28"/>
      <c r="P40" s="254"/>
      <c r="Q40" s="254"/>
      <c r="R40" s="254"/>
      <c r="S40" s="254"/>
      <c r="T40" s="254"/>
      <c r="U40" s="255"/>
    </row>
    <row r="41" spans="2:21" s="21" customFormat="1" ht="27.6" thickBot="1">
      <c r="B41" s="1066" t="s">
        <v>68</v>
      </c>
      <c r="C41" s="1084"/>
      <c r="D41" s="1040"/>
      <c r="E41" s="999" t="s">
        <v>920</v>
      </c>
      <c r="F41" s="1041"/>
      <c r="G41" s="1041"/>
      <c r="H41" s="997"/>
      <c r="I41" s="1092"/>
      <c r="J41" s="998"/>
      <c r="K41" s="1005">
        <f t="shared" si="0"/>
        <v>0</v>
      </c>
      <c r="L41" s="406"/>
      <c r="M41" s="406"/>
      <c r="N41" s="489"/>
      <c r="O41" s="32"/>
      <c r="P41" s="32"/>
      <c r="Q41" s="32"/>
      <c r="R41" s="33"/>
      <c r="S41" s="34"/>
      <c r="T41" s="16" t="s">
        <v>1007</v>
      </c>
      <c r="U41" s="35">
        <v>63038237.450000003</v>
      </c>
    </row>
    <row r="42" spans="2:21" ht="15" thickBot="1">
      <c r="B42" s="1064">
        <v>25</v>
      </c>
      <c r="C42" s="1081">
        <v>4845</v>
      </c>
      <c r="D42" s="1026">
        <v>10</v>
      </c>
      <c r="E42" s="1020" t="s">
        <v>287</v>
      </c>
      <c r="F42" s="1042" t="s">
        <v>1766</v>
      </c>
      <c r="G42" s="1043">
        <f>+'T-Balan21'!E14</f>
        <v>141938</v>
      </c>
      <c r="H42" s="994" t="s">
        <v>1683</v>
      </c>
      <c r="I42" s="1092">
        <v>200000</v>
      </c>
      <c r="J42" s="992">
        <f>+'T-Balan21'!E485+'T-Balan21'!E14</f>
        <v>142838</v>
      </c>
      <c r="K42" s="1005">
        <f t="shared" si="0"/>
        <v>57162</v>
      </c>
      <c r="L42" s="713" t="s">
        <v>1577</v>
      </c>
      <c r="M42" s="691"/>
      <c r="N42" s="485">
        <v>5</v>
      </c>
      <c r="O42" s="23"/>
      <c r="P42" s="23"/>
      <c r="Q42" s="23"/>
      <c r="R42" s="24">
        <v>61</v>
      </c>
      <c r="S42" s="25">
        <v>84</v>
      </c>
      <c r="T42" s="24" t="s">
        <v>1060</v>
      </c>
      <c r="U42" s="26">
        <v>344325.55</v>
      </c>
    </row>
    <row r="43" spans="2:21" s="21" customFormat="1" ht="14.4">
      <c r="B43" s="1064">
        <v>26</v>
      </c>
      <c r="C43" s="1081">
        <v>4845</v>
      </c>
      <c r="D43" s="1026">
        <v>11</v>
      </c>
      <c r="E43" s="1020" t="s">
        <v>288</v>
      </c>
      <c r="F43" s="1044" t="s">
        <v>1767</v>
      </c>
      <c r="G43" s="1045">
        <f>+'T-Balan21'!E485</f>
        <v>900</v>
      </c>
      <c r="H43" s="994"/>
      <c r="I43" s="1092"/>
      <c r="J43" s="992"/>
      <c r="K43" s="1005">
        <f t="shared" si="0"/>
        <v>0</v>
      </c>
      <c r="L43" s="402"/>
      <c r="M43" s="402"/>
      <c r="N43" s="489"/>
      <c r="O43" s="32"/>
      <c r="P43" s="32"/>
      <c r="Q43" s="32"/>
      <c r="R43" s="33"/>
      <c r="S43" s="34"/>
      <c r="T43" s="16"/>
      <c r="U43" s="35"/>
    </row>
    <row r="44" spans="2:21" ht="14.4">
      <c r="B44" s="1064">
        <v>27</v>
      </c>
      <c r="C44" s="1081">
        <v>4773</v>
      </c>
      <c r="D44" s="1026">
        <v>22</v>
      </c>
      <c r="E44" s="1020" t="s">
        <v>295</v>
      </c>
      <c r="F44" s="1020"/>
      <c r="G44" s="1046">
        <f>SUM(G42:G43)</f>
        <v>142838</v>
      </c>
      <c r="H44" s="994">
        <v>19</v>
      </c>
      <c r="I44" s="1092">
        <v>4800000</v>
      </c>
      <c r="J44" s="992">
        <f>+'T-Balan21'!E23</f>
        <v>4574500</v>
      </c>
      <c r="K44" s="1005">
        <f t="shared" si="0"/>
        <v>225500</v>
      </c>
      <c r="L44" s="402"/>
      <c r="M44" s="402"/>
      <c r="N44" s="485">
        <v>20</v>
      </c>
      <c r="O44" s="23"/>
      <c r="P44" s="23"/>
      <c r="Q44" s="23"/>
      <c r="R44" s="24"/>
      <c r="S44" s="25"/>
      <c r="T44" s="17"/>
      <c r="U44" s="35">
        <f>SUM(U156-U41)</f>
        <v>-63038237.450000003</v>
      </c>
    </row>
    <row r="45" spans="2:21" ht="14.4">
      <c r="B45" s="1064">
        <v>28</v>
      </c>
      <c r="D45" s="1026">
        <v>27</v>
      </c>
      <c r="E45" s="1020" t="s">
        <v>1509</v>
      </c>
      <c r="F45" s="1020"/>
      <c r="G45" s="1020"/>
      <c r="H45" s="994">
        <v>23</v>
      </c>
      <c r="I45" s="1092"/>
      <c r="J45" s="992">
        <f>+'T-Balan21'!E27</f>
        <v>0</v>
      </c>
      <c r="K45" s="1005">
        <f t="shared" si="0"/>
        <v>0</v>
      </c>
      <c r="L45" s="402"/>
      <c r="M45" s="402"/>
      <c r="O45" s="23"/>
      <c r="P45" s="23"/>
      <c r="Q45" s="23"/>
      <c r="R45" s="24">
        <v>84</v>
      </c>
      <c r="S45" s="25">
        <v>92</v>
      </c>
      <c r="T45" s="24" t="s">
        <v>386</v>
      </c>
      <c r="U45" s="26">
        <v>2718649</v>
      </c>
    </row>
    <row r="46" spans="2:21" ht="14.4">
      <c r="B46" s="1064">
        <v>29</v>
      </c>
      <c r="D46" s="1026">
        <v>28</v>
      </c>
      <c r="E46" s="1020" t="s">
        <v>300</v>
      </c>
      <c r="F46" s="1020"/>
      <c r="G46" s="1020"/>
      <c r="H46" s="994">
        <v>24</v>
      </c>
      <c r="I46" s="1092"/>
      <c r="J46" s="992">
        <f>+'T-Balan21'!E28</f>
        <v>0</v>
      </c>
      <c r="K46" s="1005">
        <f t="shared" si="0"/>
        <v>0</v>
      </c>
      <c r="L46" s="402"/>
      <c r="M46" s="402"/>
      <c r="O46" s="23"/>
      <c r="P46" s="23"/>
      <c r="Q46" s="23"/>
      <c r="R46" s="24">
        <v>85</v>
      </c>
      <c r="S46" s="25">
        <v>93</v>
      </c>
      <c r="T46" s="24" t="s">
        <v>558</v>
      </c>
      <c r="U46" s="26">
        <v>356062</v>
      </c>
    </row>
    <row r="47" spans="2:21" ht="14.4">
      <c r="C47" s="1081">
        <v>4851</v>
      </c>
      <c r="D47" s="1026"/>
      <c r="E47" s="1047" t="s">
        <v>921</v>
      </c>
      <c r="F47" s="1047"/>
      <c r="G47" s="1047"/>
      <c r="H47" s="1000"/>
      <c r="I47" s="1094"/>
      <c r="J47" s="992"/>
      <c r="K47" s="1005">
        <f t="shared" si="0"/>
        <v>0</v>
      </c>
      <c r="L47" s="402"/>
      <c r="M47" s="402"/>
      <c r="O47" s="23"/>
      <c r="P47" s="23"/>
      <c r="Q47" s="23"/>
      <c r="R47" s="24"/>
      <c r="S47" s="25"/>
      <c r="T47" s="24"/>
      <c r="U47" s="26"/>
    </row>
    <row r="48" spans="2:21" ht="14.4">
      <c r="B48" s="1064">
        <v>29</v>
      </c>
      <c r="C48" s="1081">
        <v>4851</v>
      </c>
      <c r="D48" s="1026"/>
      <c r="E48" s="1020" t="s">
        <v>1098</v>
      </c>
      <c r="F48" s="1020"/>
      <c r="G48" s="1020"/>
      <c r="H48" s="994">
        <v>25</v>
      </c>
      <c r="I48" s="1092"/>
      <c r="J48" s="992">
        <f>+'T-Balan21'!E29</f>
        <v>326275</v>
      </c>
      <c r="K48" s="1005">
        <f t="shared" si="0"/>
        <v>-326275</v>
      </c>
      <c r="L48" s="402"/>
      <c r="M48" s="402"/>
      <c r="N48" s="485">
        <v>150</v>
      </c>
      <c r="O48" s="23"/>
      <c r="P48" s="23"/>
      <c r="Q48" s="23"/>
      <c r="R48" s="24"/>
      <c r="S48" s="25"/>
      <c r="T48" s="24"/>
      <c r="U48" s="26"/>
    </row>
    <row r="49" spans="2:21" ht="15" thickBot="1">
      <c r="B49" s="1064">
        <v>30</v>
      </c>
      <c r="C49" s="1081">
        <v>4881</v>
      </c>
      <c r="D49" s="1026"/>
      <c r="E49" s="1048" t="s">
        <v>1099</v>
      </c>
      <c r="F49" s="1048"/>
      <c r="G49" s="1048"/>
      <c r="H49" s="994">
        <v>21</v>
      </c>
      <c r="I49" s="1092"/>
      <c r="J49" s="992">
        <f>+'T-Balan21'!E25</f>
        <v>2000</v>
      </c>
      <c r="K49" s="1005">
        <f t="shared" si="0"/>
        <v>-2000</v>
      </c>
      <c r="L49" s="402"/>
      <c r="M49" s="402"/>
      <c r="O49" s="23"/>
      <c r="P49" s="23"/>
      <c r="Q49" s="23"/>
      <c r="R49" s="24"/>
      <c r="S49" s="25"/>
      <c r="T49" s="24"/>
      <c r="U49" s="26"/>
    </row>
    <row r="50" spans="2:21" ht="15" thickBot="1">
      <c r="B50" s="1064">
        <v>31</v>
      </c>
      <c r="C50" s="1081">
        <v>4881</v>
      </c>
      <c r="D50" s="1026"/>
      <c r="E50" s="1048" t="s">
        <v>922</v>
      </c>
      <c r="F50" s="1048"/>
      <c r="G50" s="1048"/>
      <c r="H50" s="994" t="s">
        <v>1579</v>
      </c>
      <c r="I50" s="1092"/>
      <c r="J50" s="992">
        <f>+'T-Balan21'!E73+'T-Balan21'!E496</f>
        <v>19086394</v>
      </c>
      <c r="K50" s="1005">
        <f t="shared" si="0"/>
        <v>-19086394</v>
      </c>
      <c r="L50" s="713" t="s">
        <v>1579</v>
      </c>
      <c r="M50" s="691"/>
      <c r="N50" s="485">
        <v>90</v>
      </c>
      <c r="O50" s="23"/>
      <c r="P50" s="23"/>
      <c r="Q50" s="23"/>
      <c r="R50" s="24"/>
      <c r="S50" s="25"/>
      <c r="T50" s="24"/>
      <c r="U50" s="26"/>
    </row>
    <row r="51" spans="2:21" ht="14.4">
      <c r="B51" s="1064">
        <v>32</v>
      </c>
      <c r="C51" s="1081">
        <v>4851</v>
      </c>
      <c r="D51" s="1026"/>
      <c r="E51" s="1020" t="s">
        <v>12</v>
      </c>
      <c r="F51" s="1020"/>
      <c r="G51" s="1020"/>
      <c r="H51" s="994">
        <v>41</v>
      </c>
      <c r="I51" s="1092"/>
      <c r="J51" s="992">
        <f>+'T-Balan21'!E45</f>
        <v>0</v>
      </c>
      <c r="K51" s="1005">
        <f t="shared" si="0"/>
        <v>0</v>
      </c>
      <c r="L51" s="402"/>
      <c r="M51" s="402"/>
      <c r="N51" s="485">
        <v>6</v>
      </c>
      <c r="O51" s="23"/>
      <c r="P51" s="23"/>
      <c r="Q51" s="23"/>
      <c r="R51" s="24"/>
      <c r="S51" s="25"/>
      <c r="T51" s="24"/>
      <c r="U51" s="26"/>
    </row>
    <row r="52" spans="2:21" ht="14.4">
      <c r="B52" s="1064">
        <v>33</v>
      </c>
      <c r="C52" s="1081">
        <v>4851</v>
      </c>
      <c r="D52" s="1026"/>
      <c r="E52" s="1020" t="s">
        <v>13</v>
      </c>
      <c r="F52" s="1020"/>
      <c r="G52" s="1020"/>
      <c r="H52" s="994">
        <v>42</v>
      </c>
      <c r="I52" s="1092"/>
      <c r="J52" s="992">
        <f>+'T-Balan21'!E46</f>
        <v>0</v>
      </c>
      <c r="K52" s="1005">
        <f t="shared" si="0"/>
        <v>0</v>
      </c>
      <c r="L52" s="402"/>
      <c r="M52" s="402"/>
      <c r="N52" s="485">
        <v>4</v>
      </c>
      <c r="O52" s="23"/>
      <c r="P52" s="23"/>
      <c r="Q52" s="23"/>
      <c r="R52" s="24"/>
      <c r="S52" s="25"/>
      <c r="T52" s="24"/>
      <c r="U52" s="26"/>
    </row>
    <row r="53" spans="2:21" ht="14.4">
      <c r="B53" s="1064">
        <v>34</v>
      </c>
      <c r="C53" s="1081">
        <v>4881</v>
      </c>
      <c r="D53" s="1026"/>
      <c r="E53" s="1020" t="s">
        <v>1510</v>
      </c>
      <c r="F53" s="1020"/>
      <c r="G53" s="1020"/>
      <c r="H53" s="994">
        <v>491</v>
      </c>
      <c r="I53" s="1092"/>
      <c r="J53" s="992">
        <f>+'T-Balan21'!E495</f>
        <v>0</v>
      </c>
      <c r="K53" s="1005">
        <f t="shared" si="0"/>
        <v>0</v>
      </c>
      <c r="L53" s="402"/>
      <c r="M53" s="402"/>
      <c r="O53" s="23"/>
      <c r="P53" s="23"/>
      <c r="Q53" s="23"/>
      <c r="R53" s="24"/>
      <c r="S53" s="25"/>
      <c r="T53" s="24"/>
      <c r="U53" s="26"/>
    </row>
    <row r="54" spans="2:21" ht="14.4">
      <c r="D54" s="1026"/>
      <c r="E54" s="1020"/>
      <c r="F54" s="1020"/>
      <c r="G54" s="1020"/>
      <c r="H54" s="994"/>
      <c r="I54" s="1092"/>
      <c r="J54" s="1001">
        <f>SUM(J42:J53)</f>
        <v>24132007</v>
      </c>
      <c r="K54" s="1005">
        <f t="shared" si="0"/>
        <v>-24132007</v>
      </c>
      <c r="L54" s="402">
        <f>+J54</f>
        <v>24132007</v>
      </c>
      <c r="M54" s="402"/>
      <c r="O54" s="23"/>
      <c r="P54" s="23"/>
      <c r="Q54" s="23"/>
      <c r="R54" s="24"/>
      <c r="S54" s="25"/>
      <c r="T54" s="24"/>
      <c r="U54" s="26"/>
    </row>
    <row r="55" spans="2:21" ht="14.4">
      <c r="D55" s="1026"/>
      <c r="E55" s="1049" t="s">
        <v>927</v>
      </c>
      <c r="F55" s="1049"/>
      <c r="G55" s="1049"/>
      <c r="H55" s="997"/>
      <c r="I55" s="1092"/>
      <c r="J55" s="1002"/>
      <c r="K55" s="1005">
        <f t="shared" si="0"/>
        <v>0</v>
      </c>
      <c r="L55" s="440"/>
      <c r="M55" s="440"/>
      <c r="N55" s="532">
        <v>250</v>
      </c>
      <c r="O55" s="23"/>
      <c r="P55" s="23"/>
      <c r="Q55" s="23"/>
      <c r="R55" s="24"/>
      <c r="S55" s="25"/>
      <c r="T55" s="24"/>
      <c r="U55" s="26"/>
    </row>
    <row r="56" spans="2:21" ht="14.4">
      <c r="B56" s="1064">
        <v>35</v>
      </c>
      <c r="C56" s="1081">
        <v>4827</v>
      </c>
      <c r="D56" s="1026">
        <v>32</v>
      </c>
      <c r="E56" s="1020" t="s">
        <v>648</v>
      </c>
      <c r="F56" s="1020"/>
      <c r="G56" s="1020"/>
      <c r="H56" s="994">
        <v>28</v>
      </c>
      <c r="I56" s="1092"/>
      <c r="J56" s="992">
        <f>+'T-Balan21'!E32</f>
        <v>1395004.31</v>
      </c>
      <c r="K56" s="1005">
        <f t="shared" si="0"/>
        <v>-1395004.31</v>
      </c>
      <c r="L56" s="402">
        <f>+J56+J58</f>
        <v>4114932.17</v>
      </c>
      <c r="M56" s="402"/>
      <c r="N56" s="485">
        <v>46</v>
      </c>
      <c r="O56" s="23"/>
      <c r="P56" s="23"/>
      <c r="Q56" s="23"/>
      <c r="R56" s="24">
        <v>17</v>
      </c>
      <c r="S56" s="25">
        <v>97</v>
      </c>
      <c r="T56" s="24" t="s">
        <v>695</v>
      </c>
      <c r="U56" s="26">
        <v>22000000</v>
      </c>
    </row>
    <row r="57" spans="2:21" ht="14.4">
      <c r="B57" s="1064">
        <v>36</v>
      </c>
      <c r="C57" s="1081">
        <v>4888</v>
      </c>
      <c r="D57" s="1026"/>
      <c r="E57" s="1037" t="str">
        <f>+'T-Balan21'!D558</f>
        <v>Printer,  Monitor, Scanner Purchases</v>
      </c>
      <c r="F57" s="1020"/>
      <c r="G57" s="1020"/>
      <c r="H57" s="994">
        <v>554</v>
      </c>
      <c r="I57" s="1092"/>
      <c r="J57" s="992">
        <f>+'T-Balan21'!E558</f>
        <v>18486</v>
      </c>
      <c r="K57" s="1005">
        <f t="shared" si="0"/>
        <v>-18486</v>
      </c>
      <c r="L57" s="402"/>
      <c r="M57" s="402"/>
      <c r="O57" s="23"/>
      <c r="P57" s="23"/>
      <c r="Q57" s="23"/>
      <c r="R57" s="24"/>
      <c r="S57" s="25"/>
      <c r="T57" s="24"/>
      <c r="U57" s="26"/>
    </row>
    <row r="58" spans="2:21" ht="14.4">
      <c r="B58" s="1064">
        <v>37</v>
      </c>
      <c r="D58" s="1026">
        <v>33</v>
      </c>
      <c r="E58" s="1037" t="s">
        <v>1819</v>
      </c>
      <c r="F58" s="1037"/>
      <c r="G58" s="1037"/>
      <c r="H58" s="994" t="s">
        <v>1808</v>
      </c>
      <c r="I58" s="1092"/>
      <c r="J58" s="1003">
        <f>+'T-Balan21'!E33+'T-Balan21'!E560+'T-Balan21'!E562</f>
        <v>2719927.86</v>
      </c>
      <c r="K58" s="1005">
        <f t="shared" si="0"/>
        <v>-2719927.86</v>
      </c>
      <c r="L58" s="402"/>
      <c r="M58" s="402"/>
      <c r="N58" s="485">
        <v>50</v>
      </c>
      <c r="O58" s="23"/>
      <c r="P58" s="23"/>
      <c r="Q58" s="23"/>
      <c r="R58" s="23"/>
      <c r="S58" s="23"/>
      <c r="T58" s="23"/>
      <c r="U58" s="36">
        <f>SUM(U56:U56)</f>
        <v>22000000</v>
      </c>
    </row>
    <row r="59" spans="2:21" ht="14.4">
      <c r="B59" s="1064">
        <v>38</v>
      </c>
      <c r="C59" s="1081">
        <v>4806</v>
      </c>
      <c r="D59" s="1026">
        <v>34</v>
      </c>
      <c r="E59" s="1020" t="s">
        <v>649</v>
      </c>
      <c r="F59" s="1020"/>
      <c r="G59" s="1020"/>
      <c r="H59" s="994">
        <v>30</v>
      </c>
      <c r="I59" s="1092"/>
      <c r="J59" s="992">
        <f>+'T-Balan21'!E34</f>
        <v>1210866.26</v>
      </c>
      <c r="K59" s="1005">
        <f t="shared" si="0"/>
        <v>-1210866.26</v>
      </c>
      <c r="L59" s="402"/>
      <c r="M59" s="402"/>
      <c r="N59" s="485">
        <v>170</v>
      </c>
      <c r="O59" s="23"/>
      <c r="P59" s="23"/>
      <c r="Q59" s="23"/>
      <c r="R59" s="23"/>
      <c r="S59" s="23"/>
      <c r="T59" s="23"/>
      <c r="U59" s="29"/>
    </row>
    <row r="60" spans="2:21" ht="14.4">
      <c r="B60" s="1064">
        <v>39</v>
      </c>
      <c r="C60" s="1081">
        <v>4821</v>
      </c>
      <c r="D60" s="1026">
        <v>35</v>
      </c>
      <c r="E60" s="1048" t="s">
        <v>559</v>
      </c>
      <c r="F60" s="1048"/>
      <c r="G60" s="1048"/>
      <c r="H60" s="994">
        <v>31</v>
      </c>
      <c r="I60" s="1092"/>
      <c r="J60" s="992">
        <f>+'T-Balan21'!E35</f>
        <v>11619940.609999999</v>
      </c>
      <c r="K60" s="1005">
        <f t="shared" si="0"/>
        <v>-11619940.609999999</v>
      </c>
      <c r="L60" s="402"/>
      <c r="M60" s="402"/>
      <c r="N60" s="485">
        <v>350</v>
      </c>
      <c r="O60" s="23"/>
      <c r="P60" s="23"/>
      <c r="Q60" s="23"/>
      <c r="R60" s="23"/>
      <c r="S60" s="23"/>
      <c r="T60" s="23"/>
      <c r="U60" s="36">
        <f>U44+U58</f>
        <v>-41038237.450000003</v>
      </c>
    </row>
    <row r="61" spans="2:21">
      <c r="B61" s="1064">
        <v>40</v>
      </c>
      <c r="C61" s="1081">
        <v>4911</v>
      </c>
      <c r="D61" s="1026">
        <v>36</v>
      </c>
      <c r="E61" s="1020" t="s">
        <v>1176</v>
      </c>
      <c r="F61" s="1020"/>
      <c r="G61" s="1020"/>
      <c r="H61" s="994" t="s">
        <v>1806</v>
      </c>
      <c r="I61" s="1092"/>
      <c r="J61" s="1004">
        <f>+'T-Balan21'!E36+'T-Balan21'!E559</f>
        <v>1111216</v>
      </c>
      <c r="K61" s="1005">
        <f t="shared" si="0"/>
        <v>-1111216</v>
      </c>
      <c r="L61" s="402"/>
      <c r="M61" s="402"/>
      <c r="N61" s="485">
        <v>15</v>
      </c>
    </row>
    <row r="62" spans="2:21">
      <c r="B62" s="1064">
        <v>41</v>
      </c>
      <c r="C62" s="1081">
        <v>4836</v>
      </c>
      <c r="D62" s="1026">
        <v>37</v>
      </c>
      <c r="E62" s="1020" t="s">
        <v>679</v>
      </c>
      <c r="F62" s="1020"/>
      <c r="G62" s="1020"/>
      <c r="H62" s="994">
        <v>33</v>
      </c>
      <c r="I62" s="1092"/>
      <c r="J62" s="992">
        <f>+'T-Balan21'!E37</f>
        <v>1036942</v>
      </c>
      <c r="K62" s="1005">
        <f t="shared" si="0"/>
        <v>-1036942</v>
      </c>
      <c r="L62" s="402"/>
      <c r="M62" s="402"/>
      <c r="N62" s="485">
        <v>16</v>
      </c>
    </row>
    <row r="63" spans="2:21">
      <c r="B63" s="1064">
        <v>42</v>
      </c>
      <c r="C63" s="1081">
        <v>4816</v>
      </c>
      <c r="D63" s="1026">
        <v>38</v>
      </c>
      <c r="E63" s="1020" t="s">
        <v>1230</v>
      </c>
      <c r="F63" s="1020"/>
      <c r="G63" s="1020"/>
      <c r="H63" s="994">
        <v>34</v>
      </c>
      <c r="I63" s="1092">
        <v>2000000</v>
      </c>
      <c r="J63" s="992">
        <f>+'T-Balan21'!E38</f>
        <v>827015</v>
      </c>
      <c r="K63" s="1005">
        <f t="shared" si="0"/>
        <v>1172985</v>
      </c>
      <c r="L63" s="706">
        <f>+J63+J64</f>
        <v>2562040</v>
      </c>
      <c r="M63" s="440"/>
      <c r="N63" s="485">
        <v>29</v>
      </c>
    </row>
    <row r="64" spans="2:21">
      <c r="B64" s="1064">
        <v>43</v>
      </c>
      <c r="C64" s="1081">
        <v>4793</v>
      </c>
      <c r="D64" s="1026">
        <v>39</v>
      </c>
      <c r="E64" s="1020" t="s">
        <v>891</v>
      </c>
      <c r="F64" s="1020"/>
      <c r="G64" s="1020"/>
      <c r="H64" s="994">
        <v>35</v>
      </c>
      <c r="I64" s="1092">
        <v>2000000</v>
      </c>
      <c r="J64" s="1004">
        <f>+'T-Balan21'!E39</f>
        <v>1735025</v>
      </c>
      <c r="K64" s="1005">
        <f t="shared" si="0"/>
        <v>264975</v>
      </c>
      <c r="L64" s="402"/>
      <c r="M64" s="402"/>
      <c r="N64" s="485">
        <v>8</v>
      </c>
    </row>
    <row r="65" spans="2:14" ht="14.4" thickBot="1">
      <c r="B65" s="1064">
        <v>44</v>
      </c>
      <c r="C65" s="1081">
        <v>4911</v>
      </c>
      <c r="D65" s="1026">
        <v>40</v>
      </c>
      <c r="E65" s="1020" t="s">
        <v>1413</v>
      </c>
      <c r="F65" s="1020"/>
      <c r="G65" s="1020"/>
      <c r="H65" s="994">
        <v>36</v>
      </c>
      <c r="I65" s="1092"/>
      <c r="J65" s="992">
        <f>+'T-Balan21'!E40</f>
        <v>397939</v>
      </c>
      <c r="K65" s="1005">
        <f t="shared" si="0"/>
        <v>-397939</v>
      </c>
      <c r="L65" s="402"/>
      <c r="M65" s="402"/>
      <c r="N65" s="485">
        <v>7</v>
      </c>
    </row>
    <row r="66" spans="2:14" ht="14.4" thickBot="1">
      <c r="B66" s="1064">
        <v>45</v>
      </c>
      <c r="C66" s="1081">
        <v>4815</v>
      </c>
      <c r="D66" s="1026">
        <v>41</v>
      </c>
      <c r="E66" s="1020" t="s">
        <v>893</v>
      </c>
      <c r="F66" s="1020"/>
      <c r="G66" s="1020"/>
      <c r="H66" s="994">
        <v>37</v>
      </c>
      <c r="I66" s="1092"/>
      <c r="J66" s="992">
        <f>+'T-Balan21'!E41</f>
        <v>622518</v>
      </c>
      <c r="K66" s="1005">
        <f t="shared" si="0"/>
        <v>-622518</v>
      </c>
      <c r="L66" s="982">
        <v>37</v>
      </c>
      <c r="M66" s="692"/>
      <c r="N66" s="485">
        <v>13</v>
      </c>
    </row>
    <row r="67" spans="2:14">
      <c r="B67" s="1064">
        <v>46</v>
      </c>
      <c r="C67" s="1081">
        <v>4828</v>
      </c>
      <c r="D67" s="1026">
        <v>42</v>
      </c>
      <c r="E67" s="1020" t="s">
        <v>894</v>
      </c>
      <c r="F67" s="1020"/>
      <c r="G67" s="1020"/>
      <c r="H67" s="994">
        <v>38</v>
      </c>
      <c r="I67" s="1092"/>
      <c r="J67" s="992">
        <f>+'T-Balan21'!E42</f>
        <v>157585</v>
      </c>
      <c r="K67" s="1005">
        <f t="shared" si="0"/>
        <v>-157585</v>
      </c>
      <c r="L67" s="562">
        <v>38</v>
      </c>
      <c r="M67" s="562"/>
    </row>
    <row r="68" spans="2:14">
      <c r="B68" s="1064">
        <v>47</v>
      </c>
      <c r="C68" s="1081">
        <v>4823</v>
      </c>
      <c r="D68" s="1026">
        <v>43</v>
      </c>
      <c r="E68" s="1037" t="s">
        <v>895</v>
      </c>
      <c r="F68" s="1037"/>
      <c r="G68" s="1037"/>
      <c r="H68" s="994">
        <v>39</v>
      </c>
      <c r="I68" s="1092"/>
      <c r="J68" s="992">
        <f>+'T-Balan21'!E43</f>
        <v>14498529.41</v>
      </c>
      <c r="K68" s="1005">
        <f t="shared" si="0"/>
        <v>-14498529.41</v>
      </c>
      <c r="L68" s="402"/>
      <c r="M68" s="402"/>
      <c r="N68" s="485">
        <v>200</v>
      </c>
    </row>
    <row r="69" spans="2:14">
      <c r="B69" s="1064">
        <v>48</v>
      </c>
      <c r="C69" s="1081">
        <v>4901</v>
      </c>
      <c r="D69" s="1026">
        <v>44</v>
      </c>
      <c r="E69" s="1020" t="s">
        <v>1082</v>
      </c>
      <c r="F69" s="1020"/>
      <c r="G69" s="1020"/>
      <c r="H69" s="994">
        <v>40</v>
      </c>
      <c r="I69" s="1092"/>
      <c r="J69" s="992">
        <f>+'T-Balan21'!E44</f>
        <v>5383251.4299999997</v>
      </c>
      <c r="K69" s="1005">
        <f t="shared" si="0"/>
        <v>-5383251.4299999997</v>
      </c>
      <c r="L69" s="402"/>
      <c r="M69" s="402"/>
      <c r="N69" s="485">
        <v>100</v>
      </c>
    </row>
    <row r="70" spans="2:14">
      <c r="B70" s="1064">
        <v>49</v>
      </c>
      <c r="C70" s="1081">
        <v>4846</v>
      </c>
      <c r="D70" s="1026">
        <v>47</v>
      </c>
      <c r="E70" s="1020" t="s">
        <v>897</v>
      </c>
      <c r="F70" s="1020"/>
      <c r="G70" s="1020"/>
      <c r="H70" s="994">
        <v>43</v>
      </c>
      <c r="I70" s="1092"/>
      <c r="J70" s="992">
        <f>+'T-Balan21'!E47</f>
        <v>0</v>
      </c>
      <c r="K70" s="1005">
        <f t="shared" si="0"/>
        <v>0</v>
      </c>
      <c r="L70" s="402"/>
      <c r="M70" s="402"/>
      <c r="N70" s="485">
        <v>167</v>
      </c>
    </row>
    <row r="71" spans="2:14">
      <c r="B71" s="1064">
        <v>50</v>
      </c>
      <c r="C71" s="1081">
        <v>4900</v>
      </c>
      <c r="D71" s="1026">
        <v>48</v>
      </c>
      <c r="E71" s="1020" t="s">
        <v>898</v>
      </c>
      <c r="F71" s="1020"/>
      <c r="G71" s="1020"/>
      <c r="H71" s="994">
        <v>44</v>
      </c>
      <c r="I71" s="1092"/>
      <c r="J71" s="992">
        <f>+'T-Balan21'!E48</f>
        <v>555834</v>
      </c>
      <c r="K71" s="1005">
        <f t="shared" si="0"/>
        <v>-555834</v>
      </c>
      <c r="L71" s="402"/>
      <c r="M71" s="402"/>
      <c r="N71" s="485">
        <v>18</v>
      </c>
    </row>
    <row r="72" spans="2:14">
      <c r="C72" s="1081">
        <v>4828</v>
      </c>
      <c r="D72" s="1026"/>
      <c r="E72" s="1050" t="s">
        <v>1083</v>
      </c>
      <c r="F72" s="1050"/>
      <c r="G72" s="1050"/>
      <c r="H72" s="1006"/>
      <c r="I72" s="1095"/>
      <c r="J72" s="992"/>
      <c r="K72" s="1005">
        <f t="shared" si="0"/>
        <v>0</v>
      </c>
      <c r="L72" s="402"/>
      <c r="M72" s="402"/>
    </row>
    <row r="73" spans="2:14">
      <c r="B73" s="1064">
        <v>51</v>
      </c>
      <c r="C73" s="1081">
        <v>4828</v>
      </c>
      <c r="D73" s="1026">
        <v>102</v>
      </c>
      <c r="E73" s="1020" t="s">
        <v>230</v>
      </c>
      <c r="F73" s="1028" t="s">
        <v>1778</v>
      </c>
      <c r="G73" s="1051">
        <f>+'T-Balan21'!E102</f>
        <v>63825</v>
      </c>
      <c r="H73" s="985">
        <v>98</v>
      </c>
      <c r="I73" s="1092"/>
      <c r="J73" s="992"/>
      <c r="K73" s="1005">
        <f t="shared" si="0"/>
        <v>0</v>
      </c>
      <c r="L73" s="402"/>
      <c r="M73" s="402"/>
    </row>
    <row r="74" spans="2:14">
      <c r="B74" s="1064">
        <v>52</v>
      </c>
      <c r="C74" s="1081">
        <v>4828</v>
      </c>
      <c r="D74" s="1026">
        <v>103</v>
      </c>
      <c r="E74" s="1020" t="s">
        <v>231</v>
      </c>
      <c r="F74" s="1030" t="s">
        <v>1779</v>
      </c>
      <c r="G74" s="1052">
        <f>+'T-Balan21'!E103</f>
        <v>0</v>
      </c>
      <c r="H74" s="985">
        <v>99</v>
      </c>
      <c r="I74" s="1092"/>
      <c r="J74" s="992"/>
      <c r="K74" s="1005">
        <f t="shared" si="0"/>
        <v>0</v>
      </c>
      <c r="L74" s="402"/>
      <c r="M74" s="402"/>
    </row>
    <row r="75" spans="2:14">
      <c r="B75" s="1064">
        <v>53</v>
      </c>
      <c r="C75" s="1081">
        <v>4828</v>
      </c>
      <c r="D75" s="1026">
        <v>104</v>
      </c>
      <c r="E75" s="1020" t="s">
        <v>245</v>
      </c>
      <c r="F75" s="1030" t="s">
        <v>1780</v>
      </c>
      <c r="G75" s="1052">
        <f>+'T-Balan21'!E104</f>
        <v>350</v>
      </c>
      <c r="H75" s="985">
        <v>100</v>
      </c>
      <c r="I75" s="1092"/>
      <c r="J75" s="991">
        <f>+G80</f>
        <v>352927.5</v>
      </c>
      <c r="K75" s="1005">
        <f t="shared" si="0"/>
        <v>-352927.5</v>
      </c>
      <c r="L75" s="402"/>
      <c r="M75" s="402"/>
      <c r="N75" s="485">
        <v>10</v>
      </c>
    </row>
    <row r="76" spans="2:14">
      <c r="B76" s="1064">
        <v>54</v>
      </c>
      <c r="C76" s="1081">
        <v>4828</v>
      </c>
      <c r="D76" s="1026">
        <v>105</v>
      </c>
      <c r="E76" s="1020" t="s">
        <v>246</v>
      </c>
      <c r="F76" s="1030" t="s">
        <v>1781</v>
      </c>
      <c r="G76" s="1052">
        <f>+'T-Balan21'!E105</f>
        <v>218652.5</v>
      </c>
      <c r="H76" s="985">
        <v>101</v>
      </c>
      <c r="I76" s="1092"/>
      <c r="J76" s="992"/>
      <c r="K76" s="1005">
        <f t="shared" si="0"/>
        <v>0</v>
      </c>
      <c r="L76" s="402"/>
      <c r="M76" s="402"/>
    </row>
    <row r="77" spans="2:14">
      <c r="B77" s="1064">
        <v>55</v>
      </c>
      <c r="C77" s="1081">
        <v>4828</v>
      </c>
      <c r="D77" s="1026">
        <v>106</v>
      </c>
      <c r="E77" s="1020" t="s">
        <v>1447</v>
      </c>
      <c r="F77" s="1030" t="s">
        <v>1782</v>
      </c>
      <c r="G77" s="1052">
        <f>+'T-Balan21'!E106</f>
        <v>59340</v>
      </c>
      <c r="H77" s="985">
        <v>102</v>
      </c>
      <c r="I77" s="1092"/>
      <c r="J77" s="992"/>
      <c r="K77" s="1005">
        <f t="shared" si="0"/>
        <v>0</v>
      </c>
      <c r="L77" s="402"/>
      <c r="M77" s="402"/>
    </row>
    <row r="78" spans="2:14">
      <c r="B78" s="1064">
        <v>56</v>
      </c>
      <c r="C78" s="1081">
        <v>4828</v>
      </c>
      <c r="D78" s="1026">
        <v>107</v>
      </c>
      <c r="E78" s="1020" t="s">
        <v>247</v>
      </c>
      <c r="F78" s="1030" t="s">
        <v>1783</v>
      </c>
      <c r="G78" s="1052">
        <f>+'T-Balan21'!E107</f>
        <v>10260</v>
      </c>
      <c r="H78" s="985">
        <v>103</v>
      </c>
      <c r="I78" s="1092"/>
      <c r="J78" s="992"/>
      <c r="K78" s="1005">
        <f t="shared" si="0"/>
        <v>0</v>
      </c>
      <c r="L78" s="402"/>
      <c r="M78" s="402"/>
    </row>
    <row r="79" spans="2:14">
      <c r="C79" s="1081">
        <v>4828</v>
      </c>
      <c r="D79" s="1026"/>
      <c r="E79" s="1020" t="s">
        <v>1811</v>
      </c>
      <c r="F79" s="1030" t="s">
        <v>1812</v>
      </c>
      <c r="G79" s="1053">
        <f>+'T-Balan21'!E336</f>
        <v>500</v>
      </c>
      <c r="H79" s="985">
        <v>332</v>
      </c>
      <c r="I79" s="1092"/>
      <c r="J79" s="992"/>
      <c r="K79" s="1005">
        <f t="shared" si="0"/>
        <v>0</v>
      </c>
      <c r="L79" s="402"/>
      <c r="M79" s="402"/>
    </row>
    <row r="80" spans="2:14">
      <c r="D80" s="1026"/>
      <c r="E80" s="1020"/>
      <c r="F80" s="1020"/>
      <c r="G80" s="1054">
        <f>SUM(G73:G79)</f>
        <v>352927.5</v>
      </c>
      <c r="H80" s="994"/>
      <c r="I80" s="1092"/>
      <c r="J80" s="992"/>
      <c r="K80" s="1005">
        <f t="shared" si="0"/>
        <v>0</v>
      </c>
      <c r="L80" s="402"/>
      <c r="M80" s="402"/>
    </row>
    <row r="81" spans="2:18">
      <c r="D81" s="1026"/>
      <c r="E81" s="1050" t="s">
        <v>1084</v>
      </c>
      <c r="F81" s="1050"/>
      <c r="G81" s="1050"/>
      <c r="H81" s="1006"/>
      <c r="I81" s="1095"/>
      <c r="J81" s="992"/>
      <c r="K81" s="1005">
        <f t="shared" si="0"/>
        <v>0</v>
      </c>
      <c r="L81" s="402"/>
      <c r="M81" s="402"/>
    </row>
    <row r="82" spans="2:18">
      <c r="B82" s="1064">
        <v>57</v>
      </c>
      <c r="C82" s="1081">
        <v>4845</v>
      </c>
      <c r="D82" s="1026">
        <v>49</v>
      </c>
      <c r="E82" s="1020" t="s">
        <v>1511</v>
      </c>
      <c r="F82" s="1020"/>
      <c r="G82" s="1020"/>
      <c r="H82" s="994">
        <v>45</v>
      </c>
      <c r="I82" s="1092"/>
      <c r="J82" s="992">
        <f>+'T-Balan21'!E49</f>
        <v>3789900</v>
      </c>
      <c r="K82" s="1005">
        <f t="shared" si="0"/>
        <v>-3789900</v>
      </c>
      <c r="L82" s="402"/>
      <c r="M82" s="402"/>
      <c r="N82" s="485">
        <v>65</v>
      </c>
    </row>
    <row r="83" spans="2:18">
      <c r="B83" s="1064">
        <v>58</v>
      </c>
      <c r="C83" s="1081">
        <v>4845</v>
      </c>
      <c r="D83" s="1026">
        <v>50</v>
      </c>
      <c r="E83" s="1020" t="s">
        <v>1233</v>
      </c>
      <c r="F83" s="1020"/>
      <c r="G83" s="1020"/>
      <c r="H83" s="994">
        <v>534</v>
      </c>
      <c r="I83" s="1092"/>
      <c r="J83" s="992">
        <f>+'T-Balan21'!E538</f>
        <v>39853200</v>
      </c>
      <c r="K83" s="1005">
        <f t="shared" ref="K83:K147" si="1">+I83-J83</f>
        <v>-39853200</v>
      </c>
      <c r="L83" s="402"/>
      <c r="M83" s="402"/>
      <c r="N83" s="485">
        <v>450</v>
      </c>
    </row>
    <row r="84" spans="2:18" ht="14.4" thickBot="1">
      <c r="B84" s="1064">
        <v>59</v>
      </c>
      <c r="C84" s="1081">
        <v>4840</v>
      </c>
      <c r="D84" s="1026">
        <v>51</v>
      </c>
      <c r="E84" s="1020" t="s">
        <v>1512</v>
      </c>
      <c r="F84" s="1020"/>
      <c r="G84" s="1020"/>
      <c r="H84" s="994">
        <v>47</v>
      </c>
      <c r="I84" s="1092"/>
      <c r="J84" s="992">
        <f>+'T-Balan21'!E51</f>
        <v>12367722</v>
      </c>
      <c r="K84" s="1005">
        <f t="shared" si="1"/>
        <v>-12367722</v>
      </c>
      <c r="L84" s="705">
        <f>+J84+J152</f>
        <v>12367722</v>
      </c>
      <c r="M84" s="402"/>
      <c r="N84" s="485">
        <v>100</v>
      </c>
    </row>
    <row r="85" spans="2:18" ht="14.4" thickBot="1">
      <c r="B85" s="1064">
        <v>60</v>
      </c>
      <c r="C85" s="1081">
        <v>4845</v>
      </c>
      <c r="D85" s="1026">
        <v>52</v>
      </c>
      <c r="E85" s="1020" t="s">
        <v>1833</v>
      </c>
      <c r="F85" s="1020"/>
      <c r="G85" s="1020"/>
      <c r="H85" s="994" t="s">
        <v>1835</v>
      </c>
      <c r="I85" s="1092"/>
      <c r="J85" s="992">
        <f>+'T-Balan21'!E52</f>
        <v>2275892</v>
      </c>
      <c r="K85" s="1005">
        <f t="shared" si="1"/>
        <v>-2275892</v>
      </c>
      <c r="L85" s="712" t="s">
        <v>1677</v>
      </c>
      <c r="M85" s="560"/>
      <c r="N85" s="485">
        <v>35</v>
      </c>
    </row>
    <row r="86" spans="2:18">
      <c r="D86" s="1026"/>
      <c r="E86" s="1020" t="s">
        <v>1834</v>
      </c>
      <c r="F86" s="1020"/>
      <c r="G86" s="1020"/>
      <c r="H86" s="994">
        <v>483</v>
      </c>
      <c r="I86" s="1092"/>
      <c r="J86" s="992">
        <f>+'T-Balan21'!E487</f>
        <v>1702901</v>
      </c>
      <c r="K86" s="1005">
        <f t="shared" si="1"/>
        <v>-1702901</v>
      </c>
      <c r="L86" s="560"/>
      <c r="M86" s="560"/>
    </row>
    <row r="87" spans="2:18" ht="14.4" thickBot="1">
      <c r="B87" s="1064">
        <v>62</v>
      </c>
      <c r="D87" s="1026">
        <v>54</v>
      </c>
      <c r="E87" s="1020" t="s">
        <v>16</v>
      </c>
      <c r="F87" s="1020"/>
      <c r="G87" s="1020"/>
      <c r="H87" s="994">
        <v>50</v>
      </c>
      <c r="I87" s="1092"/>
      <c r="J87" s="992">
        <f>+'T-Balan21'!E54</f>
        <v>108073</v>
      </c>
      <c r="K87" s="1005">
        <f t="shared" si="1"/>
        <v>-108073</v>
      </c>
      <c r="L87" s="402"/>
      <c r="M87" s="402"/>
      <c r="N87" s="485">
        <v>2</v>
      </c>
    </row>
    <row r="88" spans="2:18" ht="14.4" thickBot="1">
      <c r="B88" s="1064">
        <v>63</v>
      </c>
      <c r="C88" s="1081">
        <v>4824</v>
      </c>
      <c r="D88" s="1026">
        <v>57</v>
      </c>
      <c r="E88" s="1055" t="s">
        <v>19</v>
      </c>
      <c r="F88" s="1020"/>
      <c r="G88" s="1020"/>
      <c r="H88" s="1007" t="s">
        <v>1678</v>
      </c>
      <c r="I88" s="1092"/>
      <c r="J88" s="1003">
        <f>+'T-Balan21'!E57+'T-Balan21'!E218</f>
        <v>8010243.4500000002</v>
      </c>
      <c r="K88" s="1005">
        <f t="shared" si="1"/>
        <v>-8010243.4500000002</v>
      </c>
      <c r="L88" s="713" t="s">
        <v>1678</v>
      </c>
      <c r="M88" s="691"/>
      <c r="N88" s="485">
        <v>75</v>
      </c>
    </row>
    <row r="89" spans="2:18">
      <c r="B89" s="1064">
        <v>64</v>
      </c>
      <c r="C89" s="1081">
        <v>4824</v>
      </c>
      <c r="D89" s="1026"/>
      <c r="E89" s="1055" t="s">
        <v>1514</v>
      </c>
      <c r="F89" s="1020"/>
      <c r="G89" s="1020"/>
      <c r="H89" s="994"/>
      <c r="I89" s="1092"/>
      <c r="J89" s="992"/>
      <c r="K89" s="1005">
        <f t="shared" si="1"/>
        <v>0</v>
      </c>
      <c r="L89" s="402"/>
      <c r="M89" s="402"/>
      <c r="N89" s="485">
        <v>1</v>
      </c>
    </row>
    <row r="90" spans="2:18">
      <c r="B90" s="1064">
        <v>65</v>
      </c>
      <c r="C90" s="1081">
        <v>4801</v>
      </c>
      <c r="D90" s="1026">
        <v>58</v>
      </c>
      <c r="E90" s="1020" t="s">
        <v>20</v>
      </c>
      <c r="F90" s="1020"/>
      <c r="G90" s="1020"/>
      <c r="H90" s="994">
        <v>54</v>
      </c>
      <c r="I90" s="1092"/>
      <c r="J90" s="992">
        <f>+'T-Balan21'!E58</f>
        <v>1511195.5</v>
      </c>
      <c r="K90" s="1005">
        <f t="shared" si="1"/>
        <v>-1511195.5</v>
      </c>
      <c r="L90" s="402"/>
      <c r="M90" s="402"/>
      <c r="N90" s="485">
        <v>38</v>
      </c>
    </row>
    <row r="91" spans="2:18" ht="14.4" thickBot="1">
      <c r="B91" s="1064">
        <v>66</v>
      </c>
      <c r="D91" s="1026">
        <v>59</v>
      </c>
      <c r="E91" s="1020" t="s">
        <v>21</v>
      </c>
      <c r="F91" s="1020"/>
      <c r="G91" s="1020"/>
      <c r="H91" s="994">
        <v>55</v>
      </c>
      <c r="I91" s="1092"/>
      <c r="J91" s="992">
        <f>+'T-Balan21'!E59</f>
        <v>2092073</v>
      </c>
      <c r="K91" s="1005">
        <f t="shared" si="1"/>
        <v>-2092073</v>
      </c>
      <c r="L91" s="402"/>
      <c r="M91" s="402"/>
      <c r="N91" s="485">
        <v>34.5</v>
      </c>
    </row>
    <row r="92" spans="2:18" ht="14.4" thickBot="1">
      <c r="B92" s="1064">
        <v>67</v>
      </c>
      <c r="D92" s="1026">
        <v>60</v>
      </c>
      <c r="E92" s="1055" t="s">
        <v>22</v>
      </c>
      <c r="F92" s="1055"/>
      <c r="G92" s="1055"/>
      <c r="H92" s="994">
        <v>56</v>
      </c>
      <c r="I92" s="1092"/>
      <c r="J92" s="992">
        <f>+'T-Balan21'!E60</f>
        <v>7406002</v>
      </c>
      <c r="K92" s="1005">
        <f t="shared" si="1"/>
        <v>-7406002</v>
      </c>
      <c r="L92" s="722" t="s">
        <v>1580</v>
      </c>
      <c r="M92" s="562"/>
      <c r="N92" s="485">
        <v>34</v>
      </c>
    </row>
    <row r="93" spans="2:18">
      <c r="B93" s="1064">
        <v>68</v>
      </c>
      <c r="D93" s="1026"/>
      <c r="E93" s="1056" t="s">
        <v>1675</v>
      </c>
      <c r="F93" s="1037"/>
      <c r="G93" s="1037"/>
      <c r="H93" s="994">
        <v>549</v>
      </c>
      <c r="I93" s="1092"/>
      <c r="J93" s="992">
        <f>+'T-Balan21'!E553</f>
        <v>0</v>
      </c>
      <c r="K93" s="1005">
        <f t="shared" si="1"/>
        <v>0</v>
      </c>
      <c r="L93" s="562"/>
      <c r="M93" s="562"/>
    </row>
    <row r="94" spans="2:18">
      <c r="B94" s="1064">
        <v>69</v>
      </c>
      <c r="D94" s="1026"/>
      <c r="E94" s="1056" t="s">
        <v>1800</v>
      </c>
      <c r="F94" s="1037"/>
      <c r="G94" s="1037"/>
      <c r="H94" s="994">
        <v>550</v>
      </c>
      <c r="I94" s="1092"/>
      <c r="J94" s="992">
        <f>+'T-Balan21'!E554</f>
        <v>1711870</v>
      </c>
      <c r="K94" s="1005">
        <f t="shared" si="1"/>
        <v>-1711870</v>
      </c>
      <c r="L94" s="562"/>
      <c r="M94" s="562"/>
    </row>
    <row r="95" spans="2:18">
      <c r="B95" s="1064">
        <v>70</v>
      </c>
      <c r="D95" s="1026"/>
      <c r="E95" s="1057" t="s">
        <v>1859</v>
      </c>
      <c r="F95" s="1037"/>
      <c r="G95" s="1037"/>
      <c r="H95" s="994">
        <v>322</v>
      </c>
      <c r="I95" s="1092"/>
      <c r="J95" s="992">
        <f>+'T-Balan21'!E326</f>
        <v>0</v>
      </c>
      <c r="K95" s="1005">
        <f t="shared" si="1"/>
        <v>0</v>
      </c>
      <c r="L95" s="562"/>
      <c r="M95" s="562"/>
    </row>
    <row r="96" spans="2:18">
      <c r="B96" s="1064">
        <v>71</v>
      </c>
      <c r="D96" s="1026">
        <v>61</v>
      </c>
      <c r="E96" s="1020" t="s">
        <v>390</v>
      </c>
      <c r="F96" s="1020"/>
      <c r="G96" s="1020"/>
      <c r="H96" s="994">
        <v>57</v>
      </c>
      <c r="I96" s="1092"/>
      <c r="J96" s="992">
        <f>+'T-Balan21'!E61</f>
        <v>44356</v>
      </c>
      <c r="K96" s="1005">
        <f t="shared" si="1"/>
        <v>-44356</v>
      </c>
      <c r="L96" s="705">
        <v>74630</v>
      </c>
      <c r="M96" s="562"/>
      <c r="R96" s="542">
        <f>+J96</f>
        <v>44356</v>
      </c>
    </row>
    <row r="97" spans="2:18">
      <c r="B97" s="1064">
        <v>72</v>
      </c>
      <c r="D97" s="1026">
        <v>62</v>
      </c>
      <c r="E97" s="1020" t="s">
        <v>23</v>
      </c>
      <c r="F97" s="1020"/>
      <c r="G97" s="1020"/>
      <c r="H97" s="994">
        <v>58</v>
      </c>
      <c r="I97" s="1092"/>
      <c r="J97" s="992">
        <f>+'T-Balan21'!E62</f>
        <v>1178304</v>
      </c>
      <c r="K97" s="1005">
        <f t="shared" si="1"/>
        <v>-1178304</v>
      </c>
      <c r="L97" s="402"/>
      <c r="M97" s="402"/>
      <c r="N97" s="485">
        <v>16</v>
      </c>
      <c r="R97" s="563"/>
    </row>
    <row r="98" spans="2:18">
      <c r="B98" s="1064">
        <v>73</v>
      </c>
      <c r="D98" s="1026">
        <v>63</v>
      </c>
      <c r="E98" s="1020" t="s">
        <v>981</v>
      </c>
      <c r="F98" s="1020"/>
      <c r="G98" s="1020"/>
      <c r="H98" s="994">
        <v>59</v>
      </c>
      <c r="I98" s="1092"/>
      <c r="J98" s="992">
        <f>+'T-Balan21'!E63</f>
        <v>361431</v>
      </c>
      <c r="K98" s="1005">
        <f t="shared" si="1"/>
        <v>-361431</v>
      </c>
      <c r="L98" s="402"/>
      <c r="M98" s="402"/>
      <c r="N98" s="485">
        <v>15</v>
      </c>
      <c r="R98" s="563"/>
    </row>
    <row r="99" spans="2:18">
      <c r="B99" s="1064">
        <v>74</v>
      </c>
      <c r="C99" s="1081">
        <v>4810</v>
      </c>
      <c r="D99" s="1026">
        <v>95</v>
      </c>
      <c r="E99" s="1020" t="s">
        <v>235</v>
      </c>
      <c r="F99" s="1020"/>
      <c r="G99" s="1020"/>
      <c r="H99" s="994">
        <v>91</v>
      </c>
      <c r="I99" s="1092"/>
      <c r="J99" s="992">
        <f>+'T-Balan21'!E95</f>
        <v>14462616.199999999</v>
      </c>
      <c r="K99" s="1005">
        <f t="shared" si="1"/>
        <v>-14462616.199999999</v>
      </c>
      <c r="L99" s="402"/>
      <c r="M99" s="402"/>
      <c r="N99" s="485">
        <v>150</v>
      </c>
      <c r="R99" s="563"/>
    </row>
    <row r="100" spans="2:18">
      <c r="B100" s="1064">
        <v>75</v>
      </c>
      <c r="D100" s="1026">
        <v>94</v>
      </c>
      <c r="E100" s="1020" t="s">
        <v>27</v>
      </c>
      <c r="F100" s="1020"/>
      <c r="G100" s="1020"/>
      <c r="H100" s="994">
        <v>90</v>
      </c>
      <c r="I100" s="1092"/>
      <c r="J100" s="992">
        <f>+'T-Balan21'!E94</f>
        <v>1042449.11</v>
      </c>
      <c r="K100" s="1005">
        <f t="shared" si="1"/>
        <v>-1042449.11</v>
      </c>
      <c r="L100" s="705">
        <f>+J100+J101</f>
        <v>4480100.03</v>
      </c>
      <c r="M100" s="402"/>
      <c r="N100" s="485">
        <v>110</v>
      </c>
      <c r="R100" s="563"/>
    </row>
    <row r="101" spans="2:18">
      <c r="B101" s="1064">
        <v>76</v>
      </c>
      <c r="C101" s="1081">
        <v>4814</v>
      </c>
      <c r="D101" s="1026">
        <v>96</v>
      </c>
      <c r="E101" s="1020" t="s">
        <v>236</v>
      </c>
      <c r="F101" s="1020"/>
      <c r="G101" s="1020"/>
      <c r="H101" s="994">
        <v>92</v>
      </c>
      <c r="I101" s="1092"/>
      <c r="J101" s="992">
        <f>+'T-Balan21'!E96</f>
        <v>3437650.92</v>
      </c>
      <c r="K101" s="1005">
        <f t="shared" si="1"/>
        <v>-3437650.92</v>
      </c>
      <c r="L101" s="706"/>
      <c r="M101" s="560"/>
      <c r="N101" s="485">
        <f>+J101-P101</f>
        <v>-1684755.9699999997</v>
      </c>
      <c r="P101">
        <v>5122406.8899999997</v>
      </c>
      <c r="R101" s="542">
        <f>+N101</f>
        <v>-1684755.9699999997</v>
      </c>
    </row>
    <row r="102" spans="2:18">
      <c r="B102" s="1064">
        <v>77</v>
      </c>
      <c r="D102" s="1026">
        <v>97</v>
      </c>
      <c r="E102" s="1055" t="s">
        <v>237</v>
      </c>
      <c r="F102" s="1037"/>
      <c r="G102" s="1037"/>
      <c r="H102" s="994">
        <v>93</v>
      </c>
      <c r="I102" s="1092"/>
      <c r="J102" s="992">
        <f>+'T-Balan21'!E97</f>
        <v>671638</v>
      </c>
      <c r="K102" s="1005">
        <f t="shared" si="1"/>
        <v>-671638</v>
      </c>
      <c r="L102" s="705">
        <f>+J102+J68</f>
        <v>15170167.41</v>
      </c>
      <c r="M102" s="562"/>
      <c r="R102" s="563"/>
    </row>
    <row r="103" spans="2:18">
      <c r="B103" s="1064">
        <v>78</v>
      </c>
      <c r="D103" s="1026">
        <v>98</v>
      </c>
      <c r="E103" s="1020" t="s">
        <v>238</v>
      </c>
      <c r="F103" s="1020"/>
      <c r="G103" s="1020"/>
      <c r="H103" s="994">
        <v>94</v>
      </c>
      <c r="I103" s="1092"/>
      <c r="J103" s="992">
        <f>+'T-Balan21'!E98</f>
        <v>2360984</v>
      </c>
      <c r="K103" s="1005">
        <f t="shared" si="1"/>
        <v>-2360984</v>
      </c>
      <c r="L103" s="402"/>
      <c r="M103" s="402"/>
      <c r="N103" s="485">
        <v>100</v>
      </c>
    </row>
    <row r="104" spans="2:18">
      <c r="D104" s="1026"/>
      <c r="E104" s="1020"/>
      <c r="F104" s="1020"/>
      <c r="G104" s="1020"/>
      <c r="H104" s="994"/>
      <c r="I104" s="1092"/>
      <c r="J104" s="1008">
        <f>SUM(J56:J103)</f>
        <v>148031508.56</v>
      </c>
      <c r="K104" s="1005">
        <f t="shared" si="1"/>
        <v>-148031508.56</v>
      </c>
      <c r="L104" s="402">
        <f>+J104</f>
        <v>148031508.56</v>
      </c>
      <c r="M104" s="402"/>
    </row>
    <row r="105" spans="2:18" s="62" customFormat="1">
      <c r="B105" s="1065"/>
      <c r="C105" s="1081"/>
      <c r="D105" s="143"/>
      <c r="E105" s="1038" t="s">
        <v>1085</v>
      </c>
      <c r="F105" s="1039"/>
      <c r="G105" s="1039"/>
      <c r="H105" s="995"/>
      <c r="I105" s="1092"/>
      <c r="J105" s="996">
        <f>+J54+J104</f>
        <v>172163515.56</v>
      </c>
      <c r="K105" s="1005">
        <f t="shared" si="1"/>
        <v>-172163515.56</v>
      </c>
      <c r="L105" s="983"/>
      <c r="M105" s="399"/>
      <c r="N105" s="491"/>
    </row>
    <row r="106" spans="2:18" s="62" customFormat="1">
      <c r="B106" s="1065"/>
      <c r="C106" s="1081"/>
      <c r="D106" s="143"/>
      <c r="E106" s="1058"/>
      <c r="F106" s="1058"/>
      <c r="G106" s="1058"/>
      <c r="H106" s="997"/>
      <c r="I106" s="1092"/>
      <c r="J106" s="996"/>
      <c r="K106" s="1005">
        <f t="shared" si="1"/>
        <v>0</v>
      </c>
      <c r="L106" s="398"/>
      <c r="M106" s="398"/>
      <c r="N106" s="894"/>
    </row>
    <row r="107" spans="2:18">
      <c r="E107" s="1047" t="s">
        <v>1404</v>
      </c>
      <c r="F107" s="1047"/>
      <c r="G107" s="1047"/>
      <c r="H107" s="1000"/>
      <c r="I107" s="1094"/>
      <c r="J107" s="1009"/>
      <c r="K107" s="1005">
        <f t="shared" si="1"/>
        <v>0</v>
      </c>
    </row>
    <row r="108" spans="2:18">
      <c r="B108" s="1064">
        <v>78</v>
      </c>
      <c r="C108" s="1081">
        <v>4845</v>
      </c>
      <c r="D108" s="1026">
        <v>72</v>
      </c>
      <c r="E108" s="1055" t="s">
        <v>1318</v>
      </c>
      <c r="F108" s="1048"/>
      <c r="G108" s="1048"/>
      <c r="H108" s="994">
        <v>68</v>
      </c>
      <c r="I108" s="1092"/>
      <c r="J108" s="992">
        <f>+'T-Balan21'!E72</f>
        <v>2393738</v>
      </c>
      <c r="K108" s="1005">
        <f t="shared" si="1"/>
        <v>-2393738</v>
      </c>
      <c r="L108" s="402"/>
      <c r="M108" s="402"/>
      <c r="N108" s="485">
        <v>90</v>
      </c>
    </row>
    <row r="109" spans="2:18">
      <c r="B109" s="1064">
        <v>79</v>
      </c>
      <c r="C109" s="1081">
        <v>4831</v>
      </c>
      <c r="D109" s="1026">
        <v>74</v>
      </c>
      <c r="E109" s="1020" t="s">
        <v>1503</v>
      </c>
      <c r="F109" s="1020"/>
      <c r="G109" s="1020"/>
      <c r="H109" s="994">
        <v>70</v>
      </c>
      <c r="I109" s="1092"/>
      <c r="J109" s="992">
        <f>+'T-Balan21'!E74</f>
        <v>831014</v>
      </c>
      <c r="K109" s="1005">
        <f t="shared" si="1"/>
        <v>-831014</v>
      </c>
      <c r="L109" s="402"/>
      <c r="M109" s="402"/>
      <c r="N109" s="485">
        <v>16</v>
      </c>
    </row>
    <row r="110" spans="2:18">
      <c r="B110" s="1064">
        <v>80</v>
      </c>
      <c r="D110" s="1026">
        <v>75</v>
      </c>
      <c r="E110" s="1020" t="s">
        <v>1320</v>
      </c>
      <c r="F110" s="1020"/>
      <c r="G110" s="1020"/>
      <c r="H110" s="994">
        <v>71</v>
      </c>
      <c r="I110" s="1092"/>
      <c r="J110" s="992">
        <f>+'T-Balan21'!E75</f>
        <v>1456270.61</v>
      </c>
      <c r="K110" s="1005">
        <f t="shared" si="1"/>
        <v>-1456270.61</v>
      </c>
      <c r="L110" s="402"/>
      <c r="M110" s="402"/>
      <c r="N110" s="485">
        <v>14</v>
      </c>
    </row>
    <row r="111" spans="2:18">
      <c r="B111" s="1064">
        <v>81</v>
      </c>
      <c r="D111" s="1026"/>
      <c r="E111" s="1037" t="str">
        <f>+'T-Balan21'!D564</f>
        <v>Water Purifier Machine</v>
      </c>
      <c r="F111" s="1020"/>
      <c r="G111" s="1020"/>
      <c r="H111" s="994">
        <v>560</v>
      </c>
      <c r="I111" s="1092"/>
      <c r="J111" s="992">
        <f>+'T-Balan21'!E564</f>
        <v>28434</v>
      </c>
      <c r="K111" s="1005">
        <f t="shared" si="1"/>
        <v>-28434</v>
      </c>
      <c r="L111" s="402"/>
      <c r="M111" s="402"/>
    </row>
    <row r="112" spans="2:18">
      <c r="B112" s="1064">
        <v>82</v>
      </c>
      <c r="C112" s="1081">
        <v>4817</v>
      </c>
      <c r="D112" s="1026"/>
      <c r="E112" s="1020" t="s">
        <v>1691</v>
      </c>
      <c r="F112" s="1020"/>
      <c r="G112" s="1020"/>
      <c r="H112" s="994">
        <v>543</v>
      </c>
      <c r="I112" s="1092"/>
      <c r="J112" s="992">
        <f>+'T-Balan21'!E547</f>
        <v>1551887</v>
      </c>
      <c r="K112" s="1005">
        <f t="shared" si="1"/>
        <v>-1551887</v>
      </c>
      <c r="L112" s="402"/>
      <c r="M112" s="402"/>
    </row>
    <row r="113" spans="2:20">
      <c r="B113" s="1064">
        <v>83</v>
      </c>
      <c r="D113" s="1026">
        <v>76</v>
      </c>
      <c r="E113" s="1020" t="s">
        <v>165</v>
      </c>
      <c r="F113" s="1020"/>
      <c r="G113" s="1020"/>
      <c r="H113" s="994">
        <v>72</v>
      </c>
      <c r="I113" s="1092"/>
      <c r="J113" s="992">
        <f>+'T-Balan21'!E76</f>
        <v>3667800</v>
      </c>
      <c r="K113" s="1005">
        <f t="shared" si="1"/>
        <v>-3667800</v>
      </c>
      <c r="L113" s="402"/>
      <c r="M113" s="402"/>
      <c r="N113" s="485">
        <v>66</v>
      </c>
    </row>
    <row r="114" spans="2:20">
      <c r="B114" s="1064">
        <v>84</v>
      </c>
      <c r="D114" s="1026">
        <v>77</v>
      </c>
      <c r="E114" s="1020" t="s">
        <v>98</v>
      </c>
      <c r="F114" s="1020"/>
      <c r="G114" s="1020"/>
      <c r="H114" s="994">
        <v>73</v>
      </c>
      <c r="I114" s="1092"/>
      <c r="J114" s="992">
        <f>+'T-Balan21'!E77</f>
        <v>33855</v>
      </c>
      <c r="K114" s="1005">
        <f t="shared" si="1"/>
        <v>-33855</v>
      </c>
      <c r="L114" s="402"/>
      <c r="M114" s="402"/>
      <c r="N114" s="485">
        <v>0.5</v>
      </c>
    </row>
    <row r="115" spans="2:20">
      <c r="B115" s="1064">
        <v>85</v>
      </c>
      <c r="D115" s="1026">
        <v>78</v>
      </c>
      <c r="E115" s="1020" t="s">
        <v>99</v>
      </c>
      <c r="F115" s="1020"/>
      <c r="G115" s="1020"/>
      <c r="H115" s="994">
        <v>74</v>
      </c>
      <c r="I115" s="1092"/>
      <c r="J115" s="992">
        <f>+'T-Balan21'!E78</f>
        <v>386321</v>
      </c>
      <c r="K115" s="1005">
        <f t="shared" si="1"/>
        <v>-386321</v>
      </c>
      <c r="L115" s="402"/>
      <c r="M115" s="402"/>
      <c r="N115" s="485">
        <v>3.5</v>
      </c>
    </row>
    <row r="116" spans="2:20">
      <c r="D116" s="1026"/>
      <c r="E116" s="1037" t="s">
        <v>1889</v>
      </c>
      <c r="F116" s="1020"/>
      <c r="G116" s="1020"/>
      <c r="H116" s="994">
        <v>566</v>
      </c>
      <c r="I116" s="1092"/>
      <c r="J116" s="992">
        <f>+'T-Balan21'!E570</f>
        <v>0</v>
      </c>
      <c r="K116" s="1005">
        <f t="shared" si="1"/>
        <v>0</v>
      </c>
      <c r="L116" s="402"/>
      <c r="M116" s="402"/>
    </row>
    <row r="117" spans="2:20">
      <c r="B117" s="1064">
        <v>86</v>
      </c>
      <c r="D117" s="1026">
        <v>79</v>
      </c>
      <c r="E117" s="1020" t="s">
        <v>100</v>
      </c>
      <c r="F117" s="1020"/>
      <c r="G117" s="1020"/>
      <c r="H117" s="994">
        <v>75</v>
      </c>
      <c r="I117" s="1092"/>
      <c r="J117" s="992">
        <f>+'T-Balan21'!E79</f>
        <v>1111698</v>
      </c>
      <c r="K117" s="1005">
        <f t="shared" si="1"/>
        <v>-1111698</v>
      </c>
      <c r="L117" s="402"/>
      <c r="M117" s="402"/>
      <c r="N117" s="485">
        <v>2.5</v>
      </c>
      <c r="T117">
        <v>0.12</v>
      </c>
    </row>
    <row r="118" spans="2:20">
      <c r="B118" s="1064">
        <v>87</v>
      </c>
      <c r="D118" s="1026">
        <v>80</v>
      </c>
      <c r="E118" s="1020" t="s">
        <v>1701</v>
      </c>
      <c r="F118" s="1020"/>
      <c r="G118" s="1020"/>
      <c r="H118" s="994">
        <v>76</v>
      </c>
      <c r="I118" s="1092"/>
      <c r="J118" s="992">
        <f>+'T-Balan21'!E80</f>
        <v>1523620</v>
      </c>
      <c r="K118" s="1005">
        <f t="shared" si="1"/>
        <v>-1523620</v>
      </c>
      <c r="L118" s="705">
        <f>+J118+J147</f>
        <v>2917620</v>
      </c>
      <c r="M118" s="402"/>
      <c r="N118" s="485">
        <v>10</v>
      </c>
    </row>
    <row r="119" spans="2:20">
      <c r="B119" s="1064">
        <v>88</v>
      </c>
      <c r="C119" s="1081">
        <v>4911</v>
      </c>
      <c r="D119" s="1026">
        <v>69</v>
      </c>
      <c r="E119" s="1020" t="s">
        <v>196</v>
      </c>
      <c r="F119" s="1020"/>
      <c r="G119" s="1020"/>
      <c r="H119" s="985">
        <v>65</v>
      </c>
      <c r="I119" s="1092"/>
      <c r="J119" s="992">
        <f>+'T-Balan21'!E69</f>
        <v>986028</v>
      </c>
      <c r="K119" s="1005">
        <f t="shared" si="1"/>
        <v>-986028</v>
      </c>
      <c r="L119" s="705"/>
      <c r="M119" s="402"/>
      <c r="N119" s="485">
        <v>28</v>
      </c>
    </row>
    <row r="120" spans="2:20" ht="14.4" thickBot="1">
      <c r="B120" s="1064">
        <v>89</v>
      </c>
      <c r="D120" s="1026">
        <v>82</v>
      </c>
      <c r="E120" s="1055" t="s">
        <v>1690</v>
      </c>
      <c r="F120" s="1048"/>
      <c r="G120" s="1048"/>
      <c r="H120" s="985" t="s">
        <v>1689</v>
      </c>
      <c r="I120" s="1092"/>
      <c r="J120" s="992">
        <f>+'T-Balan21'!E82+'T-Balan21'!E110</f>
        <v>1904568</v>
      </c>
      <c r="K120" s="1005">
        <f t="shared" si="1"/>
        <v>-1904568</v>
      </c>
      <c r="L120" s="705">
        <v>0</v>
      </c>
      <c r="M120" s="402"/>
    </row>
    <row r="121" spans="2:20" ht="14.4" thickBot="1">
      <c r="B121" s="1064">
        <v>90</v>
      </c>
      <c r="C121" s="1081">
        <v>4847</v>
      </c>
      <c r="D121" s="1026"/>
      <c r="E121" s="1020" t="s">
        <v>1479</v>
      </c>
      <c r="F121" s="1020"/>
      <c r="G121" s="1020"/>
      <c r="H121" s="985" t="s">
        <v>1583</v>
      </c>
      <c r="I121" s="1092"/>
      <c r="J121" s="992">
        <f>+'T-Balan21'!E484+'T-Balan21'!E535</f>
        <v>472623</v>
      </c>
      <c r="K121" s="1005">
        <f t="shared" si="1"/>
        <v>-472623</v>
      </c>
      <c r="L121" s="722" t="s">
        <v>1583</v>
      </c>
      <c r="M121" s="562"/>
      <c r="N121" s="485">
        <v>5</v>
      </c>
    </row>
    <row r="122" spans="2:20" s="62" customFormat="1">
      <c r="B122" s="1065"/>
      <c r="C122" s="1081"/>
      <c r="D122" s="143"/>
      <c r="E122" s="1038" t="s">
        <v>1403</v>
      </c>
      <c r="F122" s="1039"/>
      <c r="G122" s="1039"/>
      <c r="H122" s="995"/>
      <c r="I122" s="1092"/>
      <c r="J122" s="996">
        <f>SUM(J108:J121)</f>
        <v>16347856.609999999</v>
      </c>
      <c r="K122" s="1005">
        <f t="shared" si="1"/>
        <v>-16347856.609999999</v>
      </c>
      <c r="L122" s="984">
        <f>+J122</f>
        <v>16347856.609999999</v>
      </c>
      <c r="M122" s="404"/>
      <c r="N122" s="492"/>
    </row>
    <row r="123" spans="2:20">
      <c r="D123" s="1026"/>
      <c r="E123" s="1020"/>
      <c r="F123" s="1020"/>
      <c r="G123" s="1020"/>
      <c r="H123" s="994"/>
      <c r="I123" s="1092"/>
      <c r="J123" s="992"/>
      <c r="K123" s="1005">
        <f t="shared" si="1"/>
        <v>0</v>
      </c>
      <c r="L123" s="402"/>
      <c r="M123" s="402"/>
    </row>
    <row r="124" spans="2:20">
      <c r="D124" s="1026"/>
      <c r="E124" s="1047" t="s">
        <v>1086</v>
      </c>
      <c r="F124" s="1047"/>
      <c r="G124" s="1047"/>
      <c r="H124" s="1000"/>
      <c r="I124" s="1094"/>
      <c r="J124" s="992"/>
      <c r="K124" s="1005">
        <f t="shared" si="1"/>
        <v>0</v>
      </c>
      <c r="L124" s="402"/>
      <c r="M124" s="402"/>
    </row>
    <row r="125" spans="2:20">
      <c r="B125" s="1064">
        <v>91</v>
      </c>
      <c r="C125" s="1081">
        <v>4795</v>
      </c>
      <c r="D125" s="1026">
        <v>64</v>
      </c>
      <c r="E125" s="1020" t="s">
        <v>1508</v>
      </c>
      <c r="F125" s="1020"/>
      <c r="G125" s="1020"/>
      <c r="H125" s="994">
        <v>348</v>
      </c>
      <c r="I125" s="1092"/>
      <c r="J125" s="992">
        <f>+'T-Balan21'!E352</f>
        <v>550000000</v>
      </c>
      <c r="K125" s="1005">
        <f t="shared" si="1"/>
        <v>-550000000</v>
      </c>
      <c r="L125" s="402"/>
      <c r="M125" s="402"/>
      <c r="N125" s="485">
        <v>900</v>
      </c>
    </row>
    <row r="126" spans="2:20">
      <c r="B126" s="1064">
        <v>92</v>
      </c>
      <c r="C126" s="1081">
        <v>5967</v>
      </c>
      <c r="D126" s="1026"/>
      <c r="E126" s="1037" t="s">
        <v>1365</v>
      </c>
      <c r="F126" s="1020"/>
      <c r="G126" s="1020"/>
      <c r="H126" s="994" t="s">
        <v>1824</v>
      </c>
      <c r="I126" s="1092"/>
      <c r="J126" s="1003">
        <f>+'T-Balan21'!E324+'T-Balan21'!E323</f>
        <v>10000000</v>
      </c>
      <c r="K126" s="1005">
        <f t="shared" si="1"/>
        <v>-10000000</v>
      </c>
      <c r="L126" s="402"/>
      <c r="M126" s="402"/>
      <c r="N126" s="485">
        <v>50</v>
      </c>
    </row>
    <row r="127" spans="2:20">
      <c r="B127" s="1064">
        <v>93</v>
      </c>
      <c r="C127" s="1081">
        <v>4795</v>
      </c>
      <c r="D127" s="1026">
        <v>65</v>
      </c>
      <c r="E127" s="1020" t="s">
        <v>1060</v>
      </c>
      <c r="F127" s="1020"/>
      <c r="G127" s="1020"/>
      <c r="H127" s="994">
        <v>61</v>
      </c>
      <c r="I127" s="1092"/>
      <c r="J127" s="1011">
        <f>+'T-Balan21'!E65</f>
        <v>0</v>
      </c>
      <c r="K127" s="1005">
        <f t="shared" si="1"/>
        <v>0</v>
      </c>
      <c r="L127" s="402"/>
      <c r="M127" s="402"/>
      <c r="N127" s="485">
        <v>25</v>
      </c>
    </row>
    <row r="128" spans="2:20">
      <c r="D128" s="1026"/>
      <c r="E128" s="1037" t="s">
        <v>1695</v>
      </c>
      <c r="F128" s="1020"/>
      <c r="G128" s="1020"/>
      <c r="H128" s="994">
        <v>515</v>
      </c>
      <c r="I128" s="1092"/>
      <c r="J128" s="1003">
        <f>+'T-Balan21'!E519</f>
        <v>0</v>
      </c>
      <c r="K128" s="1005">
        <f t="shared" si="1"/>
        <v>0</v>
      </c>
      <c r="L128" s="402"/>
      <c r="M128" s="402"/>
    </row>
    <row r="129" spans="2:16">
      <c r="B129" s="1064">
        <v>94</v>
      </c>
      <c r="C129" s="1081">
        <v>4795</v>
      </c>
      <c r="D129" s="1026">
        <v>66</v>
      </c>
      <c r="E129" s="1020" t="s">
        <v>1505</v>
      </c>
      <c r="F129" s="1020"/>
      <c r="G129" s="1020"/>
      <c r="H129" s="994" t="s">
        <v>1825</v>
      </c>
      <c r="I129" s="1092"/>
      <c r="J129" s="1003">
        <f>+'T-Balan21'!E66</f>
        <v>215531</v>
      </c>
      <c r="K129" s="1005">
        <f t="shared" si="1"/>
        <v>-215531</v>
      </c>
      <c r="L129" s="402"/>
      <c r="M129" s="402"/>
      <c r="N129" s="485">
        <v>4</v>
      </c>
    </row>
    <row r="130" spans="2:16">
      <c r="B130" s="1064">
        <v>95</v>
      </c>
      <c r="C130" s="1081">
        <v>4901</v>
      </c>
      <c r="D130" s="1026">
        <v>67</v>
      </c>
      <c r="E130" s="1020" t="s">
        <v>1414</v>
      </c>
      <c r="F130" s="1020"/>
      <c r="G130" s="1020"/>
      <c r="H130" s="994">
        <v>64</v>
      </c>
      <c r="I130" s="1092"/>
      <c r="J130" s="992">
        <f>+'T-Balan21'!E68</f>
        <v>1364880</v>
      </c>
      <c r="K130" s="1005">
        <f t="shared" si="1"/>
        <v>-1364880</v>
      </c>
      <c r="L130" s="402"/>
      <c r="M130" s="402"/>
      <c r="N130" s="485">
        <v>42</v>
      </c>
    </row>
    <row r="131" spans="2:16">
      <c r="B131" s="1064">
        <v>96</v>
      </c>
      <c r="C131" s="1081">
        <v>4921</v>
      </c>
      <c r="D131" s="1026">
        <v>68</v>
      </c>
      <c r="E131" s="986" t="s">
        <v>1818</v>
      </c>
      <c r="H131" s="994">
        <v>46</v>
      </c>
      <c r="I131" s="1092"/>
      <c r="J131" s="1012">
        <f>+'T-Balan21'!E50</f>
        <v>0</v>
      </c>
      <c r="K131" s="1005">
        <f t="shared" si="1"/>
        <v>0</v>
      </c>
      <c r="L131" s="402"/>
      <c r="M131" s="402"/>
    </row>
    <row r="132" spans="2:16">
      <c r="B132" s="1064">
        <v>97</v>
      </c>
      <c r="D132" s="1026"/>
      <c r="E132" s="1020" t="s">
        <v>197</v>
      </c>
      <c r="F132" s="1020"/>
      <c r="G132" s="1020"/>
      <c r="H132" s="994"/>
      <c r="I132" s="1092"/>
      <c r="J132" s="992">
        <f>+'T-Balan21'!E70</f>
        <v>0</v>
      </c>
      <c r="K132" s="1005">
        <f t="shared" si="1"/>
        <v>0</v>
      </c>
      <c r="L132" s="402"/>
      <c r="M132" s="402"/>
    </row>
    <row r="133" spans="2:16">
      <c r="B133" s="1064">
        <v>98</v>
      </c>
      <c r="D133" s="1059">
        <v>70</v>
      </c>
      <c r="E133" s="4044" t="s">
        <v>1513</v>
      </c>
      <c r="F133" s="4044"/>
      <c r="G133" s="4045"/>
      <c r="H133" s="994" t="s">
        <v>1830</v>
      </c>
      <c r="I133" s="1092"/>
      <c r="J133" s="992">
        <f>+'T-Balan21'!E71</f>
        <v>433950</v>
      </c>
      <c r="K133" s="1005">
        <f t="shared" si="1"/>
        <v>-433950</v>
      </c>
      <c r="L133" s="402"/>
      <c r="M133" s="402"/>
      <c r="N133" s="485">
        <v>0.5</v>
      </c>
    </row>
    <row r="134" spans="2:16">
      <c r="B134" s="1064">
        <v>99</v>
      </c>
      <c r="C134" s="1081">
        <v>4833</v>
      </c>
      <c r="D134" s="1059"/>
      <c r="E134" s="1020" t="s">
        <v>469</v>
      </c>
      <c r="F134" s="1060"/>
      <c r="G134" s="769"/>
      <c r="H134" s="994">
        <v>95</v>
      </c>
      <c r="I134" s="1092"/>
      <c r="J134" s="992">
        <f>+'T-Balan21'!E99</f>
        <v>236643</v>
      </c>
      <c r="K134" s="1005">
        <f t="shared" si="1"/>
        <v>-236643</v>
      </c>
      <c r="L134" s="402"/>
      <c r="M134" s="402"/>
      <c r="P134" s="916">
        <v>348556.41</v>
      </c>
    </row>
    <row r="135" spans="2:16">
      <c r="B135" s="1064">
        <v>100</v>
      </c>
      <c r="C135" s="1081">
        <v>4833</v>
      </c>
      <c r="D135" s="1059"/>
      <c r="E135" s="1020" t="s">
        <v>1566</v>
      </c>
      <c r="F135" s="1060"/>
      <c r="G135" s="769"/>
      <c r="H135" s="994">
        <v>496</v>
      </c>
      <c r="I135" s="1092"/>
      <c r="J135" s="992">
        <f>+'T-Balan21'!E500</f>
        <v>577735</v>
      </c>
      <c r="K135" s="1005">
        <f t="shared" si="1"/>
        <v>-577735</v>
      </c>
      <c r="L135" s="402"/>
      <c r="M135" s="402"/>
      <c r="P135">
        <v>221899.85</v>
      </c>
    </row>
    <row r="136" spans="2:16">
      <c r="B136" s="1064">
        <v>101</v>
      </c>
      <c r="C136" s="1081">
        <v>4833</v>
      </c>
      <c r="D136" s="1059"/>
      <c r="E136" s="1020" t="s">
        <v>1757</v>
      </c>
      <c r="F136" s="1060"/>
      <c r="G136" s="769"/>
      <c r="H136" s="994">
        <v>552</v>
      </c>
      <c r="I136" s="1092"/>
      <c r="J136" s="992">
        <f>+'T-Balan21'!E556</f>
        <v>228969.74040000001</v>
      </c>
      <c r="K136" s="1005">
        <f t="shared" si="1"/>
        <v>-228969.74040000001</v>
      </c>
      <c r="L136" s="402"/>
      <c r="M136" s="402"/>
      <c r="P136" s="916">
        <v>126656.55999999997</v>
      </c>
    </row>
    <row r="137" spans="2:16">
      <c r="D137" s="1059"/>
      <c r="E137" s="1020" t="s">
        <v>1588</v>
      </c>
      <c r="F137" s="1060"/>
      <c r="G137" s="769"/>
      <c r="H137" s="994"/>
      <c r="I137" s="1092"/>
      <c r="J137" s="992">
        <f>+M_Exp!I150</f>
        <v>0</v>
      </c>
      <c r="K137" s="1005"/>
      <c r="L137" s="402"/>
      <c r="M137" s="402"/>
      <c r="P137" s="916"/>
    </row>
    <row r="138" spans="2:16">
      <c r="B138" s="1064">
        <v>102</v>
      </c>
      <c r="C138" s="1081">
        <v>5963</v>
      </c>
      <c r="D138" s="1059">
        <v>71</v>
      </c>
      <c r="E138" s="4046" t="s">
        <v>1756</v>
      </c>
      <c r="F138" s="4046"/>
      <c r="G138" s="4047"/>
      <c r="H138" s="994">
        <v>551</v>
      </c>
      <c r="I138" s="1092"/>
      <c r="J138" s="992">
        <f>+'T-Balan21'!E555</f>
        <v>586470</v>
      </c>
      <c r="K138" s="1005">
        <f t="shared" si="1"/>
        <v>-586470</v>
      </c>
      <c r="L138" s="402"/>
      <c r="M138" s="402"/>
      <c r="N138" s="485">
        <v>12</v>
      </c>
    </row>
    <row r="139" spans="2:16">
      <c r="D139" s="1026"/>
      <c r="E139" s="1038" t="s">
        <v>1405</v>
      </c>
      <c r="F139" s="1039"/>
      <c r="G139" s="1039"/>
      <c r="H139" s="995"/>
      <c r="I139" s="1092"/>
      <c r="J139" s="996">
        <f>SUM(J125:J138)</f>
        <v>563644178.74039996</v>
      </c>
      <c r="K139" s="1005">
        <f t="shared" si="1"/>
        <v>-563644178.74039996</v>
      </c>
      <c r="L139" s="402">
        <f>+J139</f>
        <v>563644178.74039996</v>
      </c>
      <c r="M139" s="402"/>
    </row>
    <row r="140" spans="2:16" s="62" customFormat="1">
      <c r="B140" s="1065"/>
      <c r="C140" s="1081"/>
      <c r="D140" s="143"/>
      <c r="E140" s="1020"/>
      <c r="F140" s="1020"/>
      <c r="G140" s="1020"/>
      <c r="H140" s="994"/>
      <c r="I140" s="1092"/>
      <c r="J140" s="992"/>
      <c r="K140" s="1005">
        <f t="shared" si="1"/>
        <v>0</v>
      </c>
      <c r="L140" s="398"/>
      <c r="M140" s="398"/>
      <c r="N140" s="720">
        <f>SUM(N125:N138)</f>
        <v>1033.5</v>
      </c>
    </row>
    <row r="141" spans="2:16">
      <c r="D141" s="1026"/>
      <c r="E141" s="998" t="s">
        <v>1364</v>
      </c>
      <c r="F141" s="1061"/>
      <c r="G141" s="1061"/>
      <c r="H141" s="995"/>
      <c r="I141" s="1092"/>
      <c r="J141" s="1013">
        <f>+J40+J105+J122+J139</f>
        <v>1340078655.9504001</v>
      </c>
      <c r="K141" s="1005">
        <f t="shared" si="1"/>
        <v>-1340078655.9504001</v>
      </c>
      <c r="L141" s="402">
        <f>+L139+L122+L104+L54+L40</f>
        <v>1340078655.9503999</v>
      </c>
      <c r="M141" s="402"/>
    </row>
    <row r="142" spans="2:16">
      <c r="D142" s="1026"/>
      <c r="E142" s="1020" t="s">
        <v>1363</v>
      </c>
      <c r="F142" s="1020"/>
      <c r="G142" s="1020"/>
      <c r="H142" s="994">
        <v>49</v>
      </c>
      <c r="I142" s="1092"/>
      <c r="J142" s="1001">
        <f>+'T-Balan21'!F53</f>
        <v>336217252.47000003</v>
      </c>
      <c r="K142" s="1005">
        <f t="shared" si="1"/>
        <v>-336217252.47000003</v>
      </c>
      <c r="L142" s="721"/>
      <c r="M142" s="721"/>
      <c r="N142" s="720">
        <f>N40+N105+N140+N122</f>
        <v>433863064.33416665</v>
      </c>
    </row>
    <row r="143" spans="2:16">
      <c r="D143" s="1026"/>
      <c r="E143" s="1062" t="s">
        <v>1366</v>
      </c>
      <c r="F143" s="1063"/>
      <c r="G143" s="1063"/>
      <c r="H143" s="995"/>
      <c r="I143" s="1092"/>
      <c r="J143" s="996">
        <f>SUM(J141-J142)</f>
        <v>1003861403.4804001</v>
      </c>
      <c r="K143" s="1005">
        <f t="shared" si="1"/>
        <v>-1003861403.4804001</v>
      </c>
      <c r="L143" s="440"/>
      <c r="M143" s="440"/>
      <c r="P143">
        <v>180000000</v>
      </c>
    </row>
    <row r="144" spans="2:16">
      <c r="D144" s="1026"/>
      <c r="E144" s="1020"/>
      <c r="F144" s="1020"/>
      <c r="G144" s="1020"/>
      <c r="H144" s="994"/>
      <c r="I144" s="1092"/>
      <c r="J144" s="1009"/>
      <c r="K144" s="1005">
        <f t="shared" si="1"/>
        <v>0</v>
      </c>
      <c r="L144" s="983"/>
      <c r="M144" s="399"/>
      <c r="N144" s="492"/>
      <c r="P144" s="65">
        <f>+J143-P143</f>
        <v>823861403.48040009</v>
      </c>
    </row>
    <row r="145" spans="2:29">
      <c r="C145" s="1085" t="s">
        <v>499</v>
      </c>
      <c r="E145" s="4048" t="s">
        <v>1410</v>
      </c>
      <c r="F145" s="4048"/>
      <c r="G145" s="4049"/>
      <c r="H145" s="1014"/>
      <c r="I145" s="1096"/>
      <c r="J145" s="1009"/>
      <c r="K145" s="1005">
        <f t="shared" si="1"/>
        <v>0</v>
      </c>
    </row>
    <row r="146" spans="2:29">
      <c r="B146" s="1067">
        <v>101</v>
      </c>
      <c r="C146" s="1081">
        <v>4833</v>
      </c>
      <c r="E146" s="1020" t="s">
        <v>1507</v>
      </c>
      <c r="F146" s="1010"/>
      <c r="G146" s="1043"/>
      <c r="H146" s="994" t="s">
        <v>1826</v>
      </c>
      <c r="I146" s="1092"/>
      <c r="J146" s="991">
        <f>+'T-Balan21'!E86</f>
        <v>5411849</v>
      </c>
      <c r="K146" s="1005">
        <f t="shared" si="1"/>
        <v>-5411849</v>
      </c>
    </row>
    <row r="147" spans="2:29">
      <c r="B147" s="1067"/>
      <c r="E147" s="1020" t="s">
        <v>1088</v>
      </c>
      <c r="F147" s="1020"/>
      <c r="G147" s="1020"/>
      <c r="H147" s="994" t="s">
        <v>1688</v>
      </c>
      <c r="I147" s="1092"/>
      <c r="J147" s="992">
        <f>+'T-Balan21'!E87</f>
        <v>1394000</v>
      </c>
      <c r="K147" s="1005">
        <f t="shared" si="1"/>
        <v>-1394000</v>
      </c>
      <c r="L147" s="691"/>
      <c r="M147" s="691"/>
    </row>
    <row r="148" spans="2:29">
      <c r="B148" s="1067">
        <v>102</v>
      </c>
      <c r="C148" s="1081">
        <v>4883</v>
      </c>
      <c r="D148" s="125">
        <v>87</v>
      </c>
      <c r="E148" s="1037"/>
      <c r="F148" s="1020"/>
      <c r="G148" s="1020"/>
      <c r="H148" s="994"/>
      <c r="I148" s="1092"/>
      <c r="J148" s="992">
        <v>0</v>
      </c>
      <c r="K148" s="1005">
        <f t="shared" ref="K148:K158" si="2">+I148-J148</f>
        <v>0</v>
      </c>
      <c r="L148" s="402" t="s">
        <v>1682</v>
      </c>
      <c r="M148" s="402"/>
      <c r="N148" s="485">
        <v>12</v>
      </c>
    </row>
    <row r="149" spans="2:29">
      <c r="B149" s="1067">
        <v>103</v>
      </c>
      <c r="E149" s="1020" t="s">
        <v>386</v>
      </c>
      <c r="F149" s="1020"/>
      <c r="G149" s="1020"/>
      <c r="H149" s="994">
        <v>84</v>
      </c>
      <c r="I149" s="1092"/>
      <c r="J149" s="992">
        <f>+'T-Balan21'!E88</f>
        <v>2138000</v>
      </c>
      <c r="K149" s="1005">
        <f t="shared" si="2"/>
        <v>-2138000</v>
      </c>
      <c r="L149" s="402"/>
      <c r="M149" s="402"/>
    </row>
    <row r="150" spans="2:29" ht="14.4" thickBot="1">
      <c r="B150" s="1067">
        <v>104</v>
      </c>
      <c r="D150" s="125">
        <v>88</v>
      </c>
      <c r="E150" s="1020" t="s">
        <v>1827</v>
      </c>
      <c r="F150" s="1020"/>
      <c r="G150" s="1020"/>
      <c r="H150" s="994" t="s">
        <v>1828</v>
      </c>
      <c r="I150" s="1092"/>
      <c r="J150" s="1003">
        <f>+'T-Balan21'!E89</f>
        <v>460000</v>
      </c>
      <c r="K150" s="1005">
        <f t="shared" si="2"/>
        <v>-460000</v>
      </c>
      <c r="L150" s="402"/>
      <c r="M150" s="402"/>
      <c r="N150" s="485">
        <v>210</v>
      </c>
    </row>
    <row r="151" spans="2:29" ht="14.4" thickBot="1">
      <c r="B151" s="1067">
        <v>105</v>
      </c>
      <c r="D151" s="125">
        <v>89</v>
      </c>
      <c r="E151" s="1020" t="s">
        <v>587</v>
      </c>
      <c r="F151" s="1020"/>
      <c r="G151" s="1020"/>
      <c r="H151" s="994">
        <v>86</v>
      </c>
      <c r="I151" s="1092"/>
      <c r="J151" s="992">
        <f>+'T-Balan21'!E90</f>
        <v>2900941</v>
      </c>
      <c r="K151" s="1005">
        <f t="shared" si="2"/>
        <v>-2900941</v>
      </c>
      <c r="L151" s="982" t="s">
        <v>1581</v>
      </c>
      <c r="M151" s="692"/>
      <c r="N151" s="485">
        <v>10</v>
      </c>
    </row>
    <row r="152" spans="2:29">
      <c r="B152" s="1067">
        <v>106</v>
      </c>
      <c r="C152" s="1081">
        <v>4882</v>
      </c>
      <c r="D152" s="125">
        <v>90</v>
      </c>
      <c r="E152" s="1020" t="s">
        <v>1177</v>
      </c>
      <c r="F152" s="1020"/>
      <c r="G152" s="1020"/>
      <c r="H152" s="997">
        <v>539</v>
      </c>
      <c r="I152" s="1092"/>
      <c r="J152" s="992">
        <f>+'T-Balan21'!E543</f>
        <v>0</v>
      </c>
      <c r="K152" s="1005">
        <f t="shared" si="2"/>
        <v>0</v>
      </c>
      <c r="L152" s="402"/>
      <c r="M152" s="402"/>
      <c r="N152" s="485">
        <v>100</v>
      </c>
    </row>
    <row r="153" spans="2:29">
      <c r="B153" s="1067">
        <v>107</v>
      </c>
      <c r="E153" s="1020" t="s">
        <v>90</v>
      </c>
      <c r="F153" s="1020"/>
      <c r="G153" s="1020"/>
      <c r="H153" s="994">
        <v>88</v>
      </c>
      <c r="I153" s="1092"/>
      <c r="J153" s="992">
        <f>+'T-Balan21'!E92</f>
        <v>83453222.359999999</v>
      </c>
      <c r="K153" s="1005">
        <f t="shared" si="2"/>
        <v>-83453222.359999999</v>
      </c>
      <c r="L153" s="402"/>
      <c r="M153" s="402"/>
      <c r="N153" s="485">
        <v>20</v>
      </c>
      <c r="AC153">
        <v>0.02</v>
      </c>
    </row>
    <row r="154" spans="2:29" s="37" customFormat="1">
      <c r="B154" s="1067">
        <v>108</v>
      </c>
      <c r="C154" s="1081">
        <v>6503</v>
      </c>
      <c r="D154" s="125">
        <v>92</v>
      </c>
      <c r="E154" s="1020" t="s">
        <v>91</v>
      </c>
      <c r="F154" s="1020"/>
      <c r="G154" s="1020"/>
      <c r="H154" s="994">
        <v>89</v>
      </c>
      <c r="I154" s="1092"/>
      <c r="J154" s="992">
        <f>+'T-Balan21'!E93</f>
        <v>2500000</v>
      </c>
      <c r="K154" s="1005">
        <f t="shared" si="2"/>
        <v>-2500000</v>
      </c>
      <c r="L154" s="560">
        <f>+J149+J154+J120+J155</f>
        <v>75542568</v>
      </c>
      <c r="M154" s="560"/>
      <c r="N154" s="490">
        <v>307</v>
      </c>
    </row>
    <row r="155" spans="2:29" s="4" customFormat="1">
      <c r="B155" s="1067">
        <v>109</v>
      </c>
      <c r="C155" s="1081"/>
      <c r="D155" s="125">
        <v>93</v>
      </c>
      <c r="E155" s="1020" t="s">
        <v>695</v>
      </c>
      <c r="F155" s="1020"/>
      <c r="G155" s="1020"/>
      <c r="H155" s="994">
        <v>17</v>
      </c>
      <c r="I155" s="1092"/>
      <c r="J155" s="992">
        <f>+'T-Balan21'!E21</f>
        <v>69000000</v>
      </c>
      <c r="K155" s="1005">
        <f t="shared" si="2"/>
        <v>-69000000</v>
      </c>
      <c r="L155" s="402"/>
      <c r="M155" s="402"/>
      <c r="N155" s="488">
        <v>12</v>
      </c>
      <c r="O155" s="31">
        <v>900000</v>
      </c>
      <c r="P155" s="31">
        <v>0</v>
      </c>
      <c r="R155" s="4">
        <v>1</v>
      </c>
      <c r="S155" s="4" t="s">
        <v>691</v>
      </c>
      <c r="T155" s="4">
        <v>2</v>
      </c>
    </row>
    <row r="156" spans="2:29" s="38" customFormat="1" ht="14.4">
      <c r="B156" s="1067">
        <v>110</v>
      </c>
      <c r="C156" s="1081"/>
      <c r="D156" s="125">
        <v>18</v>
      </c>
      <c r="E156" s="1062" t="s">
        <v>600</v>
      </c>
      <c r="F156" s="1063"/>
      <c r="G156" s="1063"/>
      <c r="H156" s="995"/>
      <c r="I156" s="1092"/>
      <c r="J156" s="998">
        <f>SUM(J146:J155)</f>
        <v>167258012.36000001</v>
      </c>
      <c r="K156" s="1005">
        <f t="shared" si="2"/>
        <v>-167258012.36000001</v>
      </c>
      <c r="L156" s="402"/>
      <c r="M156" s="402"/>
      <c r="N156" s="487">
        <v>450</v>
      </c>
      <c r="R156" s="39"/>
      <c r="S156" s="40"/>
      <c r="T156" s="20" t="s">
        <v>1006</v>
      </c>
      <c r="U156" s="41"/>
    </row>
    <row r="157" spans="2:29">
      <c r="D157" s="1026"/>
      <c r="E157" s="1020"/>
      <c r="F157" s="1020"/>
      <c r="G157" s="1020"/>
      <c r="H157" s="994"/>
      <c r="I157" s="1092"/>
      <c r="J157" s="1009"/>
      <c r="K157" s="1005">
        <f t="shared" si="2"/>
        <v>0</v>
      </c>
      <c r="L157" s="535"/>
      <c r="M157" s="535"/>
    </row>
    <row r="158" spans="2:29">
      <c r="D158" s="1026"/>
      <c r="E158" s="1041" t="s">
        <v>1411</v>
      </c>
      <c r="F158" s="1041"/>
      <c r="G158" s="1041"/>
      <c r="H158" s="997"/>
      <c r="I158" s="1092"/>
      <c r="J158" s="1015">
        <f>J143+J156</f>
        <v>1171119415.8404002</v>
      </c>
      <c r="K158" s="1005">
        <f t="shared" si="2"/>
        <v>-1171119415.8404002</v>
      </c>
    </row>
    <row r="159" spans="2:29">
      <c r="E159" s="1020"/>
      <c r="F159" s="1020"/>
      <c r="G159" s="1020"/>
      <c r="H159" s="1016"/>
      <c r="I159" s="1097"/>
      <c r="J159" s="1017"/>
      <c r="K159" s="1078"/>
      <c r="L159" s="535"/>
      <c r="M159" s="535"/>
    </row>
    <row r="160" spans="2:29">
      <c r="D160" s="1026"/>
      <c r="E160" s="1020"/>
      <c r="F160" s="1020"/>
      <c r="G160" s="1020"/>
      <c r="H160" s="1018"/>
      <c r="I160" s="1097"/>
      <c r="J160" s="1017"/>
      <c r="K160" s="1078"/>
      <c r="L160" s="402"/>
      <c r="M160" s="402"/>
    </row>
    <row r="161" spans="4:13">
      <c r="D161" s="1026"/>
      <c r="E161" s="1020"/>
      <c r="F161" s="1020"/>
      <c r="G161" s="1020"/>
      <c r="H161" s="1019"/>
      <c r="I161" s="1097"/>
      <c r="J161" s="1017"/>
      <c r="K161" s="1078"/>
      <c r="L161" s="402"/>
      <c r="M161" s="402"/>
    </row>
    <row r="162" spans="4:13">
      <c r="D162" s="1026"/>
      <c r="E162" s="1020"/>
      <c r="F162" s="1020"/>
      <c r="G162" s="1020"/>
      <c r="H162" s="1019"/>
      <c r="I162" s="1097"/>
      <c r="J162" s="1020"/>
      <c r="K162" s="1108"/>
      <c r="L162" s="402"/>
      <c r="M162" s="402"/>
    </row>
    <row r="163" spans="4:13">
      <c r="E163" s="1020"/>
      <c r="F163" s="1020"/>
      <c r="G163" s="1020"/>
      <c r="H163" s="1019"/>
      <c r="I163" s="1097"/>
      <c r="J163" s="1020"/>
      <c r="K163" s="1108"/>
    </row>
    <row r="164" spans="4:13">
      <c r="E164" s="1020"/>
      <c r="F164" s="1020"/>
      <c r="G164" s="1020"/>
      <c r="H164" s="1019"/>
      <c r="I164" s="1097"/>
      <c r="J164" s="1020"/>
      <c r="K164" s="1108"/>
    </row>
    <row r="165" spans="4:13">
      <c r="E165" s="1020"/>
      <c r="F165" s="1020"/>
      <c r="G165" s="1020"/>
      <c r="H165" s="1019"/>
      <c r="I165" s="1097"/>
      <c r="J165" s="1020"/>
      <c r="K165" s="1108"/>
    </row>
    <row r="166" spans="4:13">
      <c r="E166" s="1020"/>
      <c r="F166" s="1020"/>
      <c r="G166" s="1020"/>
      <c r="H166" s="1019"/>
      <c r="I166" s="1097"/>
      <c r="J166" s="1020"/>
      <c r="K166" s="1108"/>
      <c r="L166" s="38"/>
    </row>
    <row r="167" spans="4:13">
      <c r="E167" s="1020"/>
      <c r="F167" s="1020"/>
      <c r="G167" s="1020"/>
      <c r="H167" s="1019"/>
      <c r="I167" s="1097"/>
      <c r="J167" s="1020"/>
      <c r="K167" s="1108"/>
    </row>
    <row r="168" spans="4:13">
      <c r="E168" s="1020"/>
      <c r="F168" s="1020"/>
      <c r="G168" s="1020"/>
      <c r="H168" s="1019"/>
      <c r="I168" s="1097"/>
      <c r="J168" s="1020"/>
      <c r="K168" s="1108"/>
    </row>
    <row r="169" spans="4:13">
      <c r="E169" s="1020"/>
      <c r="F169" s="1020"/>
      <c r="G169" s="1020"/>
      <c r="H169" s="1019"/>
      <c r="I169" s="1097"/>
      <c r="J169" s="1020"/>
      <c r="K169" s="1108"/>
    </row>
    <row r="170" spans="4:13">
      <c r="E170" s="1020"/>
      <c r="F170" s="1020"/>
      <c r="G170" s="1020"/>
      <c r="H170" s="1019"/>
      <c r="I170" s="1097"/>
      <c r="J170" s="1020">
        <f>+'Annexure-1 Schedule'!J57</f>
        <v>72180510.7105795</v>
      </c>
      <c r="K170" s="1108"/>
    </row>
    <row r="171" spans="4:13">
      <c r="E171" s="1020"/>
      <c r="F171" s="1020"/>
      <c r="G171" s="1020"/>
      <c r="H171" s="1019"/>
      <c r="I171" s="1097"/>
      <c r="J171" s="1020"/>
      <c r="K171" s="1108"/>
      <c r="L171" s="244"/>
      <c r="M171" s="244"/>
    </row>
    <row r="172" spans="4:13">
      <c r="E172" s="1020"/>
      <c r="F172" s="1020"/>
      <c r="G172" s="1020"/>
      <c r="H172" s="1019"/>
      <c r="I172" s="1097"/>
      <c r="J172" s="1020"/>
      <c r="K172" s="1108"/>
    </row>
    <row r="173" spans="4:13">
      <c r="E173" s="1020"/>
      <c r="F173" s="1020"/>
      <c r="G173" s="1020"/>
      <c r="H173" s="1019"/>
      <c r="I173" s="1097"/>
      <c r="J173" s="1020"/>
      <c r="K173" s="1108"/>
    </row>
    <row r="174" spans="4:13">
      <c r="E174" s="1020"/>
      <c r="F174" s="1020"/>
      <c r="G174" s="1020"/>
      <c r="H174" s="1019"/>
      <c r="I174" s="1097"/>
      <c r="J174" s="1020"/>
      <c r="K174" s="1108"/>
    </row>
    <row r="175" spans="4:13">
      <c r="E175" s="1020"/>
      <c r="F175" s="1020"/>
      <c r="G175" s="1020"/>
      <c r="H175" s="1019"/>
      <c r="I175" s="1097"/>
      <c r="J175" s="1020"/>
      <c r="K175" s="1108"/>
    </row>
    <row r="176" spans="4:13">
      <c r="E176" s="1020"/>
      <c r="F176" s="1020"/>
      <c r="G176" s="1020"/>
      <c r="H176" s="1019"/>
      <c r="I176" s="1097"/>
      <c r="J176" s="1020"/>
      <c r="K176" s="1108"/>
    </row>
    <row r="177" spans="5:11">
      <c r="E177" s="1020"/>
      <c r="F177" s="1020"/>
      <c r="G177" s="1020"/>
      <c r="H177" s="1019"/>
      <c r="I177" s="1097"/>
      <c r="J177" s="1020"/>
      <c r="K177" s="1108"/>
    </row>
    <row r="178" spans="5:11">
      <c r="E178" s="1020"/>
      <c r="F178" s="1020"/>
      <c r="G178" s="1020"/>
      <c r="H178" s="1019"/>
      <c r="I178" s="1097"/>
      <c r="J178" s="1020"/>
      <c r="K178" s="1108"/>
    </row>
    <row r="179" spans="5:11">
      <c r="E179" s="1020"/>
      <c r="F179" s="1020"/>
      <c r="G179" s="1020"/>
      <c r="H179" s="1019"/>
      <c r="I179" s="1097"/>
      <c r="J179" s="1020"/>
      <c r="K179" s="1108"/>
    </row>
    <row r="180" spans="5:11">
      <c r="E180" s="1020"/>
      <c r="F180" s="1020"/>
      <c r="G180" s="1020"/>
      <c r="H180" s="1019"/>
      <c r="I180" s="1097"/>
      <c r="J180" s="1020"/>
      <c r="K180" s="1108"/>
    </row>
    <row r="181" spans="5:11">
      <c r="E181" s="1020"/>
      <c r="F181" s="1020"/>
      <c r="G181" s="1020"/>
      <c r="H181" s="1019"/>
      <c r="I181" s="1097"/>
      <c r="J181" s="1020"/>
      <c r="K181" s="1108"/>
    </row>
    <row r="182" spans="5:11">
      <c r="E182" s="1020"/>
      <c r="F182" s="1020"/>
      <c r="G182" s="1020"/>
      <c r="H182" s="1019"/>
      <c r="I182" s="1097"/>
      <c r="J182" s="1020"/>
      <c r="K182" s="1108"/>
    </row>
    <row r="183" spans="5:11">
      <c r="E183" s="1020"/>
      <c r="F183" s="1020"/>
      <c r="G183" s="1020"/>
      <c r="H183" s="1019"/>
      <c r="I183" s="1097"/>
      <c r="J183" s="1020"/>
      <c r="K183" s="1108"/>
    </row>
    <row r="184" spans="5:11">
      <c r="E184" s="1020"/>
      <c r="F184" s="1020"/>
      <c r="G184" s="1020"/>
      <c r="H184" s="1019"/>
      <c r="I184" s="1097"/>
      <c r="J184" s="1020"/>
      <c r="K184" s="1108"/>
    </row>
    <row r="185" spans="5:11">
      <c r="E185" s="1020"/>
      <c r="F185" s="1020"/>
      <c r="G185" s="1020"/>
      <c r="H185" s="1019"/>
      <c r="I185" s="1097"/>
      <c r="J185" s="1020"/>
      <c r="K185" s="1108"/>
    </row>
    <row r="186" spans="5:11">
      <c r="E186" s="1020"/>
      <c r="F186" s="1020"/>
      <c r="G186" s="1020"/>
      <c r="H186" s="1019"/>
      <c r="I186" s="1097"/>
      <c r="J186" s="1020"/>
      <c r="K186" s="1108"/>
    </row>
    <row r="187" spans="5:11">
      <c r="E187" s="1020"/>
      <c r="F187" s="1020"/>
      <c r="G187" s="1020"/>
      <c r="H187" s="1019"/>
      <c r="I187" s="1097"/>
      <c r="J187" s="1020"/>
      <c r="K187" s="1108"/>
    </row>
    <row r="188" spans="5:11">
      <c r="E188" s="1020"/>
      <c r="F188" s="1020"/>
      <c r="G188" s="1020"/>
      <c r="H188" s="1019"/>
      <c r="I188" s="1097"/>
      <c r="J188" s="1020"/>
      <c r="K188" s="1108"/>
    </row>
    <row r="189" spans="5:11">
      <c r="E189" s="1020"/>
      <c r="F189" s="1020"/>
      <c r="G189" s="1020"/>
      <c r="H189" s="1019"/>
      <c r="I189" s="1097"/>
      <c r="J189" s="1020"/>
      <c r="K189" s="1108"/>
    </row>
    <row r="190" spans="5:11">
      <c r="E190" s="1020"/>
      <c r="F190" s="1020"/>
      <c r="G190" s="1020"/>
      <c r="H190" s="1019"/>
      <c r="I190" s="1097"/>
      <c r="J190" s="1020"/>
      <c r="K190" s="1108"/>
    </row>
    <row r="191" spans="5:11">
      <c r="E191" s="1020"/>
      <c r="F191" s="1020"/>
      <c r="G191" s="1020"/>
      <c r="H191" s="1019"/>
      <c r="I191" s="1097"/>
      <c r="J191" s="1020"/>
      <c r="K191" s="1108"/>
    </row>
    <row r="192" spans="5:11">
      <c r="E192" s="1020"/>
      <c r="F192" s="1020"/>
      <c r="G192" s="1020"/>
      <c r="H192" s="1019"/>
      <c r="I192" s="1097"/>
      <c r="J192" s="1020"/>
      <c r="K192" s="1108"/>
    </row>
    <row r="193" spans="5:11">
      <c r="E193" s="1020"/>
      <c r="F193" s="1020"/>
      <c r="G193" s="1020"/>
      <c r="H193" s="1019"/>
      <c r="I193" s="1097"/>
      <c r="J193" s="1020"/>
      <c r="K193" s="1108"/>
    </row>
    <row r="194" spans="5:11">
      <c r="E194" s="1020"/>
      <c r="F194" s="1020"/>
      <c r="G194" s="1020"/>
      <c r="H194" s="1019"/>
      <c r="I194" s="1097"/>
      <c r="J194" s="1020"/>
      <c r="K194" s="1108"/>
    </row>
    <row r="195" spans="5:11">
      <c r="E195" s="1020"/>
      <c r="F195" s="1020"/>
      <c r="G195" s="1020"/>
      <c r="H195" s="1019"/>
      <c r="I195" s="1097"/>
      <c r="J195" s="1020"/>
      <c r="K195" s="1108"/>
    </row>
    <row r="196" spans="5:11">
      <c r="E196" s="1020"/>
      <c r="F196" s="1020"/>
      <c r="G196" s="1020"/>
      <c r="H196" s="1019"/>
      <c r="I196" s="1097"/>
      <c r="J196" s="1020"/>
      <c r="K196" s="1108"/>
    </row>
    <row r="197" spans="5:11">
      <c r="E197" s="1020"/>
      <c r="F197" s="1020"/>
      <c r="G197" s="1020"/>
      <c r="H197" s="1019"/>
      <c r="I197" s="1097"/>
      <c r="J197" s="1020"/>
      <c r="K197" s="1108"/>
    </row>
    <row r="198" spans="5:11">
      <c r="E198" s="1020"/>
      <c r="F198" s="1020"/>
      <c r="G198" s="1020"/>
      <c r="H198" s="1019"/>
      <c r="I198" s="1097"/>
      <c r="J198" s="1020"/>
      <c r="K198" s="1108"/>
    </row>
    <row r="199" spans="5:11">
      <c r="E199" s="1020"/>
      <c r="F199" s="1020"/>
      <c r="G199" s="1020"/>
      <c r="H199" s="1019"/>
      <c r="I199" s="1097"/>
      <c r="J199" s="1020"/>
      <c r="K199" s="1108"/>
    </row>
    <row r="213" spans="10:13">
      <c r="J213" s="1021">
        <v>0</v>
      </c>
      <c r="K213" s="1109"/>
    </row>
    <row r="214" spans="10:13">
      <c r="L214" s="444"/>
      <c r="M214" s="444"/>
    </row>
  </sheetData>
  <mergeCells count="10">
    <mergeCell ref="P37:T37"/>
    <mergeCell ref="E133:G133"/>
    <mergeCell ref="E138:G138"/>
    <mergeCell ref="E145:G145"/>
    <mergeCell ref="B1:J1"/>
    <mergeCell ref="B2:J2"/>
    <mergeCell ref="B4:J4"/>
    <mergeCell ref="H8:H10"/>
    <mergeCell ref="H14:H15"/>
    <mergeCell ref="P22:T22"/>
  </mergeCells>
  <pageMargins left="0.47" right="0.34" top="0.56999999999999995" bottom="0.86" header="0.5" footer="0.5"/>
  <pageSetup paperSize="9" scale="79" orientation="portrait" horizontalDpi="180" verticalDpi="180" r:id="rId1"/>
  <headerFooter alignWithMargins="0">
    <oddFooter>&amp;LMd. Abdul Mazid&amp;CPage &amp;P&amp;R&amp;D</oddFooter>
  </headerFooter>
  <rowBreaks count="3" manualBreakCount="3">
    <brk id="54" min="1" max="10" man="1"/>
    <brk id="122" min="1" max="10" man="1"/>
    <brk id="161" min="1" max="7"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3" tint="0.39997558519241921"/>
  </sheetPr>
  <dimension ref="A1:Q129"/>
  <sheetViews>
    <sheetView view="pageBreakPreview" zoomScale="90" zoomScaleSheetLayoutView="90" workbookViewId="0">
      <selection activeCell="N4" sqref="N4"/>
    </sheetView>
  </sheetViews>
  <sheetFormatPr defaultColWidth="9.109375" defaultRowHeight="13.2"/>
  <cols>
    <col min="1" max="1" width="2.109375" style="499" customWidth="1"/>
    <col min="2" max="2" width="3.5546875" style="499" customWidth="1"/>
    <col min="3" max="3" width="24.6640625" style="499" customWidth="1"/>
    <col min="4" max="4" width="17.6640625" style="699" customWidth="1"/>
    <col min="5" max="5" width="17" style="499" customWidth="1"/>
    <col min="6" max="6" width="19" style="499" customWidth="1"/>
    <col min="7" max="7" width="10.6640625" style="499" customWidth="1"/>
    <col min="8" max="8" width="17.6640625" style="499" customWidth="1"/>
    <col min="9" max="9" width="17.88671875" style="499" customWidth="1"/>
    <col min="10" max="10" width="19" style="513" customWidth="1"/>
    <col min="11" max="11" width="17.44140625" style="499" customWidth="1"/>
    <col min="12" max="12" width="18.44140625" style="499" customWidth="1"/>
    <col min="13" max="15" width="9.109375" style="499"/>
    <col min="16" max="16" width="14.5546875" style="499" bestFit="1" customWidth="1"/>
    <col min="17" max="16384" width="9.109375" style="499"/>
  </cols>
  <sheetData>
    <row r="1" spans="1:17" ht="15.6">
      <c r="A1" s="495" t="s">
        <v>719</v>
      </c>
      <c r="B1" s="496"/>
      <c r="C1" s="496"/>
      <c r="D1" s="695"/>
      <c r="E1" s="530"/>
      <c r="F1" s="530"/>
      <c r="G1" s="530"/>
      <c r="H1" s="530"/>
      <c r="I1" s="530"/>
      <c r="J1" s="498"/>
      <c r="K1" s="497"/>
      <c r="L1" s="497"/>
    </row>
    <row r="2" spans="1:17" ht="13.5" customHeight="1">
      <c r="A2" s="496" t="s">
        <v>477</v>
      </c>
      <c r="B2" s="496"/>
      <c r="C2" s="496"/>
      <c r="D2" s="695"/>
      <c r="E2" s="530"/>
      <c r="F2" s="530"/>
      <c r="G2" s="530"/>
      <c r="H2" s="530"/>
      <c r="I2" s="530"/>
      <c r="J2" s="498"/>
      <c r="K2" s="497"/>
      <c r="L2" s="497"/>
    </row>
    <row r="3" spans="1:17" ht="3" customHeight="1">
      <c r="A3" s="496"/>
      <c r="B3" s="496"/>
      <c r="C3" s="496"/>
      <c r="D3" s="695"/>
      <c r="E3" s="530"/>
      <c r="F3" s="530"/>
      <c r="G3" s="530"/>
      <c r="H3" s="530"/>
      <c r="I3" s="530"/>
      <c r="J3" s="498"/>
      <c r="K3" s="497"/>
      <c r="L3" s="497"/>
    </row>
    <row r="4" spans="1:17" ht="18" customHeight="1" thickBot="1">
      <c r="A4" s="500" t="s">
        <v>1877</v>
      </c>
      <c r="B4" s="496"/>
      <c r="C4" s="518"/>
      <c r="D4" s="695"/>
      <c r="E4" s="530"/>
      <c r="F4" s="530"/>
      <c r="G4" s="530"/>
      <c r="H4" s="530"/>
      <c r="I4" s="530"/>
      <c r="J4" s="520"/>
      <c r="K4" s="519"/>
      <c r="L4" s="519"/>
    </row>
    <row r="5" spans="1:17" ht="12" customHeight="1" thickBot="1">
      <c r="C5" s="521"/>
      <c r="D5" s="4056" t="s">
        <v>5</v>
      </c>
      <c r="E5" s="4057"/>
      <c r="F5" s="4058"/>
      <c r="G5" s="4056" t="s">
        <v>569</v>
      </c>
      <c r="H5" s="4057"/>
      <c r="I5" s="4057"/>
      <c r="J5" s="4057"/>
      <c r="K5" s="4059" t="s">
        <v>1882</v>
      </c>
      <c r="L5" s="4061" t="s">
        <v>1883</v>
      </c>
    </row>
    <row r="6" spans="1:17" ht="27.75" customHeight="1">
      <c r="A6" s="4063" t="s">
        <v>478</v>
      </c>
      <c r="B6" s="4064"/>
      <c r="C6" s="522" t="s">
        <v>937</v>
      </c>
      <c r="D6" s="696" t="s">
        <v>1878</v>
      </c>
      <c r="E6" s="523" t="s">
        <v>6</v>
      </c>
      <c r="F6" s="523" t="s">
        <v>1879</v>
      </c>
      <c r="G6" s="523" t="s">
        <v>7</v>
      </c>
      <c r="H6" s="523" t="s">
        <v>1880</v>
      </c>
      <c r="I6" s="523" t="s">
        <v>639</v>
      </c>
      <c r="J6" s="537" t="s">
        <v>1881</v>
      </c>
      <c r="K6" s="4060"/>
      <c r="L6" s="4062"/>
      <c r="M6" s="501"/>
    </row>
    <row r="7" spans="1:17" s="502" customFormat="1" ht="13.5" customHeight="1">
      <c r="A7" s="4063">
        <v>1</v>
      </c>
      <c r="B7" s="4064"/>
      <c r="C7" s="522">
        <v>2</v>
      </c>
      <c r="D7" s="697">
        <v>3</v>
      </c>
      <c r="E7" s="522">
        <v>4</v>
      </c>
      <c r="F7" s="522">
        <v>5</v>
      </c>
      <c r="G7" s="522">
        <v>6</v>
      </c>
      <c r="H7" s="522">
        <v>7</v>
      </c>
      <c r="I7" s="522" t="s">
        <v>31</v>
      </c>
      <c r="J7" s="538" t="s">
        <v>1476</v>
      </c>
      <c r="K7" s="523" t="s">
        <v>32</v>
      </c>
      <c r="L7" s="523" t="s">
        <v>1475</v>
      </c>
      <c r="N7" s="503" t="s">
        <v>1574</v>
      </c>
    </row>
    <row r="8" spans="1:17" ht="14.4" thickBot="1">
      <c r="A8" s="4065" t="s">
        <v>482</v>
      </c>
      <c r="B8" s="4066"/>
      <c r="C8" s="4067" t="s">
        <v>1322</v>
      </c>
      <c r="D8" s="4068"/>
      <c r="E8" s="524"/>
      <c r="F8" s="540"/>
      <c r="G8" s="524"/>
      <c r="H8" s="524"/>
      <c r="I8" s="524"/>
      <c r="J8" s="539"/>
      <c r="K8" s="524"/>
      <c r="L8" s="524"/>
    </row>
    <row r="9" spans="1:17" ht="13.8">
      <c r="A9" s="505"/>
      <c r="B9" s="506">
        <v>1</v>
      </c>
      <c r="C9" s="525" t="s">
        <v>1451</v>
      </c>
      <c r="D9" s="957">
        <v>439692554.81999999</v>
      </c>
      <c r="E9" s="526">
        <f>+F9-D9</f>
        <v>0</v>
      </c>
      <c r="F9" s="536">
        <f>+'T-Balan21'!E121</f>
        <v>439692554.81999999</v>
      </c>
      <c r="G9" s="527">
        <v>2.5000000000000001E-2</v>
      </c>
      <c r="H9" s="957">
        <v>102089676.09975</v>
      </c>
      <c r="I9" s="526">
        <f>(F9-H9)*G9</f>
        <v>8440071.9680062514</v>
      </c>
      <c r="J9" s="536">
        <f>+H9+I9</f>
        <v>110529748.06775625</v>
      </c>
      <c r="K9" s="768">
        <f>+F9-J9</f>
        <v>329162806.75224376</v>
      </c>
      <c r="L9" s="526">
        <v>346259362.7948432</v>
      </c>
      <c r="N9" s="546"/>
      <c r="O9" s="547"/>
      <c r="P9" s="548"/>
    </row>
    <row r="10" spans="1:17" ht="14.4" thickBot="1">
      <c r="A10" s="507"/>
      <c r="B10" s="508">
        <v>2</v>
      </c>
      <c r="C10" s="525" t="s">
        <v>250</v>
      </c>
      <c r="D10" s="957">
        <v>257591424.58000001</v>
      </c>
      <c r="E10" s="526">
        <f>+F10-D10</f>
        <v>59606275.400000006</v>
      </c>
      <c r="F10" s="536">
        <f>+'T-Balan21'!E115+'T-Balan21'!E544</f>
        <v>317197699.98000002</v>
      </c>
      <c r="G10" s="527">
        <v>2.5000000000000001E-2</v>
      </c>
      <c r="H10" s="957">
        <v>109890999.32125001</v>
      </c>
      <c r="I10" s="526">
        <f>(F10-H10)*G10</f>
        <v>5182667.5164687503</v>
      </c>
      <c r="J10" s="536">
        <f>+H10+I10</f>
        <v>115073666.83771876</v>
      </c>
      <c r="K10" s="768">
        <f>+F10-J10</f>
        <v>202124033.14228126</v>
      </c>
      <c r="L10" s="555">
        <v>126269782.13037407</v>
      </c>
      <c r="N10" s="549">
        <v>540</v>
      </c>
      <c r="O10" s="552">
        <v>41500</v>
      </c>
      <c r="P10" s="551">
        <f>+O10*G10</f>
        <v>1037.5</v>
      </c>
      <c r="Q10" s="499" t="s">
        <v>1575</v>
      </c>
    </row>
    <row r="11" spans="1:17" ht="14.4" thickBot="1">
      <c r="A11" s="507"/>
      <c r="B11" s="508">
        <v>3</v>
      </c>
      <c r="C11" s="525" t="s">
        <v>1378</v>
      </c>
      <c r="D11" s="957">
        <v>143277771.94999999</v>
      </c>
      <c r="E11" s="526">
        <f>+F11-D11</f>
        <v>9648543</v>
      </c>
      <c r="F11" s="536">
        <f>+'T-Balan21'!E116</f>
        <v>152926314.94999999</v>
      </c>
      <c r="G11" s="527">
        <v>2.5000000000000001E-2</v>
      </c>
      <c r="H11" s="957">
        <v>54083525.7245</v>
      </c>
      <c r="I11" s="526">
        <f>(F11-H11)*G11</f>
        <v>2471069.7306374996</v>
      </c>
      <c r="J11" s="536">
        <f>+H11+I11</f>
        <v>56554595.455137499</v>
      </c>
      <c r="K11" s="768">
        <f>+F11-J11</f>
        <v>96371719.494862497</v>
      </c>
      <c r="L11" s="526">
        <v>89922612.405324638</v>
      </c>
      <c r="N11" s="549">
        <v>540</v>
      </c>
      <c r="O11" s="550"/>
      <c r="P11" s="553">
        <f>+O10-P10</f>
        <v>40462.5</v>
      </c>
    </row>
    <row r="12" spans="1:17" ht="14.4" thickBot="1">
      <c r="A12" s="507"/>
      <c r="B12" s="508">
        <v>4</v>
      </c>
      <c r="C12" s="525" t="s">
        <v>67</v>
      </c>
      <c r="D12" s="957">
        <v>83828453.890000001</v>
      </c>
      <c r="E12" s="526">
        <f>+F12-D12</f>
        <v>0</v>
      </c>
      <c r="F12" s="536">
        <f>+'T-Balan21'!E114</f>
        <v>83828453.890000001</v>
      </c>
      <c r="G12" s="528">
        <v>0</v>
      </c>
      <c r="H12" s="957">
        <v>0</v>
      </c>
      <c r="I12" s="526">
        <f>(F12-H12)*G12</f>
        <v>0</v>
      </c>
      <c r="J12" s="536">
        <f>+H12+I12</f>
        <v>0</v>
      </c>
      <c r="K12" s="768">
        <f>+F12-J12</f>
        <v>83828453.890000001</v>
      </c>
      <c r="L12" s="526">
        <v>83828453.890000001</v>
      </c>
      <c r="N12" s="549">
        <v>111</v>
      </c>
      <c r="O12" s="550"/>
      <c r="P12" s="554">
        <f>+K10-P11</f>
        <v>202083570.64228126</v>
      </c>
    </row>
    <row r="13" spans="1:17" s="960" customFormat="1" ht="14.4" thickBot="1">
      <c r="A13" s="958"/>
      <c r="B13" s="970"/>
      <c r="C13" s="971" t="s">
        <v>1379</v>
      </c>
      <c r="D13" s="972">
        <v>924390205.23999989</v>
      </c>
      <c r="E13" s="694">
        <f>SUM(E9:E12)</f>
        <v>69254818.400000006</v>
      </c>
      <c r="F13" s="972">
        <f>SUM(F9:F12)</f>
        <v>993645023.63999999</v>
      </c>
      <c r="G13" s="694"/>
      <c r="H13" s="694">
        <v>266064201.1455</v>
      </c>
      <c r="I13" s="693">
        <f>SUM(I9:I12)</f>
        <v>16093809.215112502</v>
      </c>
      <c r="J13" s="694">
        <f>SUM(J9:J12)</f>
        <v>282158010.36061251</v>
      </c>
      <c r="K13" s="694">
        <f>SUM(K9:K12)</f>
        <v>711487013.27938759</v>
      </c>
      <c r="L13" s="694">
        <v>646280211.22054183</v>
      </c>
      <c r="N13" s="964"/>
      <c r="O13" s="965"/>
      <c r="P13" s="966">
        <f>SUM(P11:P12)</f>
        <v>202124033.14228126</v>
      </c>
    </row>
    <row r="14" spans="1:17" s="960" customFormat="1" ht="13.8">
      <c r="A14" s="4069" t="s">
        <v>68</v>
      </c>
      <c r="B14" s="4070"/>
      <c r="C14" s="967" t="s">
        <v>1323</v>
      </c>
      <c r="D14" s="959"/>
      <c r="E14" s="968"/>
      <c r="F14" s="959"/>
      <c r="G14" s="969"/>
      <c r="H14" s="959"/>
      <c r="I14" s="968"/>
      <c r="J14" s="959"/>
      <c r="K14" s="968"/>
      <c r="L14" s="968"/>
    </row>
    <row r="15" spans="1:17" ht="13.8">
      <c r="A15" s="507"/>
      <c r="B15" s="509">
        <v>1</v>
      </c>
      <c r="C15" s="525" t="s">
        <v>69</v>
      </c>
      <c r="D15" s="957">
        <v>71794364.510000005</v>
      </c>
      <c r="E15" s="526">
        <f t="shared" ref="E15:E42" si="0">+F15-D15</f>
        <v>4702559.924999997</v>
      </c>
      <c r="F15" s="536">
        <f>+'T-Balan21'!E118</f>
        <v>76496924.435000002</v>
      </c>
      <c r="G15" s="527">
        <v>0.1</v>
      </c>
      <c r="H15" s="957">
        <v>31772320.238000002</v>
      </c>
      <c r="I15" s="526">
        <f t="shared" ref="I15:I42" si="1">+(F15-H15)*G15</f>
        <v>4472460.4196999995</v>
      </c>
      <c r="J15" s="536">
        <f>+H15+I15</f>
        <v>36244780.657700002</v>
      </c>
      <c r="K15" s="768">
        <f t="shared" ref="K15:K42" si="2">+F15-J15</f>
        <v>40252143.7773</v>
      </c>
      <c r="L15" s="526">
        <v>37578938.077621922</v>
      </c>
    </row>
    <row r="16" spans="1:17" ht="13.8">
      <c r="A16" s="507"/>
      <c r="B16" s="509">
        <v>2</v>
      </c>
      <c r="C16" s="525" t="s">
        <v>254</v>
      </c>
      <c r="D16" s="957">
        <v>13112657.17</v>
      </c>
      <c r="E16" s="526">
        <f t="shared" si="0"/>
        <v>52439208.994999997</v>
      </c>
      <c r="F16" s="536">
        <f>+'T-Balan21'!E119</f>
        <v>65551866.164999999</v>
      </c>
      <c r="G16" s="527">
        <v>0.1</v>
      </c>
      <c r="H16" s="957">
        <v>10443540.309999999</v>
      </c>
      <c r="I16" s="526">
        <f t="shared" si="1"/>
        <v>5510832.585500001</v>
      </c>
      <c r="J16" s="536">
        <f t="shared" ref="J16:J42" si="3">+H16+I16</f>
        <v>15954372.895500001</v>
      </c>
      <c r="K16" s="768">
        <f t="shared" si="2"/>
        <v>49597493.269500002</v>
      </c>
      <c r="L16" s="526">
        <v>2687685.4029247202</v>
      </c>
    </row>
    <row r="17" spans="1:12" ht="13.8">
      <c r="A17" s="507"/>
      <c r="B17" s="509">
        <v>3</v>
      </c>
      <c r="C17" s="525" t="s">
        <v>255</v>
      </c>
      <c r="D17" s="957">
        <v>5133523.5</v>
      </c>
      <c r="E17" s="526">
        <f t="shared" si="0"/>
        <v>383260</v>
      </c>
      <c r="F17" s="536">
        <f>+'T-Balan21'!E120</f>
        <v>5516783.5</v>
      </c>
      <c r="G17" s="527">
        <v>0.1</v>
      </c>
      <c r="H17" s="957">
        <v>2791329.273</v>
      </c>
      <c r="I17" s="526">
        <f t="shared" si="1"/>
        <v>272545.4227</v>
      </c>
      <c r="J17" s="536">
        <f t="shared" si="3"/>
        <v>3063874.6957</v>
      </c>
      <c r="K17" s="768">
        <f t="shared" si="2"/>
        <v>2452908.8043</v>
      </c>
      <c r="L17" s="526">
        <v>2381232.53234025</v>
      </c>
    </row>
    <row r="18" spans="1:12" ht="13.8">
      <c r="A18" s="507"/>
      <c r="B18" s="509">
        <v>4</v>
      </c>
      <c r="C18" s="525" t="s">
        <v>256</v>
      </c>
      <c r="D18" s="957">
        <v>577222.75</v>
      </c>
      <c r="E18" s="526">
        <f t="shared" si="0"/>
        <v>145711</v>
      </c>
      <c r="F18" s="536">
        <f>+'T-Balan21'!E122</f>
        <v>722933.75</v>
      </c>
      <c r="G18" s="527">
        <v>0.2</v>
      </c>
      <c r="H18" s="957">
        <v>537424.71799999999</v>
      </c>
      <c r="I18" s="526">
        <f t="shared" si="1"/>
        <v>37101.806400000001</v>
      </c>
      <c r="J18" s="536">
        <f t="shared" si="3"/>
        <v>574526.52439999999</v>
      </c>
      <c r="K18" s="768">
        <f t="shared" si="2"/>
        <v>148407.22560000001</v>
      </c>
      <c r="L18" s="526">
        <v>31057.544089599978</v>
      </c>
    </row>
    <row r="19" spans="1:12" ht="13.8">
      <c r="A19" s="507"/>
      <c r="B19" s="509">
        <v>5</v>
      </c>
      <c r="C19" s="525" t="s">
        <v>1380</v>
      </c>
      <c r="D19" s="957">
        <v>9051007.4700000007</v>
      </c>
      <c r="E19" s="526">
        <f t="shared" si="0"/>
        <v>152967</v>
      </c>
      <c r="F19" s="536">
        <f>+'T-Balan21'!E123</f>
        <v>9203974.4700000007</v>
      </c>
      <c r="G19" s="527">
        <v>0.1</v>
      </c>
      <c r="H19" s="957">
        <v>6827593.3530000001</v>
      </c>
      <c r="I19" s="526">
        <f t="shared" si="1"/>
        <v>237638.11170000007</v>
      </c>
      <c r="J19" s="536">
        <f t="shared" si="3"/>
        <v>7065231.4647000004</v>
      </c>
      <c r="K19" s="768">
        <f t="shared" si="2"/>
        <v>2138743.0053000003</v>
      </c>
      <c r="L19" s="526">
        <v>2453867.1281387433</v>
      </c>
    </row>
    <row r="20" spans="1:12" ht="13.8">
      <c r="A20" s="510"/>
      <c r="B20" s="509">
        <v>6</v>
      </c>
      <c r="C20" s="525" t="s">
        <v>1381</v>
      </c>
      <c r="D20" s="957">
        <v>99743.38</v>
      </c>
      <c r="E20" s="526">
        <f t="shared" si="0"/>
        <v>-99743.38</v>
      </c>
      <c r="F20" s="536">
        <f>+'T-Balan21'!E124</f>
        <v>0</v>
      </c>
      <c r="G20" s="527">
        <v>0.1</v>
      </c>
      <c r="H20" s="957">
        <v>83109.103000000003</v>
      </c>
      <c r="I20" s="526">
        <f t="shared" si="1"/>
        <v>-8310.9103000000014</v>
      </c>
      <c r="J20" s="536">
        <f t="shared" si="3"/>
        <v>74798.1927</v>
      </c>
      <c r="K20" s="768">
        <f t="shared" si="2"/>
        <v>-74798.1927</v>
      </c>
      <c r="L20" s="526">
        <v>18482.530562622007</v>
      </c>
    </row>
    <row r="21" spans="1:12" ht="13.8">
      <c r="A21" s="507"/>
      <c r="B21" s="509">
        <v>7</v>
      </c>
      <c r="C21" s="525" t="s">
        <v>71</v>
      </c>
      <c r="D21" s="957">
        <v>25844491.73</v>
      </c>
      <c r="E21" s="526">
        <f t="shared" si="0"/>
        <v>2532880</v>
      </c>
      <c r="F21" s="536">
        <f>+'T-Balan21'!E125</f>
        <v>28377371.73</v>
      </c>
      <c r="G21" s="527">
        <v>0.06</v>
      </c>
      <c r="H21" s="957">
        <v>17084227.229200002</v>
      </c>
      <c r="I21" s="526">
        <f t="shared" si="1"/>
        <v>677588.67004799994</v>
      </c>
      <c r="J21" s="536">
        <f t="shared" si="3"/>
        <v>17761815.899248</v>
      </c>
      <c r="K21" s="768">
        <f t="shared" si="2"/>
        <v>10615555.830752</v>
      </c>
      <c r="L21" s="526">
        <v>8843061.31682905</v>
      </c>
    </row>
    <row r="22" spans="1:12" ht="13.8">
      <c r="A22" s="507"/>
      <c r="B22" s="509">
        <v>8</v>
      </c>
      <c r="C22" s="525" t="s">
        <v>1556</v>
      </c>
      <c r="D22" s="957">
        <v>1653691.38</v>
      </c>
      <c r="E22" s="526">
        <f t="shared" si="0"/>
        <v>331976</v>
      </c>
      <c r="F22" s="536">
        <f>+'T-Balan21'!E111</f>
        <v>1985667.38</v>
      </c>
      <c r="G22" s="527">
        <v>0.06</v>
      </c>
      <c r="H22" s="957">
        <v>407854.66259999998</v>
      </c>
      <c r="I22" s="526">
        <f t="shared" si="1"/>
        <v>94668.763043999992</v>
      </c>
      <c r="J22" s="536">
        <f t="shared" si="3"/>
        <v>502523.42564399994</v>
      </c>
      <c r="K22" s="768">
        <f t="shared" si="2"/>
        <v>1483143.9543559998</v>
      </c>
      <c r="L22" s="526">
        <v>1079840.7144131018</v>
      </c>
    </row>
    <row r="23" spans="1:12" ht="13.8">
      <c r="A23" s="507"/>
      <c r="B23" s="509">
        <v>9</v>
      </c>
      <c r="C23" s="525" t="s">
        <v>72</v>
      </c>
      <c r="D23" s="957">
        <v>2990336.29</v>
      </c>
      <c r="E23" s="526">
        <f t="shared" si="0"/>
        <v>0</v>
      </c>
      <c r="F23" s="536">
        <f>+'T-Balan21'!E126</f>
        <v>2990336.29</v>
      </c>
      <c r="G23" s="527">
        <v>0.06</v>
      </c>
      <c r="H23" s="957">
        <v>2430307.4516000003</v>
      </c>
      <c r="I23" s="526">
        <f t="shared" si="1"/>
        <v>33601.730303999982</v>
      </c>
      <c r="J23" s="536">
        <f t="shared" si="3"/>
        <v>2463909.1819040002</v>
      </c>
      <c r="K23" s="768">
        <f t="shared" si="2"/>
        <v>526427.10809599981</v>
      </c>
      <c r="L23" s="526">
        <v>595775.35969351232</v>
      </c>
    </row>
    <row r="24" spans="1:12" ht="13.8">
      <c r="A24" s="507"/>
      <c r="B24" s="509">
        <v>10</v>
      </c>
      <c r="C24" s="525" t="s">
        <v>264</v>
      </c>
      <c r="D24" s="957">
        <v>6103274.5</v>
      </c>
      <c r="E24" s="526">
        <f t="shared" si="0"/>
        <v>-6103274.5</v>
      </c>
      <c r="F24" s="536">
        <f>+'T-Balan21'!E131</f>
        <v>0</v>
      </c>
      <c r="G24" s="527">
        <v>0.15</v>
      </c>
      <c r="H24" s="957">
        <v>6035382.807</v>
      </c>
      <c r="I24" s="526">
        <f t="shared" si="1"/>
        <v>-905307.42105</v>
      </c>
      <c r="J24" s="536">
        <f t="shared" si="3"/>
        <v>5130075.38595</v>
      </c>
      <c r="K24" s="768">
        <f t="shared" si="2"/>
        <v>-5130075.38595</v>
      </c>
      <c r="L24" s="526">
        <v>79872.582987994887</v>
      </c>
    </row>
    <row r="25" spans="1:12" ht="13.8">
      <c r="A25" s="507"/>
      <c r="B25" s="509">
        <v>11</v>
      </c>
      <c r="C25" s="525" t="s">
        <v>73</v>
      </c>
      <c r="D25" s="957">
        <v>3079567.67</v>
      </c>
      <c r="E25" s="526">
        <f t="shared" si="0"/>
        <v>354633.5</v>
      </c>
      <c r="F25" s="536">
        <f>+'T-Balan21'!E132</f>
        <v>3434201.17</v>
      </c>
      <c r="G25" s="527">
        <v>0.1</v>
      </c>
      <c r="H25" s="957">
        <v>2327320.247</v>
      </c>
      <c r="I25" s="526">
        <f t="shared" si="1"/>
        <v>110688.0923</v>
      </c>
      <c r="J25" s="536">
        <f t="shared" si="3"/>
        <v>2438008.3393000001</v>
      </c>
      <c r="K25" s="768">
        <f t="shared" si="2"/>
        <v>996192.83069999982</v>
      </c>
      <c r="L25" s="526">
        <v>789500.47387587279</v>
      </c>
    </row>
    <row r="26" spans="1:12" ht="13.8">
      <c r="A26" s="507"/>
      <c r="B26" s="509">
        <v>12</v>
      </c>
      <c r="C26" s="525" t="s">
        <v>266</v>
      </c>
      <c r="D26" s="957">
        <v>148100</v>
      </c>
      <c r="E26" s="526">
        <f t="shared" si="0"/>
        <v>-148100</v>
      </c>
      <c r="F26" s="536">
        <f>+'T-Balan21'!E133</f>
        <v>0</v>
      </c>
      <c r="G26" s="527">
        <v>0.15</v>
      </c>
      <c r="H26" s="957">
        <v>147505.15299999999</v>
      </c>
      <c r="I26" s="526">
        <f t="shared" si="1"/>
        <v>-22125.772949999999</v>
      </c>
      <c r="J26" s="536">
        <f t="shared" si="3"/>
        <v>125379.38004999999</v>
      </c>
      <c r="K26" s="768">
        <f t="shared" si="2"/>
        <v>-125379.38004999999</v>
      </c>
      <c r="L26" s="526">
        <v>699.81978371797595</v>
      </c>
    </row>
    <row r="27" spans="1:12" ht="13.8">
      <c r="A27" s="507"/>
      <c r="B27" s="509">
        <v>13</v>
      </c>
      <c r="C27" s="525" t="s">
        <v>74</v>
      </c>
      <c r="D27" s="957">
        <v>434283</v>
      </c>
      <c r="E27" s="526">
        <f t="shared" si="0"/>
        <v>0</v>
      </c>
      <c r="F27" s="536">
        <f>+'T-Balan21'!E134</f>
        <v>434283</v>
      </c>
      <c r="G27" s="527">
        <v>0.15</v>
      </c>
      <c r="H27" s="957">
        <v>343209.98800000001</v>
      </c>
      <c r="I27" s="526">
        <f t="shared" si="1"/>
        <v>13660.951799999997</v>
      </c>
      <c r="J27" s="536">
        <f t="shared" si="3"/>
        <v>356870.93979999999</v>
      </c>
      <c r="K27" s="768">
        <f t="shared" si="2"/>
        <v>77412.060200000007</v>
      </c>
      <c r="L27" s="526">
        <v>107144.7232698414</v>
      </c>
    </row>
    <row r="28" spans="1:12" ht="13.8">
      <c r="A28" s="510"/>
      <c r="B28" s="509">
        <v>14</v>
      </c>
      <c r="C28" s="525" t="s">
        <v>75</v>
      </c>
      <c r="D28" s="957">
        <v>2061932</v>
      </c>
      <c r="E28" s="526">
        <f t="shared" si="0"/>
        <v>83908</v>
      </c>
      <c r="F28" s="536">
        <f>+'T-Balan21'!E135</f>
        <v>2145840</v>
      </c>
      <c r="G28" s="527">
        <v>0.15</v>
      </c>
      <c r="H28" s="957">
        <v>396181.30499999999</v>
      </c>
      <c r="I28" s="526">
        <f t="shared" si="1"/>
        <v>262448.80424999999</v>
      </c>
      <c r="J28" s="536">
        <f t="shared" si="3"/>
        <v>658630.10924999998</v>
      </c>
      <c r="K28" s="768">
        <f t="shared" si="2"/>
        <v>1487209.89075</v>
      </c>
      <c r="L28" s="526">
        <v>10981.699921671097</v>
      </c>
    </row>
    <row r="29" spans="1:12" ht="13.8">
      <c r="A29" s="507"/>
      <c r="B29" s="509">
        <v>15</v>
      </c>
      <c r="C29" s="525" t="s">
        <v>1382</v>
      </c>
      <c r="D29" s="957">
        <v>5800</v>
      </c>
      <c r="E29" s="526">
        <f t="shared" si="0"/>
        <v>-5800</v>
      </c>
      <c r="F29" s="536">
        <f>+'T-Balan21'!E136</f>
        <v>0</v>
      </c>
      <c r="G29" s="527">
        <v>0.15</v>
      </c>
      <c r="H29" s="957">
        <v>5790.1909999999998</v>
      </c>
      <c r="I29" s="526">
        <f t="shared" si="1"/>
        <v>-868.52864999999997</v>
      </c>
      <c r="J29" s="536">
        <f t="shared" si="3"/>
        <v>4921.6623499999996</v>
      </c>
      <c r="K29" s="768">
        <f t="shared" si="2"/>
        <v>-4921.6623499999996</v>
      </c>
      <c r="L29" s="526">
        <v>11.540775178124932</v>
      </c>
    </row>
    <row r="30" spans="1:12" ht="13.8">
      <c r="A30" s="507"/>
      <c r="B30" s="509">
        <v>16</v>
      </c>
      <c r="C30" s="525" t="s">
        <v>957</v>
      </c>
      <c r="D30" s="957">
        <v>3870</v>
      </c>
      <c r="E30" s="526">
        <f t="shared" si="0"/>
        <v>-3870</v>
      </c>
      <c r="F30" s="536">
        <f>+'T-Balan21'!E137</f>
        <v>0</v>
      </c>
      <c r="G30" s="527">
        <v>0.15</v>
      </c>
      <c r="H30" s="957">
        <v>3866.9994999999999</v>
      </c>
      <c r="I30" s="526">
        <f t="shared" si="1"/>
        <v>-580.04992499999992</v>
      </c>
      <c r="J30" s="536">
        <f t="shared" si="3"/>
        <v>3286.9495750000001</v>
      </c>
      <c r="K30" s="768">
        <f t="shared" si="2"/>
        <v>-3286.9495750000001</v>
      </c>
      <c r="L30" s="526">
        <v>3.5263479710938554</v>
      </c>
    </row>
    <row r="31" spans="1:12" ht="13.8">
      <c r="A31" s="507"/>
      <c r="B31" s="509">
        <v>17</v>
      </c>
      <c r="C31" s="525" t="s">
        <v>470</v>
      </c>
      <c r="D31" s="957">
        <v>88000</v>
      </c>
      <c r="E31" s="526">
        <f t="shared" si="0"/>
        <v>-88000</v>
      </c>
      <c r="F31" s="536">
        <f>+'T-Balan21'!E138</f>
        <v>0</v>
      </c>
      <c r="G31" s="527">
        <v>0.15</v>
      </c>
      <c r="H31" s="957">
        <v>87739.772500000006</v>
      </c>
      <c r="I31" s="526">
        <f t="shared" si="1"/>
        <v>-13160.965875</v>
      </c>
      <c r="J31" s="536">
        <f t="shared" si="3"/>
        <v>74578.806625000012</v>
      </c>
      <c r="K31" s="768">
        <f t="shared" si="2"/>
        <v>-74578.806625000012</v>
      </c>
      <c r="L31" s="526">
        <v>306.15111930858984</v>
      </c>
    </row>
    <row r="32" spans="1:12" ht="13.8">
      <c r="A32" s="507"/>
      <c r="B32" s="509">
        <v>18</v>
      </c>
      <c r="C32" s="525" t="s">
        <v>1383</v>
      </c>
      <c r="D32" s="957">
        <v>136962</v>
      </c>
      <c r="E32" s="526">
        <f t="shared" si="0"/>
        <v>-136962</v>
      </c>
      <c r="F32" s="536">
        <f>+'T-Balan21'!E139</f>
        <v>0</v>
      </c>
      <c r="G32" s="527">
        <v>0.15</v>
      </c>
      <c r="H32" s="957">
        <v>136629.565</v>
      </c>
      <c r="I32" s="526">
        <f t="shared" si="1"/>
        <v>-20494.43475</v>
      </c>
      <c r="J32" s="536">
        <f t="shared" si="3"/>
        <v>116135.13025</v>
      </c>
      <c r="K32" s="768">
        <f t="shared" si="2"/>
        <v>-116135.13025</v>
      </c>
      <c r="L32" s="526">
        <v>391.10404770314926</v>
      </c>
    </row>
    <row r="33" spans="1:12" ht="13.8">
      <c r="A33" s="507"/>
      <c r="B33" s="509">
        <v>19</v>
      </c>
      <c r="C33" s="525" t="s">
        <v>1384</v>
      </c>
      <c r="D33" s="957">
        <v>499550</v>
      </c>
      <c r="E33" s="526">
        <f t="shared" si="0"/>
        <v>-499550</v>
      </c>
      <c r="F33" s="536">
        <f>+'T-Balan21'!E140</f>
        <v>0</v>
      </c>
      <c r="G33" s="527">
        <v>0.15</v>
      </c>
      <c r="H33" s="957">
        <v>499007.74249999999</v>
      </c>
      <c r="I33" s="526">
        <f t="shared" si="1"/>
        <v>-74851.161374999996</v>
      </c>
      <c r="J33" s="536">
        <f t="shared" si="3"/>
        <v>424156.58112500003</v>
      </c>
      <c r="K33" s="768">
        <f t="shared" si="2"/>
        <v>-424156.58112500003</v>
      </c>
      <c r="L33" s="526">
        <v>637.94840567972278</v>
      </c>
    </row>
    <row r="34" spans="1:12" ht="13.8">
      <c r="A34" s="507"/>
      <c r="B34" s="509">
        <v>20</v>
      </c>
      <c r="C34" s="525" t="s">
        <v>473</v>
      </c>
      <c r="D34" s="957">
        <v>5463351</v>
      </c>
      <c r="E34" s="526">
        <f t="shared" si="0"/>
        <v>832208</v>
      </c>
      <c r="F34" s="536">
        <f>+'T-Balan21'!E141</f>
        <v>6295559</v>
      </c>
      <c r="G34" s="527">
        <v>0.15</v>
      </c>
      <c r="H34" s="957">
        <v>4672700.2865000004</v>
      </c>
      <c r="I34" s="526">
        <f t="shared" si="1"/>
        <v>243428.80702499993</v>
      </c>
      <c r="J34" s="536">
        <f t="shared" si="3"/>
        <v>4916129.0935249999</v>
      </c>
      <c r="K34" s="768">
        <f t="shared" si="2"/>
        <v>1379429.9064750001</v>
      </c>
      <c r="L34" s="526">
        <v>914852.3077817848</v>
      </c>
    </row>
    <row r="35" spans="1:12" ht="13.8">
      <c r="A35" s="507"/>
      <c r="B35" s="509">
        <v>21</v>
      </c>
      <c r="C35" s="525" t="s">
        <v>268</v>
      </c>
      <c r="D35" s="957">
        <v>200000</v>
      </c>
      <c r="E35" s="526">
        <f t="shared" si="0"/>
        <v>-200000</v>
      </c>
      <c r="F35" s="536">
        <f>+'T-Balan21'!E142</f>
        <v>0</v>
      </c>
      <c r="G35" s="527">
        <v>0.15</v>
      </c>
      <c r="H35" s="957">
        <v>199203.23550000001</v>
      </c>
      <c r="I35" s="526">
        <f t="shared" si="1"/>
        <v>-29880.485325000001</v>
      </c>
      <c r="J35" s="536">
        <f t="shared" si="3"/>
        <v>169322.75017499999</v>
      </c>
      <c r="K35" s="768">
        <f t="shared" si="2"/>
        <v>-169322.75017499999</v>
      </c>
      <c r="L35" s="526">
        <v>937.36740613437723</v>
      </c>
    </row>
    <row r="36" spans="1:12" ht="13.8">
      <c r="A36" s="507"/>
      <c r="B36" s="509">
        <v>22</v>
      </c>
      <c r="C36" s="893" t="s">
        <v>958</v>
      </c>
      <c r="D36" s="957">
        <v>1865363</v>
      </c>
      <c r="E36" s="526">
        <f t="shared" si="0"/>
        <v>-1865363</v>
      </c>
      <c r="F36" s="536">
        <f>+'T-Balan21'!E143</f>
        <v>0</v>
      </c>
      <c r="G36" s="527">
        <v>0.15</v>
      </c>
      <c r="H36" s="957">
        <v>1737843.9175</v>
      </c>
      <c r="I36" s="526">
        <f t="shared" si="1"/>
        <v>-260676.58762499999</v>
      </c>
      <c r="J36" s="536">
        <f t="shared" si="3"/>
        <v>1477167.3298750001</v>
      </c>
      <c r="K36" s="768">
        <f t="shared" si="2"/>
        <v>-1477167.3298750001</v>
      </c>
      <c r="L36" s="526">
        <v>120097.45279368735</v>
      </c>
    </row>
    <row r="37" spans="1:12" ht="13.8">
      <c r="A37" s="510"/>
      <c r="B37" s="509">
        <v>23</v>
      </c>
      <c r="C37" s="525" t="s">
        <v>270</v>
      </c>
      <c r="D37" s="957">
        <v>93374</v>
      </c>
      <c r="E37" s="526">
        <f t="shared" si="0"/>
        <v>-93374</v>
      </c>
      <c r="F37" s="536">
        <f>+'T-Balan21'!E145</f>
        <v>0</v>
      </c>
      <c r="G37" s="527">
        <v>0.1</v>
      </c>
      <c r="H37" s="957">
        <v>61540.477999999996</v>
      </c>
      <c r="I37" s="526">
        <f t="shared" si="1"/>
        <v>-6154.0478000000003</v>
      </c>
      <c r="J37" s="536">
        <f t="shared" si="3"/>
        <v>55386.430199999995</v>
      </c>
      <c r="K37" s="768">
        <f t="shared" si="2"/>
        <v>-55386.430199999995</v>
      </c>
      <c r="L37" s="526">
        <v>35370.576943199994</v>
      </c>
    </row>
    <row r="38" spans="1:12" ht="13.8">
      <c r="A38" s="507"/>
      <c r="B38" s="509">
        <v>24</v>
      </c>
      <c r="C38" s="525" t="s">
        <v>271</v>
      </c>
      <c r="D38" s="957">
        <v>3389187.48</v>
      </c>
      <c r="E38" s="526">
        <f t="shared" si="0"/>
        <v>0</v>
      </c>
      <c r="F38" s="536">
        <f>+'T-Balan21'!E146</f>
        <v>3389187.48</v>
      </c>
      <c r="G38" s="527">
        <v>0.15</v>
      </c>
      <c r="H38" s="957">
        <v>2616620.338</v>
      </c>
      <c r="I38" s="526">
        <f t="shared" si="1"/>
        <v>115885.0713</v>
      </c>
      <c r="J38" s="536">
        <f t="shared" si="3"/>
        <v>2732505.4092999999</v>
      </c>
      <c r="K38" s="768">
        <f t="shared" si="2"/>
        <v>656682.07070000004</v>
      </c>
      <c r="L38" s="526">
        <v>880818.520215075</v>
      </c>
    </row>
    <row r="39" spans="1:12" ht="13.8">
      <c r="A39" s="507"/>
      <c r="B39" s="509">
        <v>25</v>
      </c>
      <c r="C39" s="525" t="s">
        <v>252</v>
      </c>
      <c r="D39" s="957">
        <v>41664001.229999997</v>
      </c>
      <c r="E39" s="526">
        <f t="shared" si="0"/>
        <v>1627365.25</v>
      </c>
      <c r="F39" s="536">
        <f>+'T-Balan21'!E117</f>
        <v>43291366.479999997</v>
      </c>
      <c r="G39" s="527">
        <v>0.15</v>
      </c>
      <c r="H39" s="957">
        <v>29651362.561999999</v>
      </c>
      <c r="I39" s="526">
        <f t="shared" si="1"/>
        <v>2046000.5876999996</v>
      </c>
      <c r="J39" s="536">
        <f t="shared" si="3"/>
        <v>31697363.149699997</v>
      </c>
      <c r="K39" s="768">
        <f t="shared" si="2"/>
        <v>11594003.3303</v>
      </c>
      <c r="L39" s="526">
        <v>13257116.075276867</v>
      </c>
    </row>
    <row r="40" spans="1:12" ht="13.8">
      <c r="A40" s="507"/>
      <c r="B40" s="509">
        <v>26</v>
      </c>
      <c r="C40" s="525" t="s">
        <v>248</v>
      </c>
      <c r="D40" s="957">
        <v>38775545</v>
      </c>
      <c r="E40" s="526">
        <f t="shared" si="0"/>
        <v>44513985</v>
      </c>
      <c r="F40" s="536">
        <f>+'T-Balan21'!E112</f>
        <v>83289530</v>
      </c>
      <c r="G40" s="527">
        <v>0.15</v>
      </c>
      <c r="H40" s="957">
        <v>22993659.829500001</v>
      </c>
      <c r="I40" s="526">
        <f t="shared" si="1"/>
        <v>9044380.5255749989</v>
      </c>
      <c r="J40" s="536">
        <f t="shared" si="3"/>
        <v>32038040.355075002</v>
      </c>
      <c r="K40" s="768">
        <f t="shared" si="2"/>
        <v>51251489.644924998</v>
      </c>
      <c r="L40" s="526">
        <v>12923019.727894079</v>
      </c>
    </row>
    <row r="41" spans="1:12" ht="13.8">
      <c r="A41" s="507"/>
      <c r="B41" s="509">
        <v>27</v>
      </c>
      <c r="C41" s="525" t="s">
        <v>249</v>
      </c>
      <c r="D41" s="957">
        <v>732742</v>
      </c>
      <c r="E41" s="526">
        <f t="shared" si="0"/>
        <v>0</v>
      </c>
      <c r="F41" s="536">
        <f>+'T-Balan21'!E113</f>
        <v>732742</v>
      </c>
      <c r="G41" s="527">
        <v>0.2</v>
      </c>
      <c r="H41" s="957">
        <v>677456.72</v>
      </c>
      <c r="I41" s="526">
        <f t="shared" si="1"/>
        <v>11057.056000000006</v>
      </c>
      <c r="J41" s="536">
        <f t="shared" si="3"/>
        <v>688513.77599999995</v>
      </c>
      <c r="K41" s="768">
        <f t="shared" si="2"/>
        <v>44228.224000000046</v>
      </c>
      <c r="L41" s="526">
        <v>69106.599116800004</v>
      </c>
    </row>
    <row r="42" spans="1:12" ht="13.8">
      <c r="A42" s="507"/>
      <c r="B42" s="509">
        <v>28</v>
      </c>
      <c r="C42" s="525" t="s">
        <v>717</v>
      </c>
      <c r="D42" s="957">
        <v>51203</v>
      </c>
      <c r="E42" s="526">
        <f t="shared" si="0"/>
        <v>-51203</v>
      </c>
      <c r="F42" s="536">
        <f>+'T-Balan21'!E147</f>
        <v>0</v>
      </c>
      <c r="G42" s="527">
        <v>0.15</v>
      </c>
      <c r="H42" s="957">
        <v>47218.097999999998</v>
      </c>
      <c r="I42" s="526">
        <f t="shared" si="1"/>
        <v>-7082.7146999999995</v>
      </c>
      <c r="J42" s="536">
        <f t="shared" si="3"/>
        <v>40135.383300000001</v>
      </c>
      <c r="K42" s="768">
        <f t="shared" si="2"/>
        <v>-40135.383300000001</v>
      </c>
      <c r="L42" s="526">
        <v>4688.1193390249973</v>
      </c>
    </row>
    <row r="43" spans="1:12" s="960" customFormat="1" ht="13.8">
      <c r="A43" s="973"/>
      <c r="B43" s="974"/>
      <c r="C43" s="971" t="s">
        <v>1385</v>
      </c>
      <c r="D43" s="693">
        <v>235053144.05999997</v>
      </c>
      <c r="E43" s="694">
        <f>SUM(E15:E42)</f>
        <v>98805422.789999992</v>
      </c>
      <c r="F43" s="693">
        <f>SUM(F15:F42)</f>
        <v>333858566.8499999</v>
      </c>
      <c r="G43" s="694"/>
      <c r="H43" s="693">
        <v>145017945.57389998</v>
      </c>
      <c r="I43" s="694">
        <f>SUM(I15:I42)</f>
        <v>21834494.325021006</v>
      </c>
      <c r="J43" s="693">
        <f>SUM(J15:J42)</f>
        <v>166852439.89892104</v>
      </c>
      <c r="K43" s="694">
        <f>SUM(K15:K42)</f>
        <v>167006126.95107898</v>
      </c>
      <c r="L43" s="694">
        <v>84865496.923915103</v>
      </c>
    </row>
    <row r="44" spans="1:12" ht="13.8">
      <c r="A44" s="4065" t="s">
        <v>1386</v>
      </c>
      <c r="B44" s="4066"/>
      <c r="C44" s="529" t="s">
        <v>1484</v>
      </c>
      <c r="D44" s="957"/>
      <c r="E44" s="526"/>
      <c r="F44" s="536"/>
      <c r="G44" s="527"/>
      <c r="H44" s="957"/>
      <c r="I44" s="526"/>
      <c r="J44" s="536"/>
      <c r="K44" s="768"/>
      <c r="L44" s="526"/>
    </row>
    <row r="45" spans="1:12" ht="13.8">
      <c r="A45" s="510"/>
      <c r="B45" s="508">
        <v>1</v>
      </c>
      <c r="C45" s="525" t="s">
        <v>1485</v>
      </c>
      <c r="D45" s="957">
        <v>127163104.29000001</v>
      </c>
      <c r="E45" s="526">
        <f>+F45-D45</f>
        <v>74659881.999999985</v>
      </c>
      <c r="F45" s="536">
        <f>+'T-Balan21'!E128</f>
        <v>201822986.28999999</v>
      </c>
      <c r="G45" s="527">
        <v>0.2</v>
      </c>
      <c r="H45" s="957">
        <v>100617021.28200001</v>
      </c>
      <c r="I45" s="526">
        <f>+(F45-H45)*G45</f>
        <v>20241193.001599997</v>
      </c>
      <c r="J45" s="536">
        <f>+H45+I45</f>
        <v>120858214.2836</v>
      </c>
      <c r="K45" s="768">
        <f>+F45-J45</f>
        <v>80964772.006399989</v>
      </c>
      <c r="L45" s="526">
        <v>33182603.757201403</v>
      </c>
    </row>
    <row r="46" spans="1:12" ht="13.8">
      <c r="A46" s="507"/>
      <c r="B46" s="508">
        <v>2</v>
      </c>
      <c r="C46" s="525" t="s">
        <v>38</v>
      </c>
      <c r="D46" s="957">
        <v>2485225.3199999998</v>
      </c>
      <c r="E46" s="526">
        <f>+F46-D46</f>
        <v>-2485225.3199999998</v>
      </c>
      <c r="F46" s="536">
        <f>+'T-Balan21'!E129</f>
        <v>0</v>
      </c>
      <c r="G46" s="527">
        <v>0.2</v>
      </c>
      <c r="H46" s="957">
        <v>2474232.3280000002</v>
      </c>
      <c r="I46" s="526">
        <f>+(F46-H46)*G46</f>
        <v>-494846.46560000005</v>
      </c>
      <c r="J46" s="536">
        <f>+H46+I46</f>
        <v>1979385.8624000002</v>
      </c>
      <c r="K46" s="768">
        <f>+F46-J46</f>
        <v>-1979385.8624000002</v>
      </c>
      <c r="L46" s="526">
        <v>13741.236158464104</v>
      </c>
    </row>
    <row r="47" spans="1:12" ht="13.8">
      <c r="A47" s="507"/>
      <c r="B47" s="508">
        <v>3</v>
      </c>
      <c r="C47" s="525" t="s">
        <v>1486</v>
      </c>
      <c r="D47" s="957">
        <v>290395.46000000002</v>
      </c>
      <c r="E47" s="526">
        <f>+F47-D47</f>
        <v>-290395.46000000002</v>
      </c>
      <c r="F47" s="536">
        <f>+'T-Balan21'!E130</f>
        <v>0</v>
      </c>
      <c r="G47" s="527">
        <v>0.2</v>
      </c>
      <c r="H47" s="957">
        <v>290004.14</v>
      </c>
      <c r="I47" s="526">
        <f>+(F47-H47)*G47</f>
        <v>-58000.828000000009</v>
      </c>
      <c r="J47" s="536">
        <f>+H47+I47</f>
        <v>232003.31200000001</v>
      </c>
      <c r="K47" s="768">
        <f>+F47-J47</f>
        <v>-232003.31200000001</v>
      </c>
      <c r="L47" s="526">
        <v>489.1523153919843</v>
      </c>
    </row>
    <row r="48" spans="1:12" s="960" customFormat="1" ht="13.8">
      <c r="A48" s="958"/>
      <c r="B48" s="970"/>
      <c r="C48" s="971" t="s">
        <v>1487</v>
      </c>
      <c r="D48" s="972">
        <v>129938725.06999999</v>
      </c>
      <c r="E48" s="694">
        <f>SUM(E45:E47)</f>
        <v>71884261.219999999</v>
      </c>
      <c r="F48" s="972">
        <f>SUM(F45:F47)</f>
        <v>201822986.28999999</v>
      </c>
      <c r="G48" s="694"/>
      <c r="H48" s="693">
        <v>103381257.75</v>
      </c>
      <c r="I48" s="694">
        <f>SUM(I45:I47)</f>
        <v>19688345.707999997</v>
      </c>
      <c r="J48" s="693">
        <f>SUM(J45:J47)</f>
        <v>123069603.458</v>
      </c>
      <c r="K48" s="694">
        <f>SUM(K45:K47)</f>
        <v>78753382.831999987</v>
      </c>
      <c r="L48" s="694">
        <v>33196834.145675261</v>
      </c>
    </row>
    <row r="49" spans="1:12" ht="13.8">
      <c r="A49" s="4065" t="s">
        <v>497</v>
      </c>
      <c r="B49" s="4066"/>
      <c r="C49" s="529" t="s">
        <v>1488</v>
      </c>
      <c r="D49" s="957"/>
      <c r="E49" s="526"/>
      <c r="F49" s="536"/>
      <c r="G49" s="527"/>
      <c r="H49" s="957"/>
      <c r="I49" s="526"/>
      <c r="J49" s="536"/>
      <c r="K49" s="768"/>
      <c r="L49" s="526"/>
    </row>
    <row r="50" spans="1:12" ht="13.8">
      <c r="A50" s="507"/>
      <c r="B50" s="508">
        <v>1</v>
      </c>
      <c r="C50" s="525" t="s">
        <v>1489</v>
      </c>
      <c r="D50" s="957">
        <v>1312559.93</v>
      </c>
      <c r="E50" s="526">
        <f>+F50-D50</f>
        <v>29816</v>
      </c>
      <c r="F50" s="536">
        <f>+'T-Balan21'!E127</f>
        <v>1342375.93</v>
      </c>
      <c r="G50" s="527">
        <v>0.06</v>
      </c>
      <c r="H50" s="957">
        <v>805547.04460000002</v>
      </c>
      <c r="I50" s="526">
        <f>+(F50-H50)*G50</f>
        <v>32209.733123999995</v>
      </c>
      <c r="J50" s="536">
        <f>+H50+I50</f>
        <v>837756.77772400004</v>
      </c>
      <c r="K50" s="768">
        <f>+F50-J50</f>
        <v>504619.15227599989</v>
      </c>
      <c r="L50" s="526">
        <v>539375.40714742942</v>
      </c>
    </row>
    <row r="51" spans="1:12" ht="13.8">
      <c r="A51" s="507"/>
      <c r="B51" s="508">
        <v>2</v>
      </c>
      <c r="C51" s="525" t="s">
        <v>39</v>
      </c>
      <c r="D51" s="957">
        <v>1721486.36</v>
      </c>
      <c r="E51" s="526">
        <f>+F51-D51</f>
        <v>86255.994999999879</v>
      </c>
      <c r="F51" s="536">
        <f>+'T-Balan21'!E149</f>
        <v>1807742.355</v>
      </c>
      <c r="G51" s="527">
        <v>0.06</v>
      </c>
      <c r="H51" s="957">
        <v>1072057.0732</v>
      </c>
      <c r="I51" s="526">
        <f>+(F51-H51)*G51</f>
        <v>44141.116907999996</v>
      </c>
      <c r="J51" s="536">
        <f>+H51+I51</f>
        <v>1116198.1901080001</v>
      </c>
      <c r="K51" s="768">
        <f>+F51-J51</f>
        <v>691544.16489199991</v>
      </c>
      <c r="L51" s="526">
        <v>630231.21690343949</v>
      </c>
    </row>
    <row r="52" spans="1:12" ht="13.8">
      <c r="A52" s="507"/>
      <c r="B52" s="508">
        <v>3</v>
      </c>
      <c r="C52" s="525" t="s">
        <v>40</v>
      </c>
      <c r="D52" s="957">
        <v>486796.3</v>
      </c>
      <c r="E52" s="526">
        <f>+F52-D52</f>
        <v>-486796.3</v>
      </c>
      <c r="F52" s="536">
        <f>+'T-Balan21'!E148</f>
        <v>0</v>
      </c>
      <c r="G52" s="527">
        <v>0.2</v>
      </c>
      <c r="H52" s="957">
        <v>481340.3</v>
      </c>
      <c r="I52" s="526">
        <f>+(F52-H52)*G52</f>
        <v>-96268.06</v>
      </c>
      <c r="J52" s="536">
        <f>+H52+I52</f>
        <v>385072.24</v>
      </c>
      <c r="K52" s="768">
        <f>+F52-J52</f>
        <v>-385072.24</v>
      </c>
      <c r="L52" s="526">
        <v>6820.0012185599771</v>
      </c>
    </row>
    <row r="53" spans="1:12" ht="13.8">
      <c r="A53" s="507"/>
      <c r="B53" s="508">
        <v>4</v>
      </c>
      <c r="C53" s="525" t="s">
        <v>1490</v>
      </c>
      <c r="D53" s="957">
        <v>82808</v>
      </c>
      <c r="E53" s="526">
        <f>+F53-D53</f>
        <v>0</v>
      </c>
      <c r="F53" s="536">
        <f>+'T-Balan21'!E144</f>
        <v>82808</v>
      </c>
      <c r="G53" s="527">
        <v>0.1</v>
      </c>
      <c r="H53" s="957">
        <v>72989.476999999999</v>
      </c>
      <c r="I53" s="526">
        <f>+(F53-H53)*G53</f>
        <v>981.85230000000013</v>
      </c>
      <c r="J53" s="536">
        <f>+H53+I53</f>
        <v>73971.329299999998</v>
      </c>
      <c r="K53" s="768">
        <f>+F53-J53</f>
        <v>8836.6707000000024</v>
      </c>
      <c r="L53" s="526">
        <v>10909.4739921</v>
      </c>
    </row>
    <row r="54" spans="1:12" s="960" customFormat="1" ht="14.4">
      <c r="A54" s="958"/>
      <c r="B54" s="970"/>
      <c r="C54" s="975" t="s">
        <v>1491</v>
      </c>
      <c r="D54" s="976">
        <v>3603650.59</v>
      </c>
      <c r="E54" s="694">
        <f>SUM(E50:E53)</f>
        <v>-370724.30500000011</v>
      </c>
      <c r="F54" s="976">
        <f>SUM(F50:F53)</f>
        <v>3232926.2850000001</v>
      </c>
      <c r="G54" s="694"/>
      <c r="H54" s="693">
        <v>2431933.8947999999</v>
      </c>
      <c r="I54" s="694">
        <f>SUM(I50:I53)</f>
        <v>-18935.357668000011</v>
      </c>
      <c r="J54" s="693">
        <f>SUM(J50:J53)</f>
        <v>2412998.5371320001</v>
      </c>
      <c r="K54" s="694">
        <f>SUM(K50:K53)</f>
        <v>819927.74786799971</v>
      </c>
      <c r="L54" s="694">
        <v>1187336.0992615288</v>
      </c>
    </row>
    <row r="55" spans="1:12" s="960" customFormat="1" ht="13.8">
      <c r="A55" s="958"/>
      <c r="B55" s="970"/>
      <c r="C55" s="977" t="s">
        <v>1324</v>
      </c>
      <c r="D55" s="972">
        <v>368595519.71999997</v>
      </c>
      <c r="E55" s="693">
        <f>+E54+E48+E43</f>
        <v>170318959.70499998</v>
      </c>
      <c r="F55" s="972">
        <f>+F54+F43+F48</f>
        <v>538914479.42499995</v>
      </c>
      <c r="G55" s="694"/>
      <c r="H55" s="693">
        <v>250831137.21869999</v>
      </c>
      <c r="I55" s="694">
        <f>+I54+I48+I43</f>
        <v>41503904.675353006</v>
      </c>
      <c r="J55" s="693">
        <f>+J54+J48+J43</f>
        <v>292335041.89405304</v>
      </c>
      <c r="K55" s="694">
        <f>+K54+K48+K43</f>
        <v>246579437.53094697</v>
      </c>
      <c r="L55" s="694">
        <v>119249667.16885188</v>
      </c>
    </row>
    <row r="56" spans="1:12" s="960" customFormat="1">
      <c r="A56" s="4054"/>
      <c r="B56" s="4055"/>
      <c r="C56" s="961" t="s">
        <v>1492</v>
      </c>
      <c r="D56" s="962">
        <v>1292985724.9599998</v>
      </c>
      <c r="E56" s="963">
        <f>+E55+E13</f>
        <v>239573778.10499999</v>
      </c>
      <c r="F56" s="962">
        <f>+F55+F13</f>
        <v>1532559503.0650001</v>
      </c>
      <c r="G56" s="963"/>
      <c r="H56" s="962">
        <v>516895338.3642</v>
      </c>
      <c r="I56" s="962">
        <f>+I55+I13</f>
        <v>57597713.890465505</v>
      </c>
      <c r="J56" s="962">
        <f>+J55+J13</f>
        <v>574493052.25466561</v>
      </c>
      <c r="K56" s="963">
        <f>+K55+K13</f>
        <v>958066450.81033456</v>
      </c>
      <c r="L56" s="963">
        <v>765529878.38939369</v>
      </c>
    </row>
    <row r="57" spans="1:12">
      <c r="A57" s="508"/>
      <c r="B57" s="508"/>
      <c r="C57" s="511"/>
      <c r="D57" s="698"/>
      <c r="E57" s="504"/>
      <c r="F57" s="504"/>
      <c r="G57" s="512"/>
      <c r="H57" s="504"/>
      <c r="I57" s="504"/>
      <c r="J57" s="504"/>
      <c r="K57" s="504"/>
      <c r="L57" s="504"/>
    </row>
    <row r="58" spans="1:12">
      <c r="H58" s="513"/>
    </row>
    <row r="59" spans="1:12">
      <c r="I59" s="499">
        <v>33008077.129999999</v>
      </c>
    </row>
    <row r="60" spans="1:12">
      <c r="H60" s="513"/>
    </row>
    <row r="61" spans="1:12">
      <c r="I61" s="723" t="s">
        <v>1784</v>
      </c>
      <c r="K61" s="514">
        <v>741461786.27482867</v>
      </c>
    </row>
    <row r="62" spans="1:12">
      <c r="I62" s="513">
        <f>+I56</f>
        <v>57597713.890465505</v>
      </c>
    </row>
    <row r="63" spans="1:12">
      <c r="C63" s="513">
        <f>+F56-J56</f>
        <v>958066450.81033444</v>
      </c>
      <c r="I63" s="499" t="s">
        <v>1785</v>
      </c>
      <c r="K63" s="503"/>
    </row>
    <row r="64" spans="1:12">
      <c r="I64" s="513">
        <f>+I62</f>
        <v>57597713.890465505</v>
      </c>
      <c r="L64" s="515" t="s">
        <v>1477</v>
      </c>
    </row>
    <row r="65" spans="8:12">
      <c r="J65" s="723" t="s">
        <v>569</v>
      </c>
      <c r="L65" s="515" t="s">
        <v>569</v>
      </c>
    </row>
    <row r="66" spans="8:12">
      <c r="H66" s="499">
        <v>450290156.17000002</v>
      </c>
      <c r="J66" s="724">
        <f>+J13</f>
        <v>282158010.36061251</v>
      </c>
      <c r="L66" s="516">
        <f>+J55</f>
        <v>292335041.89405304</v>
      </c>
    </row>
    <row r="67" spans="8:12">
      <c r="H67" s="513">
        <f>+I56+H66</f>
        <v>507887870.06046551</v>
      </c>
      <c r="J67" s="724">
        <f>+J55</f>
        <v>292335041.89405304</v>
      </c>
      <c r="L67" s="689">
        <f>+L66+J66</f>
        <v>574493052.25466561</v>
      </c>
    </row>
    <row r="68" spans="8:12">
      <c r="J68" s="513">
        <f>SUM(J66:J67)</f>
        <v>574493052.25466561</v>
      </c>
    </row>
    <row r="69" spans="8:12">
      <c r="I69" s="517">
        <v>36351787.140000001</v>
      </c>
    </row>
    <row r="73" spans="8:12">
      <c r="J73" s="513">
        <v>232551133.55000001</v>
      </c>
    </row>
    <row r="74" spans="8:12">
      <c r="J74" s="513">
        <v>251333494.72999999</v>
      </c>
    </row>
    <row r="75" spans="8:12">
      <c r="J75" s="513">
        <f>SUM(J73:J74)</f>
        <v>483884628.27999997</v>
      </c>
      <c r="K75" s="513">
        <f>+J56-J75</f>
        <v>90608423.974665642</v>
      </c>
    </row>
    <row r="76" spans="8:12">
      <c r="J76" s="513">
        <f>+J55-J73</f>
        <v>59783908.34405303</v>
      </c>
    </row>
    <row r="77" spans="8:12">
      <c r="J77" s="513">
        <f>+J13-J74</f>
        <v>30824515.630612522</v>
      </c>
      <c r="K77" s="513">
        <f>+K75-I13</f>
        <v>74514614.759553134</v>
      </c>
    </row>
    <row r="78" spans="8:12">
      <c r="J78" s="513">
        <f>SUM(J76:J77)</f>
        <v>90608423.974665552</v>
      </c>
    </row>
    <row r="81" spans="1:6">
      <c r="A81" s="499" t="s">
        <v>482</v>
      </c>
      <c r="C81" s="499" t="s">
        <v>1322</v>
      </c>
    </row>
    <row r="82" spans="1:6">
      <c r="B82" s="499">
        <v>1</v>
      </c>
      <c r="C82" s="499" t="s">
        <v>1451</v>
      </c>
      <c r="D82" s="879">
        <v>437255415.81999999</v>
      </c>
      <c r="E82" s="877">
        <v>2437139</v>
      </c>
      <c r="F82" s="877">
        <v>439692554.81999999</v>
      </c>
    </row>
    <row r="83" spans="1:6">
      <c r="B83" s="499">
        <v>2</v>
      </c>
      <c r="C83" s="499" t="s">
        <v>250</v>
      </c>
      <c r="D83" s="879">
        <v>228637240</v>
      </c>
      <c r="E83" s="877">
        <v>3736351.06</v>
      </c>
      <c r="F83" s="877">
        <v>232373591.06</v>
      </c>
    </row>
    <row r="84" spans="1:6">
      <c r="B84" s="499">
        <v>3</v>
      </c>
      <c r="C84" s="499" t="s">
        <v>1378</v>
      </c>
      <c r="D84" s="879">
        <v>135885799.09999999</v>
      </c>
      <c r="E84" s="877">
        <v>5833307.0800000001</v>
      </c>
      <c r="F84" s="877">
        <v>141719106.18000001</v>
      </c>
    </row>
    <row r="85" spans="1:6">
      <c r="B85" s="499">
        <v>4</v>
      </c>
      <c r="C85" s="499" t="s">
        <v>67</v>
      </c>
      <c r="D85" s="879">
        <v>83828453.890000001</v>
      </c>
      <c r="E85" s="499" t="s">
        <v>328</v>
      </c>
      <c r="F85" s="877">
        <v>83828453.890000001</v>
      </c>
    </row>
    <row r="86" spans="1:6">
      <c r="C86" s="499" t="s">
        <v>1379</v>
      </c>
      <c r="D86" s="880">
        <v>885606909</v>
      </c>
      <c r="E86" s="877">
        <v>12006797.140000001</v>
      </c>
      <c r="F86" s="878">
        <v>897613706</v>
      </c>
    </row>
    <row r="87" spans="1:6">
      <c r="A87" s="499" t="s">
        <v>68</v>
      </c>
      <c r="C87" s="499" t="s">
        <v>1323</v>
      </c>
    </row>
    <row r="88" spans="1:6">
      <c r="B88" s="499">
        <v>1</v>
      </c>
      <c r="C88" s="499" t="s">
        <v>69</v>
      </c>
      <c r="D88" s="879">
        <v>57964371.009999998</v>
      </c>
      <c r="E88" s="877">
        <v>6939993.5</v>
      </c>
      <c r="F88" s="877">
        <v>64904364.509999998</v>
      </c>
    </row>
    <row r="89" spans="1:6">
      <c r="B89" s="499">
        <v>2</v>
      </c>
      <c r="C89" s="499" t="s">
        <v>254</v>
      </c>
      <c r="D89" s="879">
        <v>12828157.5</v>
      </c>
      <c r="E89" s="877">
        <v>6499.67</v>
      </c>
      <c r="F89" s="877">
        <v>12834657.17</v>
      </c>
    </row>
    <row r="90" spans="1:6">
      <c r="B90" s="499">
        <v>3</v>
      </c>
      <c r="C90" s="499" t="s">
        <v>255</v>
      </c>
      <c r="D90" s="879">
        <v>3935248.5</v>
      </c>
      <c r="E90" s="877">
        <v>977069.5</v>
      </c>
      <c r="F90" s="877">
        <v>4912318</v>
      </c>
    </row>
    <row r="91" spans="1:6">
      <c r="B91" s="499">
        <v>4</v>
      </c>
      <c r="C91" s="499" t="s">
        <v>256</v>
      </c>
      <c r="D91" s="879">
        <v>545102.75</v>
      </c>
      <c r="E91" s="877">
        <v>13430</v>
      </c>
      <c r="F91" s="877">
        <v>558532.75</v>
      </c>
    </row>
    <row r="92" spans="1:6">
      <c r="B92" s="499">
        <v>5</v>
      </c>
      <c r="C92" s="499" t="s">
        <v>1380</v>
      </c>
      <c r="D92" s="879">
        <v>8996169.4700000007</v>
      </c>
      <c r="E92" s="877">
        <v>38245</v>
      </c>
      <c r="F92" s="877">
        <v>9034414.4700000007</v>
      </c>
    </row>
    <row r="93" spans="1:6">
      <c r="B93" s="499">
        <v>6</v>
      </c>
      <c r="C93" s="499" t="s">
        <v>1381</v>
      </c>
      <c r="D93" s="879">
        <v>99743.38</v>
      </c>
      <c r="E93" s="499" t="s">
        <v>328</v>
      </c>
      <c r="F93" s="877">
        <v>99743.38</v>
      </c>
    </row>
    <row r="94" spans="1:6">
      <c r="B94" s="499">
        <v>7</v>
      </c>
      <c r="C94" s="499" t="s">
        <v>71</v>
      </c>
      <c r="D94" s="879">
        <v>24581637.73</v>
      </c>
      <c r="E94" s="877">
        <v>786485</v>
      </c>
      <c r="F94" s="877">
        <v>25368122.73</v>
      </c>
    </row>
    <row r="95" spans="1:6">
      <c r="B95" s="499">
        <v>8</v>
      </c>
      <c r="C95" s="499" t="s">
        <v>1556</v>
      </c>
      <c r="D95" s="879">
        <v>1057701.8799999999</v>
      </c>
      <c r="E95" s="877">
        <v>350472</v>
      </c>
      <c r="F95" s="877">
        <v>1408173.88</v>
      </c>
    </row>
    <row r="96" spans="1:6">
      <c r="B96" s="499">
        <v>9</v>
      </c>
      <c r="C96" s="499" t="s">
        <v>72</v>
      </c>
      <c r="D96" s="879">
        <v>2990336.29</v>
      </c>
      <c r="E96" s="499" t="s">
        <v>328</v>
      </c>
      <c r="F96" s="877">
        <v>2990336.29</v>
      </c>
    </row>
    <row r="97" spans="2:6">
      <c r="B97" s="499">
        <v>10</v>
      </c>
      <c r="C97" s="499" t="s">
        <v>264</v>
      </c>
      <c r="D97" s="879">
        <v>6103274.5</v>
      </c>
      <c r="E97" s="499" t="s">
        <v>328</v>
      </c>
      <c r="F97" s="877">
        <v>6103274.5</v>
      </c>
    </row>
    <row r="98" spans="2:6">
      <c r="B98" s="499">
        <v>11</v>
      </c>
      <c r="C98" s="499" t="s">
        <v>73</v>
      </c>
      <c r="D98" s="879">
        <v>2992392.67</v>
      </c>
      <c r="E98" s="877">
        <v>40845</v>
      </c>
      <c r="F98" s="877">
        <v>3033237.67</v>
      </c>
    </row>
    <row r="99" spans="2:6">
      <c r="B99" s="499">
        <v>12</v>
      </c>
      <c r="C99" s="499" t="s">
        <v>266</v>
      </c>
      <c r="D99" s="879">
        <v>148100</v>
      </c>
      <c r="E99" s="499" t="s">
        <v>328</v>
      </c>
      <c r="F99" s="877">
        <v>148100</v>
      </c>
    </row>
    <row r="100" spans="2:6">
      <c r="B100" s="499">
        <v>13</v>
      </c>
      <c r="C100" s="499" t="s">
        <v>74</v>
      </c>
      <c r="D100" s="879">
        <v>407983</v>
      </c>
      <c r="E100" s="877">
        <v>26300</v>
      </c>
      <c r="F100" s="877">
        <v>434283</v>
      </c>
    </row>
    <row r="101" spans="2:6">
      <c r="B101" s="499">
        <v>14</v>
      </c>
      <c r="C101" s="499" t="s">
        <v>75</v>
      </c>
      <c r="D101" s="879">
        <v>108450</v>
      </c>
      <c r="E101" s="877">
        <v>4757</v>
      </c>
      <c r="F101" s="877">
        <v>113207</v>
      </c>
    </row>
    <row r="102" spans="2:6">
      <c r="B102" s="499">
        <v>15</v>
      </c>
      <c r="C102" s="499" t="s">
        <v>1382</v>
      </c>
      <c r="D102" s="879">
        <v>5800</v>
      </c>
      <c r="E102" s="499" t="s">
        <v>328</v>
      </c>
      <c r="F102" s="877">
        <v>5800</v>
      </c>
    </row>
    <row r="103" spans="2:6">
      <c r="B103" s="499">
        <v>16</v>
      </c>
      <c r="C103" s="499" t="s">
        <v>957</v>
      </c>
      <c r="D103" s="879">
        <v>3870</v>
      </c>
      <c r="E103" s="499" t="s">
        <v>328</v>
      </c>
      <c r="F103" s="877">
        <v>3870</v>
      </c>
    </row>
    <row r="104" spans="2:6">
      <c r="B104" s="499">
        <v>17</v>
      </c>
      <c r="C104" s="499" t="s">
        <v>470</v>
      </c>
      <c r="D104" s="879">
        <v>88000</v>
      </c>
      <c r="E104" s="499" t="s">
        <v>328</v>
      </c>
      <c r="F104" s="877">
        <v>88000</v>
      </c>
    </row>
    <row r="105" spans="2:6">
      <c r="B105" s="499">
        <v>18</v>
      </c>
      <c r="C105" s="499" t="s">
        <v>1383</v>
      </c>
      <c r="D105" s="879">
        <v>136962</v>
      </c>
      <c r="E105" s="499" t="s">
        <v>328</v>
      </c>
      <c r="F105" s="877">
        <v>136962</v>
      </c>
    </row>
    <row r="106" spans="2:6">
      <c r="B106" s="499">
        <v>19</v>
      </c>
      <c r="C106" s="499" t="s">
        <v>1384</v>
      </c>
      <c r="D106" s="879">
        <v>499550</v>
      </c>
      <c r="E106" s="499" t="s">
        <v>328</v>
      </c>
      <c r="F106" s="877">
        <v>499550</v>
      </c>
    </row>
    <row r="107" spans="2:6">
      <c r="B107" s="499">
        <v>20</v>
      </c>
      <c r="C107" s="499" t="s">
        <v>473</v>
      </c>
      <c r="D107" s="879">
        <v>5031526</v>
      </c>
      <c r="E107" s="877">
        <v>416500</v>
      </c>
      <c r="F107" s="877">
        <v>5448026</v>
      </c>
    </row>
    <row r="108" spans="2:6">
      <c r="B108" s="499">
        <v>21</v>
      </c>
      <c r="C108" s="499" t="s">
        <v>268</v>
      </c>
      <c r="D108" s="879">
        <v>200000</v>
      </c>
      <c r="E108" s="499" t="s">
        <v>328</v>
      </c>
      <c r="F108" s="877">
        <v>200000</v>
      </c>
    </row>
    <row r="109" spans="2:6">
      <c r="B109" s="499">
        <v>22</v>
      </c>
      <c r="C109" s="499" t="s">
        <v>958</v>
      </c>
      <c r="D109" s="879">
        <v>1832238</v>
      </c>
      <c r="E109" s="877">
        <v>3200</v>
      </c>
      <c r="F109" s="877">
        <v>1835438</v>
      </c>
    </row>
    <row r="110" spans="2:6">
      <c r="B110" s="499">
        <v>23</v>
      </c>
      <c r="C110" s="499" t="s">
        <v>270</v>
      </c>
      <c r="D110" s="879">
        <v>92724</v>
      </c>
      <c r="E110" s="499">
        <v>650</v>
      </c>
      <c r="F110" s="877">
        <v>93374</v>
      </c>
    </row>
    <row r="111" spans="2:6">
      <c r="B111" s="499">
        <v>24</v>
      </c>
      <c r="C111" s="499" t="s">
        <v>271</v>
      </c>
      <c r="D111" s="879">
        <v>3357008.48</v>
      </c>
      <c r="E111" s="877">
        <v>4095</v>
      </c>
      <c r="F111" s="877">
        <v>3361103.48</v>
      </c>
    </row>
    <row r="112" spans="2:6">
      <c r="B112" s="499">
        <v>25</v>
      </c>
      <c r="C112" s="499" t="s">
        <v>252</v>
      </c>
      <c r="D112" s="879">
        <v>36942614.310000002</v>
      </c>
      <c r="E112" s="877">
        <v>3845986.92</v>
      </c>
      <c r="F112" s="877">
        <v>40788601.229999997</v>
      </c>
    </row>
    <row r="113" spans="1:6">
      <c r="B113" s="499">
        <v>26</v>
      </c>
      <c r="C113" s="499" t="s">
        <v>248</v>
      </c>
      <c r="D113" s="879">
        <v>27780784</v>
      </c>
      <c r="E113" s="877">
        <v>5350857</v>
      </c>
      <c r="F113" s="877">
        <v>33131641</v>
      </c>
    </row>
    <row r="114" spans="1:6">
      <c r="B114" s="499">
        <v>27</v>
      </c>
      <c r="C114" s="499" t="s">
        <v>249</v>
      </c>
      <c r="D114" s="879">
        <v>732742</v>
      </c>
      <c r="E114" s="499" t="s">
        <v>328</v>
      </c>
      <c r="F114" s="877">
        <v>732742</v>
      </c>
    </row>
    <row r="115" spans="1:6">
      <c r="B115" s="499">
        <v>28</v>
      </c>
      <c r="C115" s="499" t="s">
        <v>717</v>
      </c>
      <c r="D115" s="879">
        <v>51203</v>
      </c>
      <c r="E115" s="499" t="s">
        <v>328</v>
      </c>
      <c r="F115" s="877">
        <v>51203</v>
      </c>
    </row>
    <row r="116" spans="1:6">
      <c r="C116" s="499" t="s">
        <v>1385</v>
      </c>
      <c r="D116" s="879">
        <v>199513690.47</v>
      </c>
      <c r="E116" s="877">
        <v>18805385.59</v>
      </c>
      <c r="F116" s="877">
        <v>218319076.06</v>
      </c>
    </row>
    <row r="117" spans="1:6">
      <c r="A117" s="499" t="s">
        <v>1386</v>
      </c>
      <c r="C117" s="499" t="s">
        <v>1484</v>
      </c>
    </row>
    <row r="118" spans="1:6">
      <c r="B118" s="499">
        <v>1</v>
      </c>
      <c r="C118" s="499" t="s">
        <v>1485</v>
      </c>
      <c r="D118" s="879">
        <v>100183435.29000001</v>
      </c>
      <c r="E118" s="877">
        <v>26979669</v>
      </c>
      <c r="F118" s="877">
        <v>127163104.29000001</v>
      </c>
    </row>
    <row r="119" spans="1:6">
      <c r="B119" s="499">
        <v>2</v>
      </c>
      <c r="C119" s="499" t="s">
        <v>38</v>
      </c>
      <c r="D119" s="879">
        <v>2485225.3199999998</v>
      </c>
      <c r="E119" s="499" t="s">
        <v>328</v>
      </c>
      <c r="F119" s="877">
        <v>2485225.3199999998</v>
      </c>
    </row>
    <row r="120" spans="1:6">
      <c r="B120" s="499">
        <v>3</v>
      </c>
      <c r="C120" s="499" t="s">
        <v>1486</v>
      </c>
      <c r="D120" s="879">
        <v>290395.46000000002</v>
      </c>
      <c r="E120" s="499" t="s">
        <v>328</v>
      </c>
      <c r="F120" s="877">
        <v>290395.46000000002</v>
      </c>
    </row>
    <row r="121" spans="1:6">
      <c r="C121" s="499" t="s">
        <v>1487</v>
      </c>
      <c r="D121" s="880">
        <v>102959056</v>
      </c>
      <c r="E121" s="877">
        <v>26979669</v>
      </c>
      <c r="F121" s="878">
        <v>129938725</v>
      </c>
    </row>
    <row r="122" spans="1:6">
      <c r="A122" s="499" t="s">
        <v>497</v>
      </c>
      <c r="C122" s="499" t="s">
        <v>1488</v>
      </c>
    </row>
    <row r="123" spans="1:6">
      <c r="B123" s="499">
        <v>1</v>
      </c>
      <c r="C123" s="499" t="s">
        <v>1489</v>
      </c>
      <c r="D123" s="879">
        <v>1308223.93</v>
      </c>
      <c r="E123" s="877">
        <v>4336</v>
      </c>
      <c r="F123" s="877">
        <v>1312559.93</v>
      </c>
    </row>
    <row r="124" spans="1:6">
      <c r="B124" s="499">
        <v>2</v>
      </c>
      <c r="C124" s="499" t="s">
        <v>39</v>
      </c>
      <c r="D124" s="879">
        <v>1625997.36</v>
      </c>
      <c r="E124" s="877">
        <v>34838</v>
      </c>
      <c r="F124" s="877">
        <v>1660835.36</v>
      </c>
    </row>
    <row r="125" spans="1:6">
      <c r="B125" s="499">
        <v>3</v>
      </c>
      <c r="C125" s="499" t="s">
        <v>40</v>
      </c>
      <c r="D125" s="879">
        <v>486796.3</v>
      </c>
      <c r="E125" s="499" t="s">
        <v>328</v>
      </c>
      <c r="F125" s="877">
        <v>486796.3</v>
      </c>
    </row>
    <row r="126" spans="1:6">
      <c r="B126" s="499">
        <v>4</v>
      </c>
      <c r="C126" s="499" t="s">
        <v>1490</v>
      </c>
      <c r="D126" s="879">
        <v>82808</v>
      </c>
      <c r="E126" s="499" t="s">
        <v>328</v>
      </c>
      <c r="F126" s="877">
        <v>82808</v>
      </c>
    </row>
    <row r="127" spans="1:6">
      <c r="C127" s="499" t="s">
        <v>1491</v>
      </c>
      <c r="D127" s="879">
        <v>3503825.59</v>
      </c>
      <c r="E127" s="877">
        <v>39174</v>
      </c>
      <c r="F127" s="877">
        <v>3542999.59</v>
      </c>
    </row>
    <row r="128" spans="1:6">
      <c r="C128" s="499" t="s">
        <v>1324</v>
      </c>
      <c r="D128" s="880">
        <v>305976572</v>
      </c>
      <c r="E128" s="877">
        <v>45824228.590000004</v>
      </c>
      <c r="F128" s="878">
        <v>351800801</v>
      </c>
    </row>
    <row r="129" spans="3:6">
      <c r="C129" s="499" t="s">
        <v>1492</v>
      </c>
      <c r="D129" s="879">
        <v>1191583480.9400001</v>
      </c>
      <c r="E129" s="877">
        <v>57831025.729999997</v>
      </c>
      <c r="F129" s="877">
        <v>1249414506.6700001</v>
      </c>
    </row>
  </sheetData>
  <mergeCells count="12">
    <mergeCell ref="A56:B56"/>
    <mergeCell ref="D5:F5"/>
    <mergeCell ref="G5:J5"/>
    <mergeCell ref="K5:K6"/>
    <mergeCell ref="L5:L6"/>
    <mergeCell ref="A6:B6"/>
    <mergeCell ref="A7:B7"/>
    <mergeCell ref="A8:B8"/>
    <mergeCell ref="C8:D8"/>
    <mergeCell ref="A14:B14"/>
    <mergeCell ref="A44:B44"/>
    <mergeCell ref="A49:B49"/>
  </mergeCells>
  <printOptions horizontalCentered="1"/>
  <pageMargins left="0" right="0.45" top="1" bottom="0.2" header="0.9" footer="0"/>
  <pageSetup paperSize="9" scale="64" firstPageNumber="34" orientation="landscape" useFirstPageNumber="1" r:id="rId1"/>
  <headerFooter alignWithMargins="0">
    <oddHeader xml:space="preserve">&amp;L&amp;"Arial,Bold"&amp;11MASIH MUHITH HAQUE &amp;&amp; CO.   &amp;"Arial,Regular"&amp;10
Chartered Accountants&amp;C&amp;"Arial,Bold"&amp;12
&amp;R
&amp;"Arial,Bold"&amp;11KHAN WAHAB SHAFIQUE RAHMAN &amp;&amp; CO.&amp;"Arial,Regular"&amp;10
Chartered Accountants
Anexure-1
</oddHeader>
    <oddFooter>&amp;C36</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1:E28"/>
  <sheetViews>
    <sheetView workbookViewId="0">
      <selection activeCell="K18" sqref="K18"/>
    </sheetView>
  </sheetViews>
  <sheetFormatPr defaultRowHeight="13.2"/>
  <cols>
    <col min="3" max="3" width="35" customWidth="1"/>
    <col min="4" max="4" width="18.88671875" customWidth="1"/>
    <col min="5" max="5" width="20" customWidth="1"/>
  </cols>
  <sheetData>
    <row r="1" spans="2:5">
      <c r="D1" s="65"/>
      <c r="E1" s="65"/>
    </row>
    <row r="2" spans="2:5">
      <c r="D2" s="639" t="s">
        <v>851</v>
      </c>
      <c r="E2" s="639" t="s">
        <v>852</v>
      </c>
    </row>
    <row r="3" spans="2:5" ht="14.4">
      <c r="B3" s="638">
        <v>8</v>
      </c>
      <c r="C3" s="640" t="s">
        <v>1613</v>
      </c>
      <c r="D3" s="65">
        <v>0</v>
      </c>
      <c r="E3" s="641">
        <v>449548733</v>
      </c>
    </row>
    <row r="4" spans="2:5" ht="14.4">
      <c r="B4" s="638">
        <v>9</v>
      </c>
      <c r="C4" s="640" t="s">
        <v>1614</v>
      </c>
      <c r="D4" s="65">
        <v>0</v>
      </c>
      <c r="E4" s="642">
        <v>46098706</v>
      </c>
    </row>
    <row r="5" spans="2:5" ht="14.4">
      <c r="B5" s="638">
        <v>9</v>
      </c>
      <c r="C5" s="640" t="s">
        <v>1615</v>
      </c>
      <c r="D5" s="65">
        <v>0</v>
      </c>
      <c r="E5" s="643">
        <v>33415980</v>
      </c>
    </row>
    <row r="6" spans="2:5" ht="14.4">
      <c r="B6" s="638"/>
      <c r="C6" s="644" t="s">
        <v>1616</v>
      </c>
      <c r="D6" s="645">
        <v>2988562</v>
      </c>
      <c r="E6" s="65">
        <v>0</v>
      </c>
    </row>
    <row r="7" spans="2:5" ht="14.4">
      <c r="B7" s="638">
        <v>17</v>
      </c>
      <c r="C7" s="644" t="s">
        <v>1617</v>
      </c>
      <c r="D7" s="645">
        <v>32885827</v>
      </c>
      <c r="E7" s="65">
        <v>0</v>
      </c>
    </row>
    <row r="8" spans="2:5" ht="14.4">
      <c r="B8" s="638">
        <v>18</v>
      </c>
      <c r="C8" s="644"/>
      <c r="D8" s="65"/>
      <c r="E8" s="65">
        <v>0</v>
      </c>
    </row>
    <row r="9" spans="2:5" ht="14.4">
      <c r="B9" s="638">
        <v>18</v>
      </c>
      <c r="C9" s="644"/>
      <c r="D9" s="65"/>
      <c r="E9" s="65">
        <v>0</v>
      </c>
    </row>
    <row r="10" spans="2:5" ht="14.4">
      <c r="B10" s="638">
        <v>19</v>
      </c>
      <c r="C10" s="644" t="s">
        <v>1618</v>
      </c>
      <c r="D10" s="645">
        <v>956225555</v>
      </c>
      <c r="E10" s="65">
        <v>0</v>
      </c>
    </row>
    <row r="11" spans="2:5" ht="14.4">
      <c r="B11" s="638"/>
      <c r="C11" s="644" t="s">
        <v>1619</v>
      </c>
      <c r="D11" s="645">
        <v>111042163</v>
      </c>
      <c r="E11" s="65"/>
    </row>
    <row r="12" spans="2:5" ht="14.4">
      <c r="B12" s="638">
        <v>9.02</v>
      </c>
      <c r="C12" s="644"/>
      <c r="D12" s="65"/>
      <c r="E12" s="641">
        <v>0</v>
      </c>
    </row>
    <row r="13" spans="2:5" ht="14.4">
      <c r="B13" s="638"/>
      <c r="C13" s="646" t="s">
        <v>1620</v>
      </c>
      <c r="D13" s="647"/>
      <c r="E13" s="648">
        <v>5450000</v>
      </c>
    </row>
    <row r="14" spans="2:5" ht="14.4">
      <c r="B14" s="638"/>
      <c r="C14" s="649" t="s">
        <v>1621</v>
      </c>
      <c r="D14" s="650"/>
      <c r="E14" s="651">
        <v>447031549</v>
      </c>
    </row>
    <row r="15" spans="2:5" ht="14.4">
      <c r="B15" s="638"/>
      <c r="C15" s="640" t="s">
        <v>1622</v>
      </c>
      <c r="D15" s="645">
        <v>7887902</v>
      </c>
      <c r="E15" s="641"/>
    </row>
    <row r="16" spans="2:5" ht="14.4">
      <c r="B16" s="638"/>
      <c r="C16" s="644" t="s">
        <v>1623</v>
      </c>
      <c r="D16" s="645">
        <v>788010</v>
      </c>
      <c r="E16" s="641">
        <v>0</v>
      </c>
    </row>
    <row r="17" spans="2:5" ht="14.4">
      <c r="B17" s="638">
        <v>8</v>
      </c>
      <c r="C17" s="644" t="s">
        <v>1624</v>
      </c>
      <c r="D17" s="645">
        <v>570317</v>
      </c>
      <c r="E17" s="641">
        <v>0</v>
      </c>
    </row>
    <row r="18" spans="2:5" ht="14.4">
      <c r="B18" s="638">
        <v>13</v>
      </c>
      <c r="C18" s="644" t="s">
        <v>1625</v>
      </c>
      <c r="D18" s="652">
        <v>394184246</v>
      </c>
      <c r="E18" s="653">
        <v>0</v>
      </c>
    </row>
    <row r="19" spans="2:5" ht="14.4">
      <c r="B19" s="638">
        <v>17</v>
      </c>
      <c r="C19" s="644" t="s">
        <v>1626</v>
      </c>
      <c r="D19" s="617"/>
      <c r="E19" s="654">
        <v>115000000</v>
      </c>
    </row>
    <row r="20" spans="2:5" ht="14.4">
      <c r="B20" s="638">
        <v>18</v>
      </c>
      <c r="C20" s="644" t="s">
        <v>1627</v>
      </c>
      <c r="D20" s="619"/>
      <c r="E20" s="655">
        <v>200000000</v>
      </c>
    </row>
    <row r="21" spans="2:5" ht="14.4">
      <c r="B21" s="638">
        <v>18</v>
      </c>
      <c r="C21" s="644"/>
      <c r="D21" s="65"/>
      <c r="E21" s="65">
        <v>0</v>
      </c>
    </row>
    <row r="22" spans="2:5">
      <c r="B22" s="638">
        <v>19</v>
      </c>
      <c r="C22" s="638"/>
      <c r="D22" s="65">
        <v>-210027613</v>
      </c>
      <c r="E22" s="65"/>
    </row>
    <row r="23" spans="2:5">
      <c r="B23" s="638">
        <v>9.02</v>
      </c>
      <c r="C23" s="638"/>
      <c r="D23" s="65"/>
      <c r="E23" s="65">
        <v>0</v>
      </c>
    </row>
    <row r="24" spans="2:5">
      <c r="B24" s="638"/>
      <c r="C24" s="638"/>
      <c r="D24" s="65"/>
      <c r="E24" s="65">
        <v>0</v>
      </c>
    </row>
    <row r="25" spans="2:5">
      <c r="B25" s="638"/>
      <c r="C25" s="638"/>
      <c r="D25" s="65"/>
      <c r="E25" s="65">
        <v>0</v>
      </c>
    </row>
    <row r="26" spans="2:5">
      <c r="B26" s="638"/>
      <c r="C26" s="638"/>
      <c r="D26" s="65">
        <v>0</v>
      </c>
      <c r="E26" s="65">
        <v>0</v>
      </c>
    </row>
    <row r="27" spans="2:5" ht="14.4">
      <c r="B27" s="638"/>
      <c r="C27" s="638"/>
      <c r="D27" s="65">
        <f>SUM(D3:D26)</f>
        <v>1296544969</v>
      </c>
      <c r="E27" s="645">
        <f>SUM(E3:E26)</f>
        <v>1296544968</v>
      </c>
    </row>
    <row r="28" spans="2:5">
      <c r="D28" s="65"/>
      <c r="E28" s="65">
        <f>+D27-E27</f>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7030A0"/>
  </sheetPr>
  <dimension ref="A1:R168"/>
  <sheetViews>
    <sheetView view="pageBreakPreview" zoomScale="130" zoomScaleSheetLayoutView="130" workbookViewId="0">
      <selection activeCell="E36" sqref="E36"/>
    </sheetView>
  </sheetViews>
  <sheetFormatPr defaultColWidth="9.109375" defaultRowHeight="13.2"/>
  <cols>
    <col min="1" max="1" width="4.5546875" style="18" customWidth="1"/>
    <col min="2" max="2" width="5.44140625" style="18" customWidth="1"/>
    <col min="3" max="3" width="5" style="565" customWidth="1"/>
    <col min="4" max="4" width="34.88671875" customWidth="1"/>
    <col min="5" max="5" width="15.33203125" customWidth="1"/>
    <col min="6" max="6" width="19.44140625" style="38" customWidth="1"/>
    <col min="7" max="7" width="16.109375" customWidth="1"/>
    <col min="8" max="16" width="34" customWidth="1"/>
  </cols>
  <sheetData>
    <row r="1" spans="1:10">
      <c r="D1" s="38" t="s">
        <v>1598</v>
      </c>
    </row>
    <row r="3" spans="1:10" s="42" customFormat="1" ht="18" customHeight="1">
      <c r="A3" s="602">
        <v>1</v>
      </c>
      <c r="B3" s="602"/>
      <c r="C3" s="564"/>
      <c r="E3" s="584"/>
      <c r="F3" s="588">
        <v>2017</v>
      </c>
    </row>
    <row r="4" spans="1:10">
      <c r="B4" s="626" t="s">
        <v>66</v>
      </c>
      <c r="C4" s="4071" t="s">
        <v>675</v>
      </c>
      <c r="D4" s="4072"/>
    </row>
    <row r="5" spans="1:10" ht="14.4">
      <c r="C5" s="610">
        <v>1</v>
      </c>
      <c r="D5" s="23" t="str">
        <f>+'M_Exp(19)2'!E8</f>
        <v>Basic Salary Officer</v>
      </c>
      <c r="E5" s="494">
        <f>+'M_Exp(19)2'!I8</f>
        <v>262967598.25999999</v>
      </c>
      <c r="F5" s="570">
        <f>+E5</f>
        <v>262967598.25999999</v>
      </c>
      <c r="G5" s="571"/>
      <c r="H5" s="572"/>
      <c r="I5" s="571"/>
      <c r="J5" s="26"/>
    </row>
    <row r="6" spans="1:10" ht="14.4">
      <c r="C6" s="610">
        <v>2</v>
      </c>
      <c r="D6" s="23" t="str">
        <f>+'M_Exp(19)2'!E14</f>
        <v>Basic Salary Staff</v>
      </c>
      <c r="E6" s="494">
        <f>+'M_Exp(19)2'!I14</f>
        <v>72922237.159999996</v>
      </c>
      <c r="F6" s="570">
        <f>+E6</f>
        <v>72922237.159999996</v>
      </c>
      <c r="G6" s="571"/>
      <c r="H6" s="572"/>
      <c r="I6" s="571"/>
      <c r="J6" s="26"/>
    </row>
    <row r="7" spans="1:10" ht="14.4">
      <c r="C7" s="610">
        <v>3</v>
      </c>
      <c r="D7" s="566" t="str">
        <f>+'M_Exp(19)2'!E22</f>
        <v>House Rent Allowance Officer</v>
      </c>
      <c r="E7" s="586">
        <f>+'M_Exp(19)2'!I22</f>
        <v>127825099.03</v>
      </c>
      <c r="F7" s="570">
        <v>0</v>
      </c>
      <c r="G7" s="571"/>
      <c r="H7" s="572"/>
      <c r="I7" s="571"/>
      <c r="J7" s="26"/>
    </row>
    <row r="8" spans="1:10" ht="14.4">
      <c r="C8" s="610"/>
      <c r="D8" s="567" t="str">
        <f>+'M_Exp(19)2'!E23</f>
        <v>House Rent Allowance Staff</v>
      </c>
      <c r="E8" s="587">
        <f>+'M_Exp(19)2'!I23</f>
        <v>39579710.82</v>
      </c>
      <c r="F8" s="585">
        <f>+E8+E7</f>
        <v>167404809.84999999</v>
      </c>
      <c r="G8" s="571"/>
      <c r="H8" s="572"/>
      <c r="I8" s="571"/>
      <c r="J8" s="26"/>
    </row>
    <row r="9" spans="1:10" s="38" customFormat="1" ht="14.4">
      <c r="A9" s="603"/>
      <c r="B9" s="603"/>
      <c r="C9" s="610">
        <v>4</v>
      </c>
      <c r="D9" s="566" t="str">
        <f>+'M_Exp(19)2'!E33</f>
        <v>Recreation Leave Officer</v>
      </c>
      <c r="E9" s="586">
        <f>+'M_Exp(19)2'!I33</f>
        <v>399870</v>
      </c>
      <c r="F9" s="585">
        <v>0</v>
      </c>
      <c r="G9" s="571"/>
      <c r="H9" s="572"/>
      <c r="I9" s="571"/>
      <c r="J9" s="26"/>
    </row>
    <row r="10" spans="1:10" ht="14.4">
      <c r="C10" s="610"/>
      <c r="D10" s="567" t="str">
        <f>+'M_Exp(19)2'!E34</f>
        <v>Recreation Leave Staff</v>
      </c>
      <c r="E10" s="587">
        <f>+'M_Exp(19)2'!I34</f>
        <v>2808170</v>
      </c>
      <c r="F10" s="585">
        <f>+E10+E9</f>
        <v>3208040</v>
      </c>
      <c r="G10" s="571"/>
      <c r="H10" s="572"/>
      <c r="I10" s="571"/>
      <c r="J10" s="27"/>
    </row>
    <row r="11" spans="1:10" ht="14.4">
      <c r="C11" s="610">
        <v>5</v>
      </c>
      <c r="D11" s="568" t="str">
        <f>+'M_Exp(19)2'!E27</f>
        <v>Festival Allowance Officer</v>
      </c>
      <c r="E11" s="586">
        <f>+'M_Exp(19)2'!I27</f>
        <v>43154684</v>
      </c>
      <c r="F11" s="570">
        <v>0</v>
      </c>
      <c r="G11" s="573"/>
      <c r="H11" s="573"/>
      <c r="I11" s="573"/>
      <c r="J11" s="29"/>
    </row>
    <row r="12" spans="1:10" ht="14.4">
      <c r="C12" s="610"/>
      <c r="D12" s="569" t="str">
        <f>+'M_Exp(19)2'!E28</f>
        <v>Festival Allowance Staff</v>
      </c>
      <c r="E12" s="587">
        <f>+'M_Exp(19)2'!I28</f>
        <v>11802790</v>
      </c>
      <c r="F12" s="585">
        <f>+E12+E11</f>
        <v>54957474</v>
      </c>
      <c r="G12" s="571"/>
      <c r="H12" s="572"/>
      <c r="I12" s="571"/>
      <c r="J12" s="26"/>
    </row>
    <row r="13" spans="1:10" ht="14.4">
      <c r="C13" s="610">
        <v>6</v>
      </c>
      <c r="D13" s="23" t="str">
        <f>+'M_Exp(19)2'!E26</f>
        <v>Naba Barsha Vata</v>
      </c>
      <c r="E13" s="494">
        <f>+'M_Exp(19)2'!I26</f>
        <v>5577811</v>
      </c>
      <c r="F13" s="570">
        <f>+E13</f>
        <v>5577811</v>
      </c>
      <c r="G13" s="571"/>
      <c r="H13" s="572"/>
      <c r="I13" s="571"/>
      <c r="J13" s="26"/>
    </row>
    <row r="14" spans="1:10" ht="14.4">
      <c r="C14" s="610">
        <v>7</v>
      </c>
      <c r="D14" s="566" t="str">
        <f>+'M_Exp(19)2'!E18</f>
        <v>Medical Allowance Officer</v>
      </c>
      <c r="E14" s="586">
        <f>+'M_Exp(19)2'!I18</f>
        <v>10457239</v>
      </c>
      <c r="F14" s="570">
        <v>0</v>
      </c>
      <c r="G14" s="571"/>
      <c r="H14" s="572"/>
      <c r="I14" s="571"/>
      <c r="J14" s="26"/>
    </row>
    <row r="15" spans="1:10" ht="14.4">
      <c r="C15" s="610"/>
      <c r="D15" s="567" t="str">
        <f>+'M_Exp(19)2'!E19</f>
        <v>Medical Allowance Staff</v>
      </c>
      <c r="E15" s="587">
        <f>+'M_Exp(19)2'!I19</f>
        <v>7837723.4100000001</v>
      </c>
      <c r="F15" s="585">
        <f>+E15+E14</f>
        <v>18294962.41</v>
      </c>
      <c r="G15" s="571"/>
      <c r="H15" s="572"/>
      <c r="I15" s="571"/>
      <c r="J15" s="26"/>
    </row>
    <row r="16" spans="1:10" ht="14.4">
      <c r="C16" s="610">
        <v>8</v>
      </c>
      <c r="D16" s="566" t="str">
        <f>+'M_Exp(19)2'!E38</f>
        <v>Hill Allowance Officer</v>
      </c>
      <c r="E16" s="586">
        <f>+'M_Exp(19)2'!I38</f>
        <v>240000</v>
      </c>
      <c r="F16" s="570">
        <v>0</v>
      </c>
      <c r="G16" s="571"/>
      <c r="H16" s="572"/>
      <c r="I16" s="571"/>
      <c r="J16" s="26"/>
    </row>
    <row r="17" spans="1:10" ht="14.4">
      <c r="C17" s="610"/>
      <c r="D17" s="567" t="str">
        <f>+'M_Exp(19)2'!E39</f>
        <v>Hill Allowance Staff</v>
      </c>
      <c r="E17" s="587">
        <f>+'M_Exp(19)2'!I39</f>
        <v>25980</v>
      </c>
      <c r="F17" s="585">
        <f>+E17+E16</f>
        <v>265980</v>
      </c>
      <c r="G17" s="571"/>
      <c r="H17" s="572"/>
      <c r="I17" s="571"/>
      <c r="J17" s="26"/>
    </row>
    <row r="18" spans="1:10" ht="14.4">
      <c r="C18" s="610">
        <v>9</v>
      </c>
      <c r="D18" s="23" t="str">
        <f>+'M_Exp(19)2'!E37</f>
        <v>Washing Allowance</v>
      </c>
      <c r="E18" s="494">
        <f>+'M_Exp(19)2'!I37</f>
        <v>305931.36</v>
      </c>
      <c r="F18" s="570">
        <f>+E18</f>
        <v>305931.36</v>
      </c>
      <c r="G18" s="571"/>
      <c r="H18" s="572"/>
      <c r="I18" s="571"/>
      <c r="J18" s="26"/>
    </row>
    <row r="19" spans="1:10" ht="14.4">
      <c r="C19" s="610">
        <v>10</v>
      </c>
      <c r="D19" s="23" t="str">
        <f>+'M_Exp(19)2'!E42</f>
        <v>Entertainment Allowance Officer</v>
      </c>
      <c r="E19" s="494">
        <f>+'M_Exp(19)2'!I42</f>
        <v>142838</v>
      </c>
      <c r="F19" s="570">
        <f>+E19</f>
        <v>142838</v>
      </c>
      <c r="G19" s="571"/>
      <c r="H19" s="572"/>
      <c r="I19" s="571"/>
      <c r="J19" s="27"/>
    </row>
    <row r="20" spans="1:10" ht="14.4">
      <c r="C20" s="610">
        <v>11</v>
      </c>
      <c r="D20" s="23" t="str">
        <f>+'M_Exp(19)2'!E32</f>
        <v>Conveyance Allowance</v>
      </c>
      <c r="E20" s="494">
        <f>+'M_Exp(19)2'!I32</f>
        <v>1335954</v>
      </c>
      <c r="F20" s="570">
        <f>+E20</f>
        <v>1335954</v>
      </c>
      <c r="G20" s="571"/>
      <c r="H20" s="572"/>
      <c r="I20" s="571"/>
      <c r="J20" s="27"/>
    </row>
    <row r="21" spans="1:10" ht="14.4">
      <c r="C21" s="610">
        <v>12</v>
      </c>
      <c r="D21" s="570" t="str">
        <f>+'M_Exp(19)2'!E44</f>
        <v>Education Allowance</v>
      </c>
      <c r="E21" s="494">
        <f>+'M_Exp(19)2'!I44</f>
        <v>4574500</v>
      </c>
      <c r="F21" s="570">
        <f>+E21</f>
        <v>4574500</v>
      </c>
      <c r="G21" s="571"/>
      <c r="H21" s="572"/>
      <c r="I21" s="571"/>
      <c r="J21" s="27"/>
    </row>
    <row r="22" spans="1:10" ht="14.4">
      <c r="C22" s="610">
        <v>13</v>
      </c>
      <c r="D22" s="23" t="str">
        <f>+'M_Exp(19)2'!E35</f>
        <v>Mobile Allowance</v>
      </c>
      <c r="E22" s="494">
        <f>+'M_Exp(19)2'!I35</f>
        <v>682307</v>
      </c>
      <c r="F22" s="570">
        <f>+E22</f>
        <v>682307</v>
      </c>
      <c r="G22" s="571"/>
      <c r="H22" s="572"/>
      <c r="I22" s="571"/>
      <c r="J22" s="27"/>
    </row>
    <row r="23" spans="1:10" ht="14.4">
      <c r="C23" s="610">
        <v>14</v>
      </c>
      <c r="D23" s="580" t="s">
        <v>1584</v>
      </c>
      <c r="E23" s="494"/>
      <c r="F23" s="570"/>
      <c r="G23" s="571"/>
      <c r="H23" s="572"/>
      <c r="I23" s="571"/>
      <c r="J23" s="27"/>
    </row>
    <row r="24" spans="1:10" ht="14.4">
      <c r="C24" s="610"/>
      <c r="D24" s="581" t="str">
        <f>+'M_Exp(19)2'!E124</f>
        <v>P.A. Policy Premium Officer &amp; Staff</v>
      </c>
      <c r="E24" s="494">
        <f>+'M_Exp(19)2'!I124</f>
        <v>253619</v>
      </c>
      <c r="F24" s="600">
        <f>+E24</f>
        <v>253619</v>
      </c>
      <c r="G24" s="574"/>
      <c r="H24" s="574"/>
      <c r="I24" s="574"/>
      <c r="J24" s="29"/>
    </row>
    <row r="25" spans="1:10" s="4" customFormat="1" ht="13.8">
      <c r="A25" s="604"/>
      <c r="B25" s="604"/>
      <c r="C25" s="610"/>
      <c r="D25" s="582" t="str">
        <f>+'M_Exp(19)2'!E123</f>
        <v>Group Ins. Premium Officer &amp; Staff</v>
      </c>
      <c r="E25" s="494">
        <f>+'M_Exp(19)2'!I123</f>
        <v>0</v>
      </c>
      <c r="F25" s="600">
        <f>+E25</f>
        <v>0</v>
      </c>
    </row>
    <row r="26" spans="1:10" ht="14.4">
      <c r="C26" s="610"/>
      <c r="D26" s="581" t="str">
        <f>+'M_Exp(19)2'!E121</f>
        <v>Penson &amp; Gratuity Fund Officer &amp; Staff</v>
      </c>
      <c r="E26" s="494">
        <f>+'M_Exp(19)2'!I121</f>
        <v>550000000</v>
      </c>
      <c r="F26" s="600">
        <f>+E26</f>
        <v>550000000</v>
      </c>
      <c r="G26" s="574"/>
      <c r="H26" s="574"/>
      <c r="I26" s="574"/>
      <c r="J26" s="29"/>
    </row>
    <row r="27" spans="1:10" s="62" customFormat="1" ht="14.4">
      <c r="A27" s="605"/>
      <c r="B27" s="605"/>
      <c r="C27" s="610"/>
      <c r="D27" s="581" t="str">
        <f>+'M_Exp(19)2'!E152</f>
        <v>Incentive Bonus Accounts</v>
      </c>
      <c r="E27" s="494">
        <f>+'M_Exp(19)2'!I152</f>
        <v>69000000</v>
      </c>
      <c r="F27" s="600">
        <f>+E27</f>
        <v>69000000</v>
      </c>
      <c r="G27" s="575"/>
      <c r="H27" s="575"/>
      <c r="I27" s="575"/>
      <c r="J27" s="255"/>
    </row>
    <row r="28" spans="1:10" ht="14.4">
      <c r="C28" s="610"/>
      <c r="D28" s="608" t="s">
        <v>1590</v>
      </c>
      <c r="E28" s="583"/>
      <c r="F28" s="601">
        <f>SUM(F5:F27)</f>
        <v>1211894062.04</v>
      </c>
      <c r="G28" s="571"/>
      <c r="H28" s="572">
        <v>791582452</v>
      </c>
      <c r="I28" s="571"/>
      <c r="J28" s="27"/>
    </row>
    <row r="29" spans="1:10" ht="14.4">
      <c r="C29" s="610"/>
      <c r="D29" s="581"/>
      <c r="E29" s="583"/>
      <c r="F29" s="583"/>
      <c r="G29" s="571"/>
      <c r="H29" s="572"/>
      <c r="I29" s="571"/>
      <c r="J29" s="27"/>
    </row>
    <row r="30" spans="1:10">
      <c r="C30" s="624" t="s">
        <v>68</v>
      </c>
      <c r="D30" s="625" t="s">
        <v>1585</v>
      </c>
      <c r="E30" s="415"/>
      <c r="F30" s="494"/>
    </row>
    <row r="31" spans="1:10" s="21" customFormat="1" ht="18.75" customHeight="1">
      <c r="A31" s="606"/>
      <c r="B31" s="606"/>
      <c r="C31" s="610">
        <v>1</v>
      </c>
      <c r="D31" s="581" t="str">
        <f>+'M_Exp(19)2'!E89</f>
        <v>Travelling Expenses</v>
      </c>
      <c r="E31" s="65">
        <f>+'M_Exp(19)2'!I89</f>
        <v>1511195.5</v>
      </c>
      <c r="F31" s="570">
        <f>+E31</f>
        <v>1511195.5</v>
      </c>
      <c r="G31" s="576"/>
      <c r="H31" s="577"/>
      <c r="I31" s="578"/>
      <c r="J31" s="35"/>
    </row>
    <row r="32" spans="1:10" ht="14.4">
      <c r="C32" s="610">
        <v>2</v>
      </c>
      <c r="D32" s="581" t="str">
        <f>+'M_Exp(19)2'!E91</f>
        <v>Over Time Expenses</v>
      </c>
      <c r="E32" s="65">
        <f>+'M_Exp(19)2'!I91</f>
        <v>7406002</v>
      </c>
      <c r="F32" s="570">
        <f>+E32</f>
        <v>7406002</v>
      </c>
      <c r="G32" s="571"/>
      <c r="H32" s="572"/>
      <c r="I32" s="571"/>
      <c r="J32" s="26"/>
    </row>
    <row r="33" spans="1:10" s="21" customFormat="1" ht="13.5" customHeight="1">
      <c r="A33" s="606"/>
      <c r="B33" s="606"/>
      <c r="C33" s="610">
        <v>3</v>
      </c>
      <c r="D33" s="581" t="str">
        <f>+'M_Exp(19)2'!E58</f>
        <v>Office Rent A/C</v>
      </c>
      <c r="E33" s="65">
        <f>+'M_Exp(19)2'!I58</f>
        <v>1210866.26</v>
      </c>
      <c r="F33" s="570">
        <f>+E33</f>
        <v>1210866.26</v>
      </c>
      <c r="G33" s="576"/>
      <c r="H33" s="577"/>
      <c r="I33" s="578"/>
      <c r="J33" s="35"/>
    </row>
    <row r="34" spans="1:10" ht="14.4">
      <c r="C34" s="610">
        <v>4</v>
      </c>
      <c r="D34" s="581" t="str">
        <f>+'M_Exp(19)2'!E97</f>
        <v>Municipal Tax</v>
      </c>
      <c r="E34" s="65">
        <f>+'M_Exp(19)2'!I97</f>
        <v>14462616.199999999</v>
      </c>
      <c r="F34" s="570">
        <f>+E34</f>
        <v>14462616.199999999</v>
      </c>
      <c r="G34" s="571"/>
      <c r="H34" s="572"/>
      <c r="I34" s="579"/>
      <c r="J34" s="35"/>
    </row>
    <row r="35" spans="1:10" ht="14.4">
      <c r="C35" s="610">
        <v>5</v>
      </c>
      <c r="D35" s="591" t="str">
        <f>+'M_Exp(19)2'!E98</f>
        <v>Rates And Taxes</v>
      </c>
      <c r="E35" s="589">
        <f>+'M_Exp(19)2'!I98</f>
        <v>1042449.11</v>
      </c>
      <c r="F35" s="570">
        <v>0</v>
      </c>
      <c r="G35" s="571"/>
      <c r="H35" s="572"/>
      <c r="I35" s="571"/>
      <c r="J35" s="26"/>
    </row>
    <row r="36" spans="1:10" ht="14.4">
      <c r="C36" s="610"/>
      <c r="D36" s="592" t="str">
        <f>+'M_Exp(19)2'!E99</f>
        <v>Water Charge</v>
      </c>
      <c r="E36" s="590">
        <f>+'M_Exp(19)2'!I99</f>
        <v>3437650.92</v>
      </c>
      <c r="F36" s="585">
        <f>+E36+E35</f>
        <v>4480100.03</v>
      </c>
      <c r="G36" s="571"/>
      <c r="H36" s="572"/>
      <c r="I36" s="571"/>
      <c r="J36" s="26"/>
    </row>
    <row r="37" spans="1:10" ht="14.4">
      <c r="C37" s="610">
        <v>6</v>
      </c>
      <c r="D37" s="581" t="str">
        <f>+'M_Exp(19)2'!E65</f>
        <v>Postage And Telegram Exp.</v>
      </c>
      <c r="E37" s="65">
        <f>+'M_Exp(19)2'!I65</f>
        <v>622518</v>
      </c>
      <c r="F37" s="570">
        <f>+E37</f>
        <v>622518</v>
      </c>
      <c r="G37" s="571"/>
      <c r="H37" s="572"/>
      <c r="I37" s="571"/>
      <c r="J37" s="26"/>
    </row>
    <row r="38" spans="1:10" ht="14.4">
      <c r="C38" s="610">
        <v>7</v>
      </c>
      <c r="D38" s="591" t="str">
        <f>+'M_Exp(19)2'!E62</f>
        <v>Telephone   Charge Office</v>
      </c>
      <c r="E38" s="589">
        <f>+'M_Exp(19)2'!I62</f>
        <v>827015</v>
      </c>
      <c r="F38" s="570">
        <v>0</v>
      </c>
      <c r="G38" s="24"/>
      <c r="H38" s="25"/>
      <c r="I38" s="24"/>
      <c r="J38" s="26"/>
    </row>
    <row r="39" spans="1:10" ht="14.4">
      <c r="C39" s="610"/>
      <c r="D39" s="592" t="str">
        <f>+'M_Exp(19)2'!E63</f>
        <v>Telephone Charge (Resi)</v>
      </c>
      <c r="E39" s="590">
        <f>+'M_Exp(19)2'!I63</f>
        <v>1735025</v>
      </c>
      <c r="F39" s="585">
        <f>+E39+E38</f>
        <v>2562040</v>
      </c>
      <c r="G39" s="24"/>
      <c r="H39" s="25"/>
      <c r="I39" s="24"/>
      <c r="J39" s="26"/>
    </row>
    <row r="40" spans="1:10" ht="14.4">
      <c r="C40" s="610">
        <v>8</v>
      </c>
      <c r="D40" s="581" t="s">
        <v>1591</v>
      </c>
      <c r="E40" s="65">
        <v>0</v>
      </c>
      <c r="F40" s="585">
        <v>0</v>
      </c>
      <c r="G40" s="24"/>
      <c r="H40" s="25"/>
      <c r="I40" s="24"/>
      <c r="J40" s="26"/>
    </row>
    <row r="41" spans="1:10" ht="14.4">
      <c r="C41" s="610">
        <v>9</v>
      </c>
      <c r="D41" s="581" t="str">
        <f>+'M_Exp(19)2'!E59</f>
        <v>Electric Charge ( with Bogura)</v>
      </c>
      <c r="E41" s="65">
        <f>+'M_Exp(19)2'!I59</f>
        <v>11619940.609999999</v>
      </c>
      <c r="F41" s="570">
        <f>+E41</f>
        <v>11619940.609999999</v>
      </c>
      <c r="G41" s="24"/>
      <c r="H41" s="25"/>
      <c r="I41" s="24"/>
      <c r="J41" s="26"/>
    </row>
    <row r="42" spans="1:10" ht="14.4">
      <c r="C42" s="610">
        <v>10</v>
      </c>
      <c r="D42" s="581" t="str">
        <f>+'M_Exp(19)2'!E100</f>
        <v>Gas Charge</v>
      </c>
      <c r="E42" s="65">
        <f>+'M_Exp(19)2'!I100</f>
        <v>671638</v>
      </c>
      <c r="F42" s="570">
        <f>+E42</f>
        <v>671638</v>
      </c>
      <c r="G42" s="24"/>
      <c r="H42" s="25"/>
      <c r="I42" s="24"/>
      <c r="J42" s="26"/>
    </row>
    <row r="43" spans="1:10" ht="14.4">
      <c r="C43" s="610">
        <v>11</v>
      </c>
      <c r="D43" s="581" t="str">
        <f>+'M_Exp(19)2'!E67</f>
        <v>Fuel Expenses</v>
      </c>
      <c r="E43" s="65">
        <f>+'M_Exp(19)2'!I67</f>
        <v>14498529.41</v>
      </c>
      <c r="F43" s="570">
        <f>+E43</f>
        <v>14498529.41</v>
      </c>
      <c r="G43" s="24"/>
      <c r="H43" s="25"/>
      <c r="I43" s="24"/>
      <c r="J43" s="26"/>
    </row>
    <row r="44" spans="1:10" ht="14.4">
      <c r="C44" s="610">
        <v>12</v>
      </c>
      <c r="D44" s="581" t="s">
        <v>1586</v>
      </c>
      <c r="E44" s="65">
        <f>+'M_Exp(19)2'!I87</f>
        <v>8010243.4500000002</v>
      </c>
      <c r="F44" s="570">
        <f>+E44</f>
        <v>8010243.4500000002</v>
      </c>
      <c r="G44" s="24"/>
      <c r="H44" s="25"/>
      <c r="I44" s="24"/>
      <c r="J44" s="26"/>
    </row>
    <row r="45" spans="1:10" ht="14.4">
      <c r="C45" s="610"/>
      <c r="D45" s="581"/>
      <c r="E45" s="65"/>
      <c r="F45" s="570"/>
      <c r="G45" s="24"/>
      <c r="H45" s="25"/>
      <c r="I45" s="24"/>
      <c r="J45" s="26"/>
    </row>
    <row r="46" spans="1:10" ht="13.8">
      <c r="C46" s="610">
        <v>13</v>
      </c>
      <c r="D46" s="400" t="s">
        <v>648</v>
      </c>
      <c r="E46" s="589">
        <f>+'M_Exp(19)2'!I55</f>
        <v>1395004.31</v>
      </c>
      <c r="F46" s="570">
        <f>+E46</f>
        <v>1395004.31</v>
      </c>
      <c r="G46" s="23"/>
      <c r="H46" s="23"/>
      <c r="I46" s="23"/>
      <c r="J46" s="36"/>
    </row>
    <row r="47" spans="1:10" ht="13.8">
      <c r="C47" s="610"/>
      <c r="D47" s="592"/>
      <c r="E47" s="598"/>
      <c r="F47" s="570"/>
      <c r="G47" s="23"/>
      <c r="H47" s="23"/>
      <c r="I47" s="23"/>
      <c r="J47" s="29"/>
    </row>
    <row r="48" spans="1:10" ht="13.8">
      <c r="C48" s="610">
        <v>14</v>
      </c>
      <c r="D48" s="442" t="s">
        <v>676</v>
      </c>
      <c r="E48" s="595">
        <f>+'M_Exp(19)2'!I57</f>
        <v>2719927.86</v>
      </c>
      <c r="F48" s="612">
        <f>+E48</f>
        <v>2719927.86</v>
      </c>
      <c r="G48" s="23"/>
      <c r="H48" s="23"/>
      <c r="I48" s="23"/>
      <c r="J48" s="36"/>
    </row>
    <row r="49" spans="3:7">
      <c r="C49" s="610"/>
      <c r="D49" s="611" t="s">
        <v>1587</v>
      </c>
      <c r="E49" s="412" t="e">
        <f>+'M_Exp(19)2'!I74</f>
        <v>#REF!</v>
      </c>
      <c r="F49" s="613" t="e">
        <f>+E49</f>
        <v>#REF!</v>
      </c>
    </row>
    <row r="50" spans="3:7">
      <c r="C50" s="610"/>
      <c r="D50" s="441" t="s">
        <v>894</v>
      </c>
      <c r="E50" s="614">
        <v>217764</v>
      </c>
      <c r="F50" s="615">
        <f>+E50</f>
        <v>217764</v>
      </c>
      <c r="G50" s="542" t="e">
        <f>+F50+F49+F48</f>
        <v>#REF!</v>
      </c>
    </row>
    <row r="51" spans="3:7">
      <c r="C51" s="610"/>
      <c r="D51" s="81"/>
      <c r="E51" s="583"/>
      <c r="F51" s="570"/>
    </row>
    <row r="52" spans="3:7">
      <c r="C52" s="610">
        <v>15</v>
      </c>
      <c r="D52" s="581" t="str">
        <f>+'M_Exp(19)2'!E105</f>
        <v>Papers And Periodicals</v>
      </c>
      <c r="E52" s="65">
        <f>+'M_Exp(19)2'!I105</f>
        <v>831014</v>
      </c>
      <c r="F52" s="570">
        <f>+E52</f>
        <v>831014</v>
      </c>
    </row>
    <row r="53" spans="3:7">
      <c r="C53" s="610"/>
      <c r="D53" s="581"/>
      <c r="E53" s="65"/>
      <c r="F53" s="494"/>
    </row>
    <row r="54" spans="3:7">
      <c r="C54" s="610">
        <v>16</v>
      </c>
      <c r="D54" s="405" t="s">
        <v>1507</v>
      </c>
      <c r="E54" s="595">
        <f>+'M_Exp(19)2'!I139</f>
        <v>6455196.7403999995</v>
      </c>
      <c r="F54" s="593">
        <f>+E54</f>
        <v>6455196.7403999995</v>
      </c>
    </row>
    <row r="55" spans="3:7">
      <c r="C55" s="610"/>
      <c r="D55" s="594" t="s">
        <v>1588</v>
      </c>
      <c r="E55" s="412">
        <v>0</v>
      </c>
      <c r="F55" s="618"/>
    </row>
    <row r="56" spans="3:7">
      <c r="C56" s="610"/>
      <c r="D56" s="592" t="s">
        <v>1589</v>
      </c>
      <c r="E56" s="596">
        <v>0</v>
      </c>
      <c r="F56" s="620"/>
    </row>
    <row r="57" spans="3:7">
      <c r="C57" s="610">
        <v>17</v>
      </c>
      <c r="D57" s="581" t="str">
        <f>+'M_Exp(19)2'!E61</f>
        <v>Uniform And Liveries</v>
      </c>
      <c r="E57" s="65">
        <f>+'M_Exp(19)2'!I61</f>
        <v>1036942</v>
      </c>
      <c r="F57" s="494">
        <f>+E57</f>
        <v>1036942</v>
      </c>
    </row>
    <row r="58" spans="3:7">
      <c r="C58" s="610">
        <v>18</v>
      </c>
      <c r="D58" s="591" t="str">
        <f>+'M_Exp(19)2'!E83</f>
        <v>Delegation And Training Expenses</v>
      </c>
      <c r="E58" s="589">
        <f>+'M_Exp(19)2'!I83</f>
        <v>12367722</v>
      </c>
      <c r="F58" s="586">
        <v>0</v>
      </c>
    </row>
    <row r="59" spans="3:7">
      <c r="C59" s="610"/>
      <c r="D59" s="592" t="str">
        <f>+'M_Exp(19)2'!E149</f>
        <v>Crops Insurance Expenses</v>
      </c>
      <c r="E59" s="590">
        <f>+'M_Exp(19)2'!I149</f>
        <v>0</v>
      </c>
      <c r="F59" s="427">
        <f>+E59+E58</f>
        <v>12367722</v>
      </c>
    </row>
    <row r="60" spans="3:7">
      <c r="C60" s="610"/>
      <c r="D60" s="581"/>
      <c r="E60" s="65"/>
      <c r="F60" s="494"/>
    </row>
    <row r="61" spans="3:7">
      <c r="C61" s="610">
        <v>19</v>
      </c>
      <c r="D61" s="591" t="str">
        <f>+'M_Exp(19)2'!E81</f>
        <v xml:space="preserve"> General Entertainment (with PSB)</v>
      </c>
      <c r="E61" s="616">
        <f>+'M_Exp(19)2'!I81</f>
        <v>3789900</v>
      </c>
      <c r="F61" s="586">
        <f>+E61</f>
        <v>3789900</v>
      </c>
    </row>
    <row r="62" spans="3:7">
      <c r="C62" s="610"/>
      <c r="D62" s="594" t="str">
        <f>+'M_Exp(19)2'!E82</f>
        <v xml:space="preserve">Lunch Subsidy. </v>
      </c>
      <c r="E62" s="617">
        <f>+'M_Exp(19)2'!I82</f>
        <v>39853200</v>
      </c>
      <c r="F62" s="621">
        <f>+E62</f>
        <v>39853200</v>
      </c>
    </row>
    <row r="63" spans="3:7">
      <c r="C63" s="610"/>
      <c r="D63" s="592" t="str">
        <f>+'M_Exp(19)2'!E104</f>
        <v>Business Dev. Expenses</v>
      </c>
      <c r="E63" s="619">
        <f>+'M_Exp(19)2'!I104</f>
        <v>2393738</v>
      </c>
      <c r="F63" s="587">
        <f>+E63</f>
        <v>2393738</v>
      </c>
    </row>
    <row r="64" spans="3:7">
      <c r="C64" s="610">
        <v>20</v>
      </c>
      <c r="D64" s="581" t="str">
        <f>+'M_Exp(19)2'!E69</f>
        <v>Staff Transportation</v>
      </c>
      <c r="E64" s="65">
        <f>+'M_Exp(19)2'!I69</f>
        <v>0</v>
      </c>
      <c r="F64" s="494">
        <f>+E64</f>
        <v>0</v>
      </c>
    </row>
    <row r="65" spans="3:6">
      <c r="C65" s="610">
        <v>21</v>
      </c>
      <c r="D65" s="581" t="str">
        <f>+'M_Exp(19)2'!E117</f>
        <v>Incentive for Additional Business</v>
      </c>
      <c r="E65" s="65">
        <f>+'M_Exp(19)2'!I117</f>
        <v>472623</v>
      </c>
      <c r="F65" s="494">
        <f>+E65</f>
        <v>472623</v>
      </c>
    </row>
    <row r="66" spans="3:6">
      <c r="C66" s="610"/>
      <c r="D66" s="581"/>
      <c r="E66" s="65"/>
      <c r="F66" s="494"/>
    </row>
    <row r="67" spans="3:6">
      <c r="C67" s="610">
        <v>22</v>
      </c>
      <c r="D67" s="622" t="str">
        <f>+'M_Exp(19)2'!E48</f>
        <v>a) Casual Staff</v>
      </c>
      <c r="E67" s="595">
        <f>+'M_Exp(19)2'!I48</f>
        <v>326275</v>
      </c>
      <c r="F67" s="593">
        <f>+E67</f>
        <v>326275</v>
      </c>
    </row>
    <row r="68" spans="3:6">
      <c r="C68" s="610"/>
      <c r="D68" s="611" t="str">
        <f>+'M_Exp(19)2'!E51</f>
        <v>d) Driver on Hire</v>
      </c>
      <c r="E68" s="412">
        <f>+'M_Exp(19)2'!I51</f>
        <v>0</v>
      </c>
      <c r="F68" s="618">
        <f>+E68</f>
        <v>0</v>
      </c>
    </row>
    <row r="69" spans="3:6">
      <c r="C69" s="610"/>
      <c r="D69" s="599" t="str">
        <f>+'M_Exp(19)2'!E52</f>
        <v>e) Lift Man on Hire</v>
      </c>
      <c r="E69" s="596">
        <f>+'M_Exp(19)2'!I52</f>
        <v>0</v>
      </c>
      <c r="F69" s="620">
        <f>+E69</f>
        <v>0</v>
      </c>
    </row>
    <row r="70" spans="3:6">
      <c r="C70" s="610"/>
      <c r="E70" s="65"/>
      <c r="F70" s="494"/>
    </row>
    <row r="71" spans="3:6">
      <c r="C71" s="610">
        <v>23</v>
      </c>
      <c r="D71" s="597" t="str">
        <f>+'M_Exp(19)2'!E50</f>
        <v>c) Contract Security</v>
      </c>
      <c r="E71" s="595">
        <f>+'M_Exp(19)2'!I50</f>
        <v>19086394</v>
      </c>
      <c r="F71" s="593">
        <f>+E71</f>
        <v>19086394</v>
      </c>
    </row>
    <row r="72" spans="3:6">
      <c r="C72" s="610"/>
      <c r="D72" s="599" t="str">
        <f>+'M_Exp(19)2'!E49</f>
        <v>b) Night Guard</v>
      </c>
      <c r="E72" s="596">
        <f>+'M_Exp(19)2'!I49</f>
        <v>2000</v>
      </c>
      <c r="F72" s="620">
        <f>+E72</f>
        <v>2000</v>
      </c>
    </row>
    <row r="73" spans="3:6">
      <c r="C73" s="610"/>
      <c r="E73" s="65"/>
      <c r="F73" s="494"/>
    </row>
    <row r="74" spans="3:6">
      <c r="C74" s="610">
        <v>24</v>
      </c>
      <c r="D74" t="str">
        <f>+'M_Exp(19)2'!E148</f>
        <v>Legal Expenses</v>
      </c>
      <c r="E74" s="65">
        <f>+'M_Exp(19)2'!I148</f>
        <v>2900941</v>
      </c>
      <c r="F74" s="494">
        <f>+E74</f>
        <v>2900941</v>
      </c>
    </row>
    <row r="75" spans="3:6">
      <c r="C75" s="610">
        <v>25</v>
      </c>
      <c r="D75" s="597" t="str">
        <f>+'M_Exp(19)2'!E144</f>
        <v>Directors Fee</v>
      </c>
      <c r="E75" s="595">
        <f>+'M_Exp(19)2'!I144</f>
        <v>1394000</v>
      </c>
      <c r="F75" s="593">
        <v>0</v>
      </c>
    </row>
    <row r="76" spans="3:6">
      <c r="C76" s="610"/>
      <c r="D76" s="599" t="str">
        <f>+'M_Exp(19)2'!E114</f>
        <v>Consultant fee/ Expert Fee/ Computer Prog. Charge</v>
      </c>
      <c r="E76" s="596">
        <f>+'M_Exp(19)2'!I114</f>
        <v>1523620</v>
      </c>
      <c r="F76" s="623">
        <f>+E76+E75</f>
        <v>2917620</v>
      </c>
    </row>
    <row r="77" spans="3:6">
      <c r="C77" s="610">
        <v>26</v>
      </c>
      <c r="D77" s="38" t="s">
        <v>1592</v>
      </c>
      <c r="E77" s="65">
        <v>0</v>
      </c>
      <c r="F77" s="494">
        <v>0</v>
      </c>
    </row>
    <row r="78" spans="3:6">
      <c r="C78" s="610">
        <v>27</v>
      </c>
      <c r="D78" t="str">
        <f>+'M_Exp(19)2'!E147</f>
        <v>Audit  Fee</v>
      </c>
      <c r="E78" s="65">
        <f>+'M_Exp(19)2'!I147</f>
        <v>460000</v>
      </c>
      <c r="F78" s="494">
        <f>+E78</f>
        <v>460000</v>
      </c>
    </row>
    <row r="79" spans="3:6">
      <c r="C79" s="610"/>
      <c r="E79" s="65"/>
      <c r="F79" s="494"/>
    </row>
    <row r="80" spans="3:6">
      <c r="C80" s="610">
        <v>28</v>
      </c>
      <c r="D80" t="str">
        <f>+'M_Exp(19)2'!E106</f>
        <v>Welfare And Recreation</v>
      </c>
      <c r="E80" s="65">
        <f>+'M_Exp(19)2'!I106</f>
        <v>1456270.61</v>
      </c>
      <c r="F80" s="494">
        <f>+E80</f>
        <v>1456270.61</v>
      </c>
    </row>
    <row r="81" spans="1:8">
      <c r="C81" s="610"/>
      <c r="D81" t="str">
        <f>+'M_Exp(19)2'!E109</f>
        <v>Games &amp; Sports</v>
      </c>
      <c r="E81" s="65">
        <f>+'M_Exp(19)2'!I109</f>
        <v>3667800</v>
      </c>
      <c r="F81" s="494">
        <f t="shared" ref="F81:F87" si="0">+E81</f>
        <v>3667800</v>
      </c>
    </row>
    <row r="82" spans="1:8">
      <c r="C82" s="610"/>
      <c r="D82" t="str">
        <f>+'M_Exp(19)2'!E110</f>
        <v>Rest House Expense</v>
      </c>
      <c r="E82" s="65">
        <f>+'M_Exp(19)2'!I110</f>
        <v>33855</v>
      </c>
      <c r="F82" s="494">
        <f t="shared" si="0"/>
        <v>33855</v>
      </c>
    </row>
    <row r="83" spans="1:8">
      <c r="C83" s="610"/>
      <c r="D83" t="str">
        <f>+'M_Exp(19)2'!E111</f>
        <v>Eid-E-Miladun Nabi</v>
      </c>
      <c r="E83" s="65">
        <f>+'M_Exp(19)2'!I111</f>
        <v>386321</v>
      </c>
      <c r="F83" s="494">
        <f t="shared" si="0"/>
        <v>386321</v>
      </c>
    </row>
    <row r="84" spans="1:8">
      <c r="C84" s="610"/>
      <c r="D84" t="str">
        <f>+'M_Exp(19)2'!E112</f>
        <v>Victory Day Observation</v>
      </c>
      <c r="E84" s="65">
        <f>+'M_Exp(19)2'!I112</f>
        <v>1111698</v>
      </c>
      <c r="F84" s="494">
        <f t="shared" si="0"/>
        <v>1111698</v>
      </c>
      <c r="G84" s="542"/>
    </row>
    <row r="85" spans="1:8">
      <c r="C85" s="610"/>
      <c r="D85" t="str">
        <f>+'M_Exp(19)2'!E84</f>
        <v>Contingency &amp; General Expenses, Sitting fee</v>
      </c>
      <c r="E85" s="65">
        <f>+'M_Exp(19)2'!I84</f>
        <v>3978793</v>
      </c>
      <c r="F85" s="494">
        <f t="shared" si="0"/>
        <v>3978793</v>
      </c>
      <c r="G85" s="563"/>
    </row>
    <row r="86" spans="1:8">
      <c r="C86" s="610"/>
      <c r="D86" t="str">
        <f>+'M_Exp(19)2'!E86</f>
        <v>Washing Expenses</v>
      </c>
      <c r="E86" s="65">
        <f>+'M_Exp(19)2'!I86</f>
        <v>108073</v>
      </c>
      <c r="F86" s="494">
        <f t="shared" si="0"/>
        <v>108073</v>
      </c>
      <c r="G86" s="563"/>
    </row>
    <row r="87" spans="1:8">
      <c r="C87" s="610"/>
      <c r="D87" t="str">
        <f>+'M_Exp(19)2'!E90</f>
        <v>Conveyance Expenses</v>
      </c>
      <c r="E87" s="65">
        <f>+'M_Exp(19)2'!I90</f>
        <v>2092073</v>
      </c>
      <c r="F87" s="494">
        <f t="shared" si="0"/>
        <v>2092073</v>
      </c>
      <c r="G87" s="563"/>
    </row>
    <row r="88" spans="1:8">
      <c r="C88" s="610"/>
      <c r="D88" s="597" t="str">
        <f>+'M_Exp(19)2'!E146</f>
        <v xml:space="preserve">Subscription and Donation </v>
      </c>
      <c r="E88" s="589">
        <f>+'M_Exp(19)2'!I146</f>
        <v>2138000</v>
      </c>
      <c r="F88" s="494">
        <v>0</v>
      </c>
      <c r="G88" s="542"/>
    </row>
    <row r="89" spans="1:8">
      <c r="C89" s="610"/>
      <c r="D89" s="123" t="str">
        <f>+'M_Exp(19)2'!E151</f>
        <v>Contribution To BIA</v>
      </c>
      <c r="E89" s="598">
        <f>+'M_Exp(19)2'!I151</f>
        <v>2500000</v>
      </c>
      <c r="F89" s="494">
        <v>0</v>
      </c>
      <c r="G89" s="563"/>
    </row>
    <row r="90" spans="1:8">
      <c r="C90" s="610"/>
      <c r="D90" s="123" t="str">
        <f>+'M_Exp(19)2'!E116</f>
        <v>Management Exp. On R/I, I/W, survey fee</v>
      </c>
      <c r="E90" s="598">
        <f>+'M_Exp(19)2'!I116</f>
        <v>1904568</v>
      </c>
      <c r="F90" s="494">
        <v>0</v>
      </c>
    </row>
    <row r="91" spans="1:8" s="62" customFormat="1">
      <c r="A91" s="605"/>
      <c r="B91" s="605"/>
      <c r="C91" s="610"/>
      <c r="D91" s="599" t="e">
        <f>+'M_Exp(19)2'!#REF!</f>
        <v>#REF!</v>
      </c>
      <c r="E91" s="590" t="e">
        <f>+'M_Exp(19)2'!#REF!</f>
        <v>#REF!</v>
      </c>
      <c r="F91" s="415" t="e">
        <f>+E91+E90+E89+E88</f>
        <v>#REF!</v>
      </c>
    </row>
    <row r="92" spans="1:8">
      <c r="C92" s="610"/>
      <c r="E92" s="65"/>
      <c r="F92" s="494"/>
    </row>
    <row r="93" spans="1:8">
      <c r="C93" s="610"/>
      <c r="D93" s="608" t="s">
        <v>1593</v>
      </c>
      <c r="E93" s="65"/>
      <c r="F93" s="601" t="e">
        <f>SUM(F31:F92)</f>
        <v>#REF!</v>
      </c>
      <c r="H93">
        <v>226557854</v>
      </c>
    </row>
    <row r="94" spans="1:8">
      <c r="C94" s="610"/>
      <c r="D94" s="608"/>
      <c r="E94" s="65"/>
      <c r="F94" s="583"/>
    </row>
    <row r="95" spans="1:8">
      <c r="B95" s="628" t="s">
        <v>1386</v>
      </c>
      <c r="C95" s="4073" t="s">
        <v>1594</v>
      </c>
      <c r="D95" s="4074"/>
      <c r="E95" s="65"/>
      <c r="F95" s="494"/>
    </row>
    <row r="96" spans="1:8">
      <c r="B96" s="627"/>
      <c r="C96" s="629"/>
      <c r="D96" s="629"/>
      <c r="E96" s="65"/>
      <c r="F96" s="494"/>
    </row>
    <row r="97" spans="1:8">
      <c r="C97" s="610">
        <v>1</v>
      </c>
      <c r="D97" t="str">
        <f>+'M_Exp(19)2'!E68</f>
        <v>Car/Vehicle Maintenance</v>
      </c>
      <c r="E97" s="65">
        <f>+'M_Exp(19)2'!I68</f>
        <v>5383251.4299999997</v>
      </c>
      <c r="F97" s="494">
        <f>+E97</f>
        <v>5383251.4299999997</v>
      </c>
    </row>
    <row r="98" spans="1:8">
      <c r="C98" s="610"/>
      <c r="D98" t="str">
        <f>+'M_Exp(19)2'!E125</f>
        <v>Insurance Premium (Other Than Building)</v>
      </c>
      <c r="E98" s="65">
        <f>+'M_Exp(19)2'!I125</f>
        <v>5611701.3499999996</v>
      </c>
      <c r="F98" s="494">
        <f t="shared" ref="F98:F105" si="1">+E98</f>
        <v>5611701.3499999996</v>
      </c>
    </row>
    <row r="99" spans="1:8">
      <c r="C99" s="610">
        <v>2</v>
      </c>
      <c r="D99" t="str">
        <f>+'M_Exp(19)2'!E70</f>
        <v>Repairs And Renewal (Other Than Building)</v>
      </c>
      <c r="E99" s="65">
        <f>+'M_Exp(19)2'!I70</f>
        <v>555834</v>
      </c>
      <c r="F99" s="494">
        <f t="shared" si="1"/>
        <v>555834</v>
      </c>
    </row>
    <row r="100" spans="1:8">
      <c r="C100" s="610"/>
      <c r="E100" s="65"/>
      <c r="F100" s="494"/>
    </row>
    <row r="101" spans="1:8">
      <c r="C101" s="610">
        <v>3</v>
      </c>
      <c r="D101" s="597" t="str">
        <f>+'M_Exp(19)2'!E115</f>
        <v>Computer Maintenance</v>
      </c>
      <c r="E101" s="595">
        <f>+'M_Exp(19)2'!I115</f>
        <v>986028</v>
      </c>
      <c r="F101" s="593">
        <f t="shared" si="1"/>
        <v>986028</v>
      </c>
    </row>
    <row r="102" spans="1:8">
      <c r="C102" s="610"/>
      <c r="D102" s="123" t="str">
        <f>+'M_Exp(19)2'!E96</f>
        <v>Air Condition &amp; Room Air Cooler Maintenance</v>
      </c>
      <c r="E102" s="412">
        <f>+'M_Exp(19)2'!I96</f>
        <v>361431</v>
      </c>
      <c r="F102" s="618">
        <f t="shared" si="1"/>
        <v>361431</v>
      </c>
    </row>
    <row r="103" spans="1:8">
      <c r="C103" s="610"/>
      <c r="D103" s="123" t="str">
        <f>+'M_Exp(19)2'!E95</f>
        <v>Lift Maintenance</v>
      </c>
      <c r="E103" s="412">
        <f>+'M_Exp(19)2'!I95</f>
        <v>1178304</v>
      </c>
      <c r="F103" s="618">
        <f t="shared" si="1"/>
        <v>1178304</v>
      </c>
    </row>
    <row r="104" spans="1:8">
      <c r="C104" s="610"/>
      <c r="D104" s="123" t="str">
        <f>+'M_Exp(19)2'!E64</f>
        <v>Telephone Maintenance(fax, inter com,pabx)</v>
      </c>
      <c r="E104" s="412">
        <f>+'M_Exp(19)2'!I64</f>
        <v>397939</v>
      </c>
      <c r="F104" s="618">
        <f t="shared" si="1"/>
        <v>397939</v>
      </c>
    </row>
    <row r="105" spans="1:8">
      <c r="C105" s="610"/>
      <c r="D105" s="599" t="str">
        <f>+'M_Exp(19)2'!E60</f>
        <v xml:space="preserve">Electrical Maintenance </v>
      </c>
      <c r="E105" s="596">
        <f>+'M_Exp(19)2'!I60</f>
        <v>1111216</v>
      </c>
      <c r="F105" s="620">
        <f t="shared" si="1"/>
        <v>1111216</v>
      </c>
    </row>
    <row r="106" spans="1:8">
      <c r="C106" s="610"/>
      <c r="E106" s="65"/>
      <c r="F106" s="494"/>
    </row>
    <row r="107" spans="1:8">
      <c r="C107" s="610">
        <v>4</v>
      </c>
      <c r="D107" t="str">
        <f>+'M_Exp(19)2'!E101</f>
        <v>Building Maintenance</v>
      </c>
      <c r="E107" s="65">
        <f>+'M_Exp(19)2'!I101</f>
        <v>2360984</v>
      </c>
      <c r="F107" s="494">
        <f>+E107</f>
        <v>2360984</v>
      </c>
    </row>
    <row r="108" spans="1:8" s="62" customFormat="1">
      <c r="A108" s="605"/>
      <c r="B108" s="605"/>
      <c r="C108" s="610"/>
      <c r="D108" t="str">
        <f>+'M_Exp(19)2'!E126:E126</f>
        <v>Insurance Premium (Building)</v>
      </c>
      <c r="E108" s="65">
        <f>+'M_Exp(19)2'!I126</f>
        <v>1364880</v>
      </c>
      <c r="F108" s="494">
        <f t="shared" ref="F108:F115" si="2">+E108</f>
        <v>1364880</v>
      </c>
    </row>
    <row r="109" spans="1:8">
      <c r="C109" s="610"/>
      <c r="D109" s="62"/>
      <c r="E109" s="65"/>
      <c r="F109" s="494"/>
    </row>
    <row r="110" spans="1:8">
      <c r="C110" s="610"/>
      <c r="D110" s="608" t="s">
        <v>1595</v>
      </c>
      <c r="E110" s="65"/>
      <c r="F110" s="58">
        <f>SUM(F97:F109)</f>
        <v>19311568.780000001</v>
      </c>
      <c r="H110">
        <v>20846282</v>
      </c>
    </row>
    <row r="111" spans="1:8">
      <c r="C111" s="610"/>
      <c r="D111" s="630" t="s">
        <v>1596</v>
      </c>
      <c r="E111" s="65"/>
      <c r="F111" s="632" t="e">
        <f>+F110+F93+F28</f>
        <v>#REF!</v>
      </c>
    </row>
    <row r="112" spans="1:8">
      <c r="C112" s="610" t="s">
        <v>497</v>
      </c>
      <c r="D112" s="62"/>
      <c r="E112" s="65"/>
      <c r="F112" s="494"/>
    </row>
    <row r="113" spans="1:8">
      <c r="C113" s="610">
        <v>1</v>
      </c>
      <c r="D113" t="str">
        <f>+'M_Exp(19)2'!E128</f>
        <v>Medical Exp. (Hospital),</v>
      </c>
      <c r="E113" s="65">
        <f>+'M_Exp(19)2'!I128</f>
        <v>0</v>
      </c>
      <c r="F113" s="494">
        <f t="shared" si="2"/>
        <v>0</v>
      </c>
    </row>
    <row r="114" spans="1:8">
      <c r="C114" s="610">
        <v>2</v>
      </c>
      <c r="D114" t="str">
        <f>+'M_Exp(19)2'!E129</f>
        <v>Lump sum Scholarship for Meritorious Students</v>
      </c>
      <c r="E114" s="65">
        <f>+'M_Exp(19)2'!I129</f>
        <v>433950</v>
      </c>
      <c r="F114" s="494">
        <f t="shared" si="2"/>
        <v>433950</v>
      </c>
    </row>
    <row r="115" spans="1:8">
      <c r="C115" s="610">
        <v>3</v>
      </c>
      <c r="D115" t="str">
        <f>+'M_Exp(19)2'!E122</f>
        <v>Contribution To B Fund</v>
      </c>
      <c r="E115" s="65">
        <f>+'M_Exp(19)2'!I122</f>
        <v>10000000</v>
      </c>
      <c r="F115" s="494">
        <f t="shared" si="2"/>
        <v>10000000</v>
      </c>
    </row>
    <row r="116" spans="1:8">
      <c r="C116" s="610"/>
      <c r="D116" s="608" t="s">
        <v>1599</v>
      </c>
      <c r="E116" s="65"/>
      <c r="F116" s="601">
        <f>SUM(F114:F115)</f>
        <v>10433950</v>
      </c>
      <c r="H116">
        <v>5423500</v>
      </c>
    </row>
    <row r="117" spans="1:8">
      <c r="C117" s="610" t="s">
        <v>499</v>
      </c>
      <c r="D117" s="608"/>
      <c r="E117" s="65"/>
      <c r="F117" s="583"/>
      <c r="H117">
        <v>27818384</v>
      </c>
    </row>
    <row r="118" spans="1:8">
      <c r="C118" s="610">
        <v>1</v>
      </c>
      <c r="D118" t="str">
        <f>+'M_Exp(19)2'!E150</f>
        <v>Depreciation Charge</v>
      </c>
      <c r="E118" s="65">
        <f>+'M_Exp(19)2'!I150</f>
        <v>83453222.359999999</v>
      </c>
      <c r="F118" s="415">
        <f>+E118</f>
        <v>83453222.359999999</v>
      </c>
    </row>
    <row r="119" spans="1:8">
      <c r="C119" s="610"/>
      <c r="E119" s="65"/>
      <c r="F119" s="494"/>
    </row>
    <row r="120" spans="1:8">
      <c r="C120" s="610"/>
      <c r="E120" s="65"/>
      <c r="F120" s="494"/>
      <c r="H120">
        <f>+H117+H116+H110+H93+H28</f>
        <v>1072228472</v>
      </c>
    </row>
    <row r="121" spans="1:8">
      <c r="C121" s="610"/>
      <c r="D121" s="630" t="s">
        <v>1597</v>
      </c>
      <c r="E121" s="65"/>
      <c r="F121" s="631" t="e">
        <f>+F111+F116+F118</f>
        <v>#REF!</v>
      </c>
    </row>
    <row r="122" spans="1:8">
      <c r="C122" s="610"/>
      <c r="E122" s="65"/>
      <c r="F122" s="494"/>
    </row>
    <row r="123" spans="1:8" s="62" customFormat="1">
      <c r="A123" s="605"/>
      <c r="B123" s="605"/>
      <c r="C123" s="610"/>
      <c r="D123"/>
      <c r="E123" s="65"/>
      <c r="F123" s="494"/>
    </row>
    <row r="124" spans="1:8">
      <c r="C124" s="610"/>
      <c r="E124" s="65"/>
      <c r="F124" s="494"/>
    </row>
    <row r="125" spans="1:8">
      <c r="C125" s="610"/>
      <c r="D125" s="62"/>
      <c r="E125" s="65"/>
      <c r="F125" s="494"/>
    </row>
    <row r="126" spans="1:8">
      <c r="C126" s="609"/>
      <c r="E126" s="65"/>
      <c r="F126" s="494"/>
    </row>
    <row r="127" spans="1:8">
      <c r="C127" s="609"/>
      <c r="E127" s="65"/>
      <c r="F127" s="494"/>
    </row>
    <row r="128" spans="1:8">
      <c r="C128" s="609"/>
      <c r="E128" s="65"/>
      <c r="F128" s="494"/>
    </row>
    <row r="129" spans="1:18">
      <c r="C129" s="609"/>
      <c r="E129" s="65"/>
      <c r="F129" s="494"/>
    </row>
    <row r="130" spans="1:18">
      <c r="C130" s="609"/>
      <c r="E130" s="65"/>
      <c r="F130" s="494"/>
    </row>
    <row r="131" spans="1:18" ht="27" customHeight="1">
      <c r="C131" s="609"/>
      <c r="E131" s="65"/>
      <c r="F131" s="414">
        <f>+'M_Exp(19)2'!I134</f>
        <v>336217252.47000003</v>
      </c>
    </row>
    <row r="132" spans="1:18">
      <c r="C132" s="609"/>
      <c r="E132" s="65"/>
      <c r="F132" s="494"/>
    </row>
    <row r="133" spans="1:18">
      <c r="C133" s="609"/>
      <c r="E133" s="65"/>
      <c r="F133" s="494" t="e">
        <f>+F121-F131</f>
        <v>#REF!</v>
      </c>
    </row>
    <row r="134" spans="1:18">
      <c r="C134" s="609"/>
      <c r="E134" s="65"/>
      <c r="F134" s="494" t="e">
        <f>+'M_Exp(19)2'!I135</f>
        <v>#REF!</v>
      </c>
    </row>
    <row r="135" spans="1:18">
      <c r="C135" s="609"/>
      <c r="E135" s="65"/>
      <c r="F135" s="494" t="e">
        <f>+F133-F134</f>
        <v>#REF!</v>
      </c>
    </row>
    <row r="136" spans="1:18">
      <c r="C136" s="609"/>
      <c r="E136" s="65"/>
      <c r="F136" s="494"/>
    </row>
    <row r="137" spans="1:18">
      <c r="C137" s="609"/>
      <c r="E137" s="65"/>
    </row>
    <row r="138" spans="1:18">
      <c r="C138" s="609"/>
      <c r="E138" s="65"/>
      <c r="R138">
        <v>0.02</v>
      </c>
    </row>
    <row r="139" spans="1:18" s="37" customFormat="1">
      <c r="A139" s="607"/>
      <c r="B139" s="607"/>
      <c r="C139" s="609"/>
      <c r="D139"/>
      <c r="E139" s="65"/>
      <c r="F139" s="38"/>
    </row>
    <row r="140" spans="1:18" s="4" customFormat="1">
      <c r="A140" s="604"/>
      <c r="B140" s="604"/>
      <c r="C140" s="609"/>
      <c r="D140"/>
      <c r="E140" s="65"/>
      <c r="F140" s="38"/>
    </row>
    <row r="141" spans="1:18" s="38" customFormat="1" ht="14.4">
      <c r="A141" s="603"/>
      <c r="B141" s="603"/>
      <c r="C141" s="609"/>
      <c r="D141" s="37"/>
      <c r="E141" s="65"/>
      <c r="G141" s="39"/>
      <c r="H141" s="40"/>
      <c r="I141" s="20"/>
      <c r="J141" s="41"/>
    </row>
    <row r="142" spans="1:18">
      <c r="C142" s="609"/>
      <c r="D142" s="31"/>
      <c r="E142" s="65"/>
    </row>
    <row r="143" spans="1:18">
      <c r="C143" s="609"/>
      <c r="D143" s="38"/>
      <c r="E143" s="65"/>
    </row>
    <row r="144" spans="1:18">
      <c r="C144" s="609"/>
      <c r="E144" s="65"/>
    </row>
    <row r="145" spans="3:6">
      <c r="C145" s="609"/>
      <c r="E145" s="65"/>
    </row>
    <row r="146" spans="3:6">
      <c r="C146" s="609"/>
      <c r="E146" s="65"/>
    </row>
    <row r="147" spans="3:6">
      <c r="C147" s="609"/>
      <c r="E147" s="65"/>
      <c r="F147" s="37"/>
    </row>
    <row r="148" spans="3:6">
      <c r="C148" s="609"/>
      <c r="E148" s="65"/>
      <c r="F148" s="4"/>
    </row>
    <row r="149" spans="3:6">
      <c r="C149" s="609"/>
      <c r="E149" s="65"/>
    </row>
    <row r="150" spans="3:6">
      <c r="C150" s="609"/>
      <c r="E150" s="65"/>
    </row>
    <row r="151" spans="3:6">
      <c r="C151" s="609"/>
      <c r="E151" s="65"/>
    </row>
    <row r="152" spans="3:6">
      <c r="C152" s="609"/>
      <c r="E152" s="65"/>
    </row>
    <row r="153" spans="3:6">
      <c r="C153" s="609"/>
      <c r="E153" s="65"/>
    </row>
    <row r="154" spans="3:6">
      <c r="C154" s="609"/>
      <c r="E154" s="65"/>
    </row>
    <row r="155" spans="3:6">
      <c r="C155" s="609"/>
      <c r="E155" s="65"/>
    </row>
    <row r="156" spans="3:6">
      <c r="C156" s="609"/>
      <c r="E156" s="65"/>
    </row>
    <row r="157" spans="3:6">
      <c r="C157" s="609"/>
      <c r="E157" s="65"/>
    </row>
    <row r="158" spans="3:6">
      <c r="C158" s="609"/>
      <c r="E158" s="65"/>
    </row>
    <row r="159" spans="3:6">
      <c r="E159" s="65"/>
    </row>
    <row r="160" spans="3:6">
      <c r="E160" s="65"/>
    </row>
    <row r="161" spans="5:5">
      <c r="E161" s="65"/>
    </row>
    <row r="162" spans="5:5">
      <c r="E162" s="65"/>
    </row>
    <row r="163" spans="5:5">
      <c r="E163" s="65"/>
    </row>
    <row r="164" spans="5:5">
      <c r="E164" s="65"/>
    </row>
    <row r="165" spans="5:5">
      <c r="E165" s="65"/>
    </row>
    <row r="166" spans="5:5">
      <c r="E166" s="65"/>
    </row>
    <row r="167" spans="5:5">
      <c r="E167" s="65"/>
    </row>
    <row r="168" spans="5:5">
      <c r="E168" s="65"/>
    </row>
  </sheetData>
  <mergeCells count="2">
    <mergeCell ref="C4:D4"/>
    <mergeCell ref="C95:D95"/>
  </mergeCells>
  <pageMargins left="0.47" right="0.34" top="0.56999999999999995" bottom="0.86" header="0.5" footer="0.5"/>
  <pageSetup orientation="portrait" horizontalDpi="180" verticalDpi="180" r:id="rId1"/>
  <headerFooter alignWithMargins="0">
    <oddFooter>&amp;LM Ahsan&amp;CPage &amp;P&amp;R&amp;D</oddFooter>
  </headerFooter>
  <rowBreaks count="2" manualBreakCount="2">
    <brk id="60" max="16383" man="1"/>
    <brk id="130" max="16383" man="1"/>
  </rowBreaks>
  <ignoredErrors>
    <ignoredError sqref="E103" formula="1"/>
  </ignoredError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1">
    <tabColor rgb="FF7030A0"/>
  </sheetPr>
  <dimension ref="B1:AA210"/>
  <sheetViews>
    <sheetView view="pageBreakPreview" topLeftCell="B1" zoomScaleSheetLayoutView="100" workbookViewId="0">
      <selection activeCell="M123" sqref="M123"/>
    </sheetView>
  </sheetViews>
  <sheetFormatPr defaultColWidth="9.109375" defaultRowHeight="13.2"/>
  <cols>
    <col min="1" max="1" width="2.109375" customWidth="1"/>
    <col min="2" max="2" width="8.33203125" style="394" customWidth="1"/>
    <col min="3" max="3" width="8.88671875" style="780" customWidth="1"/>
    <col min="4" max="4" width="1.44140625" style="81" customWidth="1"/>
    <col min="5" max="7" width="14.88671875" style="782" customWidth="1"/>
    <col min="8" max="8" width="9.33203125" style="777" customWidth="1"/>
    <col min="9" max="9" width="20.33203125" style="782" customWidth="1"/>
    <col min="10" max="10" width="16.5546875" style="132" customWidth="1"/>
    <col min="11" max="11" width="9.109375" style="132" customWidth="1"/>
    <col min="12" max="12" width="17" style="485" customWidth="1"/>
    <col min="13" max="13" width="11.44140625" customWidth="1"/>
    <col min="14" max="14" width="19" customWidth="1"/>
    <col min="15" max="15" width="7.44140625" customWidth="1"/>
    <col min="16" max="16" width="14.44140625" customWidth="1"/>
    <col min="17" max="17" width="4.6640625" customWidth="1"/>
    <col min="18" max="18" width="20.5546875" customWidth="1"/>
    <col min="19" max="19" width="19" customWidth="1"/>
  </cols>
  <sheetData>
    <row r="1" spans="2:19" s="22" customFormat="1" ht="18.600000000000001">
      <c r="B1" s="4077" t="s">
        <v>719</v>
      </c>
      <c r="C1" s="4077"/>
      <c r="D1" s="4077"/>
      <c r="E1" s="4077"/>
      <c r="F1" s="4077"/>
      <c r="G1" s="4077"/>
      <c r="H1" s="4077"/>
      <c r="I1" s="4077"/>
      <c r="J1" s="533"/>
      <c r="K1" s="533"/>
      <c r="L1" s="484"/>
      <c r="N1" s="38"/>
    </row>
    <row r="2" spans="2:19" s="22" customFormat="1" ht="18.600000000000001">
      <c r="B2" s="4077" t="s">
        <v>1474</v>
      </c>
      <c r="C2" s="4077"/>
      <c r="D2" s="4077"/>
      <c r="E2" s="4077"/>
      <c r="F2" s="4077"/>
      <c r="G2" s="4077"/>
      <c r="H2" s="4077"/>
      <c r="I2" s="4077"/>
      <c r="J2" s="533"/>
      <c r="K2" s="533"/>
      <c r="L2" s="484"/>
      <c r="N2" s="38">
        <v>59660</v>
      </c>
    </row>
    <row r="3" spans="2:19">
      <c r="D3" s="397"/>
      <c r="E3" s="781"/>
      <c r="F3" s="781"/>
      <c r="G3" s="781"/>
      <c r="H3" s="776"/>
      <c r="J3" s="226"/>
      <c r="K3" s="226"/>
      <c r="N3" s="38">
        <v>44613</v>
      </c>
    </row>
    <row r="4" spans="2:19">
      <c r="B4" s="4078" t="s">
        <v>1886</v>
      </c>
      <c r="C4" s="4078"/>
      <c r="D4" s="4078"/>
      <c r="E4" s="4078"/>
      <c r="F4" s="4078"/>
      <c r="G4" s="4078"/>
      <c r="H4" s="4078"/>
      <c r="I4" s="4078"/>
      <c r="J4" s="534"/>
      <c r="K4" s="534"/>
      <c r="N4" s="38">
        <v>229350270.41999999</v>
      </c>
    </row>
    <row r="5" spans="2:19">
      <c r="N5" s="38">
        <f>SUM(N2:N4)</f>
        <v>229454543.41999999</v>
      </c>
    </row>
    <row r="6" spans="2:19" s="42" customFormat="1" ht="48" customHeight="1">
      <c r="B6" s="395" t="s">
        <v>738</v>
      </c>
      <c r="C6" s="783" t="s">
        <v>1809</v>
      </c>
      <c r="D6" s="784"/>
      <c r="E6" s="785" t="s">
        <v>918</v>
      </c>
      <c r="F6" s="785"/>
      <c r="G6" s="785"/>
      <c r="H6" s="778"/>
      <c r="I6" s="785" t="s">
        <v>1663</v>
      </c>
      <c r="J6" s="531" t="s">
        <v>1578</v>
      </c>
      <c r="K6" s="531"/>
      <c r="L6" s="486">
        <v>100000</v>
      </c>
    </row>
    <row r="7" spans="2:19" ht="13.8" thickBot="1">
      <c r="B7" s="394" t="s">
        <v>66</v>
      </c>
      <c r="C7" s="780">
        <v>4500</v>
      </c>
      <c r="E7" s="786" t="s">
        <v>494</v>
      </c>
      <c r="F7" s="786"/>
      <c r="G7" s="786"/>
      <c r="H7" s="779"/>
    </row>
    <row r="8" spans="2:19" ht="21" customHeight="1" thickBot="1">
      <c r="B8" s="394">
        <v>1</v>
      </c>
      <c r="C8" s="780">
        <v>4501</v>
      </c>
      <c r="D8" s="401">
        <v>1</v>
      </c>
      <c r="E8" s="817" t="s">
        <v>721</v>
      </c>
      <c r="F8" s="819" t="s">
        <v>721</v>
      </c>
      <c r="G8" s="820">
        <f>+'T-Balan21'!E5</f>
        <v>261731618.25999999</v>
      </c>
      <c r="H8" s="4083" t="s">
        <v>1664</v>
      </c>
      <c r="I8" s="787">
        <f>+'T-Balan21'!E5+'T-Balan21'!E512+'T-Balan21'!E528+'T-Balan21'!E502+'T-Balan21'!E503</f>
        <v>262967598.25999999</v>
      </c>
      <c r="J8" s="557" t="s">
        <v>1664</v>
      </c>
      <c r="K8" s="690"/>
      <c r="L8" s="485">
        <v>1500</v>
      </c>
      <c r="M8" s="23"/>
      <c r="N8" s="570">
        <f>+I8+I14</f>
        <v>335889835.41999996</v>
      </c>
      <c r="O8" s="23"/>
      <c r="P8" s="24">
        <v>74</v>
      </c>
      <c r="Q8" s="25">
        <v>77</v>
      </c>
      <c r="R8" s="24" t="s">
        <v>99</v>
      </c>
      <c r="S8" s="26">
        <v>149092</v>
      </c>
    </row>
    <row r="9" spans="2:19" ht="15" thickBot="1">
      <c r="D9" s="401"/>
      <c r="E9" s="817"/>
      <c r="F9" s="808" t="str">
        <f>+'T-Balan21'!D512</f>
        <v>Deputation Allowance</v>
      </c>
      <c r="G9" s="821">
        <f>+'T-Balan21'!E512</f>
        <v>0</v>
      </c>
      <c r="H9" s="4084"/>
      <c r="I9" s="788"/>
      <c r="J9" s="719"/>
      <c r="K9" s="690"/>
      <c r="L9" s="485">
        <f>+I8+I14</f>
        <v>335889835.41999996</v>
      </c>
      <c r="M9" s="23"/>
      <c r="N9" s="570"/>
      <c r="O9" s="23"/>
      <c r="P9" s="24"/>
      <c r="Q9" s="25"/>
      <c r="R9" s="24"/>
      <c r="S9" s="26"/>
    </row>
    <row r="10" spans="2:19" ht="15" thickBot="1">
      <c r="D10" s="401"/>
      <c r="E10" s="817"/>
      <c r="F10" s="808" t="str">
        <f>+'T-Balan21'!D502</f>
        <v>Current Charge Allowance</v>
      </c>
      <c r="G10" s="821">
        <f>+'T-Balan21'!E502</f>
        <v>0</v>
      </c>
      <c r="H10" s="4084"/>
      <c r="I10" s="788"/>
      <c r="J10" s="719"/>
      <c r="K10" s="690"/>
      <c r="L10" s="485">
        <f>+L9/12</f>
        <v>27990819.618333329</v>
      </c>
      <c r="M10" s="23"/>
      <c r="N10" s="570"/>
      <c r="O10" s="23"/>
      <c r="P10" s="24"/>
      <c r="Q10" s="25"/>
      <c r="R10" s="24"/>
      <c r="S10" s="26"/>
    </row>
    <row r="11" spans="2:19" ht="15" thickBot="1">
      <c r="D11" s="401"/>
      <c r="E11" s="817"/>
      <c r="F11" s="822" t="s">
        <v>1814</v>
      </c>
      <c r="G11" s="823">
        <f>+'T-Balan21'!E503</f>
        <v>1168480</v>
      </c>
      <c r="H11" s="849">
        <v>499</v>
      </c>
      <c r="I11" s="788"/>
      <c r="J11" s="719"/>
      <c r="K11" s="690"/>
      <c r="M11" s="23"/>
      <c r="N11" s="570"/>
      <c r="O11" s="23"/>
      <c r="P11" s="24"/>
      <c r="Q11" s="25"/>
      <c r="R11" s="24"/>
      <c r="S11" s="26"/>
    </row>
    <row r="12" spans="2:19" ht="15" thickBot="1">
      <c r="D12" s="401"/>
      <c r="E12" s="817"/>
      <c r="F12" s="824" t="str">
        <f>+'T-Balan21'!D528</f>
        <v>Personal Pay Officer</v>
      </c>
      <c r="G12" s="825">
        <f>+'T-Balan21'!E528</f>
        <v>67500</v>
      </c>
      <c r="H12" s="849"/>
      <c r="I12" s="788"/>
      <c r="J12" s="719"/>
      <c r="K12" s="690"/>
      <c r="L12" s="485">
        <f>+L10*2.5</f>
        <v>69977049.045833319</v>
      </c>
      <c r="M12" s="23"/>
      <c r="N12" s="570"/>
      <c r="O12" s="23"/>
      <c r="P12" s="24"/>
      <c r="Q12" s="25"/>
      <c r="R12" s="24"/>
      <c r="S12" s="26"/>
    </row>
    <row r="13" spans="2:19" ht="15" thickBot="1">
      <c r="D13" s="401"/>
      <c r="E13" s="817"/>
      <c r="F13" s="817"/>
      <c r="G13" s="826">
        <f>SUM(G8:G12)</f>
        <v>262967598.25999999</v>
      </c>
      <c r="H13" s="849"/>
      <c r="I13" s="788"/>
      <c r="J13" s="719"/>
      <c r="K13" s="690"/>
      <c r="M13" s="23"/>
      <c r="N13" s="570" t="s">
        <v>163</v>
      </c>
      <c r="O13" s="23"/>
      <c r="P13" s="24"/>
      <c r="Q13" s="25"/>
      <c r="R13" s="24"/>
      <c r="S13" s="26"/>
    </row>
    <row r="14" spans="2:19" ht="15" thickBot="1">
      <c r="B14" s="394">
        <v>2</v>
      </c>
      <c r="C14" s="780">
        <v>4601</v>
      </c>
      <c r="D14" s="401">
        <v>2</v>
      </c>
      <c r="E14" s="817" t="s">
        <v>722</v>
      </c>
      <c r="F14" s="819" t="s">
        <v>722</v>
      </c>
      <c r="G14" s="820">
        <f>+'T-Balan21'!E6</f>
        <v>72695882.159999996</v>
      </c>
      <c r="H14" s="4084" t="s">
        <v>1815</v>
      </c>
      <c r="I14" s="787">
        <f>+'T-Balan21'!E6+'T-Balan21'!E100+'T-Balan21'!E529</f>
        <v>72922237.159999996</v>
      </c>
      <c r="J14" s="558" t="s">
        <v>1576</v>
      </c>
      <c r="K14" s="691"/>
      <c r="L14" s="485">
        <v>500</v>
      </c>
      <c r="M14" s="23"/>
      <c r="N14" s="23"/>
      <c r="O14" s="23"/>
      <c r="P14" s="24">
        <v>75</v>
      </c>
      <c r="Q14" s="25">
        <v>78</v>
      </c>
      <c r="R14" s="24" t="s">
        <v>100</v>
      </c>
      <c r="S14" s="26">
        <v>18095</v>
      </c>
    </row>
    <row r="15" spans="2:19" ht="14.4">
      <c r="D15" s="401"/>
      <c r="E15" s="817"/>
      <c r="F15" s="827" t="s">
        <v>1799</v>
      </c>
      <c r="G15" s="821">
        <f>+'T-Balan21'!E100</f>
        <v>226355</v>
      </c>
      <c r="H15" s="4084"/>
      <c r="I15" s="788"/>
      <c r="J15" s="691"/>
      <c r="K15" s="691"/>
      <c r="M15" s="23"/>
      <c r="N15" s="23"/>
      <c r="O15" s="23"/>
      <c r="P15" s="24"/>
      <c r="Q15" s="25"/>
      <c r="R15" s="24"/>
      <c r="S15" s="26"/>
    </row>
    <row r="16" spans="2:19" ht="14.4">
      <c r="D16" s="401"/>
      <c r="E16" s="817"/>
      <c r="F16" s="824" t="str">
        <f>+'T-Balan21'!D529</f>
        <v>Parsonal Pay Staff</v>
      </c>
      <c r="G16" s="825">
        <f>+'T-Balan21'!E529</f>
        <v>0</v>
      </c>
      <c r="H16" s="850"/>
      <c r="I16" s="788"/>
      <c r="J16" s="691"/>
      <c r="K16" s="691"/>
      <c r="M16" s="23"/>
      <c r="N16" s="23"/>
      <c r="O16" s="23"/>
      <c r="P16" s="24"/>
      <c r="Q16" s="25"/>
      <c r="R16" s="24"/>
      <c r="S16" s="26"/>
    </row>
    <row r="17" spans="2:19" ht="14.4">
      <c r="D17" s="401"/>
      <c r="E17" s="817"/>
      <c r="F17" s="817"/>
      <c r="G17" s="828">
        <f>SUM(G14:G16)</f>
        <v>72922237.159999996</v>
      </c>
      <c r="H17" s="850"/>
      <c r="I17" s="788"/>
      <c r="J17" s="691"/>
      <c r="K17" s="691"/>
      <c r="M17" s="23"/>
      <c r="N17" s="23"/>
      <c r="O17" s="23"/>
      <c r="P17" s="24"/>
      <c r="Q17" s="25"/>
      <c r="R17" s="24"/>
      <c r="S17" s="26"/>
    </row>
    <row r="18" spans="2:19" ht="14.4">
      <c r="B18" s="394">
        <v>3</v>
      </c>
      <c r="C18" s="780">
        <v>4717</v>
      </c>
      <c r="D18" s="401">
        <v>3</v>
      </c>
      <c r="E18" s="817" t="s">
        <v>723</v>
      </c>
      <c r="F18" s="817"/>
      <c r="G18" s="817"/>
      <c r="H18" s="850">
        <v>3</v>
      </c>
      <c r="I18" s="788">
        <f>+'T-Balan21'!E7</f>
        <v>10457239</v>
      </c>
      <c r="J18" s="705">
        <f>+I18+I19</f>
        <v>18294962.41</v>
      </c>
      <c r="K18" s="402"/>
      <c r="L18" s="485">
        <v>60</v>
      </c>
      <c r="M18" s="23"/>
      <c r="N18" s="23"/>
      <c r="O18" s="23"/>
      <c r="P18" s="24">
        <v>76</v>
      </c>
      <c r="Q18" s="25">
        <v>79</v>
      </c>
      <c r="R18" s="24" t="s">
        <v>101</v>
      </c>
      <c r="S18" s="26">
        <v>546820</v>
      </c>
    </row>
    <row r="19" spans="2:19" ht="14.4">
      <c r="B19" s="394">
        <v>4</v>
      </c>
      <c r="C19" s="780">
        <v>4717</v>
      </c>
      <c r="D19" s="401">
        <v>4</v>
      </c>
      <c r="E19" s="817" t="s">
        <v>724</v>
      </c>
      <c r="F19" s="817"/>
      <c r="G19" s="817"/>
      <c r="H19" s="850">
        <v>4</v>
      </c>
      <c r="I19" s="788">
        <f>+'T-Balan21'!E8</f>
        <v>7837723.4100000001</v>
      </c>
      <c r="J19" s="705"/>
      <c r="K19" s="402"/>
      <c r="L19" s="485">
        <v>40</v>
      </c>
      <c r="M19" s="23"/>
      <c r="N19" s="23"/>
      <c r="O19" s="23"/>
      <c r="P19" s="24">
        <v>65</v>
      </c>
      <c r="Q19" s="25">
        <v>80</v>
      </c>
      <c r="R19" s="24" t="s">
        <v>196</v>
      </c>
      <c r="S19" s="26">
        <v>506388</v>
      </c>
    </row>
    <row r="20" spans="2:19" s="38" customFormat="1" ht="14.4">
      <c r="B20" s="394">
        <v>5</v>
      </c>
      <c r="C20" s="780"/>
      <c r="D20" s="401">
        <v>5</v>
      </c>
      <c r="E20" s="817" t="s">
        <v>692</v>
      </c>
      <c r="F20" s="817"/>
      <c r="G20" s="817"/>
      <c r="H20" s="850">
        <v>5</v>
      </c>
      <c r="I20" s="788">
        <f>+'T-Balan21'!E9-'T-Balan21'!F9</f>
        <v>0</v>
      </c>
      <c r="J20" s="705"/>
      <c r="K20" s="402"/>
      <c r="L20" s="487">
        <v>450</v>
      </c>
      <c r="M20" s="23"/>
      <c r="N20" s="23"/>
      <c r="O20" s="23"/>
      <c r="P20" s="24">
        <v>480</v>
      </c>
      <c r="Q20" s="25">
        <v>81</v>
      </c>
      <c r="R20" s="24" t="s">
        <v>1479</v>
      </c>
      <c r="S20" s="26">
        <v>0</v>
      </c>
    </row>
    <row r="21" spans="2:19" ht="14.4">
      <c r="B21" s="394">
        <v>6</v>
      </c>
      <c r="D21" s="401">
        <v>6</v>
      </c>
      <c r="E21" s="817" t="s">
        <v>693</v>
      </c>
      <c r="F21" s="817"/>
      <c r="G21" s="817"/>
      <c r="H21" s="850">
        <v>6</v>
      </c>
      <c r="I21" s="788">
        <f>+'T-Balan21'!E10</f>
        <v>0</v>
      </c>
      <c r="J21" s="705"/>
      <c r="K21" s="402"/>
      <c r="L21" s="485">
        <v>200</v>
      </c>
      <c r="M21" s="23"/>
      <c r="N21" s="23"/>
      <c r="O21" s="23"/>
      <c r="P21" s="24"/>
      <c r="Q21" s="25"/>
      <c r="R21" s="24"/>
      <c r="S21" s="27">
        <f>SUM(S8:S20)</f>
        <v>1220395</v>
      </c>
    </row>
    <row r="22" spans="2:19" ht="14.4">
      <c r="B22" s="394">
        <v>7</v>
      </c>
      <c r="C22" s="780">
        <v>4705</v>
      </c>
      <c r="D22" s="401">
        <v>7</v>
      </c>
      <c r="E22" s="817" t="s">
        <v>725</v>
      </c>
      <c r="F22" s="817"/>
      <c r="G22" s="817"/>
      <c r="H22" s="850">
        <v>7</v>
      </c>
      <c r="I22" s="788">
        <f>+'T-Balan21'!E11</f>
        <v>127825099.03</v>
      </c>
      <c r="J22" s="705">
        <f>+I22+I23</f>
        <v>167404809.84999999</v>
      </c>
      <c r="K22" s="402"/>
      <c r="L22" s="485">
        <v>700</v>
      </c>
      <c r="M22" s="28" t="s">
        <v>497</v>
      </c>
      <c r="N22" s="3968" t="s">
        <v>498</v>
      </c>
      <c r="O22" s="3968"/>
      <c r="P22" s="3968"/>
      <c r="Q22" s="3968"/>
      <c r="R22" s="3968"/>
      <c r="S22" s="29"/>
    </row>
    <row r="23" spans="2:19" ht="14.4">
      <c r="B23" s="394">
        <v>8</v>
      </c>
      <c r="C23" s="780">
        <v>4705</v>
      </c>
      <c r="D23" s="401">
        <v>8</v>
      </c>
      <c r="E23" s="817" t="s">
        <v>726</v>
      </c>
      <c r="F23" s="817"/>
      <c r="G23" s="817"/>
      <c r="H23" s="850">
        <v>8</v>
      </c>
      <c r="I23" s="788">
        <f>+'T-Balan21'!E12</f>
        <v>39579710.82</v>
      </c>
      <c r="J23" s="705"/>
      <c r="K23" s="402"/>
      <c r="L23" s="485">
        <v>350</v>
      </c>
      <c r="M23" s="23"/>
      <c r="N23" s="23"/>
      <c r="O23" s="23"/>
      <c r="P23" s="24">
        <v>60</v>
      </c>
      <c r="Q23" s="25">
        <v>82</v>
      </c>
      <c r="R23" s="24" t="s">
        <v>1504</v>
      </c>
      <c r="S23" s="26">
        <v>98000000</v>
      </c>
    </row>
    <row r="24" spans="2:19" ht="14.4">
      <c r="B24" s="394">
        <v>9</v>
      </c>
      <c r="C24" s="780">
        <v>4733</v>
      </c>
      <c r="D24" s="401">
        <v>9</v>
      </c>
      <c r="E24" s="817" t="s">
        <v>727</v>
      </c>
      <c r="F24" s="817"/>
      <c r="G24" s="817"/>
      <c r="H24" s="850">
        <v>9</v>
      </c>
      <c r="I24" s="788">
        <f>+'T-Balan21'!E13</f>
        <v>0</v>
      </c>
      <c r="J24" s="705"/>
      <c r="K24" s="402"/>
      <c r="L24" s="485">
        <v>0.2</v>
      </c>
      <c r="M24" s="23"/>
      <c r="N24" s="23"/>
      <c r="O24" s="23"/>
      <c r="P24" s="24">
        <v>319</v>
      </c>
      <c r="Q24" s="25">
        <v>83</v>
      </c>
      <c r="R24" s="24" t="s">
        <v>151</v>
      </c>
      <c r="S24" s="26">
        <v>4989065.91</v>
      </c>
    </row>
    <row r="25" spans="2:19" ht="14.4">
      <c r="B25" s="394">
        <v>10</v>
      </c>
      <c r="C25" s="780">
        <v>4733</v>
      </c>
      <c r="D25" s="401"/>
      <c r="E25" s="829" t="str">
        <f>+'T-Balan21'!D557</f>
        <v>Entt. Allowance Officer (Chamber fee)</v>
      </c>
      <c r="F25" s="817"/>
      <c r="G25" s="817"/>
      <c r="H25" s="850">
        <v>553</v>
      </c>
      <c r="I25" s="788">
        <f>+'T-Balan21'!E557</f>
        <v>0</v>
      </c>
      <c r="J25" s="705"/>
      <c r="K25" s="402"/>
      <c r="M25" s="23"/>
      <c r="N25" s="23"/>
      <c r="O25" s="23"/>
      <c r="P25" s="24"/>
      <c r="Q25" s="25"/>
      <c r="R25" s="24"/>
      <c r="S25" s="26"/>
    </row>
    <row r="26" spans="2:19" ht="14.4">
      <c r="B26" s="394">
        <v>11</v>
      </c>
      <c r="C26" s="780">
        <v>4714</v>
      </c>
      <c r="D26" s="401">
        <v>11</v>
      </c>
      <c r="E26" s="817" t="s">
        <v>1567</v>
      </c>
      <c r="F26" s="817"/>
      <c r="G26" s="817"/>
      <c r="H26" s="850">
        <v>11</v>
      </c>
      <c r="I26" s="788">
        <f>+'T-Balan21'!E15</f>
        <v>5577811</v>
      </c>
      <c r="J26" s="705"/>
      <c r="K26" s="402"/>
      <c r="M26" s="23"/>
      <c r="N26" s="23"/>
      <c r="O26" s="23"/>
      <c r="P26" s="24">
        <v>62</v>
      </c>
      <c r="Q26" s="25">
        <v>85</v>
      </c>
      <c r="R26" s="24" t="s">
        <v>1505</v>
      </c>
      <c r="S26" s="26">
        <v>255674.47</v>
      </c>
    </row>
    <row r="27" spans="2:19" ht="14.4">
      <c r="B27" s="394">
        <v>12</v>
      </c>
      <c r="C27" s="780">
        <v>4713</v>
      </c>
      <c r="D27" s="401">
        <v>12</v>
      </c>
      <c r="E27" s="817" t="s">
        <v>289</v>
      </c>
      <c r="F27" s="817"/>
      <c r="G27" s="817"/>
      <c r="H27" s="850">
        <v>12</v>
      </c>
      <c r="I27" s="788">
        <f>+'T-Balan21'!E16</f>
        <v>43154684</v>
      </c>
      <c r="J27" s="705">
        <f>+I27+I28</f>
        <v>54957474</v>
      </c>
      <c r="K27" s="402"/>
      <c r="L27" s="485">
        <v>330</v>
      </c>
      <c r="M27" s="23"/>
      <c r="N27" s="23"/>
      <c r="O27" s="23"/>
      <c r="P27" s="24">
        <v>64</v>
      </c>
      <c r="Q27" s="25">
        <v>86</v>
      </c>
      <c r="R27" s="24" t="s">
        <v>1414</v>
      </c>
      <c r="S27" s="26">
        <v>933769.98</v>
      </c>
    </row>
    <row r="28" spans="2:19" ht="14.4">
      <c r="B28" s="394">
        <v>13</v>
      </c>
      <c r="C28" s="780">
        <v>4713</v>
      </c>
      <c r="D28" s="401">
        <v>13</v>
      </c>
      <c r="E28" s="817" t="s">
        <v>290</v>
      </c>
      <c r="F28" s="817"/>
      <c r="G28" s="817"/>
      <c r="H28" s="850">
        <v>13</v>
      </c>
      <c r="I28" s="788">
        <f>+'T-Balan21'!E17</f>
        <v>11802790</v>
      </c>
      <c r="J28" s="705"/>
      <c r="K28" s="402"/>
      <c r="L28" s="485">
        <v>180</v>
      </c>
      <c r="M28" s="23"/>
      <c r="N28" s="23"/>
      <c r="O28" s="23"/>
      <c r="P28" s="24">
        <v>63</v>
      </c>
      <c r="Q28" s="25">
        <v>87</v>
      </c>
      <c r="R28" s="24" t="s">
        <v>1431</v>
      </c>
      <c r="S28" s="26">
        <v>1353188.8</v>
      </c>
    </row>
    <row r="29" spans="2:19" ht="14.4">
      <c r="B29" s="394">
        <v>14</v>
      </c>
      <c r="D29" s="401">
        <v>14</v>
      </c>
      <c r="E29" s="817" t="s">
        <v>291</v>
      </c>
      <c r="F29" s="817"/>
      <c r="G29" s="817"/>
      <c r="H29" s="850">
        <v>14</v>
      </c>
      <c r="I29" s="788">
        <f>+'T-Balan21'!E18-'T-Balan21'!F18</f>
        <v>0</v>
      </c>
      <c r="J29" s="705"/>
      <c r="K29" s="402"/>
      <c r="M29" s="23"/>
      <c r="N29" s="23"/>
      <c r="O29" s="23"/>
      <c r="P29" s="24">
        <v>66</v>
      </c>
      <c r="Q29" s="25">
        <v>88</v>
      </c>
      <c r="R29" s="24" t="s">
        <v>197</v>
      </c>
      <c r="S29" s="26">
        <v>3000</v>
      </c>
    </row>
    <row r="30" spans="2:19" ht="14.4">
      <c r="B30" s="394">
        <v>15</v>
      </c>
      <c r="D30" s="401">
        <v>16</v>
      </c>
      <c r="E30" s="817" t="s">
        <v>292</v>
      </c>
      <c r="F30" s="817"/>
      <c r="G30" s="817"/>
      <c r="H30" s="850">
        <v>15</v>
      </c>
      <c r="I30" s="788">
        <f>+'T-Balan21'!E19</f>
        <v>0</v>
      </c>
      <c r="J30" s="705"/>
      <c r="K30" s="402"/>
      <c r="M30" s="23"/>
      <c r="N30" s="23"/>
      <c r="O30" s="23"/>
      <c r="P30" s="24">
        <v>67</v>
      </c>
      <c r="Q30" s="25">
        <v>89</v>
      </c>
      <c r="R30" s="24" t="s">
        <v>1506</v>
      </c>
      <c r="S30" s="26">
        <v>150000</v>
      </c>
    </row>
    <row r="31" spans="2:19" ht="14.4">
      <c r="B31" s="394">
        <v>16</v>
      </c>
      <c r="D31" s="401">
        <v>17</v>
      </c>
      <c r="E31" s="817" t="s">
        <v>293</v>
      </c>
      <c r="F31" s="817"/>
      <c r="G31" s="817"/>
      <c r="H31" s="850">
        <v>16</v>
      </c>
      <c r="I31" s="788">
        <f>+'T-Balan21'!E20</f>
        <v>0</v>
      </c>
      <c r="J31" s="705"/>
      <c r="K31" s="402"/>
      <c r="M31" s="23"/>
      <c r="N31" s="23"/>
      <c r="O31" s="23"/>
      <c r="P31" s="24"/>
      <c r="Q31" s="25"/>
      <c r="R31" s="24"/>
      <c r="S31" s="27">
        <f>SUM(S23:S30)</f>
        <v>105684699.16</v>
      </c>
    </row>
    <row r="32" spans="2:19" ht="14.4">
      <c r="B32" s="394">
        <v>17</v>
      </c>
      <c r="C32" s="780">
        <v>4765</v>
      </c>
      <c r="D32" s="401">
        <v>20</v>
      </c>
      <c r="E32" s="817" t="s">
        <v>294</v>
      </c>
      <c r="F32" s="817"/>
      <c r="G32" s="817"/>
      <c r="H32" s="850">
        <v>18</v>
      </c>
      <c r="I32" s="788">
        <f>+'T-Balan21'!E22</f>
        <v>1335954</v>
      </c>
      <c r="J32" s="705"/>
      <c r="K32" s="402"/>
      <c r="L32" s="485">
        <v>7</v>
      </c>
      <c r="M32" s="23"/>
      <c r="N32" s="23"/>
      <c r="O32" s="23"/>
      <c r="P32" s="24"/>
      <c r="Q32" s="25"/>
      <c r="R32" s="24"/>
      <c r="S32" s="27"/>
    </row>
    <row r="33" spans="2:19" ht="14.4">
      <c r="B33" s="394">
        <v>18</v>
      </c>
      <c r="C33" s="780">
        <v>4709</v>
      </c>
      <c r="D33" s="401">
        <v>55</v>
      </c>
      <c r="E33" s="817" t="s">
        <v>17</v>
      </c>
      <c r="F33" s="817"/>
      <c r="G33" s="817"/>
      <c r="H33" s="850">
        <v>51</v>
      </c>
      <c r="I33" s="788">
        <f>+'T-Balan21'!E55</f>
        <v>399870</v>
      </c>
      <c r="J33" s="705">
        <f>+I33+I34</f>
        <v>3208040</v>
      </c>
      <c r="K33" s="402"/>
      <c r="M33" s="23"/>
      <c r="N33" s="23"/>
      <c r="O33" s="23"/>
      <c r="P33" s="24"/>
      <c r="Q33" s="25"/>
      <c r="R33" s="24"/>
      <c r="S33" s="27"/>
    </row>
    <row r="34" spans="2:19" ht="14.4">
      <c r="B34" s="394">
        <v>19</v>
      </c>
      <c r="C34" s="780">
        <v>4709</v>
      </c>
      <c r="D34" s="401">
        <v>56</v>
      </c>
      <c r="E34" s="817" t="s">
        <v>18</v>
      </c>
      <c r="F34" s="817"/>
      <c r="G34" s="817"/>
      <c r="H34" s="850">
        <v>52</v>
      </c>
      <c r="I34" s="788">
        <f>+'T-Balan21'!E56</f>
        <v>2808170</v>
      </c>
      <c r="J34" s="705"/>
      <c r="K34" s="402"/>
      <c r="M34" s="23"/>
      <c r="N34" s="23"/>
      <c r="O34" s="23"/>
      <c r="P34" s="24"/>
      <c r="Q34" s="25"/>
      <c r="R34" s="24"/>
      <c r="S34" s="27"/>
    </row>
    <row r="35" spans="2:19" ht="14.4">
      <c r="B35" s="394">
        <v>20</v>
      </c>
      <c r="C35" s="780">
        <v>4793</v>
      </c>
      <c r="D35" s="401"/>
      <c r="E35" s="817" t="s">
        <v>1231</v>
      </c>
      <c r="F35" s="817"/>
      <c r="G35" s="817"/>
      <c r="H35" s="850">
        <v>536</v>
      </c>
      <c r="I35" s="788">
        <f>+'T-Balan21'!E540</f>
        <v>682307</v>
      </c>
      <c r="J35" s="705"/>
      <c r="K35" s="402"/>
      <c r="L35" s="485">
        <v>4</v>
      </c>
      <c r="M35" s="23"/>
      <c r="N35" s="23"/>
      <c r="O35" s="23"/>
      <c r="P35" s="24"/>
      <c r="Q35" s="25"/>
      <c r="R35" s="24"/>
      <c r="S35" s="27"/>
    </row>
    <row r="36" spans="2:19" ht="14.4">
      <c r="B36" s="394">
        <v>21</v>
      </c>
      <c r="D36" s="401"/>
      <c r="E36" s="817" t="s">
        <v>1764</v>
      </c>
      <c r="F36" s="817"/>
      <c r="G36" s="817"/>
      <c r="H36" s="850">
        <v>559</v>
      </c>
      <c r="I36" s="788">
        <f>+'T-Balan21'!E563</f>
        <v>0</v>
      </c>
      <c r="J36" s="705"/>
      <c r="K36" s="402"/>
      <c r="M36" s="23"/>
      <c r="N36" s="23"/>
      <c r="O36" s="23"/>
      <c r="P36" s="24"/>
      <c r="Q36" s="25"/>
      <c r="R36" s="24"/>
      <c r="S36" s="27"/>
    </row>
    <row r="37" spans="2:19" ht="14.4">
      <c r="B37" s="394">
        <v>22</v>
      </c>
      <c r="C37" s="780">
        <v>4725</v>
      </c>
      <c r="D37" s="401">
        <v>24</v>
      </c>
      <c r="E37" s="817" t="s">
        <v>296</v>
      </c>
      <c r="F37" s="817"/>
      <c r="G37" s="817"/>
      <c r="H37" s="850">
        <v>20</v>
      </c>
      <c r="I37" s="788">
        <f>+'T-Balan21'!E24</f>
        <v>305931.36</v>
      </c>
      <c r="J37" s="705"/>
      <c r="K37" s="402"/>
      <c r="L37" s="485">
        <v>2.2000000000000002</v>
      </c>
      <c r="M37" s="28" t="s">
        <v>499</v>
      </c>
      <c r="N37" s="3961" t="s">
        <v>496</v>
      </c>
      <c r="O37" s="3961"/>
      <c r="P37" s="3961"/>
      <c r="Q37" s="3961"/>
      <c r="R37" s="3961"/>
      <c r="S37" s="29"/>
    </row>
    <row r="38" spans="2:19" s="4" customFormat="1">
      <c r="B38" s="394">
        <v>23</v>
      </c>
      <c r="C38" s="780">
        <v>4721</v>
      </c>
      <c r="D38" s="401">
        <v>26</v>
      </c>
      <c r="E38" s="817" t="s">
        <v>647</v>
      </c>
      <c r="F38" s="817"/>
      <c r="G38" s="817"/>
      <c r="H38" s="850">
        <v>22</v>
      </c>
      <c r="I38" s="788">
        <f>+'T-Balan21'!E26</f>
        <v>240000</v>
      </c>
      <c r="J38" s="705">
        <f>+I38+I39</f>
        <v>265980</v>
      </c>
      <c r="K38" s="402"/>
      <c r="L38" s="488">
        <v>2.5</v>
      </c>
      <c r="M38" s="31">
        <v>43782.22</v>
      </c>
      <c r="N38" s="31">
        <v>0</v>
      </c>
      <c r="P38" s="4">
        <v>1</v>
      </c>
      <c r="Q38" s="4" t="s">
        <v>691</v>
      </c>
      <c r="R38" s="4">
        <v>2</v>
      </c>
    </row>
    <row r="39" spans="2:19" ht="14.4">
      <c r="B39" s="394">
        <v>24</v>
      </c>
      <c r="C39" s="780">
        <v>4721</v>
      </c>
      <c r="D39" s="401"/>
      <c r="E39" s="817" t="s">
        <v>1480</v>
      </c>
      <c r="F39" s="817"/>
      <c r="G39" s="817"/>
      <c r="H39" s="850">
        <v>482</v>
      </c>
      <c r="I39" s="788">
        <f>+'T-Balan21'!E486</f>
        <v>25980</v>
      </c>
      <c r="J39" s="402"/>
      <c r="K39" s="402"/>
      <c r="L39" s="485">
        <v>0.85</v>
      </c>
      <c r="M39" s="28"/>
      <c r="N39" s="30"/>
      <c r="O39" s="30"/>
      <c r="P39" s="30"/>
      <c r="Q39" s="30"/>
      <c r="R39" s="30"/>
      <c r="S39" s="29"/>
    </row>
    <row r="40" spans="2:19" s="62" customFormat="1" ht="14.4">
      <c r="B40" s="789"/>
      <c r="C40" s="780"/>
      <c r="D40" s="403"/>
      <c r="E40" s="830" t="s">
        <v>919</v>
      </c>
      <c r="F40" s="831"/>
      <c r="G40" s="831"/>
      <c r="H40" s="851"/>
      <c r="I40" s="790">
        <f>SUM(I8:I39)</f>
        <v>587923105.04000008</v>
      </c>
      <c r="J40" s="398"/>
      <c r="K40" s="398"/>
      <c r="L40" s="398">
        <f>SUM(L8:L39)</f>
        <v>433862030.83416665</v>
      </c>
      <c r="M40" s="28"/>
      <c r="N40" s="254"/>
      <c r="O40" s="254"/>
      <c r="P40" s="254"/>
      <c r="Q40" s="254"/>
      <c r="R40" s="254"/>
      <c r="S40" s="255"/>
    </row>
    <row r="41" spans="2:19" s="21" customFormat="1" ht="27.6" thickBot="1">
      <c r="B41" s="791" t="s">
        <v>68</v>
      </c>
      <c r="C41" s="792"/>
      <c r="D41" s="793"/>
      <c r="E41" s="832" t="s">
        <v>920</v>
      </c>
      <c r="F41" s="833"/>
      <c r="G41" s="833"/>
      <c r="H41" s="852"/>
      <c r="I41" s="834"/>
      <c r="J41" s="406"/>
      <c r="K41" s="406"/>
      <c r="L41" s="489"/>
      <c r="M41" s="32"/>
      <c r="N41" s="32"/>
      <c r="O41" s="32"/>
      <c r="P41" s="33"/>
      <c r="Q41" s="34"/>
      <c r="R41" s="16" t="s">
        <v>1007</v>
      </c>
      <c r="S41" s="35">
        <v>63038237.450000003</v>
      </c>
    </row>
    <row r="42" spans="2:19" ht="24.6" thickBot="1">
      <c r="B42" s="394">
        <v>25</v>
      </c>
      <c r="C42" s="780">
        <v>4845</v>
      </c>
      <c r="D42" s="401">
        <v>10</v>
      </c>
      <c r="E42" s="817" t="s">
        <v>287</v>
      </c>
      <c r="F42" s="835" t="s">
        <v>1766</v>
      </c>
      <c r="G42" s="794">
        <f>+'T-Balan21'!E14</f>
        <v>141938</v>
      </c>
      <c r="H42" s="850" t="s">
        <v>1683</v>
      </c>
      <c r="I42" s="795">
        <f>+'T-Balan21'!E485+'T-Balan21'!E14</f>
        <v>142838</v>
      </c>
      <c r="J42" s="713" t="s">
        <v>1577</v>
      </c>
      <c r="K42" s="691"/>
      <c r="L42" s="485">
        <v>5</v>
      </c>
      <c r="M42" s="23"/>
      <c r="N42" s="23"/>
      <c r="O42" s="23"/>
      <c r="P42" s="24">
        <v>61</v>
      </c>
      <c r="Q42" s="25">
        <v>84</v>
      </c>
      <c r="R42" s="24" t="s">
        <v>1060</v>
      </c>
      <c r="S42" s="26">
        <v>344325.55</v>
      </c>
    </row>
    <row r="43" spans="2:19" s="21" customFormat="1" ht="24">
      <c r="B43" s="397">
        <v>26</v>
      </c>
      <c r="C43" s="780">
        <v>4845</v>
      </c>
      <c r="D43" s="401">
        <v>11</v>
      </c>
      <c r="E43" s="817" t="s">
        <v>288</v>
      </c>
      <c r="F43" s="836" t="s">
        <v>1767</v>
      </c>
      <c r="G43" s="796">
        <f>+'T-Balan21'!E485</f>
        <v>900</v>
      </c>
      <c r="H43" s="850"/>
      <c r="I43" s="795"/>
      <c r="J43" s="402"/>
      <c r="K43" s="402"/>
      <c r="L43" s="489"/>
      <c r="M43" s="32"/>
      <c r="N43" s="32"/>
      <c r="O43" s="32"/>
      <c r="P43" s="33"/>
      <c r="Q43" s="34"/>
      <c r="R43" s="16"/>
      <c r="S43" s="35"/>
    </row>
    <row r="44" spans="2:19" ht="14.4">
      <c r="B44" s="394">
        <v>27</v>
      </c>
      <c r="C44" s="780">
        <v>4773</v>
      </c>
      <c r="D44" s="401">
        <v>22</v>
      </c>
      <c r="E44" s="817" t="s">
        <v>295</v>
      </c>
      <c r="F44" s="817"/>
      <c r="G44" s="797">
        <f>SUM(G42:G43)</f>
        <v>142838</v>
      </c>
      <c r="H44" s="850">
        <v>19</v>
      </c>
      <c r="I44" s="795">
        <f>+'T-Balan21'!E23</f>
        <v>4574500</v>
      </c>
      <c r="J44" s="402"/>
      <c r="K44" s="402"/>
      <c r="L44" s="485">
        <v>20</v>
      </c>
      <c r="M44" s="23"/>
      <c r="N44" s="23"/>
      <c r="O44" s="23"/>
      <c r="P44" s="24"/>
      <c r="Q44" s="25"/>
      <c r="R44" s="17"/>
      <c r="S44" s="35">
        <f>SUM(S152-S41)</f>
        <v>-63038237.450000003</v>
      </c>
    </row>
    <row r="45" spans="2:19" ht="14.4">
      <c r="B45" s="397">
        <v>28</v>
      </c>
      <c r="D45" s="401">
        <v>27</v>
      </c>
      <c r="E45" s="817" t="s">
        <v>1509</v>
      </c>
      <c r="F45" s="817"/>
      <c r="G45" s="817"/>
      <c r="H45" s="853">
        <v>23</v>
      </c>
      <c r="I45" s="795">
        <f>+'T-Balan21'!E27</f>
        <v>0</v>
      </c>
      <c r="J45" s="402"/>
      <c r="K45" s="402"/>
      <c r="M45" s="23"/>
      <c r="N45" s="23"/>
      <c r="O45" s="23"/>
      <c r="P45" s="24">
        <v>84</v>
      </c>
      <c r="Q45" s="25">
        <v>92</v>
      </c>
      <c r="R45" s="24" t="s">
        <v>386</v>
      </c>
      <c r="S45" s="26">
        <v>2718649</v>
      </c>
    </row>
    <row r="46" spans="2:19" ht="14.4">
      <c r="B46" s="394">
        <v>29</v>
      </c>
      <c r="D46" s="401">
        <v>28</v>
      </c>
      <c r="E46" s="817" t="s">
        <v>300</v>
      </c>
      <c r="F46" s="817"/>
      <c r="G46" s="817"/>
      <c r="H46" s="850">
        <v>24</v>
      </c>
      <c r="I46" s="788">
        <f>+'T-Balan21'!E28</f>
        <v>0</v>
      </c>
      <c r="J46" s="402"/>
      <c r="K46" s="402"/>
      <c r="M46" s="23"/>
      <c r="N46" s="23"/>
      <c r="O46" s="23"/>
      <c r="P46" s="24">
        <v>85</v>
      </c>
      <c r="Q46" s="25">
        <v>93</v>
      </c>
      <c r="R46" s="24" t="s">
        <v>558</v>
      </c>
      <c r="S46" s="26">
        <v>356062</v>
      </c>
    </row>
    <row r="47" spans="2:19" ht="14.4">
      <c r="C47" s="780">
        <v>4851</v>
      </c>
      <c r="D47" s="401"/>
      <c r="E47" s="837" t="s">
        <v>921</v>
      </c>
      <c r="F47" s="837"/>
      <c r="G47" s="837"/>
      <c r="H47" s="854"/>
      <c r="I47" s="788"/>
      <c r="J47" s="402"/>
      <c r="K47" s="402"/>
      <c r="M47" s="23"/>
      <c r="N47" s="23"/>
      <c r="O47" s="23"/>
      <c r="P47" s="24"/>
      <c r="Q47" s="25"/>
      <c r="R47" s="24"/>
      <c r="S47" s="26"/>
    </row>
    <row r="48" spans="2:19" ht="14.4">
      <c r="B48" s="394">
        <v>29</v>
      </c>
      <c r="C48" s="780">
        <v>4851</v>
      </c>
      <c r="D48" s="401"/>
      <c r="E48" s="817" t="s">
        <v>1098</v>
      </c>
      <c r="F48" s="817"/>
      <c r="G48" s="817"/>
      <c r="H48" s="850">
        <v>25</v>
      </c>
      <c r="I48" s="788">
        <f>+'T-Balan21'!E29</f>
        <v>326275</v>
      </c>
      <c r="J48" s="402"/>
      <c r="K48" s="402"/>
      <c r="L48" s="485">
        <v>150</v>
      </c>
      <c r="M48" s="23"/>
      <c r="N48" s="23"/>
      <c r="O48" s="23"/>
      <c r="P48" s="24"/>
      <c r="Q48" s="25"/>
      <c r="R48" s="24"/>
      <c r="S48" s="26"/>
    </row>
    <row r="49" spans="2:19" ht="15" thickBot="1">
      <c r="B49" s="394">
        <v>30</v>
      </c>
      <c r="C49" s="780">
        <v>4881</v>
      </c>
      <c r="D49" s="401"/>
      <c r="E49" s="838" t="s">
        <v>1099</v>
      </c>
      <c r="F49" s="838"/>
      <c r="G49" s="838"/>
      <c r="H49" s="855">
        <v>21</v>
      </c>
      <c r="I49" s="788">
        <f>+'T-Balan21'!E25</f>
        <v>2000</v>
      </c>
      <c r="J49" s="402"/>
      <c r="K49" s="402"/>
      <c r="M49" s="23"/>
      <c r="N49" s="23"/>
      <c r="O49" s="23"/>
      <c r="P49" s="24"/>
      <c r="Q49" s="25"/>
      <c r="R49" s="24"/>
      <c r="S49" s="26"/>
    </row>
    <row r="50" spans="2:19" ht="15" thickBot="1">
      <c r="B50" s="394">
        <v>31</v>
      </c>
      <c r="C50" s="780">
        <v>4881</v>
      </c>
      <c r="D50" s="401"/>
      <c r="E50" s="838" t="s">
        <v>922</v>
      </c>
      <c r="F50" s="838"/>
      <c r="G50" s="838"/>
      <c r="H50" s="855" t="s">
        <v>1579</v>
      </c>
      <c r="I50" s="788">
        <f>+'T-Balan21'!E73+'T-Balan21'!E496</f>
        <v>19086394</v>
      </c>
      <c r="J50" s="556" t="s">
        <v>1579</v>
      </c>
      <c r="K50" s="691"/>
      <c r="L50" s="485">
        <v>90</v>
      </c>
      <c r="M50" s="23"/>
      <c r="N50" s="23"/>
      <c r="O50" s="23"/>
      <c r="P50" s="24"/>
      <c r="Q50" s="25"/>
      <c r="R50" s="24"/>
      <c r="S50" s="26"/>
    </row>
    <row r="51" spans="2:19" ht="14.4">
      <c r="B51" s="394">
        <v>32</v>
      </c>
      <c r="C51" s="780">
        <v>4851</v>
      </c>
      <c r="D51" s="401"/>
      <c r="E51" s="817" t="s">
        <v>12</v>
      </c>
      <c r="F51" s="817"/>
      <c r="G51" s="817"/>
      <c r="H51" s="850">
        <v>41</v>
      </c>
      <c r="I51" s="788">
        <f>+'T-Balan21'!E45</f>
        <v>0</v>
      </c>
      <c r="J51" s="402"/>
      <c r="K51" s="402"/>
      <c r="L51" s="485">
        <v>6</v>
      </c>
      <c r="M51" s="23"/>
      <c r="N51" s="23"/>
      <c r="O51" s="23"/>
      <c r="P51" s="24"/>
      <c r="Q51" s="25"/>
      <c r="R51" s="24"/>
      <c r="S51" s="26"/>
    </row>
    <row r="52" spans="2:19" ht="14.4">
      <c r="B52" s="394">
        <v>33</v>
      </c>
      <c r="C52" s="780">
        <v>4851</v>
      </c>
      <c r="D52" s="401"/>
      <c r="E52" s="817" t="s">
        <v>13</v>
      </c>
      <c r="F52" s="817"/>
      <c r="G52" s="817"/>
      <c r="H52" s="850">
        <v>42</v>
      </c>
      <c r="I52" s="788">
        <f>+'T-Balan21'!E46</f>
        <v>0</v>
      </c>
      <c r="J52" s="402"/>
      <c r="K52" s="402"/>
      <c r="L52" s="485">
        <v>4</v>
      </c>
      <c r="M52" s="23"/>
      <c r="N52" s="23"/>
      <c r="O52" s="23"/>
      <c r="P52" s="24"/>
      <c r="Q52" s="25"/>
      <c r="R52" s="24"/>
      <c r="S52" s="26"/>
    </row>
    <row r="53" spans="2:19" ht="15" thickBot="1">
      <c r="B53" s="394">
        <v>34</v>
      </c>
      <c r="C53" s="780">
        <v>4881</v>
      </c>
      <c r="D53" s="401"/>
      <c r="E53" s="817" t="s">
        <v>1510</v>
      </c>
      <c r="F53" s="817"/>
      <c r="G53" s="817"/>
      <c r="H53" s="850">
        <v>491</v>
      </c>
      <c r="I53" s="788">
        <f>+'T-Balan21'!E495</f>
        <v>0</v>
      </c>
      <c r="J53" s="402"/>
      <c r="K53" s="402"/>
      <c r="M53" s="23"/>
      <c r="N53" s="23"/>
      <c r="O53" s="23"/>
      <c r="P53" s="24"/>
      <c r="Q53" s="25"/>
      <c r="R53" s="24"/>
      <c r="S53" s="26"/>
    </row>
    <row r="54" spans="2:19" ht="15" thickBot="1">
      <c r="D54" s="401"/>
      <c r="E54" s="839" t="s">
        <v>927</v>
      </c>
      <c r="F54" s="839"/>
      <c r="G54" s="839"/>
      <c r="H54" s="856"/>
      <c r="I54" s="798">
        <f>SUM(I48:I53)</f>
        <v>19414669</v>
      </c>
      <c r="J54" s="440"/>
      <c r="K54" s="440"/>
      <c r="L54" s="532">
        <v>250</v>
      </c>
      <c r="M54" s="23"/>
      <c r="N54" s="23"/>
      <c r="O54" s="23"/>
      <c r="P54" s="24"/>
      <c r="Q54" s="25"/>
      <c r="R54" s="24"/>
      <c r="S54" s="26"/>
    </row>
    <row r="55" spans="2:19" ht="14.4">
      <c r="B55" s="394">
        <v>35</v>
      </c>
      <c r="C55" s="780">
        <v>4827</v>
      </c>
      <c r="D55" s="401">
        <v>32</v>
      </c>
      <c r="E55" s="817" t="s">
        <v>648</v>
      </c>
      <c r="F55" s="817"/>
      <c r="G55" s="817"/>
      <c r="H55" s="850">
        <v>28</v>
      </c>
      <c r="I55" s="788">
        <f>+'T-Balan21'!E32</f>
        <v>1395004.31</v>
      </c>
      <c r="J55" s="402">
        <f>+I55+I57</f>
        <v>4114932.17</v>
      </c>
      <c r="K55" s="402"/>
      <c r="L55" s="485">
        <v>46</v>
      </c>
      <c r="M55" s="23"/>
      <c r="N55" s="23"/>
      <c r="O55" s="23"/>
      <c r="P55" s="24">
        <v>17</v>
      </c>
      <c r="Q55" s="25">
        <v>97</v>
      </c>
      <c r="R55" s="24" t="s">
        <v>695</v>
      </c>
      <c r="S55" s="26">
        <v>22000000</v>
      </c>
    </row>
    <row r="56" spans="2:19" ht="14.4">
      <c r="B56" s="394">
        <v>36</v>
      </c>
      <c r="C56" s="780">
        <v>4888</v>
      </c>
      <c r="D56" s="401"/>
      <c r="E56" s="829" t="str">
        <f>+'T-Balan21'!D558</f>
        <v>Printer,  Monitor, Scanner Purchases</v>
      </c>
      <c r="F56" s="817"/>
      <c r="G56" s="817"/>
      <c r="H56" s="857">
        <v>554</v>
      </c>
      <c r="I56" s="788">
        <f>+'T-Balan21'!E558</f>
        <v>18486</v>
      </c>
      <c r="J56" s="402"/>
      <c r="K56" s="402"/>
      <c r="M56" s="23"/>
      <c r="N56" s="23"/>
      <c r="O56" s="23"/>
      <c r="P56" s="24"/>
      <c r="Q56" s="25"/>
      <c r="R56" s="24"/>
      <c r="S56" s="26"/>
    </row>
    <row r="57" spans="2:19" ht="13.8">
      <c r="B57" s="394">
        <v>37</v>
      </c>
      <c r="D57" s="401">
        <v>33</v>
      </c>
      <c r="E57" s="829" t="s">
        <v>1807</v>
      </c>
      <c r="F57" s="829"/>
      <c r="G57" s="829"/>
      <c r="H57" s="857" t="s">
        <v>1808</v>
      </c>
      <c r="I57" s="799">
        <f>+'T-Balan21'!E33+'T-Balan21'!E560+'T-Balan21'!E562</f>
        <v>2719927.86</v>
      </c>
      <c r="J57" s="402"/>
      <c r="K57" s="402"/>
      <c r="L57" s="485">
        <v>50</v>
      </c>
      <c r="M57" s="23"/>
      <c r="N57" s="23"/>
      <c r="O57" s="23"/>
      <c r="P57" s="23"/>
      <c r="Q57" s="23"/>
      <c r="R57" s="23"/>
      <c r="S57" s="36">
        <f>SUM(S55:S55)</f>
        <v>22000000</v>
      </c>
    </row>
    <row r="58" spans="2:19" ht="13.8">
      <c r="B58" s="394">
        <v>38</v>
      </c>
      <c r="C58" s="780">
        <v>4806</v>
      </c>
      <c r="D58" s="401">
        <v>34</v>
      </c>
      <c r="E58" s="817" t="s">
        <v>649</v>
      </c>
      <c r="F58" s="817"/>
      <c r="G58" s="817"/>
      <c r="H58" s="857">
        <v>30</v>
      </c>
      <c r="I58" s="788">
        <f>+'T-Balan21'!E34</f>
        <v>1210866.26</v>
      </c>
      <c r="J58" s="402"/>
      <c r="K58" s="402"/>
      <c r="L58" s="485">
        <v>170</v>
      </c>
      <c r="M58" s="23"/>
      <c r="N58" s="23"/>
      <c r="O58" s="23"/>
      <c r="P58" s="23"/>
      <c r="Q58" s="23"/>
      <c r="R58" s="23"/>
      <c r="S58" s="29"/>
    </row>
    <row r="59" spans="2:19" ht="13.8">
      <c r="B59" s="394">
        <v>39</v>
      </c>
      <c r="C59" s="780">
        <v>4821</v>
      </c>
      <c r="D59" s="401">
        <v>35</v>
      </c>
      <c r="E59" s="838" t="s">
        <v>559</v>
      </c>
      <c r="F59" s="838"/>
      <c r="G59" s="838"/>
      <c r="H59" s="857">
        <v>31</v>
      </c>
      <c r="I59" s="788">
        <f>+'T-Balan21'!E35</f>
        <v>11619940.609999999</v>
      </c>
      <c r="J59" s="402"/>
      <c r="K59" s="402"/>
      <c r="L59" s="485">
        <v>350</v>
      </c>
      <c r="M59" s="23"/>
      <c r="N59" s="23"/>
      <c r="O59" s="23"/>
      <c r="P59" s="23"/>
      <c r="Q59" s="23"/>
      <c r="R59" s="23"/>
      <c r="S59" s="36">
        <f>S44+S57</f>
        <v>-41038237.450000003</v>
      </c>
    </row>
    <row r="60" spans="2:19">
      <c r="B60" s="394">
        <v>40</v>
      </c>
      <c r="C60" s="780">
        <v>4911</v>
      </c>
      <c r="D60" s="401">
        <v>36</v>
      </c>
      <c r="E60" s="817" t="s">
        <v>1176</v>
      </c>
      <c r="F60" s="817"/>
      <c r="G60" s="817"/>
      <c r="H60" s="857" t="s">
        <v>1806</v>
      </c>
      <c r="I60" s="788">
        <f>+'T-Balan21'!E36+'T-Balan21'!E559</f>
        <v>1111216</v>
      </c>
      <c r="J60" s="402"/>
      <c r="K60" s="402"/>
      <c r="L60" s="485">
        <v>15</v>
      </c>
    </row>
    <row r="61" spans="2:19">
      <c r="B61" s="394">
        <v>41</v>
      </c>
      <c r="C61" s="780">
        <v>4836</v>
      </c>
      <c r="D61" s="401">
        <v>37</v>
      </c>
      <c r="E61" s="817" t="s">
        <v>679</v>
      </c>
      <c r="F61" s="817"/>
      <c r="G61" s="817"/>
      <c r="H61" s="850">
        <v>33</v>
      </c>
      <c r="I61" s="788">
        <f>+'T-Balan21'!E37</f>
        <v>1036942</v>
      </c>
      <c r="J61" s="402"/>
      <c r="K61" s="402"/>
      <c r="L61" s="485">
        <v>16</v>
      </c>
    </row>
    <row r="62" spans="2:19">
      <c r="B62" s="394">
        <v>42</v>
      </c>
      <c r="C62" s="780">
        <v>4816</v>
      </c>
      <c r="D62" s="401">
        <v>38</v>
      </c>
      <c r="E62" s="817" t="s">
        <v>1230</v>
      </c>
      <c r="F62" s="817"/>
      <c r="G62" s="817"/>
      <c r="H62" s="850">
        <v>34</v>
      </c>
      <c r="I62" s="788">
        <f>+'T-Balan21'!E38</f>
        <v>827015</v>
      </c>
      <c r="J62" s="706">
        <f>+I62+I63</f>
        <v>2562040</v>
      </c>
      <c r="K62" s="440"/>
      <c r="L62" s="485">
        <v>29</v>
      </c>
    </row>
    <row r="63" spans="2:19">
      <c r="B63" s="394">
        <v>43</v>
      </c>
      <c r="C63" s="780">
        <v>4793</v>
      </c>
      <c r="D63" s="401">
        <v>39</v>
      </c>
      <c r="E63" s="817" t="s">
        <v>891</v>
      </c>
      <c r="F63" s="817"/>
      <c r="G63" s="817"/>
      <c r="H63" s="850">
        <v>35</v>
      </c>
      <c r="I63" s="788">
        <f>+'T-Balan21'!E39</f>
        <v>1735025</v>
      </c>
      <c r="J63" s="402"/>
      <c r="K63" s="402"/>
      <c r="L63" s="485">
        <v>8</v>
      </c>
    </row>
    <row r="64" spans="2:19" ht="13.8" thickBot="1">
      <c r="B64" s="394">
        <v>44</v>
      </c>
      <c r="C64" s="780">
        <v>4911</v>
      </c>
      <c r="D64" s="401">
        <v>40</v>
      </c>
      <c r="E64" s="817" t="s">
        <v>1413</v>
      </c>
      <c r="F64" s="817"/>
      <c r="G64" s="817"/>
      <c r="H64" s="850">
        <v>36</v>
      </c>
      <c r="I64" s="788">
        <f>+'T-Balan21'!E40</f>
        <v>397939</v>
      </c>
      <c r="J64" s="402"/>
      <c r="K64" s="402"/>
      <c r="L64" s="485">
        <v>7</v>
      </c>
    </row>
    <row r="65" spans="2:12" ht="13.8" thickBot="1">
      <c r="B65" s="394">
        <v>45</v>
      </c>
      <c r="C65" s="780">
        <v>4815</v>
      </c>
      <c r="D65" s="401">
        <v>41</v>
      </c>
      <c r="E65" s="817" t="s">
        <v>893</v>
      </c>
      <c r="F65" s="817"/>
      <c r="G65" s="817"/>
      <c r="H65" s="850">
        <v>37</v>
      </c>
      <c r="I65" s="788">
        <f>+'T-Balan21'!E41</f>
        <v>622518</v>
      </c>
      <c r="J65" s="561">
        <v>37</v>
      </c>
      <c r="K65" s="692"/>
      <c r="L65" s="485">
        <v>13</v>
      </c>
    </row>
    <row r="66" spans="2:12">
      <c r="B66" s="394">
        <v>46</v>
      </c>
      <c r="C66" s="780">
        <v>4828</v>
      </c>
      <c r="D66" s="401">
        <v>42</v>
      </c>
      <c r="E66" s="817" t="s">
        <v>894</v>
      </c>
      <c r="F66" s="817"/>
      <c r="G66" s="817"/>
      <c r="H66" s="850">
        <v>38</v>
      </c>
      <c r="I66" s="788">
        <f>+'T-Balan21'!E42</f>
        <v>157585</v>
      </c>
      <c r="J66" s="562">
        <v>38</v>
      </c>
      <c r="K66" s="562"/>
    </row>
    <row r="67" spans="2:12">
      <c r="B67" s="394">
        <v>47</v>
      </c>
      <c r="C67" s="780">
        <v>4823</v>
      </c>
      <c r="D67" s="401">
        <v>43</v>
      </c>
      <c r="E67" s="829" t="s">
        <v>895</v>
      </c>
      <c r="F67" s="829"/>
      <c r="G67" s="829"/>
      <c r="H67" s="850">
        <v>39</v>
      </c>
      <c r="I67" s="788">
        <f>+'T-Balan21'!E43</f>
        <v>14498529.41</v>
      </c>
      <c r="J67" s="402"/>
      <c r="K67" s="402"/>
      <c r="L67" s="485">
        <v>200</v>
      </c>
    </row>
    <row r="68" spans="2:12">
      <c r="B68" s="394">
        <v>48</v>
      </c>
      <c r="C68" s="780">
        <v>4901</v>
      </c>
      <c r="D68" s="401">
        <v>44</v>
      </c>
      <c r="E68" s="817" t="s">
        <v>1082</v>
      </c>
      <c r="F68" s="817"/>
      <c r="G68" s="817"/>
      <c r="H68" s="850">
        <v>40</v>
      </c>
      <c r="I68" s="788">
        <f>+'T-Balan21'!E44</f>
        <v>5383251.4299999997</v>
      </c>
      <c r="J68" s="402"/>
      <c r="K68" s="402"/>
      <c r="L68" s="485">
        <v>100</v>
      </c>
    </row>
    <row r="69" spans="2:12">
      <c r="B69" s="394">
        <v>49</v>
      </c>
      <c r="C69" s="780">
        <v>4846</v>
      </c>
      <c r="D69" s="401">
        <v>47</v>
      </c>
      <c r="E69" s="817" t="s">
        <v>897</v>
      </c>
      <c r="F69" s="817"/>
      <c r="G69" s="817"/>
      <c r="H69" s="850">
        <v>43</v>
      </c>
      <c r="I69" s="788">
        <f>+'T-Balan21'!E47</f>
        <v>0</v>
      </c>
      <c r="J69" s="402"/>
      <c r="K69" s="402"/>
      <c r="L69" s="485">
        <v>167</v>
      </c>
    </row>
    <row r="70" spans="2:12">
      <c r="B70" s="394">
        <v>50</v>
      </c>
      <c r="C70" s="780">
        <v>4900</v>
      </c>
      <c r="D70" s="401">
        <v>48</v>
      </c>
      <c r="E70" s="817" t="s">
        <v>898</v>
      </c>
      <c r="F70" s="817"/>
      <c r="G70" s="817"/>
      <c r="H70" s="850">
        <v>44</v>
      </c>
      <c r="I70" s="788">
        <f>+'T-Balan21'!E48</f>
        <v>555834</v>
      </c>
      <c r="J70" s="402"/>
      <c r="K70" s="402"/>
      <c r="L70" s="485">
        <v>18</v>
      </c>
    </row>
    <row r="71" spans="2:12">
      <c r="C71" s="780">
        <v>4828</v>
      </c>
      <c r="D71" s="401"/>
      <c r="E71" s="840" t="s">
        <v>1083</v>
      </c>
      <c r="F71" s="840"/>
      <c r="G71" s="840"/>
      <c r="H71" s="858"/>
      <c r="I71" s="788"/>
      <c r="J71" s="402"/>
      <c r="K71" s="402"/>
    </row>
    <row r="72" spans="2:12">
      <c r="B72" s="394">
        <v>51</v>
      </c>
      <c r="C72" s="780">
        <v>4828</v>
      </c>
      <c r="D72" s="401">
        <v>102</v>
      </c>
      <c r="E72" s="817" t="s">
        <v>230</v>
      </c>
      <c r="F72" s="820" t="s">
        <v>1778</v>
      </c>
      <c r="G72" s="800">
        <f>+'T-Balan21'!E102</f>
        <v>63825</v>
      </c>
      <c r="H72" s="859">
        <v>98</v>
      </c>
      <c r="I72" s="788"/>
      <c r="J72" s="402"/>
      <c r="K72" s="402"/>
    </row>
    <row r="73" spans="2:12">
      <c r="B73" s="394">
        <v>52</v>
      </c>
      <c r="C73" s="780">
        <v>4828</v>
      </c>
      <c r="D73" s="401">
        <v>103</v>
      </c>
      <c r="E73" s="817" t="s">
        <v>231</v>
      </c>
      <c r="F73" s="821" t="s">
        <v>1779</v>
      </c>
      <c r="G73" s="801">
        <f>+'T-Balan21'!E103</f>
        <v>0</v>
      </c>
      <c r="H73" s="859">
        <v>99</v>
      </c>
      <c r="I73" s="788"/>
      <c r="J73" s="402"/>
      <c r="K73" s="402"/>
    </row>
    <row r="74" spans="2:12">
      <c r="B74" s="394">
        <v>53</v>
      </c>
      <c r="C74" s="780">
        <v>4828</v>
      </c>
      <c r="D74" s="401">
        <v>104</v>
      </c>
      <c r="E74" s="817" t="s">
        <v>245</v>
      </c>
      <c r="F74" s="821" t="s">
        <v>1780</v>
      </c>
      <c r="G74" s="801">
        <f>+'T-Balan21'!E104</f>
        <v>350</v>
      </c>
      <c r="H74" s="859">
        <v>100</v>
      </c>
      <c r="I74" s="787" t="e">
        <f>+'T-Balan21'!#REF!</f>
        <v>#REF!</v>
      </c>
      <c r="J74" s="402"/>
      <c r="K74" s="402"/>
      <c r="L74" s="485">
        <v>10</v>
      </c>
    </row>
    <row r="75" spans="2:12">
      <c r="B75" s="394">
        <v>54</v>
      </c>
      <c r="C75" s="780">
        <v>4828</v>
      </c>
      <c r="D75" s="401">
        <v>105</v>
      </c>
      <c r="E75" s="817" t="s">
        <v>246</v>
      </c>
      <c r="F75" s="821" t="s">
        <v>1781</v>
      </c>
      <c r="G75" s="801">
        <f>+'T-Balan21'!E105</f>
        <v>218652.5</v>
      </c>
      <c r="H75" s="859">
        <v>101</v>
      </c>
      <c r="I75" s="788"/>
      <c r="J75" s="402"/>
      <c r="K75" s="402"/>
    </row>
    <row r="76" spans="2:12">
      <c r="B76" s="394">
        <v>55</v>
      </c>
      <c r="C76" s="780">
        <v>4828</v>
      </c>
      <c r="D76" s="401">
        <v>106</v>
      </c>
      <c r="E76" s="817" t="s">
        <v>1447</v>
      </c>
      <c r="F76" s="821" t="s">
        <v>1782</v>
      </c>
      <c r="G76" s="801">
        <f>+'T-Balan21'!E106</f>
        <v>59340</v>
      </c>
      <c r="H76" s="859">
        <v>102</v>
      </c>
      <c r="I76" s="788"/>
      <c r="J76" s="402"/>
      <c r="K76" s="402"/>
    </row>
    <row r="77" spans="2:12">
      <c r="B77" s="394">
        <v>56</v>
      </c>
      <c r="C77" s="780">
        <v>4828</v>
      </c>
      <c r="D77" s="401">
        <v>107</v>
      </c>
      <c r="E77" s="817" t="s">
        <v>247</v>
      </c>
      <c r="F77" s="821" t="s">
        <v>1783</v>
      </c>
      <c r="G77" s="801">
        <f>+'T-Balan21'!E107</f>
        <v>10260</v>
      </c>
      <c r="H77" s="859">
        <v>103</v>
      </c>
      <c r="I77" s="788"/>
      <c r="J77" s="402"/>
      <c r="K77" s="402"/>
    </row>
    <row r="78" spans="2:12">
      <c r="C78" s="780">
        <v>4828</v>
      </c>
      <c r="D78" s="401"/>
      <c r="E78" s="817" t="s">
        <v>1811</v>
      </c>
      <c r="F78" s="821" t="s">
        <v>1812</v>
      </c>
      <c r="G78" s="802">
        <f>+'T-Balan21'!E336</f>
        <v>500</v>
      </c>
      <c r="H78" s="859"/>
      <c r="I78" s="788"/>
      <c r="J78" s="402"/>
      <c r="K78" s="402"/>
    </row>
    <row r="79" spans="2:12">
      <c r="D79" s="401"/>
      <c r="E79" s="817"/>
      <c r="F79" s="817"/>
      <c r="G79" s="803">
        <f>SUM(G72:G78)</f>
        <v>352927.5</v>
      </c>
      <c r="H79" s="850"/>
      <c r="I79" s="788"/>
      <c r="J79" s="402"/>
      <c r="K79" s="402"/>
    </row>
    <row r="80" spans="2:12">
      <c r="D80" s="401"/>
      <c r="E80" s="840" t="s">
        <v>1084</v>
      </c>
      <c r="F80" s="840"/>
      <c r="G80" s="840"/>
      <c r="H80" s="858"/>
      <c r="I80" s="788"/>
      <c r="J80" s="402"/>
      <c r="K80" s="402"/>
    </row>
    <row r="81" spans="2:16">
      <c r="B81" s="394">
        <v>57</v>
      </c>
      <c r="C81" s="780">
        <v>4845</v>
      </c>
      <c r="D81" s="401">
        <v>49</v>
      </c>
      <c r="E81" s="817" t="s">
        <v>1511</v>
      </c>
      <c r="F81" s="817"/>
      <c r="G81" s="817"/>
      <c r="H81" s="850">
        <v>45</v>
      </c>
      <c r="I81" s="788">
        <f>+'T-Balan21'!E49</f>
        <v>3789900</v>
      </c>
      <c r="J81" s="402"/>
      <c r="K81" s="402"/>
      <c r="L81" s="485">
        <v>65</v>
      </c>
    </row>
    <row r="82" spans="2:16">
      <c r="B82" s="394">
        <v>58</v>
      </c>
      <c r="C82" s="780">
        <v>4845</v>
      </c>
      <c r="D82" s="401">
        <v>50</v>
      </c>
      <c r="E82" s="817" t="s">
        <v>1233</v>
      </c>
      <c r="F82" s="817"/>
      <c r="G82" s="817"/>
      <c r="H82" s="850">
        <v>534</v>
      </c>
      <c r="I82" s="788">
        <f>+'T-Balan21'!E538</f>
        <v>39853200</v>
      </c>
      <c r="J82" s="402"/>
      <c r="K82" s="402"/>
      <c r="L82" s="485">
        <v>450</v>
      </c>
    </row>
    <row r="83" spans="2:16" ht="13.8" thickBot="1">
      <c r="B83" s="394">
        <v>59</v>
      </c>
      <c r="C83" s="780">
        <v>4840</v>
      </c>
      <c r="D83" s="401">
        <v>51</v>
      </c>
      <c r="E83" s="817" t="s">
        <v>1512</v>
      </c>
      <c r="F83" s="817"/>
      <c r="G83" s="817"/>
      <c r="H83" s="850">
        <v>47</v>
      </c>
      <c r="I83" s="788">
        <f>+'T-Balan21'!E51</f>
        <v>12367722</v>
      </c>
      <c r="J83" s="705">
        <f>+I83+I149</f>
        <v>12367722</v>
      </c>
      <c r="K83" s="402"/>
      <c r="L83" s="485">
        <v>100</v>
      </c>
    </row>
    <row r="84" spans="2:16" ht="13.8" thickBot="1">
      <c r="B84" s="394">
        <v>60</v>
      </c>
      <c r="C84" s="780">
        <v>4845</v>
      </c>
      <c r="D84" s="401">
        <v>52</v>
      </c>
      <c r="E84" s="817" t="s">
        <v>1803</v>
      </c>
      <c r="F84" s="817"/>
      <c r="G84" s="817"/>
      <c r="H84" s="850" t="s">
        <v>1817</v>
      </c>
      <c r="I84" s="788">
        <f>+'T-Balan21'!E52+'T-Balan21'!E487</f>
        <v>3978793</v>
      </c>
      <c r="J84" s="712" t="s">
        <v>1677</v>
      </c>
      <c r="K84" s="560"/>
      <c r="L84" s="485">
        <v>35</v>
      </c>
    </row>
    <row r="85" spans="2:16">
      <c r="B85" s="394">
        <v>61</v>
      </c>
      <c r="D85" s="401"/>
      <c r="E85" s="817" t="s">
        <v>1695</v>
      </c>
      <c r="F85" s="817"/>
      <c r="G85" s="817"/>
      <c r="H85" s="850">
        <v>515</v>
      </c>
      <c r="I85" s="799">
        <f>+'T-Balan21'!E519</f>
        <v>0</v>
      </c>
      <c r="J85" s="560"/>
      <c r="K85" s="560"/>
    </row>
    <row r="86" spans="2:16" ht="13.8" thickBot="1">
      <c r="B86" s="394">
        <v>62</v>
      </c>
      <c r="D86" s="401">
        <v>54</v>
      </c>
      <c r="E86" s="817" t="s">
        <v>16</v>
      </c>
      <c r="F86" s="817"/>
      <c r="G86" s="817"/>
      <c r="H86" s="850">
        <v>50</v>
      </c>
      <c r="I86" s="788">
        <f>+'T-Balan21'!E54</f>
        <v>108073</v>
      </c>
      <c r="J86" s="402"/>
      <c r="K86" s="402"/>
      <c r="L86" s="485">
        <v>2</v>
      </c>
    </row>
    <row r="87" spans="2:16" ht="13.8" thickBot="1">
      <c r="B87" s="394">
        <v>63</v>
      </c>
      <c r="C87" s="780">
        <v>4824</v>
      </c>
      <c r="D87" s="401">
        <v>57</v>
      </c>
      <c r="E87" s="841" t="s">
        <v>19</v>
      </c>
      <c r="F87" s="817"/>
      <c r="G87" s="817"/>
      <c r="H87" s="860" t="s">
        <v>1678</v>
      </c>
      <c r="I87" s="799">
        <f>+'T-Balan21'!E57+'T-Balan21'!E218</f>
        <v>8010243.4500000002</v>
      </c>
      <c r="J87" s="713" t="s">
        <v>1678</v>
      </c>
      <c r="K87" s="691"/>
      <c r="L87" s="485">
        <v>75</v>
      </c>
    </row>
    <row r="88" spans="2:16">
      <c r="B88" s="394">
        <v>64</v>
      </c>
      <c r="C88" s="780">
        <v>4824</v>
      </c>
      <c r="D88" s="401"/>
      <c r="E88" s="841" t="s">
        <v>1514</v>
      </c>
      <c r="F88" s="817"/>
      <c r="G88" s="817"/>
      <c r="H88" s="850"/>
      <c r="I88" s="788"/>
      <c r="J88" s="402"/>
      <c r="K88" s="402"/>
      <c r="L88" s="485">
        <v>1</v>
      </c>
    </row>
    <row r="89" spans="2:16">
      <c r="B89" s="394">
        <v>65</v>
      </c>
      <c r="C89" s="780">
        <v>4801</v>
      </c>
      <c r="D89" s="401">
        <v>58</v>
      </c>
      <c r="E89" s="817" t="s">
        <v>20</v>
      </c>
      <c r="F89" s="817"/>
      <c r="G89" s="817"/>
      <c r="H89" s="850">
        <v>54</v>
      </c>
      <c r="I89" s="788">
        <f>+'T-Balan21'!E58</f>
        <v>1511195.5</v>
      </c>
      <c r="J89" s="402"/>
      <c r="K89" s="402"/>
      <c r="L89" s="485">
        <v>38</v>
      </c>
    </row>
    <row r="90" spans="2:16" ht="13.8" thickBot="1">
      <c r="B90" s="394">
        <v>66</v>
      </c>
      <c r="D90" s="401">
        <v>59</v>
      </c>
      <c r="E90" s="817" t="s">
        <v>21</v>
      </c>
      <c r="F90" s="817"/>
      <c r="G90" s="817"/>
      <c r="H90" s="850">
        <v>55</v>
      </c>
      <c r="I90" s="788">
        <f>+'T-Balan21'!E59</f>
        <v>2092073</v>
      </c>
      <c r="J90" s="402"/>
      <c r="K90" s="402"/>
      <c r="L90" s="485">
        <v>34.5</v>
      </c>
    </row>
    <row r="91" spans="2:16" ht="13.8" thickBot="1">
      <c r="B91" s="394">
        <v>67</v>
      </c>
      <c r="D91" s="401">
        <v>60</v>
      </c>
      <c r="E91" s="841" t="s">
        <v>22</v>
      </c>
      <c r="F91" s="841"/>
      <c r="G91" s="841"/>
      <c r="H91" s="861">
        <v>56</v>
      </c>
      <c r="I91" s="788">
        <f>+'T-Balan21'!E60</f>
        <v>7406002</v>
      </c>
      <c r="J91" s="559" t="s">
        <v>1580</v>
      </c>
      <c r="K91" s="562"/>
      <c r="L91" s="485">
        <v>34</v>
      </c>
    </row>
    <row r="92" spans="2:16" ht="23.4">
      <c r="B92" s="394">
        <v>68</v>
      </c>
      <c r="D92" s="401"/>
      <c r="E92" s="842" t="s">
        <v>1675</v>
      </c>
      <c r="F92" s="829"/>
      <c r="G92" s="829"/>
      <c r="H92" s="857">
        <v>549</v>
      </c>
      <c r="I92" s="788">
        <f>+'T-Balan21'!E553</f>
        <v>0</v>
      </c>
      <c r="J92" s="562"/>
      <c r="K92" s="562"/>
    </row>
    <row r="93" spans="2:16">
      <c r="B93" s="394">
        <v>69</v>
      </c>
      <c r="D93" s="401"/>
      <c r="E93" s="842" t="s">
        <v>1800</v>
      </c>
      <c r="F93" s="829"/>
      <c r="G93" s="829"/>
      <c r="H93" s="857">
        <v>550</v>
      </c>
      <c r="I93" s="788">
        <f>+'T-Balan21'!E554</f>
        <v>1711870</v>
      </c>
      <c r="J93" s="562"/>
      <c r="K93" s="562"/>
    </row>
    <row r="94" spans="2:16">
      <c r="B94" s="394">
        <v>70</v>
      </c>
      <c r="D94" s="401">
        <v>61</v>
      </c>
      <c r="E94" s="817" t="s">
        <v>390</v>
      </c>
      <c r="F94" s="817"/>
      <c r="G94" s="817"/>
      <c r="H94" s="850">
        <v>57</v>
      </c>
      <c r="I94" s="788">
        <f>+'T-Balan21'!E61</f>
        <v>44356</v>
      </c>
      <c r="J94" s="705">
        <v>74630</v>
      </c>
      <c r="K94" s="562"/>
      <c r="P94" s="542">
        <f>+I94</f>
        <v>44356</v>
      </c>
    </row>
    <row r="95" spans="2:16">
      <c r="B95" s="394">
        <v>71</v>
      </c>
      <c r="D95" s="401">
        <v>62</v>
      </c>
      <c r="E95" s="817" t="s">
        <v>23</v>
      </c>
      <c r="F95" s="817"/>
      <c r="G95" s="817"/>
      <c r="H95" s="850">
        <v>58</v>
      </c>
      <c r="I95" s="788">
        <f>+'T-Balan21'!E62</f>
        <v>1178304</v>
      </c>
      <c r="J95" s="402"/>
      <c r="K95" s="402"/>
      <c r="L95" s="485">
        <v>16</v>
      </c>
      <c r="P95" s="563"/>
    </row>
    <row r="96" spans="2:16">
      <c r="B96" s="394">
        <v>72</v>
      </c>
      <c r="D96" s="401">
        <v>63</v>
      </c>
      <c r="E96" s="817" t="s">
        <v>981</v>
      </c>
      <c r="F96" s="817"/>
      <c r="G96" s="817"/>
      <c r="H96" s="850">
        <v>59</v>
      </c>
      <c r="I96" s="788">
        <f>+'T-Balan21'!E63</f>
        <v>361431</v>
      </c>
      <c r="J96" s="402"/>
      <c r="K96" s="402"/>
      <c r="L96" s="485">
        <v>15</v>
      </c>
      <c r="P96" s="563"/>
    </row>
    <row r="97" spans="2:18">
      <c r="B97" s="394">
        <v>73</v>
      </c>
      <c r="C97" s="780">
        <v>4810</v>
      </c>
      <c r="D97" s="401">
        <v>95</v>
      </c>
      <c r="E97" s="817" t="s">
        <v>235</v>
      </c>
      <c r="F97" s="817"/>
      <c r="G97" s="817"/>
      <c r="H97" s="850">
        <v>91</v>
      </c>
      <c r="I97" s="788">
        <f>+'T-Balan21'!E95</f>
        <v>14462616.199999999</v>
      </c>
      <c r="J97" s="402"/>
      <c r="K97" s="402"/>
      <c r="L97" s="485">
        <v>150</v>
      </c>
      <c r="P97" s="563"/>
    </row>
    <row r="98" spans="2:18">
      <c r="B98" s="394">
        <v>74</v>
      </c>
      <c r="D98" s="401">
        <v>94</v>
      </c>
      <c r="E98" s="817" t="s">
        <v>27</v>
      </c>
      <c r="F98" s="817"/>
      <c r="G98" s="817"/>
      <c r="H98" s="850">
        <v>90</v>
      </c>
      <c r="I98" s="788">
        <f>+'T-Balan21'!E94</f>
        <v>1042449.11</v>
      </c>
      <c r="J98" s="705">
        <f>+I98+I99</f>
        <v>4480100.03</v>
      </c>
      <c r="K98" s="402"/>
      <c r="L98" s="485">
        <v>110</v>
      </c>
      <c r="P98" s="563"/>
    </row>
    <row r="99" spans="2:18">
      <c r="B99" s="394">
        <v>75</v>
      </c>
      <c r="C99" s="780">
        <v>4814</v>
      </c>
      <c r="D99" s="401">
        <v>96</v>
      </c>
      <c r="E99" s="817" t="s">
        <v>236</v>
      </c>
      <c r="F99" s="817"/>
      <c r="G99" s="817"/>
      <c r="H99" s="850">
        <v>92</v>
      </c>
      <c r="I99" s="788">
        <f>+'T-Balan21'!E96</f>
        <v>3437650.92</v>
      </c>
      <c r="J99" s="706"/>
      <c r="K99" s="560"/>
      <c r="L99" s="485">
        <f>+I99-N99</f>
        <v>-1684755.9699999997</v>
      </c>
      <c r="N99">
        <v>5122406.8899999997</v>
      </c>
      <c r="P99" s="542">
        <f>+L99</f>
        <v>-1684755.9699999997</v>
      </c>
    </row>
    <row r="100" spans="2:18">
      <c r="B100" s="394">
        <v>76</v>
      </c>
      <c r="D100" s="401">
        <v>97</v>
      </c>
      <c r="E100" s="841" t="s">
        <v>237</v>
      </c>
      <c r="F100" s="829"/>
      <c r="G100" s="829"/>
      <c r="H100" s="850">
        <v>93</v>
      </c>
      <c r="I100" s="788">
        <f>+'T-Balan21'!E97</f>
        <v>671638</v>
      </c>
      <c r="J100" s="705">
        <f>+I100+I67</f>
        <v>15170167.41</v>
      </c>
      <c r="K100" s="562"/>
      <c r="P100" s="563"/>
    </row>
    <row r="101" spans="2:18">
      <c r="B101" s="394">
        <v>77</v>
      </c>
      <c r="D101" s="401">
        <v>98</v>
      </c>
      <c r="E101" s="817" t="s">
        <v>238</v>
      </c>
      <c r="F101" s="817"/>
      <c r="G101" s="817"/>
      <c r="H101" s="850">
        <v>94</v>
      </c>
      <c r="I101" s="788">
        <f>+'T-Balan21'!E98</f>
        <v>2360984</v>
      </c>
      <c r="J101" s="402"/>
      <c r="K101" s="402"/>
      <c r="L101" s="485">
        <v>100</v>
      </c>
    </row>
    <row r="102" spans="2:18" s="62" customFormat="1">
      <c r="B102" s="789"/>
      <c r="C102" s="780"/>
      <c r="D102" s="403"/>
      <c r="E102" s="830" t="s">
        <v>1085</v>
      </c>
      <c r="F102" s="831"/>
      <c r="G102" s="831"/>
      <c r="H102" s="851"/>
      <c r="I102" s="804" t="e">
        <f>SUM(I54:I101)+SUM(I42:I46)</f>
        <v>#REF!</v>
      </c>
      <c r="J102" s="399"/>
      <c r="K102" s="399"/>
      <c r="L102" s="491"/>
    </row>
    <row r="103" spans="2:18">
      <c r="E103" s="837" t="s">
        <v>1404</v>
      </c>
      <c r="F103" s="837"/>
      <c r="G103" s="837"/>
      <c r="H103" s="854"/>
      <c r="I103" s="817"/>
    </row>
    <row r="104" spans="2:18">
      <c r="B104" s="394">
        <v>78</v>
      </c>
      <c r="C104" s="780">
        <v>4845</v>
      </c>
      <c r="D104" s="401">
        <v>72</v>
      </c>
      <c r="E104" s="841" t="s">
        <v>1318</v>
      </c>
      <c r="F104" s="838"/>
      <c r="G104" s="838"/>
      <c r="H104" s="855">
        <v>68</v>
      </c>
      <c r="I104" s="788">
        <f>+'T-Balan21'!E72</f>
        <v>2393738</v>
      </c>
      <c r="J104" s="402"/>
      <c r="K104" s="402"/>
      <c r="L104" s="485">
        <v>90</v>
      </c>
    </row>
    <row r="105" spans="2:18">
      <c r="B105" s="394">
        <v>79</v>
      </c>
      <c r="C105" s="780">
        <v>4831</v>
      </c>
      <c r="D105" s="401">
        <v>74</v>
      </c>
      <c r="E105" s="817" t="s">
        <v>1503</v>
      </c>
      <c r="F105" s="817"/>
      <c r="G105" s="817"/>
      <c r="H105" s="850">
        <v>70</v>
      </c>
      <c r="I105" s="788">
        <f>+'T-Balan21'!E74</f>
        <v>831014</v>
      </c>
      <c r="J105" s="402"/>
      <c r="K105" s="402"/>
      <c r="L105" s="485">
        <v>16</v>
      </c>
    </row>
    <row r="106" spans="2:18">
      <c r="B106" s="394">
        <v>80</v>
      </c>
      <c r="D106" s="401">
        <v>75</v>
      </c>
      <c r="E106" s="817" t="s">
        <v>1320</v>
      </c>
      <c r="F106" s="817"/>
      <c r="G106" s="817"/>
      <c r="H106" s="850">
        <v>71</v>
      </c>
      <c r="I106" s="788">
        <f>+'T-Balan21'!E75</f>
        <v>1456270.61</v>
      </c>
      <c r="J106" s="402"/>
      <c r="K106" s="402"/>
      <c r="L106" s="485">
        <v>14</v>
      </c>
    </row>
    <row r="107" spans="2:18">
      <c r="B107" s="394">
        <v>81</v>
      </c>
      <c r="D107" s="401"/>
      <c r="E107" s="829" t="str">
        <f>+'T-Balan21'!D564</f>
        <v>Water Purifier Machine</v>
      </c>
      <c r="F107" s="817"/>
      <c r="G107" s="817"/>
      <c r="H107" s="850">
        <v>560</v>
      </c>
      <c r="I107" s="788">
        <f>+'T-Balan21'!E564</f>
        <v>28434</v>
      </c>
      <c r="J107" s="402"/>
      <c r="K107" s="402"/>
    </row>
    <row r="108" spans="2:18">
      <c r="B108" s="394">
        <v>82</v>
      </c>
      <c r="C108" s="780">
        <v>4817</v>
      </c>
      <c r="D108" s="401"/>
      <c r="E108" s="817" t="s">
        <v>1691</v>
      </c>
      <c r="F108" s="817"/>
      <c r="G108" s="817"/>
      <c r="H108" s="850">
        <v>543</v>
      </c>
      <c r="I108" s="788">
        <f>+'T-Balan21'!E547</f>
        <v>1551887</v>
      </c>
      <c r="J108" s="402"/>
      <c r="K108" s="402"/>
    </row>
    <row r="109" spans="2:18">
      <c r="B109" s="394">
        <v>83</v>
      </c>
      <c r="D109" s="401">
        <v>76</v>
      </c>
      <c r="E109" s="817" t="s">
        <v>165</v>
      </c>
      <c r="F109" s="817"/>
      <c r="G109" s="817"/>
      <c r="H109" s="850">
        <v>72</v>
      </c>
      <c r="I109" s="788">
        <f>+'T-Balan21'!E76</f>
        <v>3667800</v>
      </c>
      <c r="J109" s="402"/>
      <c r="K109" s="402"/>
      <c r="L109" s="485">
        <v>66</v>
      </c>
    </row>
    <row r="110" spans="2:18">
      <c r="B110" s="394">
        <v>84</v>
      </c>
      <c r="D110" s="401">
        <v>77</v>
      </c>
      <c r="E110" s="817" t="s">
        <v>98</v>
      </c>
      <c r="F110" s="817"/>
      <c r="G110" s="817"/>
      <c r="H110" s="850">
        <v>73</v>
      </c>
      <c r="I110" s="788">
        <f>+'T-Balan21'!E77</f>
        <v>33855</v>
      </c>
      <c r="J110" s="402"/>
      <c r="K110" s="402"/>
      <c r="L110" s="485">
        <v>0.5</v>
      </c>
    </row>
    <row r="111" spans="2:18">
      <c r="B111" s="394">
        <v>85</v>
      </c>
      <c r="D111" s="401">
        <v>78</v>
      </c>
      <c r="E111" s="817" t="s">
        <v>99</v>
      </c>
      <c r="F111" s="817"/>
      <c r="G111" s="817"/>
      <c r="H111" s="850">
        <v>74</v>
      </c>
      <c r="I111" s="788">
        <f>+'T-Balan21'!E78</f>
        <v>386321</v>
      </c>
      <c r="J111" s="402"/>
      <c r="K111" s="402"/>
      <c r="L111" s="485">
        <v>3.5</v>
      </c>
    </row>
    <row r="112" spans="2:18">
      <c r="B112" s="394">
        <v>86</v>
      </c>
      <c r="D112" s="401">
        <v>79</v>
      </c>
      <c r="E112" s="817" t="s">
        <v>100</v>
      </c>
      <c r="F112" s="817"/>
      <c r="G112" s="817"/>
      <c r="H112" s="850">
        <v>75</v>
      </c>
      <c r="I112" s="788">
        <f>+'T-Balan21'!E79</f>
        <v>1111698</v>
      </c>
      <c r="J112" s="402"/>
      <c r="K112" s="402"/>
      <c r="L112" s="485">
        <v>2.5</v>
      </c>
      <c r="R112">
        <v>0.12</v>
      </c>
    </row>
    <row r="113" spans="2:12">
      <c r="D113" s="401"/>
      <c r="E113" s="817" t="s">
        <v>1889</v>
      </c>
      <c r="F113" s="817"/>
      <c r="G113" s="817"/>
      <c r="H113" s="850">
        <v>566</v>
      </c>
      <c r="I113" s="788">
        <f>+'T-Balan21'!E570</f>
        <v>0</v>
      </c>
      <c r="J113" s="402"/>
      <c r="K113" s="402"/>
    </row>
    <row r="114" spans="2:12">
      <c r="B114" s="394">
        <v>87</v>
      </c>
      <c r="D114" s="401">
        <v>80</v>
      </c>
      <c r="E114" s="817" t="s">
        <v>1701</v>
      </c>
      <c r="F114" s="817"/>
      <c r="G114" s="817"/>
      <c r="H114" s="850">
        <v>76</v>
      </c>
      <c r="I114" s="788">
        <f>+'T-Balan21'!E80</f>
        <v>1523620</v>
      </c>
      <c r="J114" s="705">
        <f>+I114+I144</f>
        <v>2917620</v>
      </c>
      <c r="K114" s="402"/>
      <c r="L114" s="485">
        <v>10</v>
      </c>
    </row>
    <row r="115" spans="2:12">
      <c r="B115" s="394">
        <v>88</v>
      </c>
      <c r="C115" s="780">
        <v>4911</v>
      </c>
      <c r="D115" s="401">
        <v>69</v>
      </c>
      <c r="E115" s="817" t="s">
        <v>196</v>
      </c>
      <c r="F115" s="817"/>
      <c r="G115" s="817"/>
      <c r="H115" s="777">
        <v>65</v>
      </c>
      <c r="I115" s="788">
        <f>+'T-Balan21'!E69</f>
        <v>986028</v>
      </c>
      <c r="J115" s="705"/>
      <c r="K115" s="402"/>
      <c r="L115" s="485">
        <v>28</v>
      </c>
    </row>
    <row r="116" spans="2:12" ht="13.8" thickBot="1">
      <c r="B116" s="394">
        <v>89</v>
      </c>
      <c r="D116" s="401">
        <v>82</v>
      </c>
      <c r="E116" s="841" t="s">
        <v>1690</v>
      </c>
      <c r="F116" s="838"/>
      <c r="G116" s="838"/>
      <c r="H116" s="862" t="s">
        <v>1689</v>
      </c>
      <c r="I116" s="788">
        <f>+'T-Balan21'!E82+'T-Balan21'!E110</f>
        <v>1904568</v>
      </c>
      <c r="J116" s="705">
        <v>0</v>
      </c>
      <c r="K116" s="402"/>
    </row>
    <row r="117" spans="2:12" ht="13.8" thickBot="1">
      <c r="B117" s="394">
        <v>90</v>
      </c>
      <c r="C117" s="780">
        <v>4847</v>
      </c>
      <c r="D117" s="401"/>
      <c r="E117" s="817" t="s">
        <v>1479</v>
      </c>
      <c r="F117" s="817"/>
      <c r="G117" s="817"/>
      <c r="H117" s="777" t="s">
        <v>1583</v>
      </c>
      <c r="I117" s="788">
        <f>+'T-Balan21'!E484+'T-Balan21'!E535</f>
        <v>472623</v>
      </c>
      <c r="J117" s="722" t="s">
        <v>1583</v>
      </c>
      <c r="K117" s="562"/>
      <c r="L117" s="485">
        <v>5</v>
      </c>
    </row>
    <row r="118" spans="2:12" s="62" customFormat="1">
      <c r="B118" s="789"/>
      <c r="C118" s="780"/>
      <c r="D118" s="403"/>
      <c r="E118" s="830" t="s">
        <v>1403</v>
      </c>
      <c r="F118" s="831"/>
      <c r="G118" s="831"/>
      <c r="H118" s="851"/>
      <c r="I118" s="805">
        <f>+I104+I105+I106+I109+I110+I111+I112+I114+I115+I116+I117</f>
        <v>14767535.609999999</v>
      </c>
      <c r="J118" s="404"/>
      <c r="K118" s="404"/>
      <c r="L118" s="492"/>
    </row>
    <row r="119" spans="2:12">
      <c r="D119" s="401"/>
      <c r="E119" s="817"/>
      <c r="F119" s="817"/>
      <c r="G119" s="817"/>
      <c r="H119" s="850"/>
      <c r="I119" s="788"/>
      <c r="J119" s="402"/>
      <c r="K119" s="402"/>
    </row>
    <row r="120" spans="2:12">
      <c r="D120" s="401"/>
      <c r="E120" s="837" t="s">
        <v>1086</v>
      </c>
      <c r="F120" s="837"/>
      <c r="G120" s="837"/>
      <c r="H120" s="854"/>
      <c r="I120" s="788"/>
      <c r="J120" s="402"/>
      <c r="K120" s="402"/>
    </row>
    <row r="121" spans="2:12">
      <c r="B121" s="394">
        <v>91</v>
      </c>
      <c r="C121" s="780">
        <v>4795</v>
      </c>
      <c r="D121" s="401">
        <v>64</v>
      </c>
      <c r="E121" s="817" t="s">
        <v>1508</v>
      </c>
      <c r="F121" s="817"/>
      <c r="G121" s="817"/>
      <c r="H121" s="850">
        <v>348</v>
      </c>
      <c r="I121" s="788">
        <f>+'T-Balan21'!E352</f>
        <v>550000000</v>
      </c>
      <c r="J121" s="402"/>
      <c r="K121" s="402"/>
      <c r="L121" s="485">
        <v>900</v>
      </c>
    </row>
    <row r="122" spans="2:12">
      <c r="B122" s="394">
        <v>92</v>
      </c>
      <c r="C122" s="780">
        <v>5967</v>
      </c>
      <c r="D122" s="401"/>
      <c r="E122" s="829" t="s">
        <v>1365</v>
      </c>
      <c r="F122" s="817"/>
      <c r="G122" s="817"/>
      <c r="H122" s="850" t="s">
        <v>1684</v>
      </c>
      <c r="I122" s="799">
        <f>+'T-Balan21'!E324+'T-Balan21'!E323</f>
        <v>10000000</v>
      </c>
      <c r="J122" s="402"/>
      <c r="K122" s="402"/>
      <c r="L122" s="485">
        <v>50</v>
      </c>
    </row>
    <row r="123" spans="2:12">
      <c r="B123" s="394">
        <v>93</v>
      </c>
      <c r="C123" s="780">
        <v>4795</v>
      </c>
      <c r="D123" s="401">
        <v>65</v>
      </c>
      <c r="E123" s="817" t="s">
        <v>1060</v>
      </c>
      <c r="F123" s="817"/>
      <c r="G123" s="817"/>
      <c r="H123" s="850">
        <v>61</v>
      </c>
      <c r="I123" s="806">
        <f>+'T-Balan21'!E65</f>
        <v>0</v>
      </c>
      <c r="J123" s="402"/>
      <c r="K123" s="402"/>
      <c r="L123" s="485">
        <v>25</v>
      </c>
    </row>
    <row r="124" spans="2:12">
      <c r="B124" s="394">
        <v>94</v>
      </c>
      <c r="C124" s="780">
        <v>4795</v>
      </c>
      <c r="D124" s="401">
        <v>66</v>
      </c>
      <c r="E124" s="817" t="s">
        <v>1505</v>
      </c>
      <c r="F124" s="817"/>
      <c r="G124" s="817"/>
      <c r="H124" s="850" t="s">
        <v>1685</v>
      </c>
      <c r="I124" s="799">
        <f>+'T-Balan21'!E66+'T-Balan21'!E491</f>
        <v>253619</v>
      </c>
      <c r="J124" s="402"/>
      <c r="K124" s="402"/>
      <c r="L124" s="485">
        <v>4</v>
      </c>
    </row>
    <row r="125" spans="2:12">
      <c r="B125" s="394">
        <v>95</v>
      </c>
      <c r="C125" s="780">
        <v>4901</v>
      </c>
      <c r="D125" s="401">
        <v>67</v>
      </c>
      <c r="E125" s="817" t="s">
        <v>1431</v>
      </c>
      <c r="F125" s="817"/>
      <c r="G125" s="817"/>
      <c r="H125" s="850" t="s">
        <v>1686</v>
      </c>
      <c r="I125" s="788">
        <f>+'T-Balan21'!E67+'T-Balan21'!E492</f>
        <v>5611701.3499999996</v>
      </c>
      <c r="J125" s="402"/>
      <c r="K125" s="402"/>
      <c r="L125" s="485">
        <v>42</v>
      </c>
    </row>
    <row r="126" spans="2:12">
      <c r="B126" s="394">
        <v>96</v>
      </c>
      <c r="C126" s="780">
        <v>4921</v>
      </c>
      <c r="D126" s="401">
        <v>68</v>
      </c>
      <c r="E126" s="817" t="s">
        <v>1414</v>
      </c>
      <c r="F126" s="817"/>
      <c r="G126" s="817"/>
      <c r="H126" s="850">
        <v>64</v>
      </c>
      <c r="I126" s="788">
        <f>+'T-Balan21'!E68</f>
        <v>1364880</v>
      </c>
      <c r="J126" s="402"/>
      <c r="K126" s="402"/>
    </row>
    <row r="127" spans="2:12">
      <c r="B127" s="394">
        <v>97</v>
      </c>
      <c r="D127" s="401"/>
      <c r="E127" s="782" t="s">
        <v>1818</v>
      </c>
      <c r="H127" s="777">
        <v>46</v>
      </c>
      <c r="I127" s="818">
        <f>+'T-Balan21'!E50</f>
        <v>0</v>
      </c>
      <c r="J127" s="402"/>
      <c r="K127" s="402"/>
    </row>
    <row r="128" spans="2:12" ht="14.25" customHeight="1">
      <c r="B128" s="394">
        <v>98</v>
      </c>
      <c r="D128" s="401">
        <v>70</v>
      </c>
      <c r="E128" s="817" t="s">
        <v>197</v>
      </c>
      <c r="F128" s="817"/>
      <c r="G128" s="817"/>
      <c r="H128" s="850"/>
      <c r="I128" s="788">
        <f>+'T-Balan21'!E70</f>
        <v>0</v>
      </c>
      <c r="J128" s="402"/>
      <c r="K128" s="402"/>
      <c r="L128" s="485">
        <v>0.5</v>
      </c>
    </row>
    <row r="129" spans="2:14" ht="23.25" customHeight="1">
      <c r="B129" s="394">
        <v>99</v>
      </c>
      <c r="C129" s="780">
        <v>5963</v>
      </c>
      <c r="D129" s="401">
        <v>71</v>
      </c>
      <c r="E129" s="4079" t="s">
        <v>1513</v>
      </c>
      <c r="F129" s="4080"/>
      <c r="G129" s="807">
        <f>+'T-Balan21'!E71</f>
        <v>433950</v>
      </c>
      <c r="H129" s="850" t="s">
        <v>1765</v>
      </c>
      <c r="I129" s="788">
        <f>+'T-Balan21'!E71</f>
        <v>433950</v>
      </c>
      <c r="J129" s="402"/>
      <c r="K129" s="402"/>
      <c r="L129" s="485">
        <v>12</v>
      </c>
    </row>
    <row r="130" spans="2:14" ht="24" customHeight="1">
      <c r="B130" s="394">
        <v>100</v>
      </c>
      <c r="D130" s="401"/>
      <c r="E130" s="4081" t="s">
        <v>1756</v>
      </c>
      <c r="F130" s="4082"/>
      <c r="G130" s="808">
        <f>+'T-Balan21'!E555</f>
        <v>586470</v>
      </c>
      <c r="H130" s="850"/>
      <c r="I130" s="788">
        <f>+'T-Balan21'!E555</f>
        <v>586470</v>
      </c>
      <c r="J130" s="402"/>
      <c r="K130" s="402"/>
    </row>
    <row r="131" spans="2:14" s="62" customFormat="1">
      <c r="B131" s="789"/>
      <c r="C131" s="780"/>
      <c r="D131" s="403"/>
      <c r="E131" s="830" t="s">
        <v>1405</v>
      </c>
      <c r="F131" s="831"/>
      <c r="G131" s="831"/>
      <c r="H131" s="851"/>
      <c r="I131" s="790">
        <f>SUM(I121:I130)</f>
        <v>568250620.35000002</v>
      </c>
      <c r="J131" s="398"/>
      <c r="K131" s="398"/>
      <c r="L131" s="720">
        <f>SUM(L121:L129)</f>
        <v>1033.5</v>
      </c>
    </row>
    <row r="132" spans="2:14">
      <c r="D132" s="401"/>
      <c r="E132" s="817"/>
      <c r="F132" s="817"/>
      <c r="G132" s="817"/>
      <c r="H132" s="850"/>
      <c r="I132" s="788"/>
      <c r="J132" s="402"/>
      <c r="K132" s="402"/>
    </row>
    <row r="133" spans="2:14">
      <c r="D133" s="401"/>
      <c r="E133" s="844" t="s">
        <v>1364</v>
      </c>
      <c r="F133" s="845"/>
      <c r="G133" s="845"/>
      <c r="H133" s="863"/>
      <c r="I133" s="809" t="e">
        <f>I40+I102+I131+I118</f>
        <v>#REF!</v>
      </c>
      <c r="J133" s="721"/>
      <c r="K133" s="721"/>
      <c r="L133" s="720">
        <f>L40+L102+L131+L118</f>
        <v>433863064.33416665</v>
      </c>
    </row>
    <row r="134" spans="2:14">
      <c r="D134" s="401"/>
      <c r="E134" s="817" t="s">
        <v>1363</v>
      </c>
      <c r="F134" s="817"/>
      <c r="G134" s="817"/>
      <c r="H134" s="850">
        <v>49</v>
      </c>
      <c r="I134" s="810">
        <f>+'T-Balan21'!F53</f>
        <v>336217252.47000003</v>
      </c>
      <c r="J134" s="440"/>
      <c r="K134" s="440"/>
      <c r="N134">
        <v>180000000</v>
      </c>
    </row>
    <row r="135" spans="2:14">
      <c r="D135" s="401"/>
      <c r="E135" s="846" t="s">
        <v>1366</v>
      </c>
      <c r="F135" s="847"/>
      <c r="G135" s="847"/>
      <c r="H135" s="864"/>
      <c r="I135" s="804" t="e">
        <f>SUM(I133-I134)</f>
        <v>#REF!</v>
      </c>
      <c r="J135" s="399"/>
      <c r="K135" s="399"/>
      <c r="L135" s="492"/>
      <c r="N135" s="65" t="e">
        <f>+I135-N134</f>
        <v>#REF!</v>
      </c>
    </row>
    <row r="136" spans="2:14">
      <c r="E136" s="817"/>
      <c r="F136" s="817"/>
      <c r="G136" s="817"/>
      <c r="H136" s="850"/>
      <c r="I136" s="817"/>
    </row>
    <row r="137" spans="2:14" ht="28.5" customHeight="1">
      <c r="B137" s="811"/>
      <c r="C137" s="812" t="s">
        <v>499</v>
      </c>
      <c r="D137" s="342"/>
      <c r="E137" s="4075" t="s">
        <v>1410</v>
      </c>
      <c r="F137" s="4075"/>
      <c r="G137" s="4076"/>
      <c r="H137" s="865"/>
      <c r="I137" s="817"/>
    </row>
    <row r="138" spans="2:14" ht="13.8" thickBot="1">
      <c r="E138" s="817"/>
      <c r="F138" s="817"/>
      <c r="G138" s="817"/>
      <c r="H138" s="850"/>
      <c r="I138" s="817"/>
    </row>
    <row r="139" spans="2:14" ht="13.8" thickBot="1">
      <c r="B139" s="396">
        <v>101</v>
      </c>
      <c r="C139" s="780">
        <v>4833</v>
      </c>
      <c r="D139" s="81">
        <v>86</v>
      </c>
      <c r="E139" s="817" t="s">
        <v>1507</v>
      </c>
      <c r="F139" s="848" t="s">
        <v>1507</v>
      </c>
      <c r="G139" s="794">
        <f>+'T-Balan21'!E86</f>
        <v>5411849</v>
      </c>
      <c r="H139" s="850" t="s">
        <v>1804</v>
      </c>
      <c r="I139" s="787">
        <f>+'T-Balan21'!E86+'T-Balan21'!E99+'T-Balan21'!E500+'T-Balan21'!E556</f>
        <v>6455196.7403999995</v>
      </c>
      <c r="J139" s="556" t="s">
        <v>1582</v>
      </c>
      <c r="K139" s="691"/>
      <c r="L139" s="485">
        <v>52</v>
      </c>
    </row>
    <row r="140" spans="2:14">
      <c r="B140" s="396"/>
      <c r="E140" s="817"/>
      <c r="F140" s="848" t="s">
        <v>469</v>
      </c>
      <c r="G140" s="796">
        <f>+'T-Balan21'!E99</f>
        <v>236643</v>
      </c>
      <c r="H140" s="850"/>
      <c r="I140" s="788"/>
      <c r="J140" s="691"/>
      <c r="K140" s="691"/>
    </row>
    <row r="141" spans="2:14">
      <c r="B141" s="396"/>
      <c r="E141" s="817"/>
      <c r="F141" s="848" t="s">
        <v>1566</v>
      </c>
      <c r="G141" s="796">
        <f>+'T-Balan21'!E500</f>
        <v>577735</v>
      </c>
      <c r="H141" s="850"/>
      <c r="I141" s="788"/>
      <c r="J141" s="691"/>
      <c r="K141" s="691"/>
    </row>
    <row r="142" spans="2:14">
      <c r="B142" s="396"/>
      <c r="E142" s="817"/>
      <c r="F142" s="824" t="s">
        <v>1757</v>
      </c>
      <c r="G142" s="813">
        <f>+'T-Balan21'!E556</f>
        <v>228969.74040000001</v>
      </c>
      <c r="H142" s="850">
        <v>552</v>
      </c>
      <c r="I142" s="788"/>
      <c r="J142" s="691"/>
      <c r="K142" s="691"/>
    </row>
    <row r="143" spans="2:14">
      <c r="B143" s="396"/>
      <c r="E143" s="817"/>
      <c r="F143" s="817"/>
      <c r="G143" s="814">
        <f>SUM(G139:G142)</f>
        <v>6455196.7403999995</v>
      </c>
      <c r="H143" s="850"/>
      <c r="I143" s="788"/>
      <c r="J143" s="691"/>
      <c r="K143" s="691"/>
    </row>
    <row r="144" spans="2:14">
      <c r="B144" s="396">
        <v>102</v>
      </c>
      <c r="C144" s="780">
        <v>4883</v>
      </c>
      <c r="D144" s="81">
        <v>87</v>
      </c>
      <c r="E144" s="817" t="s">
        <v>1088</v>
      </c>
      <c r="F144" s="817"/>
      <c r="G144" s="817"/>
      <c r="H144" s="850" t="s">
        <v>1688</v>
      </c>
      <c r="I144" s="788">
        <f>+'T-Balan21'!E87</f>
        <v>1394000</v>
      </c>
      <c r="J144" s="402" t="s">
        <v>1682</v>
      </c>
      <c r="K144" s="402"/>
      <c r="L144" s="485">
        <v>12</v>
      </c>
    </row>
    <row r="145" spans="2:27">
      <c r="B145" s="396">
        <v>103</v>
      </c>
      <c r="E145" s="829" t="s">
        <v>376</v>
      </c>
      <c r="F145" s="817"/>
      <c r="G145" s="817"/>
      <c r="H145" s="857">
        <v>500</v>
      </c>
      <c r="I145" s="788">
        <f>+'T-Balan21'!E504</f>
        <v>0</v>
      </c>
      <c r="J145" s="402"/>
      <c r="K145" s="402"/>
    </row>
    <row r="146" spans="2:27" ht="13.8" thickBot="1">
      <c r="B146" s="396">
        <v>104</v>
      </c>
      <c r="D146" s="81">
        <v>88</v>
      </c>
      <c r="E146" s="817" t="s">
        <v>386</v>
      </c>
      <c r="F146" s="817"/>
      <c r="G146" s="817"/>
      <c r="H146" s="850">
        <v>84</v>
      </c>
      <c r="I146" s="788">
        <f>+'T-Balan21'!E88</f>
        <v>2138000</v>
      </c>
      <c r="J146" s="402"/>
      <c r="K146" s="402"/>
      <c r="L146" s="485">
        <v>210</v>
      </c>
    </row>
    <row r="147" spans="2:27" ht="13.8" thickBot="1">
      <c r="B147" s="396">
        <v>105</v>
      </c>
      <c r="D147" s="81">
        <v>89</v>
      </c>
      <c r="E147" s="817" t="s">
        <v>1827</v>
      </c>
      <c r="F147" s="817"/>
      <c r="G147" s="817"/>
      <c r="H147" s="850" t="s">
        <v>1805</v>
      </c>
      <c r="I147" s="799">
        <f>+'T-Balan21'!E89</f>
        <v>460000</v>
      </c>
      <c r="J147" s="561" t="s">
        <v>1581</v>
      </c>
      <c r="K147" s="692"/>
      <c r="L147" s="485">
        <v>10</v>
      </c>
    </row>
    <row r="148" spans="2:27">
      <c r="B148" s="396">
        <v>106</v>
      </c>
      <c r="C148" s="780">
        <v>4882</v>
      </c>
      <c r="D148" s="81">
        <v>90</v>
      </c>
      <c r="E148" s="817" t="s">
        <v>587</v>
      </c>
      <c r="F148" s="817"/>
      <c r="G148" s="817"/>
      <c r="H148" s="850">
        <v>86</v>
      </c>
      <c r="I148" s="788">
        <f>+'T-Balan21'!E90</f>
        <v>2900941</v>
      </c>
      <c r="J148" s="402"/>
      <c r="K148" s="402"/>
      <c r="L148" s="485">
        <v>100</v>
      </c>
    </row>
    <row r="149" spans="2:27">
      <c r="B149" s="396">
        <v>107</v>
      </c>
      <c r="E149" s="817" t="s">
        <v>1177</v>
      </c>
      <c r="F149" s="817"/>
      <c r="G149" s="817"/>
      <c r="H149" s="866">
        <v>539</v>
      </c>
      <c r="I149" s="788">
        <f>+'T-Balan21'!E543</f>
        <v>0</v>
      </c>
      <c r="J149" s="402"/>
      <c r="K149" s="402"/>
      <c r="L149" s="485">
        <v>20</v>
      </c>
      <c r="AA149">
        <v>0.02</v>
      </c>
    </row>
    <row r="150" spans="2:27" s="37" customFormat="1">
      <c r="B150" s="396">
        <v>108</v>
      </c>
      <c r="C150" s="780">
        <v>6503</v>
      </c>
      <c r="D150" s="81">
        <v>92</v>
      </c>
      <c r="E150" s="817" t="s">
        <v>90</v>
      </c>
      <c r="F150" s="817"/>
      <c r="G150" s="817"/>
      <c r="H150" s="850">
        <v>88</v>
      </c>
      <c r="I150" s="788">
        <f>+'T-Balan21'!E92</f>
        <v>83453222.359999999</v>
      </c>
      <c r="J150" s="560">
        <f>+I146+I151+I116+I152</f>
        <v>75542568</v>
      </c>
      <c r="K150" s="560"/>
      <c r="L150" s="490">
        <v>307</v>
      </c>
    </row>
    <row r="151" spans="2:27" s="4" customFormat="1">
      <c r="B151" s="396">
        <v>109</v>
      </c>
      <c r="C151" s="780"/>
      <c r="D151" s="81">
        <v>93</v>
      </c>
      <c r="E151" s="817" t="s">
        <v>91</v>
      </c>
      <c r="F151" s="817"/>
      <c r="G151" s="817"/>
      <c r="H151" s="850">
        <v>89</v>
      </c>
      <c r="I151" s="788">
        <f>+'T-Balan21'!E93</f>
        <v>2500000</v>
      </c>
      <c r="J151" s="402"/>
      <c r="K151" s="402"/>
      <c r="L151" s="488">
        <v>12</v>
      </c>
      <c r="M151" s="31">
        <v>900000</v>
      </c>
      <c r="N151" s="31">
        <v>0</v>
      </c>
      <c r="P151" s="4">
        <v>1</v>
      </c>
      <c r="Q151" s="4" t="s">
        <v>691</v>
      </c>
      <c r="R151" s="4">
        <v>2</v>
      </c>
    </row>
    <row r="152" spans="2:27" s="38" customFormat="1" ht="14.4">
      <c r="B152" s="396">
        <v>110</v>
      </c>
      <c r="C152" s="780"/>
      <c r="D152" s="81">
        <v>18</v>
      </c>
      <c r="E152" s="817" t="s">
        <v>695</v>
      </c>
      <c r="F152" s="817"/>
      <c r="G152" s="817"/>
      <c r="H152" s="850">
        <v>17</v>
      </c>
      <c r="I152" s="788">
        <f>+'T-Balan21'!E21</f>
        <v>69000000</v>
      </c>
      <c r="J152" s="402"/>
      <c r="K152" s="402"/>
      <c r="L152" s="487">
        <v>450</v>
      </c>
      <c r="P152" s="39"/>
      <c r="Q152" s="40"/>
      <c r="R152" s="20" t="s">
        <v>1006</v>
      </c>
      <c r="S152" s="41"/>
    </row>
    <row r="153" spans="2:27">
      <c r="D153" s="401"/>
      <c r="E153" s="846" t="s">
        <v>600</v>
      </c>
      <c r="F153" s="847"/>
      <c r="G153" s="847"/>
      <c r="H153" s="864"/>
      <c r="I153" s="815">
        <f>+I139+I144+I146+I147+I148+I149+I150+I151+I152</f>
        <v>168301360.1004</v>
      </c>
      <c r="J153" s="535"/>
      <c r="K153" s="535"/>
    </row>
    <row r="154" spans="2:27">
      <c r="D154" s="401"/>
      <c r="E154" s="817"/>
      <c r="F154" s="817"/>
      <c r="G154" s="817"/>
      <c r="H154" s="850"/>
      <c r="I154" s="817"/>
    </row>
    <row r="155" spans="2:27">
      <c r="E155" s="833" t="s">
        <v>1411</v>
      </c>
      <c r="F155" s="833"/>
      <c r="G155" s="833"/>
      <c r="H155" s="852"/>
      <c r="I155" s="816" t="e">
        <f>I135+I153</f>
        <v>#REF!</v>
      </c>
      <c r="J155" s="535"/>
      <c r="K155" s="535"/>
    </row>
    <row r="156" spans="2:27">
      <c r="D156" s="401"/>
      <c r="E156" s="817"/>
      <c r="F156" s="817"/>
      <c r="G156" s="817"/>
      <c r="H156" s="850"/>
      <c r="I156" s="788"/>
      <c r="J156" s="402"/>
      <c r="K156" s="402"/>
    </row>
    <row r="157" spans="2:27">
      <c r="D157" s="401"/>
      <c r="E157" s="817"/>
      <c r="F157" s="817"/>
      <c r="G157" s="817"/>
      <c r="H157" s="867"/>
      <c r="I157" s="788"/>
      <c r="J157" s="402"/>
      <c r="K157" s="402"/>
    </row>
    <row r="158" spans="2:27">
      <c r="D158" s="401"/>
      <c r="E158" s="817"/>
      <c r="F158" s="817"/>
      <c r="G158" s="817"/>
      <c r="H158" s="843"/>
      <c r="I158" s="788"/>
      <c r="J158" s="402"/>
      <c r="K158" s="402"/>
    </row>
    <row r="159" spans="2:27">
      <c r="E159" s="817"/>
      <c r="F159" s="817"/>
      <c r="G159" s="817"/>
      <c r="H159" s="843"/>
      <c r="I159" s="817"/>
    </row>
    <row r="160" spans="2:27">
      <c r="E160" s="817"/>
      <c r="F160" s="817"/>
      <c r="G160" s="817"/>
      <c r="H160" s="843"/>
      <c r="I160" s="817"/>
    </row>
    <row r="161" spans="5:11">
      <c r="E161" s="817"/>
      <c r="F161" s="817"/>
      <c r="G161" s="817"/>
      <c r="H161" s="843"/>
      <c r="I161" s="817"/>
    </row>
    <row r="162" spans="5:11">
      <c r="E162" s="817"/>
      <c r="F162" s="817"/>
      <c r="G162" s="817"/>
      <c r="H162" s="843"/>
      <c r="I162" s="817"/>
      <c r="J162" s="38"/>
    </row>
    <row r="163" spans="5:11">
      <c r="E163" s="817"/>
      <c r="F163" s="817"/>
      <c r="G163" s="817"/>
      <c r="H163" s="843"/>
      <c r="I163" s="817"/>
    </row>
    <row r="164" spans="5:11">
      <c r="E164" s="817"/>
      <c r="F164" s="817"/>
      <c r="G164" s="817"/>
      <c r="H164" s="843"/>
      <c r="I164" s="817"/>
    </row>
    <row r="165" spans="5:11">
      <c r="E165" s="817"/>
      <c r="F165" s="817"/>
      <c r="G165" s="817"/>
      <c r="H165" s="843"/>
      <c r="I165" s="817"/>
    </row>
    <row r="166" spans="5:11">
      <c r="E166" s="817"/>
      <c r="F166" s="817"/>
      <c r="G166" s="817"/>
      <c r="H166" s="843"/>
      <c r="I166" s="817"/>
    </row>
    <row r="167" spans="5:11">
      <c r="E167" s="817"/>
      <c r="F167" s="817"/>
      <c r="G167" s="817"/>
      <c r="H167" s="843"/>
      <c r="I167" s="817">
        <f>+'Annexure-1 Schedule'!J57</f>
        <v>72180510.7105795</v>
      </c>
      <c r="J167" s="244"/>
      <c r="K167" s="244"/>
    </row>
    <row r="168" spans="5:11">
      <c r="E168" s="817"/>
      <c r="F168" s="817"/>
      <c r="G168" s="817"/>
      <c r="H168" s="843"/>
      <c r="I168" s="817"/>
    </row>
    <row r="169" spans="5:11">
      <c r="E169" s="817"/>
      <c r="F169" s="817"/>
      <c r="G169" s="817"/>
      <c r="H169" s="843"/>
      <c r="I169" s="817"/>
    </row>
    <row r="170" spans="5:11">
      <c r="E170" s="817"/>
      <c r="F170" s="817"/>
      <c r="G170" s="817"/>
      <c r="H170" s="843"/>
      <c r="I170" s="817"/>
    </row>
    <row r="171" spans="5:11">
      <c r="E171" s="817"/>
      <c r="F171" s="817"/>
      <c r="G171" s="817"/>
      <c r="H171" s="843"/>
      <c r="I171" s="817"/>
    </row>
    <row r="172" spans="5:11">
      <c r="E172" s="817"/>
      <c r="F172" s="817"/>
      <c r="G172" s="817"/>
      <c r="H172" s="843"/>
      <c r="I172" s="817"/>
    </row>
    <row r="173" spans="5:11">
      <c r="E173" s="817"/>
      <c r="F173" s="817"/>
      <c r="G173" s="817"/>
      <c r="H173" s="843"/>
      <c r="I173" s="817"/>
    </row>
    <row r="174" spans="5:11">
      <c r="E174" s="817"/>
      <c r="F174" s="817"/>
      <c r="G174" s="817"/>
      <c r="H174" s="843"/>
      <c r="I174" s="817"/>
    </row>
    <row r="175" spans="5:11">
      <c r="E175" s="817"/>
      <c r="F175" s="817"/>
      <c r="G175" s="817"/>
      <c r="H175" s="843"/>
      <c r="I175" s="817"/>
    </row>
    <row r="176" spans="5:11">
      <c r="E176" s="817"/>
      <c r="F176" s="817"/>
      <c r="G176" s="817"/>
      <c r="H176" s="843"/>
      <c r="I176" s="817"/>
    </row>
    <row r="177" spans="5:9">
      <c r="E177" s="817"/>
      <c r="F177" s="817"/>
      <c r="G177" s="817"/>
      <c r="H177" s="843"/>
      <c r="I177" s="817"/>
    </row>
    <row r="178" spans="5:9">
      <c r="E178" s="817"/>
      <c r="F178" s="817"/>
      <c r="G178" s="817"/>
      <c r="H178" s="843"/>
      <c r="I178" s="817"/>
    </row>
    <row r="179" spans="5:9">
      <c r="E179" s="817"/>
      <c r="F179" s="817"/>
      <c r="G179" s="817"/>
      <c r="H179" s="843"/>
      <c r="I179" s="817"/>
    </row>
    <row r="180" spans="5:9">
      <c r="E180" s="817"/>
      <c r="F180" s="817"/>
      <c r="G180" s="817"/>
      <c r="H180" s="843"/>
      <c r="I180" s="817"/>
    </row>
    <row r="181" spans="5:9">
      <c r="E181" s="817"/>
      <c r="F181" s="817"/>
      <c r="G181" s="817"/>
      <c r="H181" s="843"/>
      <c r="I181" s="817"/>
    </row>
    <row r="182" spans="5:9">
      <c r="E182" s="817"/>
      <c r="F182" s="817"/>
      <c r="G182" s="817"/>
      <c r="H182" s="843"/>
      <c r="I182" s="817"/>
    </row>
    <row r="183" spans="5:9">
      <c r="E183" s="817"/>
      <c r="F183" s="817"/>
      <c r="G183" s="817"/>
      <c r="H183" s="843"/>
      <c r="I183" s="817"/>
    </row>
    <row r="184" spans="5:9">
      <c r="E184" s="817"/>
      <c r="F184" s="817"/>
      <c r="G184" s="817"/>
      <c r="H184" s="843"/>
      <c r="I184" s="817"/>
    </row>
    <row r="185" spans="5:9">
      <c r="E185" s="817"/>
      <c r="F185" s="817"/>
      <c r="G185" s="817"/>
      <c r="H185" s="843"/>
      <c r="I185" s="817"/>
    </row>
    <row r="186" spans="5:9">
      <c r="E186" s="817"/>
      <c r="F186" s="817"/>
      <c r="G186" s="817"/>
      <c r="H186" s="843"/>
      <c r="I186" s="817"/>
    </row>
    <row r="187" spans="5:9">
      <c r="E187" s="817"/>
      <c r="F187" s="817"/>
      <c r="G187" s="817"/>
      <c r="H187" s="843"/>
      <c r="I187" s="817"/>
    </row>
    <row r="188" spans="5:9">
      <c r="E188" s="817"/>
      <c r="F188" s="817"/>
      <c r="G188" s="817"/>
      <c r="H188" s="843"/>
      <c r="I188" s="817"/>
    </row>
    <row r="189" spans="5:9">
      <c r="E189" s="817"/>
      <c r="F189" s="817"/>
      <c r="G189" s="817"/>
      <c r="H189" s="843"/>
      <c r="I189" s="817"/>
    </row>
    <row r="190" spans="5:9">
      <c r="E190" s="817"/>
      <c r="F190" s="817"/>
      <c r="G190" s="817"/>
      <c r="H190" s="843"/>
      <c r="I190" s="817"/>
    </row>
    <row r="191" spans="5:9">
      <c r="E191" s="817"/>
      <c r="F191" s="817"/>
      <c r="G191" s="817"/>
      <c r="H191" s="843"/>
      <c r="I191" s="817"/>
    </row>
    <row r="192" spans="5:9">
      <c r="E192" s="817"/>
      <c r="F192" s="817"/>
      <c r="G192" s="817"/>
      <c r="H192" s="843"/>
      <c r="I192" s="817"/>
    </row>
    <row r="193" spans="5:9">
      <c r="E193" s="817"/>
      <c r="F193" s="817"/>
      <c r="G193" s="817"/>
      <c r="H193" s="843"/>
      <c r="I193" s="817"/>
    </row>
    <row r="194" spans="5:9">
      <c r="E194" s="817"/>
      <c r="F194" s="817"/>
      <c r="G194" s="817"/>
      <c r="H194" s="843"/>
      <c r="I194" s="817"/>
    </row>
    <row r="195" spans="5:9">
      <c r="E195" s="817"/>
      <c r="F195" s="817"/>
      <c r="G195" s="817"/>
      <c r="H195" s="843"/>
      <c r="I195" s="817"/>
    </row>
    <row r="196" spans="5:9">
      <c r="E196" s="817"/>
      <c r="F196" s="817"/>
      <c r="G196" s="817"/>
      <c r="H196" s="843"/>
      <c r="I196" s="817"/>
    </row>
    <row r="210" spans="9:11">
      <c r="I210" s="818">
        <v>0</v>
      </c>
      <c r="J210" s="444"/>
      <c r="K210" s="444"/>
    </row>
  </sheetData>
  <mergeCells count="10">
    <mergeCell ref="E137:G137"/>
    <mergeCell ref="N37:R37"/>
    <mergeCell ref="N22:R22"/>
    <mergeCell ref="B1:I1"/>
    <mergeCell ref="B2:I2"/>
    <mergeCell ref="B4:I4"/>
    <mergeCell ref="E129:F129"/>
    <mergeCell ref="E130:F130"/>
    <mergeCell ref="H8:H10"/>
    <mergeCell ref="H14:H15"/>
  </mergeCells>
  <phoneticPr fontId="0" type="noConversion"/>
  <pageMargins left="0.47" right="0.34" top="0.56999999999999995" bottom="0.86" header="0.5" footer="0.5"/>
  <pageSetup paperSize="9" scale="85" orientation="portrait" horizontalDpi="180" verticalDpi="180" r:id="rId1"/>
  <headerFooter alignWithMargins="0">
    <oddFooter>&amp;LMd. Abdul Mazid&amp;CPage &amp;P&amp;R&amp;D</oddFooter>
  </headerFooter>
  <rowBreaks count="3" manualBreakCount="3">
    <brk id="53" min="1" max="8" man="1"/>
    <brk id="118" min="1" max="8" man="1"/>
    <brk id="157" min="1" max="7"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9">
    <tabColor rgb="FFFF0000"/>
  </sheetPr>
  <dimension ref="A10:M56"/>
  <sheetViews>
    <sheetView topLeftCell="A7" workbookViewId="0">
      <selection activeCell="G20" sqref="G20"/>
    </sheetView>
  </sheetViews>
  <sheetFormatPr defaultRowHeight="13.2"/>
  <cols>
    <col min="1" max="1" width="12" customWidth="1"/>
    <col min="2" max="2" width="7" customWidth="1"/>
    <col min="3" max="3" width="4.5546875" customWidth="1"/>
    <col min="7" max="7" width="18.88671875" customWidth="1"/>
    <col min="9" max="9" width="6.5546875" customWidth="1"/>
    <col min="13" max="13" width="23" customWidth="1"/>
  </cols>
  <sheetData>
    <row r="10" spans="1:9" ht="21">
      <c r="A10" s="4087" t="s">
        <v>487</v>
      </c>
      <c r="B10" s="4087"/>
      <c r="C10" s="4087"/>
      <c r="D10" s="4087"/>
      <c r="E10" s="4087"/>
      <c r="F10" s="4087"/>
      <c r="G10" s="4087"/>
      <c r="H10" s="4087"/>
      <c r="I10" s="4087"/>
    </row>
    <row r="11" spans="1:9" ht="21">
      <c r="A11" s="122"/>
      <c r="B11" s="122"/>
      <c r="C11" s="122"/>
      <c r="D11" s="122"/>
      <c r="E11" s="122"/>
      <c r="F11" s="122"/>
      <c r="G11" s="122"/>
      <c r="H11" s="122"/>
      <c r="I11" s="122"/>
    </row>
    <row r="12" spans="1:9" ht="21">
      <c r="A12" s="122"/>
      <c r="B12" s="122"/>
      <c r="C12" s="122"/>
      <c r="D12" s="122"/>
      <c r="E12" s="122"/>
      <c r="F12" s="122"/>
      <c r="G12" s="122"/>
      <c r="H12" s="122"/>
      <c r="I12" s="122"/>
    </row>
    <row r="14" spans="1:9">
      <c r="A14" s="4088" t="s">
        <v>1844</v>
      </c>
      <c r="B14" s="4088"/>
      <c r="C14" s="4088"/>
      <c r="D14" s="4088"/>
      <c r="E14" s="4088"/>
      <c r="F14" s="4088"/>
      <c r="G14" s="4088"/>
      <c r="H14" s="4088"/>
      <c r="I14" s="4088"/>
    </row>
    <row r="15" spans="1:9">
      <c r="A15" s="4088"/>
      <c r="B15" s="4088"/>
      <c r="C15" s="4088"/>
      <c r="D15" s="4088"/>
      <c r="E15" s="4088"/>
      <c r="F15" s="4088"/>
      <c r="G15" s="4088"/>
      <c r="H15" s="4088"/>
      <c r="I15" s="4088"/>
    </row>
    <row r="16" spans="1:9">
      <c r="A16" s="4088"/>
      <c r="B16" s="4088"/>
      <c r="C16" s="4088"/>
      <c r="D16" s="4088"/>
      <c r="E16" s="4088"/>
      <c r="F16" s="4088"/>
      <c r="G16" s="4088"/>
      <c r="H16" s="4088"/>
      <c r="I16" s="4088"/>
    </row>
    <row r="17" spans="1:13">
      <c r="A17" s="4088"/>
      <c r="B17" s="4088"/>
      <c r="C17" s="4088"/>
      <c r="D17" s="4088"/>
      <c r="E17" s="4088"/>
      <c r="F17" s="4088"/>
      <c r="G17" s="4088"/>
      <c r="H17" s="4088"/>
      <c r="I17" s="4088"/>
    </row>
    <row r="18" spans="1:13">
      <c r="A18" s="4088"/>
      <c r="B18" s="4088"/>
      <c r="C18" s="4088"/>
      <c r="D18" s="4088"/>
      <c r="E18" s="4088"/>
      <c r="F18" s="4088"/>
      <c r="G18" s="4088"/>
      <c r="H18" s="4088"/>
      <c r="I18" s="4088"/>
    </row>
    <row r="19" spans="1:13">
      <c r="M19">
        <v>3235173517</v>
      </c>
    </row>
    <row r="20" spans="1:13">
      <c r="M20" s="65">
        <f>+'xl-sbc comi'!O9</f>
        <v>4648347757.5950003</v>
      </c>
    </row>
    <row r="23" spans="1:13">
      <c r="M23" s="65">
        <f>+M19/M20*100</f>
        <v>69.59835377449987</v>
      </c>
    </row>
    <row r="24" spans="1:13">
      <c r="M24" s="65"/>
    </row>
    <row r="25" spans="1:13">
      <c r="M25" s="65"/>
    </row>
    <row r="26" spans="1:13">
      <c r="M26" s="65"/>
    </row>
    <row r="27" spans="1:13">
      <c r="M27" s="65"/>
    </row>
    <row r="28" spans="1:13">
      <c r="M28" s="65"/>
    </row>
    <row r="29" spans="1:13">
      <c r="M29" s="65"/>
    </row>
    <row r="30" spans="1:13">
      <c r="M30" s="65"/>
    </row>
    <row r="31" spans="1:13">
      <c r="M31" s="65"/>
    </row>
    <row r="32" spans="1:13">
      <c r="M32" s="65"/>
    </row>
    <row r="33" spans="1:13">
      <c r="M33" s="65"/>
    </row>
    <row r="34" spans="1:13">
      <c r="M34" s="65"/>
    </row>
    <row r="35" spans="1:13">
      <c r="M35" s="65"/>
    </row>
    <row r="36" spans="1:13">
      <c r="M36" s="65"/>
    </row>
    <row r="37" spans="1:13">
      <c r="M37" s="65"/>
    </row>
    <row r="39" spans="1:13">
      <c r="C39" s="4089"/>
      <c r="D39" s="4089"/>
      <c r="E39" s="4089"/>
      <c r="F39" s="4089"/>
      <c r="G39" s="4090"/>
      <c r="H39" s="4090"/>
      <c r="I39" s="4090"/>
    </row>
    <row r="40" spans="1:13">
      <c r="A40" s="4085"/>
      <c r="B40" s="4085"/>
      <c r="C40" s="4085"/>
      <c r="D40" s="4086"/>
      <c r="E40" s="4086"/>
      <c r="F40" s="4086"/>
      <c r="G40" s="121"/>
      <c r="H40" s="121"/>
      <c r="I40" s="121"/>
    </row>
    <row r="41" spans="1:13">
      <c r="C41" s="121"/>
      <c r="D41" s="121"/>
      <c r="E41" s="121"/>
      <c r="F41" s="121"/>
      <c r="G41" s="121"/>
      <c r="H41" s="121"/>
      <c r="I41" s="121"/>
    </row>
    <row r="42" spans="1:13">
      <c r="A42" s="4093">
        <f>+Misc.21!A57</f>
        <v>0</v>
      </c>
      <c r="B42" s="4094"/>
      <c r="C42" s="4092" t="e">
        <f>+Misc.21!#REF!</f>
        <v>#REF!</v>
      </c>
      <c r="D42" s="4092"/>
      <c r="E42" s="4092"/>
      <c r="F42" s="4092"/>
      <c r="G42" s="4095" t="e">
        <f>+Misc.21!#REF!</f>
        <v>#REF!</v>
      </c>
      <c r="H42" s="4095"/>
      <c r="I42" s="4095"/>
    </row>
    <row r="43" spans="1:13" ht="13.8">
      <c r="C43" s="4091" t="s">
        <v>488</v>
      </c>
      <c r="D43" s="4091"/>
      <c r="E43" s="4091"/>
      <c r="F43" s="4091"/>
      <c r="G43" s="4091" t="s">
        <v>488</v>
      </c>
      <c r="H43" s="4091"/>
      <c r="I43" s="4091"/>
    </row>
    <row r="44" spans="1:13">
      <c r="C44" s="121"/>
      <c r="D44" s="121"/>
      <c r="E44" s="121"/>
      <c r="F44" s="121"/>
      <c r="G44" s="121"/>
      <c r="H44" s="121"/>
      <c r="I44" s="121"/>
    </row>
    <row r="45" spans="1:13">
      <c r="C45" s="121"/>
      <c r="D45" s="121"/>
      <c r="E45" s="121"/>
      <c r="F45" s="121"/>
      <c r="G45" s="121"/>
      <c r="H45" s="121"/>
      <c r="I45" s="121"/>
    </row>
    <row r="46" spans="1:13">
      <c r="C46" s="121"/>
      <c r="D46" s="121"/>
      <c r="E46" s="121"/>
      <c r="F46" s="121"/>
      <c r="G46" s="121"/>
      <c r="H46" s="121"/>
      <c r="I46" s="121"/>
    </row>
    <row r="47" spans="1:13">
      <c r="C47" s="121"/>
      <c r="D47" s="121"/>
      <c r="E47" s="121"/>
      <c r="F47" s="121"/>
      <c r="G47" s="121"/>
      <c r="H47" s="121"/>
      <c r="I47" s="121"/>
    </row>
    <row r="48" spans="1:13">
      <c r="C48" s="121"/>
      <c r="D48" s="121"/>
      <c r="E48" s="121"/>
      <c r="F48" s="121"/>
      <c r="G48" s="121"/>
      <c r="H48" s="121"/>
      <c r="I48" s="121"/>
    </row>
    <row r="49" spans="3:9">
      <c r="C49" s="121"/>
      <c r="D49" s="121"/>
      <c r="E49" s="121"/>
      <c r="F49" s="121"/>
      <c r="G49" s="121"/>
      <c r="H49" s="121"/>
      <c r="I49" s="121"/>
    </row>
    <row r="50" spans="3:9">
      <c r="C50" s="121"/>
      <c r="D50" s="121"/>
      <c r="E50" s="121"/>
      <c r="F50" s="121"/>
      <c r="G50" s="121"/>
      <c r="H50" s="121"/>
      <c r="I50" s="121"/>
    </row>
    <row r="51" spans="3:9">
      <c r="C51" s="121"/>
      <c r="D51" s="121"/>
      <c r="E51" s="121"/>
      <c r="F51" s="121"/>
      <c r="G51" s="121"/>
      <c r="H51" s="121"/>
      <c r="I51" s="121"/>
    </row>
    <row r="52" spans="3:9">
      <c r="C52" s="121"/>
      <c r="D52" s="121"/>
      <c r="E52" s="121"/>
      <c r="F52" s="121"/>
      <c r="G52" s="121"/>
      <c r="H52" s="121"/>
      <c r="I52" s="121"/>
    </row>
    <row r="53" spans="3:9">
      <c r="C53" s="121"/>
      <c r="D53" s="121"/>
      <c r="E53" s="121"/>
      <c r="F53" s="121"/>
      <c r="G53" s="121"/>
      <c r="H53" s="121"/>
      <c r="I53" s="121"/>
    </row>
    <row r="54" spans="3:9">
      <c r="C54" s="121"/>
      <c r="D54" s="121"/>
      <c r="E54" s="121"/>
      <c r="F54" s="121"/>
      <c r="G54" s="121"/>
      <c r="H54" s="121"/>
      <c r="I54" s="121"/>
    </row>
    <row r="55" spans="3:9">
      <c r="C55" s="121"/>
      <c r="D55" s="121"/>
      <c r="E55" s="121"/>
      <c r="F55" s="121"/>
      <c r="G55" s="121"/>
      <c r="H55" s="121"/>
      <c r="I55" s="121"/>
    </row>
    <row r="56" spans="3:9">
      <c r="C56" s="121"/>
      <c r="D56" s="121"/>
      <c r="E56" s="121"/>
      <c r="F56" s="121"/>
      <c r="G56" s="121"/>
      <c r="H56" s="121"/>
      <c r="I56" s="121"/>
    </row>
  </sheetData>
  <mergeCells count="11">
    <mergeCell ref="G43:I43"/>
    <mergeCell ref="C42:F42"/>
    <mergeCell ref="C43:F43"/>
    <mergeCell ref="A42:B42"/>
    <mergeCell ref="G42:I42"/>
    <mergeCell ref="A40:C40"/>
    <mergeCell ref="D40:F40"/>
    <mergeCell ref="A10:I10"/>
    <mergeCell ref="A14:I18"/>
    <mergeCell ref="C39:F39"/>
    <mergeCell ref="G39:I39"/>
  </mergeCells>
  <phoneticPr fontId="92" type="noConversion"/>
  <pageMargins left="0.75" right="0.75" top="0.63" bottom="1" header="0.5" footer="0.5"/>
  <pageSetup paperSize="9" orientation="portrait" horizontalDpi="180" verticalDpi="180"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17">
    <tabColor rgb="FFFF0000"/>
  </sheetPr>
  <dimension ref="B1:H97"/>
  <sheetViews>
    <sheetView workbookViewId="0">
      <selection activeCell="K11" sqref="K11"/>
    </sheetView>
  </sheetViews>
  <sheetFormatPr defaultRowHeight="13.2"/>
  <cols>
    <col min="1" max="1" width="4.5546875" customWidth="1"/>
    <col min="2" max="2" width="7.109375" customWidth="1"/>
    <col min="3" max="3" width="30.109375" customWidth="1"/>
    <col min="4" max="4" width="17.44140625" customWidth="1"/>
    <col min="5" max="5" width="5.44140625" customWidth="1"/>
    <col min="6" max="6" width="35.109375" customWidth="1"/>
    <col min="7" max="7" width="19" customWidth="1"/>
  </cols>
  <sheetData>
    <row r="1" spans="2:8" ht="27">
      <c r="B1" s="82" t="s">
        <v>403</v>
      </c>
      <c r="C1" s="83"/>
      <c r="D1" s="83"/>
      <c r="E1" s="83"/>
      <c r="F1" s="83"/>
      <c r="G1" s="83"/>
      <c r="H1" s="84"/>
    </row>
    <row r="2" spans="2:8" ht="19.2">
      <c r="B2" s="85" t="s">
        <v>404</v>
      </c>
      <c r="C2" s="83"/>
      <c r="D2" s="83"/>
      <c r="E2" s="83"/>
      <c r="F2" s="83"/>
      <c r="G2" s="83"/>
      <c r="H2" s="84"/>
    </row>
    <row r="3" spans="2:8" ht="19.2">
      <c r="B3" s="85" t="s">
        <v>1845</v>
      </c>
      <c r="C3" s="83"/>
      <c r="D3" s="83"/>
      <c r="E3" s="83"/>
      <c r="F3" s="83"/>
      <c r="G3" s="83"/>
      <c r="H3" s="84"/>
    </row>
    <row r="4" spans="2:8" ht="17.399999999999999" thickBot="1">
      <c r="B4" s="86"/>
      <c r="C4" s="86"/>
      <c r="D4" s="86"/>
      <c r="E4" s="86"/>
      <c r="F4" s="86"/>
      <c r="G4" s="86" t="s">
        <v>405</v>
      </c>
      <c r="H4" s="84"/>
    </row>
    <row r="5" spans="2:8" s="93" customFormat="1" ht="16.2" thickTop="1" thickBot="1">
      <c r="B5" s="91" t="s">
        <v>406</v>
      </c>
      <c r="C5" s="91" t="s">
        <v>407</v>
      </c>
      <c r="D5" s="91" t="s">
        <v>408</v>
      </c>
      <c r="E5" s="91" t="s">
        <v>406</v>
      </c>
      <c r="F5" s="91" t="s">
        <v>409</v>
      </c>
      <c r="G5" s="91" t="s">
        <v>408</v>
      </c>
      <c r="H5" s="92"/>
    </row>
    <row r="6" spans="2:8" s="93" customFormat="1" ht="20.25" customHeight="1" thickTop="1">
      <c r="B6" s="94">
        <v>1</v>
      </c>
      <c r="C6" s="899" t="s">
        <v>198</v>
      </c>
      <c r="D6" s="95">
        <f>+'Notes 4-33'!D86</f>
        <v>7366571514.1199999</v>
      </c>
      <c r="E6" s="96">
        <v>1</v>
      </c>
      <c r="F6" s="900" t="s">
        <v>199</v>
      </c>
      <c r="G6" s="97">
        <f>+'Balance Sheet-sbc'!F55</f>
        <v>755047252</v>
      </c>
      <c r="H6" s="98"/>
    </row>
    <row r="7" spans="2:8" s="93" customFormat="1" ht="50.4">
      <c r="B7" s="99">
        <v>2</v>
      </c>
      <c r="C7" s="901" t="s">
        <v>661</v>
      </c>
      <c r="D7" s="95">
        <f>+'Balance Sheet-sbc'!F27</f>
        <v>2354059105.7150002</v>
      </c>
      <c r="E7" s="100">
        <v>2</v>
      </c>
      <c r="F7" s="902" t="s">
        <v>662</v>
      </c>
      <c r="G7" s="95">
        <f>'Asset-21'!L19</f>
        <v>0</v>
      </c>
      <c r="H7" s="98"/>
    </row>
    <row r="8" spans="2:8" s="93" customFormat="1" ht="19.5" customHeight="1">
      <c r="B8" s="99">
        <v>3</v>
      </c>
      <c r="C8" s="901" t="s">
        <v>663</v>
      </c>
      <c r="D8" s="95">
        <f>+'xl-sbc comi'!N16+'xl-sbc comi'!H16</f>
        <v>-312911102.3599999</v>
      </c>
      <c r="E8" s="100">
        <v>3</v>
      </c>
      <c r="F8" s="902" t="s">
        <v>664</v>
      </c>
      <c r="G8" s="95">
        <f>+'Notes 4-33'!D217</f>
        <v>16238700000</v>
      </c>
      <c r="H8" s="98"/>
    </row>
    <row r="9" spans="2:8" s="93" customFormat="1" ht="16.8">
      <c r="B9" s="99">
        <v>4</v>
      </c>
      <c r="C9" s="901" t="s">
        <v>665</v>
      </c>
      <c r="D9" s="95">
        <f>+'xl-sbc comi'!E16</f>
        <v>1207086343.3074999</v>
      </c>
      <c r="E9" s="100">
        <v>4</v>
      </c>
      <c r="F9" s="902" t="s">
        <v>666</v>
      </c>
      <c r="G9" s="95">
        <f>+'Asset-21'!L111</f>
        <v>0</v>
      </c>
      <c r="H9" s="98"/>
    </row>
    <row r="10" spans="2:8" s="93" customFormat="1" ht="33.6">
      <c r="B10" s="99">
        <v>5</v>
      </c>
      <c r="C10" s="901" t="s">
        <v>84</v>
      </c>
      <c r="D10" s="95">
        <f>+'xl-sbc comi'!F16</f>
        <v>72646814.680000007</v>
      </c>
      <c r="E10" s="100">
        <v>5</v>
      </c>
      <c r="F10" s="902" t="s">
        <v>85</v>
      </c>
      <c r="G10" s="95">
        <v>176782</v>
      </c>
      <c r="H10" s="98"/>
    </row>
    <row r="11" spans="2:8" s="93" customFormat="1" ht="50.4">
      <c r="B11" s="99">
        <v>6</v>
      </c>
      <c r="C11" s="901" t="s">
        <v>86</v>
      </c>
      <c r="D11" s="97">
        <v>0</v>
      </c>
      <c r="E11" s="100">
        <v>6</v>
      </c>
      <c r="F11" s="902" t="s">
        <v>87</v>
      </c>
      <c r="G11" s="95">
        <f>+'Asset-21'!I82</f>
        <v>407181687.70200002</v>
      </c>
      <c r="H11" s="98"/>
    </row>
    <row r="12" spans="2:8" s="93" customFormat="1" ht="16.8">
      <c r="B12" s="99">
        <v>7</v>
      </c>
      <c r="C12" s="901" t="s">
        <v>1313</v>
      </c>
      <c r="D12" s="95">
        <f>+'Balance Sheet-sbc'!F33</f>
        <v>4512870076.0200005</v>
      </c>
      <c r="E12" s="100">
        <v>7</v>
      </c>
      <c r="F12" s="902" t="s">
        <v>1314</v>
      </c>
      <c r="G12" s="95" t="e">
        <f>+'Balance Sheet-sbc'!F67:F68</f>
        <v>#VALUE!</v>
      </c>
      <c r="H12" s="98"/>
    </row>
    <row r="13" spans="2:8" s="93" customFormat="1" ht="16.8">
      <c r="B13" s="99">
        <v>8</v>
      </c>
      <c r="C13" s="901" t="s">
        <v>1315</v>
      </c>
      <c r="D13" s="97">
        <f>+'Liability 21'!I115</f>
        <v>0</v>
      </c>
      <c r="E13" s="100">
        <v>8</v>
      </c>
      <c r="F13" s="902" t="s">
        <v>1316</v>
      </c>
      <c r="G13" s="97">
        <f>+'Asset-21'!I43</f>
        <v>789197154.74000001</v>
      </c>
      <c r="H13" s="98"/>
    </row>
    <row r="14" spans="2:8" s="93" customFormat="1" ht="33.6">
      <c r="B14" s="101">
        <v>9</v>
      </c>
      <c r="C14" s="903" t="s">
        <v>1360</v>
      </c>
      <c r="D14" s="95">
        <f>+'Liability 21'!H117</f>
        <v>699188401.49199986</v>
      </c>
      <c r="E14" s="102">
        <v>9</v>
      </c>
      <c r="F14" s="904" t="s">
        <v>145</v>
      </c>
      <c r="G14" s="95">
        <f>+'Balance Sheet-sbc'!F67</f>
        <v>10141649987.42</v>
      </c>
      <c r="H14" s="98"/>
    </row>
    <row r="15" spans="2:8" s="93" customFormat="1" ht="84">
      <c r="B15" s="103">
        <v>1</v>
      </c>
      <c r="C15" s="905" t="s">
        <v>1377</v>
      </c>
      <c r="D15" s="97">
        <v>0</v>
      </c>
      <c r="E15" s="104">
        <v>10</v>
      </c>
      <c r="F15" s="902" t="s">
        <v>1439</v>
      </c>
      <c r="G15" s="95">
        <f>+'Asset-21'!I82</f>
        <v>407181687.70200002</v>
      </c>
      <c r="H15" s="98"/>
    </row>
    <row r="16" spans="2:8" s="93" customFormat="1" ht="50.4">
      <c r="B16" s="94">
        <v>2</v>
      </c>
      <c r="C16" s="899" t="s">
        <v>807</v>
      </c>
      <c r="D16" s="97">
        <v>0</v>
      </c>
      <c r="E16" s="96">
        <v>11</v>
      </c>
      <c r="F16" s="900" t="s">
        <v>808</v>
      </c>
      <c r="G16" s="95">
        <f>+'Asset-21'!I88</f>
        <v>352649.27</v>
      </c>
      <c r="H16" s="98"/>
    </row>
    <row r="17" spans="2:8" s="93" customFormat="1" ht="16.8">
      <c r="B17" s="99"/>
      <c r="C17" s="906"/>
      <c r="D17" s="97">
        <v>0</v>
      </c>
      <c r="E17" s="100">
        <v>12</v>
      </c>
      <c r="F17" s="902" t="s">
        <v>183</v>
      </c>
      <c r="G17" s="97">
        <f>+'Asset-21'!I157</f>
        <v>7243151.9000000004</v>
      </c>
      <c r="H17" s="98"/>
    </row>
    <row r="18" spans="2:8" s="93" customFormat="1" ht="30">
      <c r="B18" s="99"/>
      <c r="C18" s="907"/>
      <c r="D18" s="97">
        <v>0</v>
      </c>
      <c r="E18" s="100">
        <v>13</v>
      </c>
      <c r="F18" s="908" t="s">
        <v>184</v>
      </c>
      <c r="G18" s="97">
        <v>0</v>
      </c>
      <c r="H18" s="98"/>
    </row>
    <row r="19" spans="2:8" s="93" customFormat="1" ht="30.6" thickBot="1">
      <c r="B19" s="105"/>
      <c r="C19" s="909"/>
      <c r="D19" s="97">
        <v>0</v>
      </c>
      <c r="E19" s="100">
        <v>14</v>
      </c>
      <c r="F19" s="910" t="s">
        <v>185</v>
      </c>
      <c r="G19" s="95">
        <f>+'Asset-21'!I25</f>
        <v>683072555.58999991</v>
      </c>
      <c r="H19" s="98"/>
    </row>
    <row r="20" spans="2:8" s="93" customFormat="1" ht="16.2" thickTop="1" thickBot="1">
      <c r="B20" s="106">
        <v>3</v>
      </c>
      <c r="C20" s="911" t="s">
        <v>186</v>
      </c>
      <c r="D20" s="112">
        <f>SUM(D6:D19)</f>
        <v>15899511152.974499</v>
      </c>
      <c r="E20" s="107">
        <v>15</v>
      </c>
      <c r="F20" s="912" t="s">
        <v>187</v>
      </c>
      <c r="G20" s="113" t="e">
        <f>SUM(G6:G19)</f>
        <v>#VALUE!</v>
      </c>
      <c r="H20" s="98"/>
    </row>
    <row r="21" spans="2:8" s="93" customFormat="1" ht="15.6" thickTop="1">
      <c r="B21" s="98"/>
      <c r="C21" s="98"/>
      <c r="D21" s="108"/>
      <c r="E21" s="108"/>
      <c r="F21" s="108"/>
      <c r="G21" s="109"/>
      <c r="H21" s="98"/>
    </row>
    <row r="22" spans="2:8" ht="16.8">
      <c r="B22" s="87"/>
      <c r="C22" s="87"/>
      <c r="D22" s="88"/>
      <c r="E22" s="88"/>
      <c r="F22" s="88"/>
      <c r="G22" s="89"/>
      <c r="H22" s="87"/>
    </row>
    <row r="23" spans="2:8" ht="16.8">
      <c r="B23" s="87"/>
      <c r="C23" s="87"/>
      <c r="D23" s="88"/>
      <c r="E23" s="88"/>
      <c r="F23" s="88"/>
      <c r="G23" s="89"/>
      <c r="H23" s="87"/>
    </row>
    <row r="24" spans="2:8" ht="16.8">
      <c r="B24" s="87"/>
      <c r="C24" s="87"/>
      <c r="D24" s="88"/>
      <c r="E24" s="88"/>
      <c r="F24" s="88"/>
      <c r="G24" s="89"/>
      <c r="H24" s="87"/>
    </row>
    <row r="25" spans="2:8" ht="16.8">
      <c r="B25" s="87"/>
      <c r="C25" s="87"/>
      <c r="D25" s="88"/>
      <c r="E25" s="88"/>
      <c r="F25" s="88"/>
      <c r="G25" s="89"/>
      <c r="H25" s="87"/>
    </row>
    <row r="26" spans="2:8" ht="16.8">
      <c r="B26" s="87"/>
      <c r="C26" s="87"/>
      <c r="D26" s="88"/>
      <c r="E26" s="88"/>
      <c r="F26" s="88"/>
      <c r="G26" s="89"/>
      <c r="H26" s="87"/>
    </row>
    <row r="27" spans="2:8" ht="16.8">
      <c r="B27" s="87"/>
      <c r="C27" s="87"/>
      <c r="D27" s="88"/>
      <c r="E27" s="88"/>
      <c r="F27" s="88"/>
      <c r="G27" s="89"/>
      <c r="H27" s="87"/>
    </row>
    <row r="28" spans="2:8" ht="16.8">
      <c r="B28" s="87"/>
      <c r="C28" s="87"/>
      <c r="D28" s="87"/>
      <c r="E28" s="87"/>
      <c r="F28" s="87"/>
      <c r="G28" s="90"/>
      <c r="H28" s="87"/>
    </row>
    <row r="29" spans="2:8" s="93" customFormat="1" ht="15">
      <c r="B29" s="913"/>
      <c r="C29" s="111" t="s">
        <v>905</v>
      </c>
      <c r="D29" s="111" t="s">
        <v>906</v>
      </c>
      <c r="E29" s="913"/>
      <c r="F29" s="914" t="s">
        <v>188</v>
      </c>
      <c r="G29" s="111" t="s">
        <v>189</v>
      </c>
      <c r="H29" s="110"/>
    </row>
    <row r="30" spans="2:8" s="93" customFormat="1" ht="15">
      <c r="B30" s="913"/>
      <c r="C30" s="913" t="s">
        <v>190</v>
      </c>
      <c r="D30" s="913" t="s">
        <v>190</v>
      </c>
      <c r="E30" s="913"/>
      <c r="F30" s="913"/>
      <c r="G30" s="111"/>
      <c r="H30" s="110"/>
    </row>
    <row r="31" spans="2:8" ht="16.8">
      <c r="B31" s="87"/>
      <c r="C31" s="87"/>
      <c r="D31" s="84"/>
      <c r="E31" s="87"/>
      <c r="F31" s="87"/>
      <c r="G31" s="90"/>
      <c r="H31" s="87"/>
    </row>
    <row r="32" spans="2:8" ht="16.8">
      <c r="B32" s="87"/>
      <c r="C32" s="87"/>
      <c r="D32" s="84"/>
      <c r="E32" s="87"/>
      <c r="F32" s="87"/>
      <c r="G32" s="90"/>
      <c r="H32" s="87"/>
    </row>
    <row r="33" spans="2:8" ht="16.8">
      <c r="B33" s="87"/>
      <c r="C33" s="87"/>
      <c r="D33" s="84"/>
      <c r="E33" s="87"/>
      <c r="F33" s="87"/>
      <c r="G33" s="90"/>
      <c r="H33" s="87"/>
    </row>
    <row r="34" spans="2:8" ht="16.8">
      <c r="B34" s="87"/>
      <c r="C34" s="87"/>
      <c r="D34" s="84"/>
      <c r="E34" s="87"/>
      <c r="F34" s="87"/>
      <c r="G34" s="90"/>
      <c r="H34" s="87"/>
    </row>
    <row r="35" spans="2:8" ht="16.8">
      <c r="B35" s="87"/>
      <c r="C35" s="87"/>
      <c r="D35" s="84"/>
      <c r="E35" s="87"/>
      <c r="F35" s="87"/>
      <c r="G35" s="90"/>
      <c r="H35" s="87"/>
    </row>
    <row r="36" spans="2:8" ht="16.8">
      <c r="B36" s="87"/>
      <c r="C36" s="87"/>
      <c r="D36" s="84"/>
      <c r="E36" s="87"/>
      <c r="F36" s="87"/>
      <c r="G36" s="90"/>
      <c r="H36" s="87"/>
    </row>
    <row r="37" spans="2:8" ht="16.8">
      <c r="B37" s="87"/>
      <c r="C37" s="87"/>
      <c r="D37" s="84"/>
      <c r="E37" s="87"/>
      <c r="F37" s="87"/>
      <c r="G37" s="90"/>
      <c r="H37" s="87"/>
    </row>
    <row r="38" spans="2:8" ht="16.8">
      <c r="B38" s="87"/>
      <c r="C38" s="87"/>
      <c r="D38" s="84"/>
      <c r="E38" s="87"/>
      <c r="F38" s="87"/>
      <c r="G38" s="90"/>
      <c r="H38" s="87"/>
    </row>
    <row r="39" spans="2:8" ht="16.8">
      <c r="B39" s="87"/>
      <c r="C39" s="87"/>
      <c r="D39" s="84"/>
      <c r="E39" s="87"/>
      <c r="F39" s="87"/>
      <c r="G39" s="90"/>
      <c r="H39" s="87"/>
    </row>
    <row r="40" spans="2:8" ht="16.8">
      <c r="B40" s="87"/>
      <c r="C40" s="87"/>
      <c r="D40" s="84"/>
      <c r="E40" s="87"/>
      <c r="F40" s="87"/>
      <c r="G40" s="90"/>
      <c r="H40" s="87"/>
    </row>
    <row r="41" spans="2:8" ht="16.8">
      <c r="B41" s="87"/>
      <c r="C41" s="87"/>
      <c r="D41" s="84"/>
      <c r="E41" s="87"/>
      <c r="F41" s="87"/>
      <c r="G41" s="90"/>
      <c r="H41" s="87"/>
    </row>
    <row r="42" spans="2:8" ht="16.8">
      <c r="B42" s="87"/>
      <c r="C42" s="87"/>
      <c r="D42" s="84"/>
      <c r="E42" s="87"/>
      <c r="F42" s="87"/>
      <c r="G42" s="90"/>
      <c r="H42" s="87"/>
    </row>
    <row r="43" spans="2:8" ht="16.8">
      <c r="B43" s="87"/>
      <c r="C43" s="87"/>
      <c r="D43" s="84"/>
      <c r="E43" s="87"/>
      <c r="F43" s="87"/>
      <c r="G43" s="90"/>
      <c r="H43" s="87"/>
    </row>
    <row r="44" spans="2:8" ht="16.8">
      <c r="B44" s="87"/>
      <c r="C44" s="87"/>
      <c r="D44" s="84"/>
      <c r="E44" s="87"/>
      <c r="F44" s="87"/>
      <c r="G44" s="90"/>
      <c r="H44" s="87"/>
    </row>
    <row r="45" spans="2:8" ht="16.8">
      <c r="B45" s="87"/>
      <c r="C45" s="87"/>
      <c r="D45" s="84"/>
      <c r="E45" s="87"/>
      <c r="F45" s="87"/>
      <c r="G45" s="90"/>
      <c r="H45" s="87"/>
    </row>
    <row r="46" spans="2:8" ht="16.8">
      <c r="B46" s="87"/>
      <c r="C46" s="87"/>
      <c r="D46" s="84"/>
      <c r="E46" s="87"/>
      <c r="F46" s="87"/>
      <c r="G46" s="90"/>
      <c r="H46" s="87"/>
    </row>
    <row r="47" spans="2:8" ht="16.8">
      <c r="B47" s="87"/>
      <c r="C47" s="87"/>
      <c r="D47" s="84"/>
      <c r="E47" s="87"/>
      <c r="F47" s="87"/>
      <c r="G47" s="90"/>
      <c r="H47" s="87"/>
    </row>
    <row r="48" spans="2:8" ht="16.8">
      <c r="B48" s="87"/>
      <c r="C48" s="87"/>
      <c r="D48" s="84"/>
      <c r="E48" s="87"/>
      <c r="F48" s="87"/>
      <c r="G48" s="90"/>
      <c r="H48" s="87"/>
    </row>
    <row r="49" spans="2:8" ht="16.8">
      <c r="B49" s="87"/>
      <c r="C49" s="87"/>
      <c r="D49" s="84"/>
      <c r="E49" s="87"/>
      <c r="F49" s="87"/>
      <c r="G49" s="90"/>
      <c r="H49" s="87"/>
    </row>
    <row r="50" spans="2:8" ht="16.8">
      <c r="B50" s="87"/>
      <c r="C50" s="87"/>
      <c r="D50" s="84"/>
      <c r="E50" s="87"/>
      <c r="F50" s="87"/>
      <c r="G50" s="90"/>
      <c r="H50" s="87"/>
    </row>
    <row r="51" spans="2:8" ht="16.8">
      <c r="B51" s="87"/>
      <c r="C51" s="87"/>
      <c r="D51" s="84"/>
      <c r="E51" s="87"/>
      <c r="F51" s="87"/>
      <c r="G51" s="90"/>
      <c r="H51" s="87"/>
    </row>
    <row r="52" spans="2:8" ht="16.8">
      <c r="B52" s="87"/>
      <c r="C52" s="87"/>
      <c r="D52" s="84"/>
      <c r="E52" s="87"/>
      <c r="F52" s="87"/>
      <c r="G52" s="90"/>
      <c r="H52" s="87"/>
    </row>
    <row r="53" spans="2:8" ht="16.8">
      <c r="B53" s="87"/>
      <c r="C53" s="87"/>
      <c r="D53" s="84"/>
      <c r="E53" s="87"/>
      <c r="F53" s="87"/>
      <c r="G53" s="90"/>
      <c r="H53" s="87"/>
    </row>
    <row r="54" spans="2:8" ht="16.8">
      <c r="B54" s="87"/>
      <c r="C54" s="87"/>
      <c r="D54" s="84"/>
      <c r="E54" s="87"/>
      <c r="F54" s="87"/>
      <c r="G54" s="90"/>
      <c r="H54" s="87"/>
    </row>
    <row r="55" spans="2:8" ht="16.8">
      <c r="B55" s="87"/>
      <c r="C55" s="87"/>
      <c r="D55" s="84"/>
      <c r="E55" s="87"/>
      <c r="F55" s="87"/>
      <c r="G55" s="90"/>
      <c r="H55" s="87"/>
    </row>
    <row r="56" spans="2:8" ht="16.8">
      <c r="B56" s="87"/>
      <c r="C56" s="87"/>
      <c r="D56" s="84"/>
      <c r="E56" s="87"/>
      <c r="F56" s="87"/>
      <c r="G56" s="90"/>
      <c r="H56" s="87"/>
    </row>
    <row r="57" spans="2:8" ht="16.8">
      <c r="B57" s="87"/>
      <c r="C57" s="87"/>
      <c r="D57" s="84"/>
      <c r="E57" s="87"/>
      <c r="F57" s="87"/>
      <c r="G57" s="90"/>
      <c r="H57" s="87"/>
    </row>
    <row r="58" spans="2:8" ht="16.8">
      <c r="B58" s="87"/>
      <c r="C58" s="87"/>
      <c r="D58" s="84"/>
      <c r="E58" s="87"/>
      <c r="F58" s="87"/>
      <c r="G58" s="90"/>
      <c r="H58" s="87"/>
    </row>
    <row r="59" spans="2:8" ht="16.8">
      <c r="B59" s="87"/>
      <c r="C59" s="87"/>
      <c r="D59" s="84"/>
      <c r="E59" s="87"/>
      <c r="F59" s="87"/>
      <c r="G59" s="90"/>
      <c r="H59" s="87"/>
    </row>
    <row r="60" spans="2:8" ht="16.8">
      <c r="B60" s="87"/>
      <c r="C60" s="87"/>
      <c r="D60" s="84"/>
      <c r="E60" s="87"/>
      <c r="F60" s="87"/>
      <c r="G60" s="90"/>
      <c r="H60" s="87"/>
    </row>
    <row r="61" spans="2:8" ht="16.8">
      <c r="B61" s="87"/>
      <c r="C61" s="87"/>
      <c r="D61" s="84"/>
      <c r="E61" s="87"/>
      <c r="F61" s="87"/>
      <c r="G61" s="90"/>
      <c r="H61" s="87"/>
    </row>
    <row r="62" spans="2:8" ht="16.8">
      <c r="B62" s="87"/>
      <c r="C62" s="87"/>
      <c r="D62" s="84"/>
      <c r="E62" s="87"/>
      <c r="F62" s="87"/>
      <c r="G62" s="90"/>
      <c r="H62" s="87"/>
    </row>
    <row r="63" spans="2:8" ht="16.8">
      <c r="B63" s="87"/>
      <c r="C63" s="87"/>
      <c r="D63" s="84"/>
      <c r="E63" s="87"/>
      <c r="F63" s="87"/>
      <c r="G63" s="90"/>
      <c r="H63" s="87"/>
    </row>
    <row r="64" spans="2:8" ht="16.8">
      <c r="B64" s="87"/>
      <c r="C64" s="87"/>
      <c r="D64" s="84"/>
      <c r="E64" s="87"/>
      <c r="F64" s="87"/>
      <c r="G64" s="90"/>
      <c r="H64" s="87"/>
    </row>
    <row r="65" spans="2:8" ht="16.8">
      <c r="B65" s="87"/>
      <c r="C65" s="87"/>
      <c r="D65" s="84"/>
      <c r="E65" s="87"/>
      <c r="F65" s="87"/>
      <c r="G65" s="90"/>
      <c r="H65" s="87"/>
    </row>
    <row r="66" spans="2:8" ht="16.8">
      <c r="B66" s="87"/>
      <c r="C66" s="87"/>
      <c r="D66" s="84"/>
      <c r="E66" s="87"/>
      <c r="F66" s="87"/>
      <c r="G66" s="90"/>
      <c r="H66" s="87"/>
    </row>
    <row r="67" spans="2:8" ht="16.8">
      <c r="B67" s="87"/>
      <c r="C67" s="87"/>
      <c r="D67" s="84"/>
      <c r="E67" s="87"/>
      <c r="F67" s="87"/>
      <c r="G67" s="90"/>
      <c r="H67" s="87"/>
    </row>
    <row r="68" spans="2:8" ht="16.8">
      <c r="B68" s="87"/>
      <c r="C68" s="87"/>
      <c r="D68" s="84"/>
      <c r="E68" s="87"/>
      <c r="F68" s="87"/>
      <c r="G68" s="90"/>
      <c r="H68" s="87"/>
    </row>
    <row r="69" spans="2:8" ht="16.8">
      <c r="B69" s="87"/>
      <c r="C69" s="87"/>
      <c r="D69" s="84"/>
      <c r="E69" s="87"/>
      <c r="F69" s="87"/>
      <c r="G69" s="90"/>
      <c r="H69" s="87"/>
    </row>
    <row r="70" spans="2:8" ht="16.8">
      <c r="B70" s="87"/>
      <c r="C70" s="87"/>
      <c r="D70" s="84"/>
      <c r="E70" s="87"/>
      <c r="F70" s="87"/>
      <c r="G70" s="90"/>
      <c r="H70" s="87"/>
    </row>
    <row r="71" spans="2:8" ht="16.8">
      <c r="B71" s="87"/>
      <c r="C71" s="87"/>
      <c r="D71" s="84"/>
      <c r="E71" s="87"/>
      <c r="F71" s="87"/>
      <c r="G71" s="90"/>
      <c r="H71" s="87"/>
    </row>
    <row r="72" spans="2:8" ht="16.8">
      <c r="B72" s="87"/>
      <c r="C72" s="87"/>
      <c r="D72" s="84"/>
      <c r="E72" s="87"/>
      <c r="F72" s="87"/>
      <c r="G72" s="90"/>
      <c r="H72" s="87"/>
    </row>
    <row r="73" spans="2:8" ht="16.8">
      <c r="B73" s="87"/>
      <c r="C73" s="87"/>
      <c r="D73" s="84"/>
      <c r="E73" s="87"/>
      <c r="F73" s="87"/>
      <c r="G73" s="90"/>
      <c r="H73" s="87"/>
    </row>
    <row r="74" spans="2:8" ht="16.8">
      <c r="B74" s="87"/>
      <c r="C74" s="87"/>
      <c r="D74" s="84"/>
      <c r="E74" s="87"/>
      <c r="F74" s="87"/>
      <c r="G74" s="90"/>
      <c r="H74" s="87"/>
    </row>
    <row r="75" spans="2:8" ht="16.8">
      <c r="B75" s="87"/>
      <c r="C75" s="87"/>
      <c r="D75" s="84"/>
      <c r="E75" s="87"/>
      <c r="F75" s="87"/>
      <c r="G75" s="90"/>
      <c r="H75" s="87"/>
    </row>
    <row r="76" spans="2:8" ht="16.8">
      <c r="B76" s="87"/>
      <c r="C76" s="87"/>
      <c r="D76" s="84"/>
      <c r="E76" s="87"/>
      <c r="F76" s="87"/>
      <c r="G76" s="90"/>
      <c r="H76" s="87"/>
    </row>
    <row r="77" spans="2:8" ht="16.8">
      <c r="B77" s="87"/>
      <c r="C77" s="87"/>
      <c r="D77" s="84"/>
      <c r="E77" s="87"/>
      <c r="F77" s="87"/>
      <c r="G77" s="90"/>
      <c r="H77" s="87"/>
    </row>
    <row r="78" spans="2:8" ht="16.8">
      <c r="B78" s="87"/>
      <c r="C78" s="87"/>
      <c r="D78" s="84"/>
      <c r="E78" s="87"/>
      <c r="F78" s="87"/>
      <c r="G78" s="90"/>
      <c r="H78" s="87"/>
    </row>
    <row r="79" spans="2:8" ht="16.8">
      <c r="B79" s="87"/>
      <c r="C79" s="87"/>
      <c r="D79" s="84"/>
      <c r="E79" s="87"/>
      <c r="F79" s="87"/>
      <c r="G79" s="90"/>
      <c r="H79" s="87"/>
    </row>
    <row r="80" spans="2:8" ht="16.8">
      <c r="B80" s="87"/>
      <c r="C80" s="87"/>
      <c r="D80" s="84"/>
      <c r="E80" s="87"/>
      <c r="F80" s="87"/>
      <c r="G80" s="90"/>
      <c r="H80" s="87"/>
    </row>
    <row r="81" spans="2:8" ht="16.8">
      <c r="B81" s="87"/>
      <c r="C81" s="87"/>
      <c r="D81" s="84"/>
      <c r="E81" s="87"/>
      <c r="F81" s="87"/>
      <c r="G81" s="90"/>
      <c r="H81" s="87"/>
    </row>
    <row r="82" spans="2:8" ht="16.8">
      <c r="B82" s="87"/>
      <c r="C82" s="87"/>
      <c r="D82" s="84"/>
      <c r="E82" s="87"/>
      <c r="F82" s="87"/>
      <c r="G82" s="90"/>
      <c r="H82" s="87"/>
    </row>
    <row r="83" spans="2:8" ht="16.8">
      <c r="B83" s="87"/>
      <c r="C83" s="87"/>
      <c r="D83" s="87"/>
      <c r="E83" s="87"/>
      <c r="F83" s="87"/>
      <c r="G83" s="90"/>
      <c r="H83" s="87"/>
    </row>
    <row r="84" spans="2:8">
      <c r="C84" s="74"/>
    </row>
    <row r="85" spans="2:8">
      <c r="C85" s="74"/>
    </row>
    <row r="86" spans="2:8">
      <c r="C86" s="74"/>
    </row>
    <row r="87" spans="2:8">
      <c r="C87" s="74"/>
    </row>
    <row r="88" spans="2:8">
      <c r="C88" s="74"/>
    </row>
    <row r="89" spans="2:8">
      <c r="C89" s="74"/>
    </row>
    <row r="90" spans="2:8">
      <c r="C90" s="74"/>
    </row>
    <row r="91" spans="2:8">
      <c r="C91" s="74"/>
    </row>
    <row r="92" spans="2:8">
      <c r="C92" s="74"/>
    </row>
    <row r="93" spans="2:8">
      <c r="C93" s="74"/>
    </row>
    <row r="94" spans="2:8">
      <c r="C94" s="74"/>
    </row>
    <row r="95" spans="2:8">
      <c r="C95" s="74"/>
    </row>
    <row r="97" spans="3:3">
      <c r="C97" s="65"/>
    </row>
  </sheetData>
  <phoneticPr fontId="0" type="noConversion"/>
  <pageMargins left="0.75" right="0.75" top="0.52" bottom="0.65" header="0.5" footer="0.5"/>
  <pageSetup orientation="landscape" horizontalDpi="180" verticalDpi="180"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18">
    <tabColor rgb="FFFF0000"/>
  </sheetPr>
  <dimension ref="A1:F21"/>
  <sheetViews>
    <sheetView zoomScaleSheetLayoutView="100" workbookViewId="0">
      <selection activeCell="E14" sqref="E14"/>
    </sheetView>
  </sheetViews>
  <sheetFormatPr defaultColWidth="9.109375" defaultRowHeight="13.8"/>
  <cols>
    <col min="1" max="1" width="9.109375" style="1"/>
    <col min="2" max="2" width="31.5546875" style="1" customWidth="1"/>
    <col min="3" max="3" width="14.88671875" style="1" bestFit="1" customWidth="1"/>
    <col min="4" max="4" width="13.6640625" style="1" bestFit="1" customWidth="1"/>
    <col min="5" max="5" width="10" style="1" customWidth="1"/>
    <col min="6" max="6" width="16.5546875" style="1" customWidth="1"/>
    <col min="7" max="7" width="9.109375" style="1"/>
    <col min="8" max="8" width="11.33203125" style="1" customWidth="1"/>
    <col min="9" max="16384" width="9.109375" style="1"/>
  </cols>
  <sheetData>
    <row r="1" spans="1:6">
      <c r="A1" s="2" t="s">
        <v>1843</v>
      </c>
    </row>
    <row r="2" spans="1:6">
      <c r="D2" s="4096" t="s">
        <v>806</v>
      </c>
      <c r="E2" s="4096"/>
      <c r="F2" s="4096"/>
    </row>
    <row r="3" spans="1:6">
      <c r="A3" s="10" t="s">
        <v>553</v>
      </c>
      <c r="B3" s="11" t="s">
        <v>52</v>
      </c>
      <c r="C3" s="10" t="s">
        <v>154</v>
      </c>
      <c r="D3" s="10" t="s">
        <v>552</v>
      </c>
      <c r="E3" s="10" t="s">
        <v>533</v>
      </c>
      <c r="F3" s="10" t="s">
        <v>534</v>
      </c>
    </row>
    <row r="5" spans="1:6">
      <c r="A5" s="3">
        <v>1</v>
      </c>
      <c r="B5" s="1" t="s">
        <v>155</v>
      </c>
      <c r="C5" s="12">
        <f>+('Annexure-3'!B12)/10000000</f>
        <v>68.309471349999995</v>
      </c>
      <c r="D5" s="12">
        <f>+('Annexure-3'!B13)/10000000</f>
        <v>104.62848132250001</v>
      </c>
      <c r="E5" s="12">
        <f>+('Annexure-3'!B14+'Annexure-3'!B15)/10000000</f>
        <v>291.89682308700003</v>
      </c>
      <c r="F5" s="69">
        <f>SUM(C5:E5)</f>
        <v>464.83477575950002</v>
      </c>
    </row>
    <row r="6" spans="1:6">
      <c r="A6" s="3">
        <v>2</v>
      </c>
      <c r="B6" s="1" t="s">
        <v>156</v>
      </c>
      <c r="C6" s="12">
        <f>+('Annexure-3'!C12+'Annexure-3'!D12)/10000000</f>
        <v>595.87937739400002</v>
      </c>
      <c r="D6" s="12">
        <f>+('Annexure-3'!C13+'Annexure-3'!D13)/10000000</f>
        <v>225.08908683700002</v>
      </c>
      <c r="E6" s="12">
        <f>+('Annexure-3'!C14+'Annexure-3'!C15+'Annexure-3'!D14+'Annexure-3'!D15)/10000000</f>
        <v>325.34566441299995</v>
      </c>
      <c r="F6" s="69">
        <f t="shared" ref="F6:F17" si="0">SUM(C6:E6)</f>
        <v>1146.314128644</v>
      </c>
    </row>
    <row r="7" spans="1:6" s="2" customFormat="1">
      <c r="A7" s="64">
        <v>3</v>
      </c>
      <c r="B7" s="2" t="s">
        <v>804</v>
      </c>
      <c r="C7" s="270">
        <f>SUM(C5+C6)</f>
        <v>664.18884874399998</v>
      </c>
      <c r="D7" s="270">
        <f>SUM(D5+D6)</f>
        <v>329.71756815950005</v>
      </c>
      <c r="E7" s="270">
        <f>SUM(E5+E6)</f>
        <v>617.24248749999992</v>
      </c>
      <c r="F7" s="271">
        <f t="shared" si="0"/>
        <v>1611.1489044035</v>
      </c>
    </row>
    <row r="8" spans="1:6" s="2" customFormat="1">
      <c r="A8" s="64"/>
      <c r="C8" s="67"/>
      <c r="D8" s="67"/>
      <c r="E8" s="67"/>
      <c r="F8" s="68"/>
    </row>
    <row r="9" spans="1:6">
      <c r="A9" s="3">
        <v>4</v>
      </c>
      <c r="B9" s="1" t="s">
        <v>157</v>
      </c>
      <c r="C9" s="13">
        <f>-('Annexure-3'!F12)/10000000</f>
        <v>-193.37702760100001</v>
      </c>
      <c r="D9" s="13">
        <f>-('Annexure-3'!F13)/10000000</f>
        <v>-81.035618029999995</v>
      </c>
      <c r="E9" s="13">
        <f>-('Annexure-3'!F15)/10000000</f>
        <v>-685.12107477500001</v>
      </c>
      <c r="F9" s="69">
        <f t="shared" si="0"/>
        <v>-959.53372040600004</v>
      </c>
    </row>
    <row r="10" spans="1:6">
      <c r="A10" s="3"/>
      <c r="C10" s="14"/>
      <c r="D10" s="14"/>
      <c r="E10" s="14"/>
      <c r="F10" s="69"/>
    </row>
    <row r="11" spans="1:6">
      <c r="A11" s="3">
        <v>5</v>
      </c>
      <c r="B11" s="1" t="s">
        <v>805</v>
      </c>
      <c r="C11" s="272">
        <f>+C7+C9</f>
        <v>470.81182114299997</v>
      </c>
      <c r="D11" s="272">
        <f>+D7+D9</f>
        <v>248.68195012950005</v>
      </c>
      <c r="E11" s="272">
        <f>+E7+E9</f>
        <v>-67.878587275000086</v>
      </c>
      <c r="F11" s="271">
        <f t="shared" si="0"/>
        <v>651.61518399749991</v>
      </c>
    </row>
    <row r="12" spans="1:6">
      <c r="A12" s="3"/>
      <c r="C12" s="273"/>
      <c r="D12" s="273"/>
      <c r="E12" s="273"/>
      <c r="F12" s="274"/>
    </row>
    <row r="13" spans="1:6">
      <c r="A13" s="3">
        <v>6</v>
      </c>
      <c r="B13" s="1" t="s">
        <v>159</v>
      </c>
      <c r="C13" s="12">
        <f>+'Annexure-3'!L12/10000000</f>
        <v>2.8933753920000003</v>
      </c>
      <c r="D13" s="12">
        <f>+'Annexure-3'!L13/10000000</f>
        <v>26.965820517000001</v>
      </c>
      <c r="E13" s="12">
        <f>+('Annexure-3'!L14+'Annexure-3'!L15)/10000000</f>
        <v>136.12445893699999</v>
      </c>
      <c r="F13" s="69">
        <f t="shared" si="0"/>
        <v>165.98365484599998</v>
      </c>
    </row>
    <row r="14" spans="1:6">
      <c r="A14" s="3">
        <v>7</v>
      </c>
      <c r="B14" s="1" t="s">
        <v>161</v>
      </c>
      <c r="C14" s="9">
        <f>-('Annexure-3'!I12+'Annexure-3'!J12)/10000000</f>
        <v>-170.68316656999997</v>
      </c>
      <c r="D14" s="9">
        <f>-('Annexure-3'!I13+'Annexure-3'!J13)/10000000</f>
        <v>-60.199611542999996</v>
      </c>
      <c r="E14" s="12">
        <f>+('Annexure-3'!I15+'Annexure-3'!J15)/10000000</f>
        <v>18.98913958</v>
      </c>
      <c r="F14" s="69">
        <f t="shared" si="0"/>
        <v>-211.89363853299997</v>
      </c>
    </row>
    <row r="15" spans="1:6">
      <c r="A15" s="3">
        <v>8</v>
      </c>
      <c r="B15" s="1" t="s">
        <v>162</v>
      </c>
      <c r="C15" s="9">
        <f>-('Annexure-3'!S12)/10000000</f>
        <v>-64.827531460999992</v>
      </c>
      <c r="D15" s="9">
        <f>-('Annexure-3'!S13)/10000000</f>
        <v>-45.419652651999996</v>
      </c>
      <c r="E15" s="9">
        <f>-('Annexure-3'!S14+'Annexure-3'!S15)/10000000</f>
        <v>7.3486923019999981</v>
      </c>
      <c r="F15" s="69">
        <f t="shared" si="0"/>
        <v>-102.89849181099999</v>
      </c>
    </row>
    <row r="16" spans="1:6">
      <c r="A16" s="3">
        <v>9</v>
      </c>
      <c r="B16" s="1" t="s">
        <v>164</v>
      </c>
      <c r="C16" s="14">
        <f>-(Fire21!D26)/10000000</f>
        <v>-48.496367586279348</v>
      </c>
      <c r="D16" s="9">
        <f>-(Marine21!D27)/10000000</f>
        <v>-45.939112020720003</v>
      </c>
      <c r="E16" s="9" t="e">
        <f>-(#REF!)/10000000</f>
        <v>#REF!</v>
      </c>
      <c r="F16" s="69" t="e">
        <f t="shared" si="0"/>
        <v>#REF!</v>
      </c>
    </row>
    <row r="17" spans="1:6" ht="14.4" thickBot="1">
      <c r="A17" s="3">
        <v>10</v>
      </c>
      <c r="B17" s="1" t="s">
        <v>489</v>
      </c>
      <c r="C17" s="15">
        <f>+C11+C13+C14+C15+C16</f>
        <v>189.69813091772068</v>
      </c>
      <c r="D17" s="15">
        <f>+D11+D13+D14+D15+D16</f>
        <v>124.08939443078008</v>
      </c>
      <c r="E17" s="15" t="e">
        <f>+E11+E13+E14+E15+E16</f>
        <v>#REF!</v>
      </c>
      <c r="F17" s="70" t="e">
        <f t="shared" si="0"/>
        <v>#REF!</v>
      </c>
    </row>
    <row r="18" spans="1:6" ht="14.4" thickTop="1">
      <c r="C18" s="12"/>
      <c r="D18" s="12"/>
      <c r="E18" s="12"/>
      <c r="F18" s="12"/>
    </row>
    <row r="19" spans="1:6">
      <c r="C19" s="12"/>
      <c r="D19" s="12"/>
      <c r="E19" s="12"/>
      <c r="F19" s="12"/>
    </row>
    <row r="20" spans="1:6">
      <c r="C20" s="12"/>
      <c r="D20" s="12"/>
      <c r="E20" s="12"/>
      <c r="F20" s="12"/>
    </row>
    <row r="21" spans="1:6">
      <c r="C21" s="12"/>
      <c r="D21" s="12"/>
      <c r="E21" s="12"/>
      <c r="F21" s="12"/>
    </row>
  </sheetData>
  <mergeCells count="1">
    <mergeCell ref="D2:F2"/>
  </mergeCells>
  <phoneticPr fontId="0" type="noConversion"/>
  <printOptions horizontalCentered="1"/>
  <pageMargins left="1" right="0.5" top="1.2" bottom="0.75" header="0.5" footer="0.5"/>
  <pageSetup orientation="landscape" horizontalDpi="300" verticalDpi="300"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61"/>
  <dimension ref="A1:K90"/>
  <sheetViews>
    <sheetView zoomScaleSheetLayoutView="100" workbookViewId="0">
      <selection activeCell="A53" sqref="A53"/>
    </sheetView>
  </sheetViews>
  <sheetFormatPr defaultColWidth="9.109375" defaultRowHeight="13.2"/>
  <cols>
    <col min="1" max="1" width="10.44140625" style="19" customWidth="1"/>
    <col min="2" max="2" width="21.33203125" style="19" customWidth="1"/>
    <col min="3" max="3" width="23.33203125" style="19" bestFit="1" customWidth="1"/>
    <col min="4" max="4" width="19" style="19" bestFit="1" customWidth="1"/>
    <col min="5" max="5" width="21.109375" style="19" bestFit="1" customWidth="1"/>
    <col min="6" max="10" width="9.109375" style="19"/>
    <col min="11" max="11" width="19.5546875" style="19" customWidth="1"/>
    <col min="12" max="16384" width="9.109375" style="19"/>
  </cols>
  <sheetData>
    <row r="1" spans="1:11">
      <c r="K1" s="446" t="s">
        <v>1101</v>
      </c>
    </row>
    <row r="2" spans="1:11">
      <c r="K2" s="446"/>
    </row>
    <row r="3" spans="1:11">
      <c r="A3" s="5" t="s">
        <v>530</v>
      </c>
      <c r="B3" s="4"/>
      <c r="C3" s="4"/>
      <c r="D3" s="4"/>
      <c r="E3" s="4"/>
      <c r="F3" s="4"/>
      <c r="K3" s="446">
        <v>1985922817.73</v>
      </c>
    </row>
    <row r="4" spans="1:11">
      <c r="A4" s="4"/>
      <c r="B4" s="4"/>
      <c r="C4" s="4"/>
      <c r="D4" s="4"/>
      <c r="E4" s="4"/>
      <c r="F4" s="4"/>
      <c r="K4" s="446">
        <v>11207400.24</v>
      </c>
    </row>
    <row r="5" spans="1:11">
      <c r="A5" s="43" t="s">
        <v>553</v>
      </c>
      <c r="B5" s="44" t="s">
        <v>388</v>
      </c>
      <c r="C5" s="45" t="s">
        <v>158</v>
      </c>
      <c r="D5" s="45" t="s">
        <v>389</v>
      </c>
      <c r="E5" s="6" t="s">
        <v>1114</v>
      </c>
      <c r="F5" s="4"/>
      <c r="K5" s="446">
        <v>1974715417.49</v>
      </c>
    </row>
    <row r="6" spans="1:11">
      <c r="A6" s="46"/>
      <c r="B6" s="47" t="s">
        <v>540</v>
      </c>
      <c r="C6" s="48"/>
      <c r="D6" s="48"/>
      <c r="E6" s="49"/>
      <c r="F6" s="4"/>
      <c r="K6" s="446">
        <v>36608004.43</v>
      </c>
    </row>
    <row r="7" spans="1:11">
      <c r="A7" s="4"/>
      <c r="B7" s="4"/>
      <c r="C7" s="4"/>
      <c r="D7" s="4"/>
      <c r="E7" s="4"/>
      <c r="F7" s="4"/>
      <c r="K7" s="446">
        <v>4005923981.5</v>
      </c>
    </row>
    <row r="8" spans="1:11">
      <c r="A8" s="50">
        <v>1</v>
      </c>
      <c r="B8" s="4" t="s">
        <v>551</v>
      </c>
      <c r="C8" s="7">
        <f>+'xl-sbc comi'!D14</f>
        <v>4708118211.4300003</v>
      </c>
      <c r="D8" s="51">
        <v>0.5</v>
      </c>
      <c r="E8" s="71">
        <f>+C8*D8</f>
        <v>2354059105.7150002</v>
      </c>
      <c r="F8" s="4"/>
      <c r="K8" s="446">
        <v>6017247403.4200001</v>
      </c>
    </row>
    <row r="9" spans="1:11">
      <c r="A9" s="50">
        <v>2</v>
      </c>
      <c r="B9" s="5" t="s">
        <v>552</v>
      </c>
      <c r="C9" s="7"/>
      <c r="D9" s="4"/>
      <c r="E9" s="7"/>
      <c r="F9" s="4"/>
      <c r="K9" s="446">
        <v>2582929390.6999998</v>
      </c>
    </row>
    <row r="10" spans="1:11">
      <c r="A10" s="52" t="s">
        <v>762</v>
      </c>
      <c r="B10" s="4" t="s">
        <v>1115</v>
      </c>
      <c r="C10" s="53">
        <f>+'xl-sbc comi'!E14</f>
        <v>2414172686.6149998</v>
      </c>
      <c r="D10" s="51">
        <v>0.5</v>
      </c>
      <c r="E10" s="53">
        <f t="shared" ref="E10:E19" si="0">+C10*D10</f>
        <v>1207086343.3074999</v>
      </c>
      <c r="F10" s="4"/>
      <c r="K10" s="446">
        <v>3434318012.7200003</v>
      </c>
    </row>
    <row r="11" spans="1:11">
      <c r="A11" s="52" t="s">
        <v>763</v>
      </c>
      <c r="B11" s="4" t="s">
        <v>1116</v>
      </c>
      <c r="C11" s="57">
        <f>+'xl-sbc comi'!F14</f>
        <v>72646814.680000007</v>
      </c>
      <c r="D11" s="51">
        <v>1</v>
      </c>
      <c r="E11" s="54">
        <f t="shared" si="0"/>
        <v>72646814.680000007</v>
      </c>
      <c r="F11" s="4"/>
      <c r="K11" s="446"/>
    </row>
    <row r="12" spans="1:11">
      <c r="A12" s="50"/>
      <c r="B12" s="8" t="s">
        <v>766</v>
      </c>
      <c r="C12" s="79">
        <f>+C10+C11</f>
        <v>2486819501.2949996</v>
      </c>
      <c r="D12" s="4"/>
      <c r="E12" s="61">
        <f>SUM(E10:E11)</f>
        <v>1279733157.9875</v>
      </c>
      <c r="F12" s="4"/>
      <c r="K12" s="446">
        <v>1733232870.9799998</v>
      </c>
    </row>
    <row r="13" spans="1:11">
      <c r="A13" s="50">
        <v>3</v>
      </c>
      <c r="B13" s="4" t="s">
        <v>532</v>
      </c>
      <c r="C13" s="57">
        <f>+'xl-sbc comi'!H14</f>
        <v>129262440</v>
      </c>
      <c r="D13" s="51">
        <v>0.5</v>
      </c>
      <c r="E13" s="80">
        <f t="shared" si="0"/>
        <v>64631220</v>
      </c>
      <c r="F13" s="4"/>
      <c r="K13" s="446">
        <v>392372317.57000005</v>
      </c>
    </row>
    <row r="14" spans="1:11">
      <c r="A14" s="50">
        <v>4</v>
      </c>
      <c r="B14" s="5" t="s">
        <v>1117</v>
      </c>
      <c r="C14" s="7"/>
      <c r="D14" s="51"/>
      <c r="E14" s="7"/>
      <c r="F14" s="4"/>
      <c r="K14" s="446">
        <v>305672533.07999998</v>
      </c>
    </row>
    <row r="15" spans="1:11">
      <c r="A15" s="52" t="s">
        <v>762</v>
      </c>
      <c r="B15" s="4" t="s">
        <v>1118</v>
      </c>
      <c r="C15" s="53">
        <f>+'xl-sbc comi'!I14</f>
        <v>52963668.029999971</v>
      </c>
      <c r="D15" s="51">
        <v>1</v>
      </c>
      <c r="E15" s="53">
        <f t="shared" si="0"/>
        <v>52963668.029999971</v>
      </c>
      <c r="F15" s="4"/>
      <c r="K15" s="446">
        <v>63902</v>
      </c>
    </row>
    <row r="16" spans="1:11">
      <c r="A16" s="52" t="s">
        <v>763</v>
      </c>
      <c r="B16" s="4" t="s">
        <v>741</v>
      </c>
      <c r="C16" s="55">
        <f>+'xl-sbc comi'!J14</f>
        <v>284580</v>
      </c>
      <c r="D16" s="51">
        <v>0.5</v>
      </c>
      <c r="E16" s="55">
        <f t="shared" si="0"/>
        <v>142290</v>
      </c>
      <c r="F16" s="4"/>
      <c r="K16" s="446">
        <v>13080574.020000001</v>
      </c>
    </row>
    <row r="17" spans="1:11">
      <c r="A17" s="52" t="s">
        <v>764</v>
      </c>
      <c r="B17" s="4" t="s">
        <v>742</v>
      </c>
      <c r="C17" s="55">
        <f>+'xl-sbc comi'!L14</f>
        <v>-1261126727.3199997</v>
      </c>
      <c r="D17" s="51">
        <v>0.5</v>
      </c>
      <c r="E17" s="55">
        <f t="shared" si="0"/>
        <v>-630563363.65999985</v>
      </c>
      <c r="F17" s="4"/>
      <c r="K17" s="446">
        <v>944523463.44000006</v>
      </c>
    </row>
    <row r="18" spans="1:11">
      <c r="A18" s="52" t="s">
        <v>217</v>
      </c>
      <c r="B18" s="4" t="s">
        <v>743</v>
      </c>
      <c r="C18" s="55">
        <f>+'xl-sbc comi'!K14</f>
        <v>1413713.73</v>
      </c>
      <c r="D18" s="66">
        <v>0.5</v>
      </c>
      <c r="E18" s="55">
        <f t="shared" si="0"/>
        <v>706856.86499999999</v>
      </c>
      <c r="F18" s="4"/>
      <c r="K18" s="446">
        <v>957667939.46000004</v>
      </c>
    </row>
    <row r="19" spans="1:11">
      <c r="A19" s="52" t="s">
        <v>765</v>
      </c>
      <c r="B19" s="4" t="s">
        <v>744</v>
      </c>
      <c r="C19" s="54">
        <f>+'xl-sbc comi'!M14</f>
        <v>398416452.81</v>
      </c>
      <c r="D19" s="51">
        <v>0.5</v>
      </c>
      <c r="E19" s="54">
        <f t="shared" si="0"/>
        <v>199208226.405</v>
      </c>
      <c r="F19" s="4"/>
      <c r="K19" s="446">
        <v>-651995406.38</v>
      </c>
    </row>
    <row r="20" spans="1:11">
      <c r="A20" s="52" t="s">
        <v>768</v>
      </c>
      <c r="B20" s="8" t="s">
        <v>767</v>
      </c>
      <c r="C20" s="59">
        <f>SUM(C15:C19)</f>
        <v>-808048312.74999976</v>
      </c>
      <c r="D20" s="51"/>
      <c r="E20" s="60">
        <f>SUM(E15:E19)</f>
        <v>-377542322.3599999</v>
      </c>
      <c r="F20" s="4"/>
      <c r="K20" s="446">
        <v>160136314.34999999</v>
      </c>
    </row>
    <row r="21" spans="1:11">
      <c r="A21" s="52" t="s">
        <v>770</v>
      </c>
      <c r="B21" s="8" t="s">
        <v>769</v>
      </c>
      <c r="C21" s="57">
        <f>+C13+C20</f>
        <v>-678785872.74999976</v>
      </c>
      <c r="D21" s="51"/>
      <c r="E21" s="78">
        <f>+E13+E20</f>
        <v>-312911102.3599999</v>
      </c>
      <c r="F21" s="4"/>
      <c r="K21" s="446">
        <v>24187317.659999996</v>
      </c>
    </row>
    <row r="22" spans="1:11">
      <c r="A22" s="52"/>
      <c r="B22" s="8"/>
      <c r="C22" s="7"/>
      <c r="D22" s="51"/>
      <c r="E22" s="7"/>
      <c r="F22" s="4"/>
      <c r="K22" s="446">
        <v>1822128626.48</v>
      </c>
    </row>
    <row r="23" spans="1:11" ht="13.8" thickBot="1">
      <c r="A23" s="8" t="s">
        <v>671</v>
      </c>
      <c r="B23" s="8" t="s">
        <v>771</v>
      </c>
      <c r="C23" s="431">
        <f>+C8+C12+C21</f>
        <v>6516151839.9750004</v>
      </c>
      <c r="D23" s="4"/>
      <c r="E23" s="56">
        <f>+E8+E12+E21</f>
        <v>3320881161.3425007</v>
      </c>
      <c r="F23" s="4"/>
      <c r="K23" s="446">
        <v>2006452258.49</v>
      </c>
    </row>
    <row r="24" spans="1:11" ht="13.8" thickTop="1">
      <c r="A24" s="4"/>
      <c r="B24" s="4"/>
      <c r="C24" s="4"/>
      <c r="D24" s="4"/>
      <c r="E24" s="4"/>
      <c r="F24" s="4"/>
      <c r="K24" s="446">
        <v>706188301.93000007</v>
      </c>
    </row>
    <row r="25" spans="1:11">
      <c r="K25" s="446">
        <v>1300263956.5599997</v>
      </c>
    </row>
    <row r="26" spans="1:11">
      <c r="K26" s="446">
        <v>542287847.66999996</v>
      </c>
    </row>
    <row r="27" spans="1:11">
      <c r="K27" s="446">
        <v>14068077.939999999</v>
      </c>
    </row>
    <row r="28" spans="1:11">
      <c r="K28" s="446">
        <v>4112613000</v>
      </c>
    </row>
    <row r="29" spans="1:11">
      <c r="K29" s="446">
        <v>4668968925.6100006</v>
      </c>
    </row>
    <row r="30" spans="1:11">
      <c r="K30" s="446">
        <v>2594992604.0999999</v>
      </c>
    </row>
    <row r="31" spans="1:11">
      <c r="K31" s="446">
        <v>2073976321.5100007</v>
      </c>
    </row>
    <row r="32" spans="1:11">
      <c r="K32" s="446">
        <v>2248430764.9899998</v>
      </c>
    </row>
    <row r="58" spans="1:1" ht="13.8" thickBot="1"/>
    <row r="59" spans="1:1" ht="13.8">
      <c r="A59" s="302"/>
    </row>
    <row r="60" spans="1:1" ht="14.4" thickBot="1">
      <c r="A60" s="303"/>
    </row>
    <row r="61" spans="1:1" ht="41.4">
      <c r="A61" s="284" t="s">
        <v>1108</v>
      </c>
    </row>
    <row r="62" spans="1:1" ht="27.6">
      <c r="A62" s="285" t="s">
        <v>1110</v>
      </c>
    </row>
    <row r="63" spans="1:1" ht="27.6">
      <c r="A63" s="387" t="s">
        <v>1111</v>
      </c>
    </row>
    <row r="64" spans="1:1" ht="55.2">
      <c r="A64" s="286" t="s">
        <v>1397</v>
      </c>
    </row>
    <row r="65" spans="1:1" ht="55.8" thickBot="1">
      <c r="A65" s="388" t="s">
        <v>1398</v>
      </c>
    </row>
    <row r="66" spans="1:1" ht="14.4" thickBot="1">
      <c r="A66" s="389" t="s">
        <v>671</v>
      </c>
    </row>
    <row r="67" spans="1:1" ht="41.4">
      <c r="A67" s="286" t="s">
        <v>1399</v>
      </c>
    </row>
    <row r="68" spans="1:1" ht="27.6">
      <c r="A68" s="390" t="s">
        <v>1400</v>
      </c>
    </row>
    <row r="69" spans="1:1" ht="13.8">
      <c r="A69" s="285"/>
    </row>
    <row r="70" spans="1:1" ht="69">
      <c r="A70" s="288" t="s">
        <v>999</v>
      </c>
    </row>
    <row r="71" spans="1:1" ht="55.2">
      <c r="A71" s="387" t="s">
        <v>1000</v>
      </c>
    </row>
    <row r="72" spans="1:1" ht="55.2">
      <c r="A72" s="288" t="s">
        <v>401</v>
      </c>
    </row>
    <row r="73" spans="1:1" ht="27.6">
      <c r="A73" s="286" t="s">
        <v>402</v>
      </c>
    </row>
    <row r="74" spans="1:1" ht="69">
      <c r="A74" s="285" t="s">
        <v>1300</v>
      </c>
    </row>
    <row r="75" spans="1:1" ht="69.599999999999994" thickBot="1">
      <c r="A75" s="286" t="s">
        <v>652</v>
      </c>
    </row>
    <row r="76" spans="1:1" ht="14.4" thickBot="1">
      <c r="A76" s="389" t="s">
        <v>671</v>
      </c>
    </row>
    <row r="77" spans="1:1" ht="27.6">
      <c r="A77" s="288" t="s">
        <v>653</v>
      </c>
    </row>
    <row r="78" spans="1:1" ht="41.4">
      <c r="A78" s="289" t="s">
        <v>654</v>
      </c>
    </row>
    <row r="79" spans="1:1" ht="69">
      <c r="A79" s="391" t="s">
        <v>411</v>
      </c>
    </row>
    <row r="80" spans="1:1" ht="69.599999999999994" thickBot="1">
      <c r="A80" s="286" t="s">
        <v>412</v>
      </c>
    </row>
    <row r="81" spans="1:1" ht="14.4" thickBot="1">
      <c r="A81" s="389" t="s">
        <v>671</v>
      </c>
    </row>
    <row r="82" spans="1:1" ht="69">
      <c r="A82" s="391" t="s">
        <v>410</v>
      </c>
    </row>
    <row r="83" spans="1:1" ht="27.6">
      <c r="A83" s="392" t="s">
        <v>285</v>
      </c>
    </row>
    <row r="84" spans="1:1" ht="55.2">
      <c r="A84" s="285" t="s">
        <v>286</v>
      </c>
    </row>
    <row r="85" spans="1:1" ht="82.8">
      <c r="A85" s="287" t="s">
        <v>899</v>
      </c>
    </row>
    <row r="86" spans="1:1" ht="83.4" thickBot="1">
      <c r="A86" s="286" t="s">
        <v>948</v>
      </c>
    </row>
    <row r="87" spans="1:1" ht="14.4" thickBot="1">
      <c r="A87" s="389" t="s">
        <v>671</v>
      </c>
    </row>
    <row r="88" spans="1:1" ht="69">
      <c r="A88" s="443" t="s">
        <v>413</v>
      </c>
    </row>
    <row r="89" spans="1:1" ht="27.6">
      <c r="A89" s="392" t="s">
        <v>949</v>
      </c>
    </row>
    <row r="90" spans="1:1" ht="69.599999999999994" thickBot="1">
      <c r="A90" s="393" t="s">
        <v>950</v>
      </c>
    </row>
  </sheetData>
  <phoneticPr fontId="0" type="noConversion"/>
  <pageMargins left="0.75" right="0.75" top="1" bottom="1" header="0.5" footer="0.5"/>
  <pageSetup orientation="portrait" horizontalDpi="300" verticalDpi="300" r:id="rId1"/>
  <headerFooter alignWithMargins="0">
    <oddFooter>&amp;LM Ahsan&amp;C&amp;N&amp;R&amp;D</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T2095"/>
  <sheetViews>
    <sheetView showGridLines="0" topLeftCell="B165" workbookViewId="0">
      <selection activeCell="F169" sqref="F169"/>
    </sheetView>
  </sheetViews>
  <sheetFormatPr defaultColWidth="19.109375" defaultRowHeight="13.2"/>
  <cols>
    <col min="1" max="1" width="5.5546875" style="258" customWidth="1"/>
    <col min="2" max="2" width="6.5546875" style="353" customWidth="1"/>
    <col min="3" max="3" width="6" style="354" customWidth="1"/>
    <col min="4" max="4" width="28.44140625" style="355" customWidth="1"/>
    <col min="5" max="5" width="18.44140625" style="282" customWidth="1"/>
    <col min="6" max="6" width="16.44140625" style="282" customWidth="1"/>
    <col min="7" max="7" width="13.88671875" style="282" customWidth="1"/>
    <col min="8" max="8" width="18.109375" style="282" customWidth="1"/>
    <col min="9" max="12" width="19.109375" style="164" customWidth="1"/>
    <col min="13" max="14" width="19.109375" style="258" customWidth="1"/>
    <col min="15" max="16" width="19.109375" style="150" customWidth="1"/>
    <col min="17" max="17" width="19.109375" style="155" customWidth="1"/>
    <col min="18" max="20" width="19.109375" style="258" customWidth="1"/>
    <col min="21" max="16384" width="19.109375" style="155"/>
  </cols>
  <sheetData>
    <row r="1" spans="2:20">
      <c r="C1" s="4097" t="s">
        <v>483</v>
      </c>
      <c r="D1" s="4097"/>
      <c r="E1" s="4097"/>
      <c r="F1" s="4097"/>
      <c r="G1" s="290"/>
      <c r="H1" s="290"/>
    </row>
    <row r="2" spans="2:20">
      <c r="C2" s="4098" t="s">
        <v>531</v>
      </c>
      <c r="D2" s="4098"/>
      <c r="E2" s="4098"/>
      <c r="F2" s="4098"/>
      <c r="G2" s="304"/>
      <c r="H2" s="304"/>
    </row>
    <row r="3" spans="2:20">
      <c r="E3" s="149"/>
      <c r="F3" s="149"/>
      <c r="G3" s="149"/>
      <c r="H3" s="149"/>
    </row>
    <row r="4" spans="2:20" s="276" customFormat="1" ht="22.8">
      <c r="B4" s="356" t="s">
        <v>313</v>
      </c>
      <c r="C4" s="357" t="s">
        <v>314</v>
      </c>
      <c r="D4" s="358" t="s">
        <v>685</v>
      </c>
      <c r="E4" s="329" t="s">
        <v>686</v>
      </c>
      <c r="F4" s="329" t="s">
        <v>687</v>
      </c>
      <c r="G4" s="325"/>
      <c r="H4" s="325"/>
      <c r="I4" s="291"/>
      <c r="J4" s="291"/>
      <c r="K4" s="291"/>
      <c r="L4" s="291"/>
      <c r="M4" s="305" t="s">
        <v>720</v>
      </c>
      <c r="N4" s="305" t="s">
        <v>685</v>
      </c>
      <c r="O4" s="306" t="s">
        <v>686</v>
      </c>
      <c r="P4" s="306" t="s">
        <v>687</v>
      </c>
      <c r="Q4" s="277"/>
      <c r="R4" s="277" t="s">
        <v>688</v>
      </c>
      <c r="S4" s="277" t="s">
        <v>689</v>
      </c>
      <c r="T4" s="277" t="s">
        <v>690</v>
      </c>
    </row>
    <row r="5" spans="2:20" ht="13.8">
      <c r="B5" s="359">
        <v>1</v>
      </c>
      <c r="C5" s="360">
        <v>1</v>
      </c>
      <c r="D5" s="361" t="s">
        <v>718</v>
      </c>
      <c r="E5" s="330">
        <v>94050333.879999995</v>
      </c>
      <c r="F5" s="330">
        <v>0</v>
      </c>
      <c r="G5" s="326"/>
      <c r="H5" s="326"/>
      <c r="M5" s="308">
        <v>1</v>
      </c>
      <c r="N5" s="309" t="s">
        <v>718</v>
      </c>
      <c r="O5" s="310">
        <v>0</v>
      </c>
      <c r="P5" s="310">
        <v>0</v>
      </c>
      <c r="R5" s="258">
        <v>1</v>
      </c>
      <c r="S5" s="258" t="s">
        <v>691</v>
      </c>
      <c r="T5" s="258">
        <v>2</v>
      </c>
    </row>
    <row r="6" spans="2:20" ht="13.8">
      <c r="B6" s="359">
        <v>2</v>
      </c>
      <c r="C6" s="360">
        <v>2</v>
      </c>
      <c r="D6" s="361" t="s">
        <v>959</v>
      </c>
      <c r="E6" s="330">
        <v>64016116.210000001</v>
      </c>
      <c r="F6" s="330">
        <v>0</v>
      </c>
      <c r="G6" s="326"/>
      <c r="H6" s="326"/>
      <c r="M6" s="308">
        <v>2</v>
      </c>
      <c r="N6" s="309" t="s">
        <v>959</v>
      </c>
      <c r="O6" s="310">
        <v>0</v>
      </c>
      <c r="P6" s="310">
        <v>0</v>
      </c>
      <c r="R6" s="258">
        <v>1</v>
      </c>
      <c r="S6" s="258" t="s">
        <v>691</v>
      </c>
      <c r="T6" s="258">
        <v>2</v>
      </c>
    </row>
    <row r="7" spans="2:20" ht="13.8">
      <c r="B7" s="359">
        <v>3</v>
      </c>
      <c r="C7" s="360">
        <v>3</v>
      </c>
      <c r="D7" s="361" t="s">
        <v>960</v>
      </c>
      <c r="E7" s="330">
        <v>3602052.92</v>
      </c>
      <c r="F7" s="330">
        <v>0</v>
      </c>
      <c r="G7" s="326"/>
      <c r="H7" s="326"/>
      <c r="M7" s="308">
        <v>3</v>
      </c>
      <c r="N7" s="309" t="s">
        <v>960</v>
      </c>
      <c r="O7" s="310">
        <v>0</v>
      </c>
      <c r="P7" s="310">
        <v>0</v>
      </c>
      <c r="R7" s="258">
        <v>1</v>
      </c>
      <c r="S7" s="258" t="s">
        <v>691</v>
      </c>
      <c r="T7" s="258">
        <v>2</v>
      </c>
    </row>
    <row r="8" spans="2:20" ht="13.8">
      <c r="B8" s="359">
        <v>4</v>
      </c>
      <c r="C8" s="360">
        <v>4</v>
      </c>
      <c r="D8" s="361" t="s">
        <v>961</v>
      </c>
      <c r="E8" s="330">
        <v>3754946.35</v>
      </c>
      <c r="F8" s="330">
        <v>0</v>
      </c>
      <c r="G8" s="326"/>
      <c r="H8" s="326"/>
      <c r="M8" s="308">
        <v>4</v>
      </c>
      <c r="N8" s="309" t="s">
        <v>961</v>
      </c>
      <c r="O8" s="310">
        <v>0</v>
      </c>
      <c r="P8" s="310">
        <v>0</v>
      </c>
      <c r="R8" s="258">
        <v>1</v>
      </c>
      <c r="S8" s="258" t="s">
        <v>691</v>
      </c>
      <c r="T8" s="258">
        <v>2</v>
      </c>
    </row>
    <row r="9" spans="2:20" ht="13.8">
      <c r="B9" s="359">
        <v>5</v>
      </c>
      <c r="C9" s="360">
        <v>5</v>
      </c>
      <c r="D9" s="361" t="s">
        <v>962</v>
      </c>
      <c r="E9" s="330">
        <v>0</v>
      </c>
      <c r="F9" s="330">
        <v>108352.77</v>
      </c>
      <c r="G9" s="326"/>
      <c r="H9" s="326"/>
      <c r="M9" s="308">
        <v>5</v>
      </c>
      <c r="N9" s="309" t="s">
        <v>962</v>
      </c>
      <c r="O9" s="310">
        <v>0</v>
      </c>
      <c r="P9" s="310">
        <v>0</v>
      </c>
      <c r="R9" s="258">
        <v>1</v>
      </c>
      <c r="S9" s="258" t="s">
        <v>691</v>
      </c>
      <c r="T9" s="258">
        <v>2</v>
      </c>
    </row>
    <row r="10" spans="2:20" ht="13.8">
      <c r="B10" s="359">
        <v>6</v>
      </c>
      <c r="C10" s="360">
        <v>6</v>
      </c>
      <c r="D10" s="361" t="s">
        <v>963</v>
      </c>
      <c r="E10" s="330">
        <v>0</v>
      </c>
      <c r="F10" s="330">
        <v>9760.42</v>
      </c>
      <c r="G10" s="326"/>
      <c r="H10" s="326"/>
      <c r="M10" s="308">
        <v>6</v>
      </c>
      <c r="N10" s="309" t="s">
        <v>963</v>
      </c>
      <c r="O10" s="310">
        <v>0</v>
      </c>
      <c r="P10" s="310">
        <v>0</v>
      </c>
      <c r="R10" s="258">
        <v>1</v>
      </c>
      <c r="S10" s="258" t="s">
        <v>691</v>
      </c>
      <c r="T10" s="258">
        <v>2</v>
      </c>
    </row>
    <row r="11" spans="2:20" ht="26.4">
      <c r="B11" s="359">
        <v>7</v>
      </c>
      <c r="C11" s="360">
        <v>7</v>
      </c>
      <c r="D11" s="361" t="s">
        <v>964</v>
      </c>
      <c r="E11" s="330">
        <v>38388647.75</v>
      </c>
      <c r="F11" s="330">
        <v>0</v>
      </c>
      <c r="G11" s="326"/>
      <c r="H11" s="326"/>
      <c r="M11" s="308">
        <v>7</v>
      </c>
      <c r="N11" s="309" t="s">
        <v>964</v>
      </c>
      <c r="O11" s="310">
        <v>0</v>
      </c>
      <c r="P11" s="310">
        <v>0</v>
      </c>
      <c r="R11" s="258">
        <v>1</v>
      </c>
      <c r="S11" s="258" t="s">
        <v>691</v>
      </c>
      <c r="T11" s="258">
        <v>2</v>
      </c>
    </row>
    <row r="12" spans="2:20" ht="13.8">
      <c r="B12" s="359">
        <v>8</v>
      </c>
      <c r="C12" s="360">
        <v>8</v>
      </c>
      <c r="D12" s="361" t="s">
        <v>965</v>
      </c>
      <c r="E12" s="330">
        <v>19706617.07</v>
      </c>
      <c r="F12" s="330">
        <v>0</v>
      </c>
      <c r="G12" s="326"/>
      <c r="H12" s="326"/>
      <c r="M12" s="308">
        <v>8</v>
      </c>
      <c r="N12" s="309" t="s">
        <v>965</v>
      </c>
      <c r="O12" s="310">
        <v>0</v>
      </c>
      <c r="P12" s="310">
        <v>0</v>
      </c>
      <c r="R12" s="258">
        <v>1</v>
      </c>
      <c r="S12" s="258" t="s">
        <v>691</v>
      </c>
      <c r="T12" s="258">
        <v>2</v>
      </c>
    </row>
    <row r="13" spans="2:20" ht="13.5" customHeight="1">
      <c r="B13" s="359">
        <v>9</v>
      </c>
      <c r="C13" s="360">
        <v>9</v>
      </c>
      <c r="D13" s="361" t="s">
        <v>727</v>
      </c>
      <c r="E13" s="330">
        <v>0</v>
      </c>
      <c r="F13" s="330">
        <v>0</v>
      </c>
      <c r="G13" s="326"/>
      <c r="H13" s="326"/>
      <c r="M13" s="308">
        <v>9</v>
      </c>
      <c r="N13" s="309" t="s">
        <v>727</v>
      </c>
      <c r="O13" s="310">
        <v>0</v>
      </c>
      <c r="P13" s="310">
        <v>0</v>
      </c>
      <c r="R13" s="258">
        <v>1</v>
      </c>
      <c r="S13" s="258" t="s">
        <v>691</v>
      </c>
      <c r="T13" s="258">
        <v>2</v>
      </c>
    </row>
    <row r="14" spans="2:20" ht="26.4">
      <c r="B14" s="359">
        <v>10</v>
      </c>
      <c r="C14" s="360">
        <v>10</v>
      </c>
      <c r="D14" s="361" t="s">
        <v>966</v>
      </c>
      <c r="E14" s="330">
        <v>111854</v>
      </c>
      <c r="F14" s="330">
        <v>0</v>
      </c>
      <c r="G14" s="326"/>
      <c r="H14" s="326"/>
      <c r="M14" s="308">
        <v>10</v>
      </c>
      <c r="N14" s="309" t="s">
        <v>966</v>
      </c>
      <c r="O14" s="310">
        <v>0</v>
      </c>
      <c r="P14" s="310">
        <v>0</v>
      </c>
      <c r="R14" s="258">
        <v>1</v>
      </c>
      <c r="S14" s="258" t="s">
        <v>691</v>
      </c>
      <c r="T14" s="258">
        <v>2</v>
      </c>
    </row>
    <row r="15" spans="2:20" ht="13.8">
      <c r="B15" s="359">
        <v>11</v>
      </c>
      <c r="C15" s="360">
        <v>11</v>
      </c>
      <c r="D15" s="361" t="s">
        <v>694</v>
      </c>
      <c r="E15" s="330">
        <v>0</v>
      </c>
      <c r="F15" s="330">
        <v>0</v>
      </c>
      <c r="G15" s="326"/>
      <c r="H15" s="326"/>
      <c r="M15" s="308">
        <v>11</v>
      </c>
      <c r="N15" s="309" t="s">
        <v>694</v>
      </c>
      <c r="O15" s="310">
        <v>0</v>
      </c>
      <c r="P15" s="310">
        <v>0</v>
      </c>
      <c r="R15" s="258">
        <v>1</v>
      </c>
      <c r="S15" s="258" t="s">
        <v>691</v>
      </c>
      <c r="T15" s="258">
        <v>2</v>
      </c>
    </row>
    <row r="16" spans="2:20" ht="13.8">
      <c r="B16" s="359">
        <v>12</v>
      </c>
      <c r="C16" s="360">
        <v>12</v>
      </c>
      <c r="D16" s="361" t="s">
        <v>967</v>
      </c>
      <c r="E16" s="330">
        <v>15138771</v>
      </c>
      <c r="F16" s="330">
        <v>0</v>
      </c>
      <c r="G16" s="326"/>
      <c r="H16" s="326"/>
      <c r="M16" s="308">
        <v>12</v>
      </c>
      <c r="N16" s="309" t="s">
        <v>967</v>
      </c>
      <c r="O16" s="310">
        <v>0</v>
      </c>
      <c r="P16" s="310">
        <v>0</v>
      </c>
      <c r="R16" s="258">
        <v>1</v>
      </c>
      <c r="S16" s="258" t="s">
        <v>691</v>
      </c>
      <c r="T16" s="258">
        <v>2</v>
      </c>
    </row>
    <row r="17" spans="2:20" ht="13.8">
      <c r="B17" s="359">
        <v>13</v>
      </c>
      <c r="C17" s="360">
        <v>13</v>
      </c>
      <c r="D17" s="361" t="s">
        <v>968</v>
      </c>
      <c r="E17" s="330">
        <v>14307420</v>
      </c>
      <c r="F17" s="330">
        <v>0</v>
      </c>
      <c r="G17" s="326"/>
      <c r="H17" s="326"/>
      <c r="M17" s="308">
        <v>13</v>
      </c>
      <c r="N17" s="309" t="s">
        <v>968</v>
      </c>
      <c r="O17" s="310">
        <v>0</v>
      </c>
      <c r="P17" s="310">
        <v>0</v>
      </c>
      <c r="R17" s="258">
        <v>1</v>
      </c>
      <c r="S17" s="258" t="s">
        <v>691</v>
      </c>
      <c r="T17" s="258">
        <v>2</v>
      </c>
    </row>
    <row r="18" spans="2:20" ht="13.8">
      <c r="B18" s="359">
        <v>14</v>
      </c>
      <c r="C18" s="360">
        <v>14</v>
      </c>
      <c r="D18" s="361" t="s">
        <v>969</v>
      </c>
      <c r="E18" s="330">
        <v>758391.72</v>
      </c>
      <c r="F18" s="330">
        <v>0</v>
      </c>
      <c r="G18" s="326"/>
      <c r="H18" s="326"/>
      <c r="M18" s="308">
        <v>14</v>
      </c>
      <c r="N18" s="309" t="s">
        <v>969</v>
      </c>
      <c r="O18" s="310">
        <v>0</v>
      </c>
      <c r="P18" s="310">
        <v>0</v>
      </c>
      <c r="R18" s="258">
        <v>1</v>
      </c>
      <c r="S18" s="258" t="s">
        <v>691</v>
      </c>
      <c r="T18" s="258">
        <v>2</v>
      </c>
    </row>
    <row r="19" spans="2:20" ht="13.8">
      <c r="B19" s="359">
        <v>15</v>
      </c>
      <c r="C19" s="360">
        <v>16</v>
      </c>
      <c r="D19" s="361" t="s">
        <v>25</v>
      </c>
      <c r="E19" s="330">
        <v>1400000</v>
      </c>
      <c r="F19" s="330">
        <v>0</v>
      </c>
      <c r="G19" s="326"/>
      <c r="H19" s="326"/>
      <c r="M19" s="308">
        <v>15</v>
      </c>
      <c r="N19" s="309" t="s">
        <v>25</v>
      </c>
      <c r="O19" s="310">
        <v>0</v>
      </c>
      <c r="P19" s="310">
        <v>0</v>
      </c>
      <c r="R19" s="258">
        <v>1</v>
      </c>
      <c r="S19" s="258" t="s">
        <v>691</v>
      </c>
      <c r="T19" s="258">
        <v>2</v>
      </c>
    </row>
    <row r="20" spans="2:20" ht="13.8">
      <c r="B20" s="359">
        <v>16</v>
      </c>
      <c r="C20" s="360">
        <v>17</v>
      </c>
      <c r="D20" s="361" t="s">
        <v>26</v>
      </c>
      <c r="E20" s="330">
        <v>192385</v>
      </c>
      <c r="F20" s="330">
        <v>0</v>
      </c>
      <c r="G20" s="326"/>
      <c r="H20" s="326"/>
      <c r="M20" s="308">
        <v>16</v>
      </c>
      <c r="N20" s="309" t="s">
        <v>26</v>
      </c>
      <c r="O20" s="310">
        <v>0</v>
      </c>
      <c r="P20" s="310">
        <v>0</v>
      </c>
      <c r="R20" s="258">
        <v>1</v>
      </c>
      <c r="S20" s="258" t="s">
        <v>691</v>
      </c>
      <c r="T20" s="258">
        <v>2</v>
      </c>
    </row>
    <row r="21" spans="2:20" ht="13.8">
      <c r="B21" s="359">
        <v>17</v>
      </c>
      <c r="C21" s="360">
        <v>18</v>
      </c>
      <c r="D21" s="361" t="s">
        <v>970</v>
      </c>
      <c r="E21" s="330">
        <v>40000000</v>
      </c>
      <c r="F21" s="330">
        <v>0</v>
      </c>
      <c r="G21" s="326"/>
      <c r="H21" s="326"/>
      <c r="M21" s="308">
        <v>17</v>
      </c>
      <c r="N21" s="309" t="s">
        <v>970</v>
      </c>
      <c r="O21" s="310">
        <v>0</v>
      </c>
      <c r="P21" s="310">
        <v>0</v>
      </c>
      <c r="R21" s="258">
        <v>1</v>
      </c>
      <c r="S21" s="258" t="s">
        <v>691</v>
      </c>
      <c r="T21" s="258">
        <v>2</v>
      </c>
    </row>
    <row r="22" spans="2:20" ht="13.8">
      <c r="B22" s="359">
        <v>18</v>
      </c>
      <c r="C22" s="360">
        <v>20</v>
      </c>
      <c r="D22" s="361" t="s">
        <v>294</v>
      </c>
      <c r="E22" s="330">
        <v>591240.54</v>
      </c>
      <c r="F22" s="330">
        <v>0</v>
      </c>
      <c r="G22" s="326"/>
      <c r="H22" s="326"/>
      <c r="M22" s="308">
        <v>18</v>
      </c>
      <c r="N22" s="309" t="s">
        <v>294</v>
      </c>
      <c r="O22" s="310">
        <v>0</v>
      </c>
      <c r="P22" s="310">
        <v>0</v>
      </c>
      <c r="R22" s="258">
        <v>1</v>
      </c>
      <c r="S22" s="258" t="s">
        <v>691</v>
      </c>
      <c r="T22" s="258">
        <v>2</v>
      </c>
    </row>
    <row r="23" spans="2:20" ht="13.8">
      <c r="B23" s="359">
        <v>19</v>
      </c>
      <c r="C23" s="360">
        <v>22</v>
      </c>
      <c r="D23" s="361" t="s">
        <v>295</v>
      </c>
      <c r="E23" s="330">
        <v>1500000</v>
      </c>
      <c r="F23" s="330">
        <v>0</v>
      </c>
      <c r="G23" s="326"/>
      <c r="H23" s="326"/>
      <c r="M23" s="308">
        <v>19</v>
      </c>
      <c r="N23" s="309" t="s">
        <v>295</v>
      </c>
      <c r="O23" s="310">
        <v>0</v>
      </c>
      <c r="P23" s="310">
        <v>0</v>
      </c>
      <c r="R23" s="258">
        <v>1</v>
      </c>
      <c r="S23" s="258" t="s">
        <v>691</v>
      </c>
      <c r="T23" s="258">
        <v>2</v>
      </c>
    </row>
    <row r="24" spans="2:20" ht="13.8">
      <c r="B24" s="359">
        <v>20</v>
      </c>
      <c r="C24" s="360">
        <v>24</v>
      </c>
      <c r="D24" s="361" t="s">
        <v>296</v>
      </c>
      <c r="E24" s="330">
        <v>148490</v>
      </c>
      <c r="F24" s="330">
        <v>0</v>
      </c>
      <c r="G24" s="326"/>
      <c r="H24" s="326"/>
      <c r="I24" s="292">
        <v>100704</v>
      </c>
      <c r="M24" s="308">
        <v>20</v>
      </c>
      <c r="N24" s="309" t="s">
        <v>296</v>
      </c>
      <c r="O24" s="310">
        <v>0</v>
      </c>
      <c r="P24" s="310">
        <v>0</v>
      </c>
      <c r="R24" s="258">
        <v>1</v>
      </c>
      <c r="S24" s="258" t="s">
        <v>691</v>
      </c>
      <c r="T24" s="258">
        <v>2</v>
      </c>
    </row>
    <row r="25" spans="2:20" ht="13.8">
      <c r="B25" s="359">
        <v>21</v>
      </c>
      <c r="C25" s="360">
        <v>25</v>
      </c>
      <c r="D25" s="361" t="s">
        <v>297</v>
      </c>
      <c r="E25" s="330">
        <v>85525</v>
      </c>
      <c r="F25" s="330">
        <v>0</v>
      </c>
      <c r="G25" s="326"/>
      <c r="H25" s="326"/>
      <c r="I25" s="292">
        <v>62300</v>
      </c>
      <c r="M25" s="308">
        <v>21</v>
      </c>
      <c r="N25" s="309" t="s">
        <v>297</v>
      </c>
      <c r="O25" s="310">
        <v>0</v>
      </c>
      <c r="P25" s="310">
        <v>0</v>
      </c>
      <c r="R25" s="258">
        <v>1</v>
      </c>
      <c r="S25" s="258" t="s">
        <v>691</v>
      </c>
      <c r="T25" s="258">
        <v>2</v>
      </c>
    </row>
    <row r="26" spans="2:20" ht="13.8">
      <c r="B26" s="359">
        <v>22</v>
      </c>
      <c r="C26" s="360">
        <v>26</v>
      </c>
      <c r="D26" s="361" t="s">
        <v>971</v>
      </c>
      <c r="E26" s="330">
        <v>26466</v>
      </c>
      <c r="F26" s="330">
        <v>0</v>
      </c>
      <c r="G26" s="326"/>
      <c r="H26" s="326"/>
      <c r="M26" s="308">
        <v>22</v>
      </c>
      <c r="N26" s="309" t="s">
        <v>971</v>
      </c>
      <c r="O26" s="310">
        <v>0</v>
      </c>
      <c r="P26" s="310">
        <v>0</v>
      </c>
      <c r="R26" s="258">
        <v>1</v>
      </c>
      <c r="S26" s="258" t="s">
        <v>691</v>
      </c>
      <c r="T26" s="258">
        <v>2</v>
      </c>
    </row>
    <row r="27" spans="2:20" ht="26.4">
      <c r="B27" s="359">
        <v>23</v>
      </c>
      <c r="C27" s="360">
        <v>27</v>
      </c>
      <c r="D27" s="361" t="s">
        <v>298</v>
      </c>
      <c r="E27" s="330">
        <v>0</v>
      </c>
      <c r="F27" s="330">
        <v>0</v>
      </c>
      <c r="G27" s="326"/>
      <c r="H27" s="326"/>
      <c r="M27" s="308">
        <v>23</v>
      </c>
      <c r="N27" s="309" t="s">
        <v>298</v>
      </c>
      <c r="O27" s="310">
        <v>0</v>
      </c>
      <c r="P27" s="310">
        <v>0</v>
      </c>
      <c r="R27" s="258">
        <v>1</v>
      </c>
      <c r="S27" s="258" t="s">
        <v>691</v>
      </c>
      <c r="T27" s="258">
        <v>2</v>
      </c>
    </row>
    <row r="28" spans="2:20" ht="26.4">
      <c r="B28" s="359">
        <v>24</v>
      </c>
      <c r="C28" s="360">
        <v>28</v>
      </c>
      <c r="D28" s="361" t="s">
        <v>972</v>
      </c>
      <c r="E28" s="330">
        <v>0</v>
      </c>
      <c r="F28" s="330">
        <v>0</v>
      </c>
      <c r="G28" s="326"/>
      <c r="H28" s="326"/>
      <c r="M28" s="308">
        <v>24</v>
      </c>
      <c r="N28" s="309" t="s">
        <v>972</v>
      </c>
      <c r="O28" s="310">
        <v>0</v>
      </c>
      <c r="P28" s="310">
        <v>0</v>
      </c>
      <c r="R28" s="258">
        <v>1</v>
      </c>
      <c r="S28" s="258" t="s">
        <v>691</v>
      </c>
      <c r="T28" s="258">
        <v>2</v>
      </c>
    </row>
    <row r="29" spans="2:20" ht="13.8">
      <c r="B29" s="359">
        <v>25</v>
      </c>
      <c r="C29" s="360">
        <v>29</v>
      </c>
      <c r="D29" s="361" t="s">
        <v>973</v>
      </c>
      <c r="E29" s="330">
        <v>7499505.5</v>
      </c>
      <c r="F29" s="330">
        <v>0</v>
      </c>
      <c r="G29" s="326"/>
      <c r="H29" s="326"/>
      <c r="M29" s="308">
        <v>25</v>
      </c>
      <c r="N29" s="309" t="s">
        <v>973</v>
      </c>
      <c r="O29" s="310">
        <v>0</v>
      </c>
      <c r="P29" s="310">
        <v>0</v>
      </c>
      <c r="R29" s="258">
        <v>1</v>
      </c>
      <c r="S29" s="258" t="s">
        <v>691</v>
      </c>
      <c r="T29" s="258">
        <v>2</v>
      </c>
    </row>
    <row r="30" spans="2:20" ht="13.8">
      <c r="B30" s="359">
        <v>26</v>
      </c>
      <c r="C30" s="360">
        <v>30</v>
      </c>
      <c r="D30" s="361" t="s">
        <v>675</v>
      </c>
      <c r="E30" s="330">
        <v>0</v>
      </c>
      <c r="F30" s="330">
        <v>0</v>
      </c>
      <c r="G30" s="326"/>
      <c r="H30" s="326"/>
      <c r="M30" s="308">
        <v>26</v>
      </c>
      <c r="N30" s="309" t="s">
        <v>675</v>
      </c>
      <c r="O30" s="310">
        <v>0</v>
      </c>
      <c r="P30" s="310">
        <v>0</v>
      </c>
      <c r="R30" s="258">
        <v>1</v>
      </c>
      <c r="S30" s="258" t="s">
        <v>691</v>
      </c>
      <c r="T30" s="258">
        <v>2</v>
      </c>
    </row>
    <row r="31" spans="2:20" ht="13.8">
      <c r="B31" s="359">
        <v>27</v>
      </c>
      <c r="C31" s="360">
        <v>31</v>
      </c>
      <c r="D31" s="361" t="s">
        <v>1071</v>
      </c>
      <c r="E31" s="330">
        <v>0</v>
      </c>
      <c r="F31" s="330">
        <v>0</v>
      </c>
      <c r="G31" s="326"/>
      <c r="H31" s="326"/>
      <c r="M31" s="308">
        <v>27</v>
      </c>
      <c r="N31" s="309" t="s">
        <v>1071</v>
      </c>
      <c r="O31" s="310">
        <v>0</v>
      </c>
      <c r="P31" s="310">
        <v>0</v>
      </c>
      <c r="R31" s="258">
        <v>1</v>
      </c>
      <c r="S31" s="258" t="s">
        <v>691</v>
      </c>
      <c r="T31" s="258">
        <v>2</v>
      </c>
    </row>
    <row r="32" spans="2:20" ht="13.8">
      <c r="B32" s="359">
        <v>28</v>
      </c>
      <c r="C32" s="360">
        <v>32</v>
      </c>
      <c r="D32" s="361" t="s">
        <v>974</v>
      </c>
      <c r="E32" s="330">
        <v>3592701.34</v>
      </c>
      <c r="F32" s="330">
        <v>0</v>
      </c>
      <c r="G32" s="326"/>
      <c r="H32" s="326"/>
      <c r="M32" s="308">
        <v>28</v>
      </c>
      <c r="N32" s="309" t="s">
        <v>974</v>
      </c>
      <c r="O32" s="310">
        <v>0</v>
      </c>
      <c r="P32" s="310">
        <v>0</v>
      </c>
      <c r="R32" s="258">
        <v>1</v>
      </c>
      <c r="S32" s="258" t="s">
        <v>691</v>
      </c>
      <c r="T32" s="258">
        <v>2</v>
      </c>
    </row>
    <row r="33" spans="2:20" ht="13.8">
      <c r="B33" s="359">
        <v>29</v>
      </c>
      <c r="C33" s="360">
        <v>33</v>
      </c>
      <c r="D33" s="361" t="s">
        <v>143</v>
      </c>
      <c r="E33" s="330">
        <v>3257041.78</v>
      </c>
      <c r="F33" s="330">
        <v>0</v>
      </c>
      <c r="G33" s="326"/>
      <c r="H33" s="326"/>
      <c r="M33" s="308">
        <v>29</v>
      </c>
      <c r="N33" s="309" t="s">
        <v>143</v>
      </c>
      <c r="O33" s="310">
        <v>0</v>
      </c>
      <c r="P33" s="310">
        <v>0</v>
      </c>
      <c r="R33" s="258">
        <v>1</v>
      </c>
      <c r="S33" s="258" t="s">
        <v>691</v>
      </c>
      <c r="T33" s="258">
        <v>2</v>
      </c>
    </row>
    <row r="34" spans="2:20" ht="13.8">
      <c r="B34" s="359">
        <v>30</v>
      </c>
      <c r="C34" s="360">
        <v>34</v>
      </c>
      <c r="D34" s="361" t="s">
        <v>677</v>
      </c>
      <c r="E34" s="330">
        <v>9487888.3900000006</v>
      </c>
      <c r="F34" s="330">
        <v>0</v>
      </c>
      <c r="G34" s="326"/>
      <c r="H34" s="326"/>
      <c r="M34" s="308">
        <v>30</v>
      </c>
      <c r="N34" s="309" t="s">
        <v>677</v>
      </c>
      <c r="O34" s="310">
        <v>0</v>
      </c>
      <c r="P34" s="310">
        <v>0</v>
      </c>
      <c r="R34" s="258">
        <v>1</v>
      </c>
      <c r="S34" s="258" t="s">
        <v>691</v>
      </c>
      <c r="T34" s="258">
        <v>2</v>
      </c>
    </row>
    <row r="35" spans="2:20" ht="13.8">
      <c r="B35" s="359">
        <v>31</v>
      </c>
      <c r="C35" s="360">
        <v>35</v>
      </c>
      <c r="D35" s="361" t="s">
        <v>650</v>
      </c>
      <c r="E35" s="330">
        <v>6458616.0300000003</v>
      </c>
      <c r="F35" s="330">
        <v>0</v>
      </c>
      <c r="G35" s="326"/>
      <c r="H35" s="326"/>
      <c r="M35" s="308">
        <v>31</v>
      </c>
      <c r="N35" s="309" t="s">
        <v>650</v>
      </c>
      <c r="O35" s="310">
        <v>0</v>
      </c>
      <c r="P35" s="310">
        <v>0</v>
      </c>
      <c r="R35" s="258">
        <v>1</v>
      </c>
      <c r="S35" s="258" t="s">
        <v>691</v>
      </c>
      <c r="T35" s="258">
        <v>2</v>
      </c>
    </row>
    <row r="36" spans="2:20" ht="13.8">
      <c r="B36" s="359">
        <v>32</v>
      </c>
      <c r="C36" s="360">
        <v>36</v>
      </c>
      <c r="D36" s="361" t="s">
        <v>678</v>
      </c>
      <c r="E36" s="330">
        <v>1181854.7</v>
      </c>
      <c r="F36" s="330">
        <v>0</v>
      </c>
      <c r="G36" s="326"/>
      <c r="H36" s="326"/>
      <c r="M36" s="308">
        <v>32</v>
      </c>
      <c r="N36" s="309" t="s">
        <v>678</v>
      </c>
      <c r="O36" s="310">
        <v>0</v>
      </c>
      <c r="P36" s="310">
        <v>0</v>
      </c>
      <c r="R36" s="258">
        <v>1</v>
      </c>
      <c r="S36" s="258" t="s">
        <v>691</v>
      </c>
      <c r="T36" s="258">
        <v>2</v>
      </c>
    </row>
    <row r="37" spans="2:20" ht="13.8">
      <c r="B37" s="359">
        <v>33</v>
      </c>
      <c r="C37" s="360">
        <v>37</v>
      </c>
      <c r="D37" s="361" t="s">
        <v>679</v>
      </c>
      <c r="E37" s="330">
        <v>691542</v>
      </c>
      <c r="F37" s="330">
        <v>0</v>
      </c>
      <c r="G37" s="326"/>
      <c r="H37" s="326"/>
      <c r="M37" s="308">
        <v>33</v>
      </c>
      <c r="N37" s="309" t="s">
        <v>679</v>
      </c>
      <c r="O37" s="310">
        <v>0</v>
      </c>
      <c r="P37" s="310">
        <v>0</v>
      </c>
      <c r="R37" s="258">
        <v>1</v>
      </c>
      <c r="S37" s="258" t="s">
        <v>691</v>
      </c>
      <c r="T37" s="258">
        <v>2</v>
      </c>
    </row>
    <row r="38" spans="2:20" ht="13.8">
      <c r="B38" s="359">
        <v>34</v>
      </c>
      <c r="C38" s="360">
        <v>38</v>
      </c>
      <c r="D38" s="361" t="s">
        <v>144</v>
      </c>
      <c r="E38" s="330">
        <v>1476458.89</v>
      </c>
      <c r="F38" s="330">
        <v>0</v>
      </c>
      <c r="G38" s="326"/>
      <c r="H38" s="326"/>
      <c r="M38" s="308">
        <v>34</v>
      </c>
      <c r="N38" s="309" t="s">
        <v>144</v>
      </c>
      <c r="O38" s="310">
        <v>0</v>
      </c>
      <c r="P38" s="310">
        <v>0</v>
      </c>
      <c r="R38" s="258">
        <v>1</v>
      </c>
      <c r="S38" s="258" t="s">
        <v>691</v>
      </c>
      <c r="T38" s="258">
        <v>2</v>
      </c>
    </row>
    <row r="39" spans="2:20" ht="13.8">
      <c r="B39" s="359">
        <v>35</v>
      </c>
      <c r="C39" s="360">
        <v>39</v>
      </c>
      <c r="D39" s="361" t="s">
        <v>891</v>
      </c>
      <c r="E39" s="330">
        <v>485996.6</v>
      </c>
      <c r="F39" s="330">
        <v>0</v>
      </c>
      <c r="G39" s="326"/>
      <c r="H39" s="326"/>
      <c r="M39" s="308">
        <v>35</v>
      </c>
      <c r="N39" s="309" t="s">
        <v>891</v>
      </c>
      <c r="O39" s="310">
        <v>0</v>
      </c>
      <c r="P39" s="310">
        <v>0</v>
      </c>
      <c r="R39" s="258">
        <v>1</v>
      </c>
      <c r="S39" s="258" t="s">
        <v>691</v>
      </c>
      <c r="T39" s="258">
        <v>2</v>
      </c>
    </row>
    <row r="40" spans="2:20" ht="13.8">
      <c r="B40" s="359">
        <v>36</v>
      </c>
      <c r="C40" s="360">
        <v>40</v>
      </c>
      <c r="D40" s="361" t="s">
        <v>892</v>
      </c>
      <c r="E40" s="330">
        <v>677760.3</v>
      </c>
      <c r="F40" s="330">
        <v>0</v>
      </c>
      <c r="G40" s="326"/>
      <c r="H40" s="326"/>
      <c r="M40" s="308">
        <v>36</v>
      </c>
      <c r="N40" s="309" t="s">
        <v>892</v>
      </c>
      <c r="O40" s="310">
        <v>0</v>
      </c>
      <c r="P40" s="310">
        <v>0</v>
      </c>
      <c r="R40" s="258">
        <v>1</v>
      </c>
      <c r="S40" s="258" t="s">
        <v>691</v>
      </c>
      <c r="T40" s="258">
        <v>2</v>
      </c>
    </row>
    <row r="41" spans="2:20" ht="13.8">
      <c r="B41" s="359">
        <v>37</v>
      </c>
      <c r="C41" s="360">
        <v>41</v>
      </c>
      <c r="D41" s="361" t="s">
        <v>893</v>
      </c>
      <c r="E41" s="330">
        <v>769358.9</v>
      </c>
      <c r="F41" s="330">
        <v>0</v>
      </c>
      <c r="G41" s="326"/>
      <c r="H41" s="326"/>
      <c r="M41" s="308">
        <v>37</v>
      </c>
      <c r="N41" s="309" t="s">
        <v>893</v>
      </c>
      <c r="O41" s="310">
        <v>0</v>
      </c>
      <c r="P41" s="310">
        <v>0</v>
      </c>
      <c r="R41" s="258">
        <v>1</v>
      </c>
      <c r="S41" s="258" t="s">
        <v>691</v>
      </c>
      <c r="T41" s="258">
        <v>2</v>
      </c>
    </row>
    <row r="42" spans="2:20" ht="13.8">
      <c r="B42" s="359">
        <v>38</v>
      </c>
      <c r="C42" s="360">
        <v>42</v>
      </c>
      <c r="D42" s="361" t="s">
        <v>894</v>
      </c>
      <c r="E42" s="330">
        <v>101472</v>
      </c>
      <c r="F42" s="330">
        <v>0</v>
      </c>
      <c r="G42" s="326"/>
      <c r="H42" s="326"/>
      <c r="M42" s="308">
        <v>38</v>
      </c>
      <c r="N42" s="309" t="s">
        <v>894</v>
      </c>
      <c r="O42" s="310">
        <v>0</v>
      </c>
      <c r="P42" s="310">
        <v>0</v>
      </c>
      <c r="R42" s="258">
        <v>1</v>
      </c>
      <c r="S42" s="258" t="s">
        <v>691</v>
      </c>
      <c r="T42" s="258">
        <v>2</v>
      </c>
    </row>
    <row r="43" spans="2:20" ht="13.8">
      <c r="B43" s="359">
        <v>39</v>
      </c>
      <c r="C43" s="360">
        <v>43</v>
      </c>
      <c r="D43" s="361" t="s">
        <v>895</v>
      </c>
      <c r="E43" s="330">
        <v>10958117.93</v>
      </c>
      <c r="F43" s="330">
        <v>0</v>
      </c>
      <c r="G43" s="326"/>
      <c r="H43" s="326"/>
      <c r="M43" s="308">
        <v>39</v>
      </c>
      <c r="N43" s="309" t="s">
        <v>895</v>
      </c>
      <c r="O43" s="310">
        <v>0</v>
      </c>
      <c r="P43" s="310">
        <v>0</v>
      </c>
      <c r="R43" s="258">
        <v>1</v>
      </c>
      <c r="S43" s="258" t="s">
        <v>691</v>
      </c>
      <c r="T43" s="258">
        <v>2</v>
      </c>
    </row>
    <row r="44" spans="2:20" ht="13.8">
      <c r="B44" s="359">
        <v>40</v>
      </c>
      <c r="C44" s="360">
        <v>44</v>
      </c>
      <c r="D44" s="361" t="s">
        <v>896</v>
      </c>
      <c r="E44" s="330">
        <v>6475377.0800000001</v>
      </c>
      <c r="F44" s="330">
        <v>0</v>
      </c>
      <c r="G44" s="326"/>
      <c r="H44" s="326"/>
      <c r="M44" s="308">
        <v>40</v>
      </c>
      <c r="N44" s="309" t="s">
        <v>896</v>
      </c>
      <c r="O44" s="310">
        <v>0</v>
      </c>
      <c r="P44" s="310">
        <v>0</v>
      </c>
      <c r="R44" s="258">
        <v>1</v>
      </c>
      <c r="S44" s="258" t="s">
        <v>691</v>
      </c>
      <c r="T44" s="258">
        <v>2</v>
      </c>
    </row>
    <row r="45" spans="2:20" ht="13.8">
      <c r="B45" s="359">
        <v>41</v>
      </c>
      <c r="C45" s="360">
        <v>45</v>
      </c>
      <c r="D45" s="361" t="s">
        <v>975</v>
      </c>
      <c r="E45" s="330">
        <v>1751964.28</v>
      </c>
      <c r="F45" s="330">
        <v>0</v>
      </c>
      <c r="G45" s="326"/>
      <c r="H45" s="326"/>
      <c r="I45" s="164">
        <v>490631.28</v>
      </c>
      <c r="J45" s="164">
        <f>+E45+I45</f>
        <v>2242595.56</v>
      </c>
      <c r="M45" s="308">
        <v>41</v>
      </c>
      <c r="N45" s="309" t="s">
        <v>975</v>
      </c>
      <c r="O45" s="310">
        <v>0</v>
      </c>
      <c r="P45" s="310">
        <v>0</v>
      </c>
      <c r="R45" s="258">
        <v>1</v>
      </c>
      <c r="S45" s="258" t="s">
        <v>691</v>
      </c>
      <c r="T45" s="258">
        <v>2</v>
      </c>
    </row>
    <row r="46" spans="2:20" ht="13.8">
      <c r="B46" s="359">
        <v>42</v>
      </c>
      <c r="C46" s="360">
        <v>46</v>
      </c>
      <c r="D46" s="361" t="s">
        <v>976</v>
      </c>
      <c r="E46" s="330">
        <v>395618</v>
      </c>
      <c r="F46" s="330">
        <v>0</v>
      </c>
      <c r="G46" s="326"/>
      <c r="H46" s="326"/>
      <c r="M46" s="308">
        <v>42</v>
      </c>
      <c r="N46" s="309" t="s">
        <v>976</v>
      </c>
      <c r="O46" s="310">
        <v>0</v>
      </c>
      <c r="P46" s="310">
        <v>0</v>
      </c>
      <c r="R46" s="258">
        <v>1</v>
      </c>
      <c r="S46" s="258" t="s">
        <v>691</v>
      </c>
      <c r="T46" s="258">
        <v>2</v>
      </c>
    </row>
    <row r="47" spans="2:20" ht="13.8">
      <c r="B47" s="359">
        <v>43</v>
      </c>
      <c r="C47" s="360">
        <v>47</v>
      </c>
      <c r="D47" s="361" t="s">
        <v>897</v>
      </c>
      <c r="E47" s="330">
        <v>8599478.2300000004</v>
      </c>
      <c r="F47" s="330">
        <v>0</v>
      </c>
      <c r="G47" s="326"/>
      <c r="H47" s="326"/>
      <c r="M47" s="308">
        <v>43</v>
      </c>
      <c r="N47" s="309" t="s">
        <v>897</v>
      </c>
      <c r="O47" s="310">
        <v>0</v>
      </c>
      <c r="P47" s="310">
        <v>0</v>
      </c>
      <c r="R47" s="258">
        <v>1</v>
      </c>
      <c r="S47" s="258" t="s">
        <v>691</v>
      </c>
      <c r="T47" s="258">
        <v>2</v>
      </c>
    </row>
    <row r="48" spans="2:20" ht="26.4">
      <c r="B48" s="359">
        <v>44</v>
      </c>
      <c r="C48" s="360">
        <v>48</v>
      </c>
      <c r="D48" s="361" t="s">
        <v>898</v>
      </c>
      <c r="E48" s="330">
        <v>902054.61</v>
      </c>
      <c r="F48" s="330">
        <v>0</v>
      </c>
      <c r="G48" s="326"/>
      <c r="H48" s="326"/>
      <c r="M48" s="308">
        <v>44</v>
      </c>
      <c r="N48" s="309" t="s">
        <v>898</v>
      </c>
      <c r="O48" s="310">
        <v>0</v>
      </c>
      <c r="P48" s="310">
        <v>0</v>
      </c>
      <c r="R48" s="258">
        <v>1</v>
      </c>
      <c r="S48" s="258" t="s">
        <v>691</v>
      </c>
      <c r="T48" s="258">
        <v>2</v>
      </c>
    </row>
    <row r="49" spans="2:20" ht="13.8">
      <c r="B49" s="359">
        <v>45</v>
      </c>
      <c r="C49" s="360">
        <v>49</v>
      </c>
      <c r="D49" s="361" t="s">
        <v>655</v>
      </c>
      <c r="E49" s="330">
        <v>2797923.12</v>
      </c>
      <c r="F49" s="330">
        <v>0</v>
      </c>
      <c r="G49" s="326"/>
      <c r="H49" s="326"/>
      <c r="M49" s="308">
        <v>45</v>
      </c>
      <c r="N49" s="309" t="s">
        <v>655</v>
      </c>
      <c r="O49" s="310">
        <v>0</v>
      </c>
      <c r="P49" s="310">
        <v>0</v>
      </c>
      <c r="R49" s="258">
        <v>1</v>
      </c>
      <c r="S49" s="258" t="s">
        <v>691</v>
      </c>
      <c r="T49" s="258">
        <v>2</v>
      </c>
    </row>
    <row r="50" spans="2:20" ht="26.4">
      <c r="B50" s="359">
        <v>46</v>
      </c>
      <c r="C50" s="360">
        <v>50</v>
      </c>
      <c r="D50" s="361" t="s">
        <v>1167</v>
      </c>
      <c r="E50" s="330">
        <v>3170139</v>
      </c>
      <c r="F50" s="330">
        <v>0</v>
      </c>
      <c r="G50" s="326"/>
      <c r="H50" s="326"/>
      <c r="M50" s="308">
        <v>46</v>
      </c>
      <c r="N50" s="309" t="s">
        <v>1167</v>
      </c>
      <c r="O50" s="310">
        <v>0</v>
      </c>
      <c r="P50" s="310">
        <v>0</v>
      </c>
      <c r="R50" s="258">
        <v>1</v>
      </c>
      <c r="S50" s="258" t="s">
        <v>691</v>
      </c>
      <c r="T50" s="258">
        <v>2</v>
      </c>
    </row>
    <row r="51" spans="2:20" ht="13.8">
      <c r="B51" s="359">
        <v>47</v>
      </c>
      <c r="C51" s="360">
        <v>51</v>
      </c>
      <c r="D51" s="361" t="s">
        <v>977</v>
      </c>
      <c r="E51" s="330">
        <v>272800</v>
      </c>
      <c r="F51" s="330">
        <v>0</v>
      </c>
      <c r="G51" s="326"/>
      <c r="H51" s="326"/>
      <c r="M51" s="308">
        <v>47</v>
      </c>
      <c r="N51" s="309" t="s">
        <v>977</v>
      </c>
      <c r="O51" s="310">
        <v>0</v>
      </c>
      <c r="P51" s="310">
        <v>0</v>
      </c>
      <c r="R51" s="258">
        <v>1</v>
      </c>
      <c r="S51" s="258" t="s">
        <v>691</v>
      </c>
      <c r="T51" s="258">
        <v>2</v>
      </c>
    </row>
    <row r="52" spans="2:20" ht="26.4">
      <c r="B52" s="359">
        <v>48</v>
      </c>
      <c r="C52" s="360">
        <v>52</v>
      </c>
      <c r="D52" s="361" t="s">
        <v>14</v>
      </c>
      <c r="E52" s="330">
        <v>2096850.37</v>
      </c>
      <c r="F52" s="330">
        <v>0</v>
      </c>
      <c r="G52" s="326"/>
      <c r="H52" s="326"/>
      <c r="M52" s="308">
        <v>48</v>
      </c>
      <c r="N52" s="309" t="s">
        <v>14</v>
      </c>
      <c r="O52" s="310">
        <v>0</v>
      </c>
      <c r="P52" s="310">
        <v>0</v>
      </c>
      <c r="R52" s="258">
        <v>1</v>
      </c>
      <c r="S52" s="258" t="s">
        <v>691</v>
      </c>
      <c r="T52" s="258">
        <v>2</v>
      </c>
    </row>
    <row r="53" spans="2:20" ht="13.8">
      <c r="B53" s="359">
        <v>49</v>
      </c>
      <c r="C53" s="360">
        <v>53</v>
      </c>
      <c r="D53" s="361" t="s">
        <v>15</v>
      </c>
      <c r="E53" s="330">
        <v>0</v>
      </c>
      <c r="F53" s="330">
        <v>93559437.159999996</v>
      </c>
      <c r="G53" s="307"/>
      <c r="H53" s="307"/>
      <c r="I53" s="311">
        <v>93559437.159999996</v>
      </c>
      <c r="M53" s="308">
        <v>49</v>
      </c>
      <c r="N53" s="309" t="s">
        <v>15</v>
      </c>
      <c r="O53" s="310">
        <v>0</v>
      </c>
      <c r="P53" s="310">
        <v>0</v>
      </c>
      <c r="R53" s="258">
        <v>1</v>
      </c>
      <c r="S53" s="258" t="s">
        <v>691</v>
      </c>
      <c r="T53" s="258">
        <v>2</v>
      </c>
    </row>
    <row r="54" spans="2:20" ht="13.8">
      <c r="B54" s="359">
        <v>50</v>
      </c>
      <c r="C54" s="360">
        <v>54</v>
      </c>
      <c r="D54" s="361" t="s">
        <v>16</v>
      </c>
      <c r="E54" s="330">
        <v>82074</v>
      </c>
      <c r="F54" s="330">
        <v>0</v>
      </c>
      <c r="G54" s="326"/>
      <c r="H54" s="326"/>
      <c r="M54" s="308">
        <v>50</v>
      </c>
      <c r="N54" s="309" t="s">
        <v>16</v>
      </c>
      <c r="O54" s="310">
        <v>0</v>
      </c>
      <c r="P54" s="310">
        <v>0</v>
      </c>
      <c r="R54" s="258">
        <v>1</v>
      </c>
      <c r="S54" s="258" t="s">
        <v>691</v>
      </c>
      <c r="T54" s="258">
        <v>2</v>
      </c>
    </row>
    <row r="55" spans="2:20" ht="13.8">
      <c r="B55" s="359">
        <v>51</v>
      </c>
      <c r="C55" s="360">
        <v>55</v>
      </c>
      <c r="D55" s="361" t="s">
        <v>978</v>
      </c>
      <c r="E55" s="330">
        <v>2591600</v>
      </c>
      <c r="F55" s="330">
        <v>0</v>
      </c>
      <c r="G55" s="326"/>
      <c r="H55" s="326"/>
      <c r="M55" s="308">
        <v>51</v>
      </c>
      <c r="N55" s="309" t="s">
        <v>978</v>
      </c>
      <c r="O55" s="310">
        <v>0</v>
      </c>
      <c r="P55" s="310">
        <v>0</v>
      </c>
      <c r="R55" s="258">
        <v>1</v>
      </c>
      <c r="S55" s="258" t="s">
        <v>691</v>
      </c>
      <c r="T55" s="258">
        <v>2</v>
      </c>
    </row>
    <row r="56" spans="2:20" ht="13.8">
      <c r="B56" s="359">
        <v>52</v>
      </c>
      <c r="C56" s="360">
        <v>56</v>
      </c>
      <c r="D56" s="361" t="s">
        <v>979</v>
      </c>
      <c r="E56" s="330">
        <v>2965615</v>
      </c>
      <c r="F56" s="330">
        <v>0</v>
      </c>
      <c r="G56" s="326"/>
      <c r="H56" s="326"/>
      <c r="M56" s="308">
        <v>52</v>
      </c>
      <c r="N56" s="309" t="s">
        <v>979</v>
      </c>
      <c r="O56" s="310">
        <v>0</v>
      </c>
      <c r="P56" s="310">
        <v>0</v>
      </c>
      <c r="R56" s="258">
        <v>1</v>
      </c>
      <c r="S56" s="258" t="s">
        <v>691</v>
      </c>
      <c r="T56" s="258">
        <v>2</v>
      </c>
    </row>
    <row r="57" spans="2:20" ht="13.8">
      <c r="B57" s="359">
        <v>53</v>
      </c>
      <c r="C57" s="360">
        <v>57</v>
      </c>
      <c r="D57" s="361" t="s">
        <v>19</v>
      </c>
      <c r="E57" s="330">
        <v>1963026.35</v>
      </c>
      <c r="F57" s="330">
        <v>0</v>
      </c>
      <c r="G57" s="326"/>
      <c r="H57" s="326"/>
      <c r="M57" s="308">
        <v>53</v>
      </c>
      <c r="N57" s="309" t="s">
        <v>19</v>
      </c>
      <c r="O57" s="310">
        <v>0</v>
      </c>
      <c r="P57" s="310">
        <v>0</v>
      </c>
      <c r="R57" s="258">
        <v>1</v>
      </c>
      <c r="S57" s="258" t="s">
        <v>691</v>
      </c>
      <c r="T57" s="258">
        <v>2</v>
      </c>
    </row>
    <row r="58" spans="2:20" ht="13.8">
      <c r="B58" s="359">
        <v>54</v>
      </c>
      <c r="C58" s="360">
        <v>58</v>
      </c>
      <c r="D58" s="361" t="s">
        <v>20</v>
      </c>
      <c r="E58" s="330">
        <v>1968014.58</v>
      </c>
      <c r="F58" s="330">
        <v>0</v>
      </c>
      <c r="G58" s="326"/>
      <c r="H58" s="326"/>
      <c r="M58" s="308">
        <v>54</v>
      </c>
      <c r="N58" s="309" t="s">
        <v>20</v>
      </c>
      <c r="O58" s="310">
        <v>0</v>
      </c>
      <c r="P58" s="310">
        <v>0</v>
      </c>
      <c r="R58" s="258">
        <v>1</v>
      </c>
      <c r="S58" s="258" t="s">
        <v>691</v>
      </c>
      <c r="T58" s="258">
        <v>2</v>
      </c>
    </row>
    <row r="59" spans="2:20" ht="13.8">
      <c r="B59" s="359">
        <v>55</v>
      </c>
      <c r="C59" s="360">
        <v>59</v>
      </c>
      <c r="D59" s="361" t="s">
        <v>21</v>
      </c>
      <c r="E59" s="330">
        <v>2154087</v>
      </c>
      <c r="F59" s="330">
        <v>0</v>
      </c>
      <c r="G59" s="326"/>
      <c r="H59" s="326"/>
      <c r="M59" s="308">
        <v>55</v>
      </c>
      <c r="N59" s="309" t="s">
        <v>21</v>
      </c>
      <c r="O59" s="310">
        <v>0</v>
      </c>
      <c r="P59" s="310">
        <v>0</v>
      </c>
      <c r="R59" s="258">
        <v>1</v>
      </c>
      <c r="S59" s="258" t="s">
        <v>691</v>
      </c>
      <c r="T59" s="258">
        <v>2</v>
      </c>
    </row>
    <row r="60" spans="2:20" ht="13.8">
      <c r="B60" s="359">
        <v>56</v>
      </c>
      <c r="C60" s="360">
        <v>60</v>
      </c>
      <c r="D60" s="361" t="s">
        <v>22</v>
      </c>
      <c r="E60" s="330">
        <v>961150.46</v>
      </c>
      <c r="F60" s="330">
        <v>0</v>
      </c>
      <c r="G60" s="326"/>
      <c r="H60" s="326"/>
      <c r="M60" s="308">
        <v>56</v>
      </c>
      <c r="N60" s="309" t="s">
        <v>22</v>
      </c>
      <c r="O60" s="310">
        <v>0</v>
      </c>
      <c r="P60" s="310">
        <v>0</v>
      </c>
      <c r="R60" s="258">
        <v>1</v>
      </c>
      <c r="S60" s="258" t="s">
        <v>691</v>
      </c>
      <c r="T60" s="258">
        <v>2</v>
      </c>
    </row>
    <row r="61" spans="2:20" ht="13.8">
      <c r="B61" s="359">
        <v>57</v>
      </c>
      <c r="C61" s="360">
        <v>61</v>
      </c>
      <c r="D61" s="361" t="s">
        <v>980</v>
      </c>
      <c r="E61" s="330">
        <v>192055</v>
      </c>
      <c r="F61" s="330">
        <v>0</v>
      </c>
      <c r="G61" s="326"/>
      <c r="H61" s="326"/>
      <c r="M61" s="308">
        <v>57</v>
      </c>
      <c r="N61" s="309" t="s">
        <v>980</v>
      </c>
      <c r="O61" s="310">
        <v>0</v>
      </c>
      <c r="P61" s="310">
        <v>0</v>
      </c>
      <c r="R61" s="258">
        <v>1</v>
      </c>
      <c r="S61" s="258" t="s">
        <v>691</v>
      </c>
      <c r="T61" s="258">
        <v>2</v>
      </c>
    </row>
    <row r="62" spans="2:20" ht="13.8">
      <c r="B62" s="359">
        <v>58</v>
      </c>
      <c r="C62" s="360">
        <v>62</v>
      </c>
      <c r="D62" s="361" t="s">
        <v>23</v>
      </c>
      <c r="E62" s="330">
        <v>706671.5</v>
      </c>
      <c r="F62" s="330">
        <v>0</v>
      </c>
      <c r="G62" s="326"/>
      <c r="H62" s="326"/>
      <c r="M62" s="308">
        <v>58</v>
      </c>
      <c r="N62" s="309" t="s">
        <v>23</v>
      </c>
      <c r="O62" s="310">
        <v>0</v>
      </c>
      <c r="P62" s="310">
        <v>0</v>
      </c>
      <c r="R62" s="258">
        <v>1</v>
      </c>
      <c r="S62" s="258" t="s">
        <v>691</v>
      </c>
      <c r="T62" s="258">
        <v>2</v>
      </c>
    </row>
    <row r="63" spans="2:20" ht="26.4">
      <c r="B63" s="359">
        <v>59</v>
      </c>
      <c r="C63" s="360">
        <v>63</v>
      </c>
      <c r="D63" s="361" t="s">
        <v>981</v>
      </c>
      <c r="E63" s="330">
        <v>707266.4</v>
      </c>
      <c r="F63" s="330">
        <v>0</v>
      </c>
      <c r="G63" s="326"/>
      <c r="H63" s="326"/>
      <c r="M63" s="308">
        <v>59</v>
      </c>
      <c r="N63" s="309" t="s">
        <v>981</v>
      </c>
      <c r="O63" s="310">
        <v>0</v>
      </c>
      <c r="P63" s="310">
        <v>0</v>
      </c>
      <c r="R63" s="258">
        <v>1</v>
      </c>
      <c r="S63" s="258" t="s">
        <v>691</v>
      </c>
      <c r="T63" s="258">
        <v>2</v>
      </c>
    </row>
    <row r="64" spans="2:20" ht="26.4">
      <c r="B64" s="359">
        <v>60</v>
      </c>
      <c r="C64" s="360">
        <v>64</v>
      </c>
      <c r="D64" s="361" t="s">
        <v>982</v>
      </c>
      <c r="E64" s="330">
        <v>0</v>
      </c>
      <c r="F64" s="330">
        <v>0</v>
      </c>
      <c r="G64" s="326"/>
      <c r="H64" s="326"/>
      <c r="M64" s="308">
        <v>60</v>
      </c>
      <c r="N64" s="309" t="s">
        <v>982</v>
      </c>
      <c r="O64" s="310">
        <v>0</v>
      </c>
      <c r="P64" s="310">
        <v>0</v>
      </c>
      <c r="R64" s="258">
        <v>1</v>
      </c>
      <c r="S64" s="258" t="s">
        <v>691</v>
      </c>
      <c r="T64" s="258">
        <v>2</v>
      </c>
    </row>
    <row r="65" spans="2:20" ht="13.8">
      <c r="B65" s="359">
        <v>61</v>
      </c>
      <c r="C65" s="360">
        <v>65</v>
      </c>
      <c r="D65" s="361" t="s">
        <v>983</v>
      </c>
      <c r="E65" s="330">
        <v>234019.84</v>
      </c>
      <c r="F65" s="330">
        <v>0</v>
      </c>
      <c r="G65" s="326"/>
      <c r="H65" s="326"/>
      <c r="M65" s="308">
        <v>61</v>
      </c>
      <c r="N65" s="309" t="s">
        <v>983</v>
      </c>
      <c r="O65" s="310">
        <v>0</v>
      </c>
      <c r="P65" s="310">
        <v>0</v>
      </c>
      <c r="R65" s="258">
        <v>1</v>
      </c>
      <c r="S65" s="258" t="s">
        <v>691</v>
      </c>
      <c r="T65" s="258">
        <v>2</v>
      </c>
    </row>
    <row r="66" spans="2:20" ht="13.8">
      <c r="B66" s="359">
        <v>62</v>
      </c>
      <c r="C66" s="360">
        <v>66</v>
      </c>
      <c r="D66" s="361" t="s">
        <v>984</v>
      </c>
      <c r="E66" s="330">
        <v>0</v>
      </c>
      <c r="F66" s="330">
        <v>0</v>
      </c>
      <c r="G66" s="326"/>
      <c r="H66" s="326"/>
      <c r="M66" s="308">
        <v>62</v>
      </c>
      <c r="N66" s="309" t="s">
        <v>984</v>
      </c>
      <c r="O66" s="310">
        <v>0</v>
      </c>
      <c r="P66" s="310">
        <v>0</v>
      </c>
      <c r="R66" s="258">
        <v>1</v>
      </c>
      <c r="S66" s="258" t="s">
        <v>691</v>
      </c>
      <c r="T66" s="258">
        <v>2</v>
      </c>
    </row>
    <row r="67" spans="2:20" ht="26.4">
      <c r="B67" s="359">
        <v>63</v>
      </c>
      <c r="C67" s="360">
        <v>67</v>
      </c>
      <c r="D67" s="361" t="s">
        <v>1431</v>
      </c>
      <c r="E67" s="330">
        <v>1703386.65</v>
      </c>
      <c r="F67" s="330">
        <v>0</v>
      </c>
      <c r="G67" s="326"/>
      <c r="H67" s="326"/>
      <c r="M67" s="308">
        <v>63</v>
      </c>
      <c r="N67" s="309" t="s">
        <v>1431</v>
      </c>
      <c r="O67" s="310">
        <v>0</v>
      </c>
      <c r="P67" s="310">
        <v>0</v>
      </c>
      <c r="R67" s="258">
        <v>1</v>
      </c>
      <c r="S67" s="258" t="s">
        <v>691</v>
      </c>
      <c r="T67" s="258">
        <v>2</v>
      </c>
    </row>
    <row r="68" spans="2:20" ht="26.4">
      <c r="B68" s="359">
        <v>64</v>
      </c>
      <c r="C68" s="360">
        <v>68</v>
      </c>
      <c r="D68" s="361" t="s">
        <v>1414</v>
      </c>
      <c r="E68" s="330">
        <v>1146178.29</v>
      </c>
      <c r="F68" s="330">
        <v>0</v>
      </c>
      <c r="G68" s="326"/>
      <c r="H68" s="326"/>
      <c r="M68" s="308">
        <v>64</v>
      </c>
      <c r="N68" s="309" t="s">
        <v>1414</v>
      </c>
      <c r="O68" s="310">
        <v>0</v>
      </c>
      <c r="P68" s="310">
        <v>0</v>
      </c>
      <c r="R68" s="258">
        <v>1</v>
      </c>
      <c r="S68" s="258" t="s">
        <v>691</v>
      </c>
      <c r="T68" s="258">
        <v>2</v>
      </c>
    </row>
    <row r="69" spans="2:20" ht="13.8">
      <c r="B69" s="359">
        <v>65</v>
      </c>
      <c r="C69" s="360">
        <v>69</v>
      </c>
      <c r="D69" s="361" t="s">
        <v>196</v>
      </c>
      <c r="E69" s="330">
        <v>787638</v>
      </c>
      <c r="F69" s="330">
        <v>0</v>
      </c>
      <c r="G69" s="326"/>
      <c r="H69" s="326"/>
      <c r="M69" s="308">
        <v>65</v>
      </c>
      <c r="N69" s="309" t="s">
        <v>196</v>
      </c>
      <c r="O69" s="310">
        <v>0</v>
      </c>
      <c r="P69" s="310">
        <v>0</v>
      </c>
      <c r="R69" s="258">
        <v>1</v>
      </c>
      <c r="S69" s="258" t="s">
        <v>691</v>
      </c>
      <c r="T69" s="258">
        <v>2</v>
      </c>
    </row>
    <row r="70" spans="2:20" ht="13.8">
      <c r="B70" s="359">
        <v>66</v>
      </c>
      <c r="C70" s="360">
        <v>70</v>
      </c>
      <c r="D70" s="361" t="s">
        <v>197</v>
      </c>
      <c r="E70" s="330">
        <v>905.2</v>
      </c>
      <c r="F70" s="330">
        <v>0</v>
      </c>
      <c r="G70" s="326"/>
      <c r="H70" s="326"/>
      <c r="M70" s="308">
        <v>66</v>
      </c>
      <c r="N70" s="309" t="s">
        <v>197</v>
      </c>
      <c r="O70" s="310">
        <v>0</v>
      </c>
      <c r="P70" s="310">
        <v>0</v>
      </c>
      <c r="R70" s="258">
        <v>1</v>
      </c>
      <c r="S70" s="258" t="s">
        <v>691</v>
      </c>
      <c r="T70" s="258">
        <v>2</v>
      </c>
    </row>
    <row r="71" spans="2:20" ht="26.4">
      <c r="B71" s="359">
        <v>67</v>
      </c>
      <c r="C71" s="360">
        <v>71</v>
      </c>
      <c r="D71" s="361" t="s">
        <v>1317</v>
      </c>
      <c r="E71" s="330">
        <v>398655</v>
      </c>
      <c r="F71" s="330">
        <v>0</v>
      </c>
      <c r="G71" s="326"/>
      <c r="H71" s="326"/>
      <c r="M71" s="308">
        <v>67</v>
      </c>
      <c r="N71" s="309" t="s">
        <v>1317</v>
      </c>
      <c r="O71" s="310">
        <v>0</v>
      </c>
      <c r="P71" s="310">
        <v>0</v>
      </c>
      <c r="R71" s="258">
        <v>1</v>
      </c>
      <c r="S71" s="258" t="s">
        <v>691</v>
      </c>
      <c r="T71" s="258">
        <v>2</v>
      </c>
    </row>
    <row r="72" spans="2:20" ht="13.8">
      <c r="B72" s="359">
        <v>68</v>
      </c>
      <c r="C72" s="360">
        <v>72</v>
      </c>
      <c r="D72" s="361" t="s">
        <v>1318</v>
      </c>
      <c r="E72" s="330">
        <v>6218579.1600000001</v>
      </c>
      <c r="F72" s="330">
        <v>0</v>
      </c>
      <c r="G72" s="326"/>
      <c r="H72" s="326"/>
      <c r="M72" s="308">
        <v>68</v>
      </c>
      <c r="N72" s="309" t="s">
        <v>1318</v>
      </c>
      <c r="O72" s="310">
        <v>0</v>
      </c>
      <c r="P72" s="310">
        <v>0</v>
      </c>
      <c r="R72" s="258">
        <v>1</v>
      </c>
      <c r="S72" s="258" t="s">
        <v>691</v>
      </c>
      <c r="T72" s="258">
        <v>2</v>
      </c>
    </row>
    <row r="73" spans="2:20" ht="13.8">
      <c r="B73" s="359">
        <v>69</v>
      </c>
      <c r="C73" s="360">
        <v>73</v>
      </c>
      <c r="D73" s="361" t="s">
        <v>985</v>
      </c>
      <c r="E73" s="330">
        <v>1898000</v>
      </c>
      <c r="F73" s="330">
        <v>0</v>
      </c>
      <c r="G73" s="326"/>
      <c r="H73" s="326"/>
      <c r="I73" s="164">
        <v>490631.28</v>
      </c>
      <c r="J73" s="164">
        <f>+E73-I73</f>
        <v>1407368.72</v>
      </c>
      <c r="M73" s="308">
        <v>69</v>
      </c>
      <c r="N73" s="309" t="s">
        <v>985</v>
      </c>
      <c r="O73" s="310">
        <v>0</v>
      </c>
      <c r="P73" s="310">
        <v>0</v>
      </c>
      <c r="R73" s="258">
        <v>1</v>
      </c>
      <c r="S73" s="258" t="s">
        <v>691</v>
      </c>
      <c r="T73" s="258">
        <v>2</v>
      </c>
    </row>
    <row r="74" spans="2:20" ht="13.8">
      <c r="B74" s="359">
        <v>70</v>
      </c>
      <c r="C74" s="360">
        <v>74</v>
      </c>
      <c r="D74" s="361" t="s">
        <v>1319</v>
      </c>
      <c r="E74" s="330">
        <v>1042749</v>
      </c>
      <c r="F74" s="330">
        <v>0</v>
      </c>
      <c r="G74" s="326"/>
      <c r="H74" s="326"/>
      <c r="M74" s="308">
        <v>70</v>
      </c>
      <c r="N74" s="309" t="s">
        <v>1319</v>
      </c>
      <c r="O74" s="310">
        <v>0</v>
      </c>
      <c r="P74" s="310">
        <v>0</v>
      </c>
      <c r="R74" s="258">
        <v>1</v>
      </c>
      <c r="S74" s="258" t="s">
        <v>691</v>
      </c>
      <c r="T74" s="258">
        <v>2</v>
      </c>
    </row>
    <row r="75" spans="2:20" ht="13.8">
      <c r="B75" s="359">
        <v>71</v>
      </c>
      <c r="C75" s="360">
        <v>75</v>
      </c>
      <c r="D75" s="361" t="s">
        <v>1320</v>
      </c>
      <c r="E75" s="330">
        <v>670997</v>
      </c>
      <c r="F75" s="330">
        <v>0</v>
      </c>
      <c r="G75" s="326"/>
      <c r="H75" s="326"/>
      <c r="M75" s="308">
        <v>71</v>
      </c>
      <c r="N75" s="309" t="s">
        <v>1320</v>
      </c>
      <c r="O75" s="310">
        <v>0</v>
      </c>
      <c r="P75" s="310">
        <v>0</v>
      </c>
      <c r="R75" s="258">
        <v>1</v>
      </c>
      <c r="S75" s="258" t="s">
        <v>691</v>
      </c>
      <c r="T75" s="258">
        <v>2</v>
      </c>
    </row>
    <row r="76" spans="2:20" ht="13.8">
      <c r="B76" s="359">
        <v>72</v>
      </c>
      <c r="C76" s="360">
        <v>76</v>
      </c>
      <c r="D76" s="361" t="s">
        <v>165</v>
      </c>
      <c r="E76" s="330">
        <v>6704598</v>
      </c>
      <c r="F76" s="330">
        <v>0</v>
      </c>
      <c r="G76" s="326"/>
      <c r="H76" s="326"/>
      <c r="M76" s="308">
        <v>72</v>
      </c>
      <c r="N76" s="309" t="s">
        <v>165</v>
      </c>
      <c r="O76" s="310">
        <v>0</v>
      </c>
      <c r="P76" s="310">
        <v>0</v>
      </c>
      <c r="R76" s="258">
        <v>1</v>
      </c>
      <c r="S76" s="258" t="s">
        <v>691</v>
      </c>
      <c r="T76" s="258">
        <v>2</v>
      </c>
    </row>
    <row r="77" spans="2:20" ht="13.8">
      <c r="B77" s="359">
        <v>73</v>
      </c>
      <c r="C77" s="360">
        <v>77</v>
      </c>
      <c r="D77" s="361" t="s">
        <v>98</v>
      </c>
      <c r="E77" s="330">
        <v>43817</v>
      </c>
      <c r="F77" s="330">
        <v>0</v>
      </c>
      <c r="G77" s="326"/>
      <c r="H77" s="326"/>
      <c r="M77" s="308">
        <v>73</v>
      </c>
      <c r="N77" s="309" t="s">
        <v>98</v>
      </c>
      <c r="O77" s="310">
        <v>0</v>
      </c>
      <c r="P77" s="310">
        <v>0</v>
      </c>
      <c r="R77" s="258">
        <v>1</v>
      </c>
      <c r="S77" s="258" t="s">
        <v>691</v>
      </c>
      <c r="T77" s="258">
        <v>2</v>
      </c>
    </row>
    <row r="78" spans="2:20" ht="13.8">
      <c r="B78" s="359">
        <v>74</v>
      </c>
      <c r="C78" s="360">
        <v>78</v>
      </c>
      <c r="D78" s="361" t="s">
        <v>99</v>
      </c>
      <c r="E78" s="330">
        <v>92956</v>
      </c>
      <c r="F78" s="330">
        <v>0</v>
      </c>
      <c r="G78" s="326"/>
      <c r="H78" s="326"/>
      <c r="M78" s="308">
        <v>74</v>
      </c>
      <c r="N78" s="309" t="s">
        <v>99</v>
      </c>
      <c r="O78" s="310">
        <v>0</v>
      </c>
      <c r="P78" s="310">
        <v>0</v>
      </c>
      <c r="R78" s="258">
        <v>1</v>
      </c>
      <c r="S78" s="258" t="s">
        <v>691</v>
      </c>
      <c r="T78" s="258">
        <v>2</v>
      </c>
    </row>
    <row r="79" spans="2:20" ht="13.8">
      <c r="B79" s="359">
        <v>75</v>
      </c>
      <c r="C79" s="360">
        <v>79</v>
      </c>
      <c r="D79" s="361" t="s">
        <v>100</v>
      </c>
      <c r="E79" s="330">
        <v>50000</v>
      </c>
      <c r="F79" s="330">
        <v>0</v>
      </c>
      <c r="G79" s="326"/>
      <c r="H79" s="326"/>
      <c r="M79" s="308">
        <v>75</v>
      </c>
      <c r="N79" s="309" t="s">
        <v>100</v>
      </c>
      <c r="O79" s="310">
        <v>0</v>
      </c>
      <c r="P79" s="310">
        <v>0</v>
      </c>
      <c r="R79" s="258">
        <v>1</v>
      </c>
      <c r="S79" s="258" t="s">
        <v>691</v>
      </c>
      <c r="T79" s="258">
        <v>2</v>
      </c>
    </row>
    <row r="80" spans="2:20" ht="26.4">
      <c r="B80" s="359">
        <v>76</v>
      </c>
      <c r="C80" s="360">
        <v>80</v>
      </c>
      <c r="D80" s="361" t="s">
        <v>101</v>
      </c>
      <c r="E80" s="330">
        <v>0</v>
      </c>
      <c r="F80" s="330">
        <v>0</v>
      </c>
      <c r="G80" s="326"/>
      <c r="H80" s="326"/>
      <c r="M80" s="308">
        <v>76</v>
      </c>
      <c r="N80" s="309" t="s">
        <v>101</v>
      </c>
      <c r="O80" s="310">
        <v>0</v>
      </c>
      <c r="P80" s="310">
        <v>0</v>
      </c>
      <c r="R80" s="258">
        <v>1</v>
      </c>
      <c r="S80" s="258" t="s">
        <v>691</v>
      </c>
      <c r="T80" s="258">
        <v>2</v>
      </c>
    </row>
    <row r="81" spans="2:20" ht="26.4">
      <c r="B81" s="359">
        <v>77</v>
      </c>
      <c r="C81" s="360">
        <v>81</v>
      </c>
      <c r="D81" s="361" t="s">
        <v>1457</v>
      </c>
      <c r="E81" s="330">
        <v>416622.18</v>
      </c>
      <c r="F81" s="330">
        <v>0</v>
      </c>
      <c r="G81" s="326"/>
      <c r="H81" s="326"/>
      <c r="M81" s="308">
        <v>77</v>
      </c>
      <c r="N81" s="309" t="s">
        <v>986</v>
      </c>
      <c r="O81" s="310">
        <v>0</v>
      </c>
      <c r="P81" s="310">
        <v>0</v>
      </c>
      <c r="R81" s="258">
        <v>1</v>
      </c>
      <c r="S81" s="258" t="s">
        <v>691</v>
      </c>
      <c r="T81" s="258">
        <v>2</v>
      </c>
    </row>
    <row r="82" spans="2:20" ht="26.4">
      <c r="B82" s="359">
        <v>78</v>
      </c>
      <c r="C82" s="360">
        <v>82</v>
      </c>
      <c r="D82" s="361" t="s">
        <v>987</v>
      </c>
      <c r="E82" s="330">
        <v>4599539</v>
      </c>
      <c r="F82" s="330">
        <v>0</v>
      </c>
      <c r="G82" s="326"/>
      <c r="H82" s="326"/>
      <c r="M82" s="308">
        <v>78</v>
      </c>
      <c r="N82" s="309" t="s">
        <v>987</v>
      </c>
      <c r="O82" s="310">
        <v>0</v>
      </c>
      <c r="P82" s="310">
        <v>0</v>
      </c>
      <c r="R82" s="258">
        <v>1</v>
      </c>
      <c r="S82" s="258" t="s">
        <v>691</v>
      </c>
      <c r="T82" s="258">
        <v>2</v>
      </c>
    </row>
    <row r="83" spans="2:20" ht="13.8">
      <c r="B83" s="359">
        <v>79</v>
      </c>
      <c r="C83" s="360">
        <v>83</v>
      </c>
      <c r="D83" s="361" t="s">
        <v>48</v>
      </c>
      <c r="E83" s="330">
        <v>2008883.5</v>
      </c>
      <c r="F83" s="330">
        <v>0</v>
      </c>
      <c r="G83" s="326"/>
      <c r="H83" s="326"/>
      <c r="M83" s="308">
        <v>79</v>
      </c>
      <c r="N83" s="309" t="s">
        <v>48</v>
      </c>
      <c r="O83" s="310">
        <v>0</v>
      </c>
      <c r="P83" s="310">
        <v>0</v>
      </c>
      <c r="R83" s="258">
        <v>1</v>
      </c>
      <c r="S83" s="258" t="s">
        <v>691</v>
      </c>
      <c r="T83" s="258">
        <v>2</v>
      </c>
    </row>
    <row r="84" spans="2:20" ht="26.4">
      <c r="B84" s="359">
        <v>80</v>
      </c>
      <c r="C84" s="360">
        <v>84</v>
      </c>
      <c r="D84" s="361" t="s">
        <v>555</v>
      </c>
      <c r="E84" s="330">
        <v>0</v>
      </c>
      <c r="F84" s="330">
        <v>0</v>
      </c>
      <c r="G84" s="326"/>
      <c r="H84" s="326"/>
      <c r="M84" s="308">
        <v>80</v>
      </c>
      <c r="N84" s="309" t="s">
        <v>555</v>
      </c>
      <c r="O84" s="310">
        <v>0</v>
      </c>
      <c r="P84" s="310">
        <v>0</v>
      </c>
      <c r="R84" s="258">
        <v>1</v>
      </c>
      <c r="S84" s="258" t="s">
        <v>691</v>
      </c>
      <c r="T84" s="258">
        <v>2</v>
      </c>
    </row>
    <row r="85" spans="2:20" ht="26.4">
      <c r="B85" s="359">
        <v>81</v>
      </c>
      <c r="C85" s="360">
        <v>85</v>
      </c>
      <c r="D85" s="361" t="s">
        <v>556</v>
      </c>
      <c r="E85" s="330">
        <v>0</v>
      </c>
      <c r="F85" s="330">
        <v>0</v>
      </c>
      <c r="G85" s="326"/>
      <c r="H85" s="326"/>
      <c r="M85" s="308">
        <v>81</v>
      </c>
      <c r="N85" s="309" t="s">
        <v>556</v>
      </c>
      <c r="O85" s="310">
        <v>0</v>
      </c>
      <c r="P85" s="310">
        <v>0</v>
      </c>
      <c r="R85" s="258">
        <v>1</v>
      </c>
      <c r="S85" s="258" t="s">
        <v>691</v>
      </c>
      <c r="T85" s="258">
        <v>2</v>
      </c>
    </row>
    <row r="86" spans="2:20" ht="13.8">
      <c r="B86" s="359">
        <v>82</v>
      </c>
      <c r="C86" s="360">
        <v>86</v>
      </c>
      <c r="D86" s="361" t="s">
        <v>557</v>
      </c>
      <c r="E86" s="330">
        <v>2124103.66</v>
      </c>
      <c r="F86" s="330">
        <v>0</v>
      </c>
      <c r="G86" s="326"/>
      <c r="H86" s="326"/>
      <c r="M86" s="308">
        <v>82</v>
      </c>
      <c r="N86" s="309" t="s">
        <v>557</v>
      </c>
      <c r="O86" s="310">
        <v>0</v>
      </c>
      <c r="P86" s="310">
        <v>0</v>
      </c>
      <c r="R86" s="258">
        <v>1</v>
      </c>
      <c r="S86" s="258" t="s">
        <v>691</v>
      </c>
      <c r="T86" s="258">
        <v>2</v>
      </c>
    </row>
    <row r="87" spans="2:20" ht="13.8">
      <c r="B87" s="359">
        <v>83</v>
      </c>
      <c r="C87" s="360">
        <v>87</v>
      </c>
      <c r="D87" s="361" t="s">
        <v>1088</v>
      </c>
      <c r="E87" s="330">
        <v>286000</v>
      </c>
      <c r="F87" s="330">
        <v>0</v>
      </c>
      <c r="G87" s="326"/>
      <c r="H87" s="326"/>
      <c r="M87" s="308">
        <v>83</v>
      </c>
      <c r="N87" s="309" t="s">
        <v>1088</v>
      </c>
      <c r="O87" s="310">
        <v>0</v>
      </c>
      <c r="P87" s="310">
        <v>0</v>
      </c>
      <c r="R87" s="258">
        <v>1</v>
      </c>
      <c r="S87" s="258" t="s">
        <v>691</v>
      </c>
      <c r="T87" s="258">
        <v>2</v>
      </c>
    </row>
    <row r="88" spans="2:20" ht="13.8">
      <c r="B88" s="359">
        <v>84</v>
      </c>
      <c r="C88" s="360">
        <v>88</v>
      </c>
      <c r="D88" s="361" t="s">
        <v>988</v>
      </c>
      <c r="E88" s="330">
        <v>33413938.899999999</v>
      </c>
      <c r="F88" s="330">
        <v>0</v>
      </c>
      <c r="G88" s="326"/>
      <c r="H88" s="326"/>
      <c r="M88" s="308">
        <v>84</v>
      </c>
      <c r="N88" s="309" t="s">
        <v>988</v>
      </c>
      <c r="O88" s="310">
        <v>0</v>
      </c>
      <c r="P88" s="310">
        <v>0</v>
      </c>
      <c r="R88" s="258">
        <v>1</v>
      </c>
      <c r="S88" s="258" t="s">
        <v>691</v>
      </c>
      <c r="T88" s="258">
        <v>2</v>
      </c>
    </row>
    <row r="89" spans="2:20" ht="13.8">
      <c r="B89" s="359">
        <v>85</v>
      </c>
      <c r="C89" s="360">
        <v>89</v>
      </c>
      <c r="D89" s="361" t="s">
        <v>558</v>
      </c>
      <c r="E89" s="330">
        <v>800000</v>
      </c>
      <c r="F89" s="330">
        <v>0</v>
      </c>
      <c r="G89" s="326"/>
      <c r="H89" s="326"/>
      <c r="M89" s="308">
        <v>85</v>
      </c>
      <c r="N89" s="309" t="s">
        <v>558</v>
      </c>
      <c r="O89" s="310">
        <v>0</v>
      </c>
      <c r="P89" s="310">
        <v>0</v>
      </c>
      <c r="R89" s="258">
        <v>1</v>
      </c>
      <c r="S89" s="258" t="s">
        <v>691</v>
      </c>
      <c r="T89" s="258">
        <v>2</v>
      </c>
    </row>
    <row r="90" spans="2:20" ht="13.8">
      <c r="B90" s="359">
        <v>86</v>
      </c>
      <c r="C90" s="360">
        <v>90</v>
      </c>
      <c r="D90" s="361" t="s">
        <v>587</v>
      </c>
      <c r="E90" s="330">
        <v>2972044</v>
      </c>
      <c r="F90" s="330">
        <v>0</v>
      </c>
      <c r="G90" s="326"/>
      <c r="H90" s="326"/>
      <c r="M90" s="308">
        <v>86</v>
      </c>
      <c r="N90" s="309" t="s">
        <v>587</v>
      </c>
      <c r="O90" s="310">
        <v>0</v>
      </c>
      <c r="P90" s="310">
        <v>0</v>
      </c>
      <c r="R90" s="258">
        <v>1</v>
      </c>
      <c r="S90" s="258" t="s">
        <v>691</v>
      </c>
      <c r="T90" s="258">
        <v>2</v>
      </c>
    </row>
    <row r="91" spans="2:20" ht="13.8">
      <c r="B91" s="359">
        <v>87</v>
      </c>
      <c r="C91" s="360">
        <v>91</v>
      </c>
      <c r="D91" s="361" t="s">
        <v>989</v>
      </c>
      <c r="E91" s="330">
        <v>0</v>
      </c>
      <c r="F91" s="330">
        <v>0</v>
      </c>
      <c r="G91" s="326"/>
      <c r="H91" s="326"/>
      <c r="M91" s="308">
        <v>87</v>
      </c>
      <c r="N91" s="309" t="s">
        <v>989</v>
      </c>
      <c r="O91" s="310">
        <v>0</v>
      </c>
      <c r="P91" s="310">
        <v>0</v>
      </c>
      <c r="R91" s="258">
        <v>1</v>
      </c>
      <c r="S91" s="258" t="s">
        <v>691</v>
      </c>
      <c r="T91" s="258">
        <v>2</v>
      </c>
    </row>
    <row r="92" spans="2:20" ht="13.8">
      <c r="B92" s="359">
        <v>88</v>
      </c>
      <c r="C92" s="360">
        <v>92</v>
      </c>
      <c r="D92" s="362" t="s">
        <v>90</v>
      </c>
      <c r="E92" s="330">
        <v>23954193.120000001</v>
      </c>
      <c r="F92" s="330">
        <v>0</v>
      </c>
      <c r="G92" s="307"/>
      <c r="H92" s="307">
        <f>+'Annexure-1 Schedule'!J57</f>
        <v>72180510.7105795</v>
      </c>
      <c r="I92" s="311">
        <v>23784782.5</v>
      </c>
      <c r="J92" s="164">
        <v>23784782.5</v>
      </c>
      <c r="M92" s="308">
        <v>88</v>
      </c>
      <c r="N92" s="309" t="s">
        <v>90</v>
      </c>
      <c r="O92" s="310">
        <v>0</v>
      </c>
      <c r="P92" s="310">
        <v>0</v>
      </c>
      <c r="R92" s="258">
        <v>1</v>
      </c>
      <c r="S92" s="258" t="s">
        <v>691</v>
      </c>
      <c r="T92" s="258">
        <v>2</v>
      </c>
    </row>
    <row r="93" spans="2:20" ht="13.8">
      <c r="B93" s="359">
        <v>89</v>
      </c>
      <c r="C93" s="360">
        <v>93</v>
      </c>
      <c r="D93" s="361" t="s">
        <v>91</v>
      </c>
      <c r="E93" s="330">
        <v>1200000</v>
      </c>
      <c r="F93" s="330">
        <v>0</v>
      </c>
      <c r="G93" s="326"/>
      <c r="H93" s="326"/>
      <c r="M93" s="308">
        <v>89</v>
      </c>
      <c r="N93" s="309" t="s">
        <v>91</v>
      </c>
      <c r="O93" s="310">
        <v>0</v>
      </c>
      <c r="P93" s="310">
        <v>0</v>
      </c>
      <c r="R93" s="258">
        <v>1</v>
      </c>
      <c r="S93" s="258" t="s">
        <v>691</v>
      </c>
      <c r="T93" s="258">
        <v>2</v>
      </c>
    </row>
    <row r="94" spans="2:20" ht="13.8">
      <c r="B94" s="359">
        <v>90</v>
      </c>
      <c r="C94" s="360">
        <v>94</v>
      </c>
      <c r="D94" s="361" t="s">
        <v>27</v>
      </c>
      <c r="E94" s="330">
        <v>1030365</v>
      </c>
      <c r="F94" s="330">
        <v>0</v>
      </c>
      <c r="G94" s="326"/>
      <c r="H94" s="326"/>
      <c r="M94" s="308">
        <v>90</v>
      </c>
      <c r="N94" s="309" t="s">
        <v>27</v>
      </c>
      <c r="O94" s="310">
        <v>0</v>
      </c>
      <c r="P94" s="310">
        <v>0</v>
      </c>
      <c r="R94" s="258">
        <v>1</v>
      </c>
      <c r="S94" s="258" t="s">
        <v>691</v>
      </c>
      <c r="T94" s="258">
        <v>2</v>
      </c>
    </row>
    <row r="95" spans="2:20" ht="13.8">
      <c r="B95" s="359">
        <v>91</v>
      </c>
      <c r="C95" s="360">
        <v>95</v>
      </c>
      <c r="D95" s="361" t="s">
        <v>235</v>
      </c>
      <c r="E95" s="330">
        <v>8040705.46</v>
      </c>
      <c r="F95" s="330">
        <v>0</v>
      </c>
      <c r="G95" s="326"/>
      <c r="H95" s="326"/>
      <c r="I95" s="164">
        <f>+'Annexure-1 Schedule'!L56</f>
        <v>369811688.18957806</v>
      </c>
      <c r="M95" s="308">
        <v>91</v>
      </c>
      <c r="N95" s="309" t="s">
        <v>235</v>
      </c>
      <c r="O95" s="310">
        <v>0</v>
      </c>
      <c r="P95" s="310">
        <v>0</v>
      </c>
      <c r="R95" s="258">
        <v>1</v>
      </c>
      <c r="S95" s="258" t="s">
        <v>691</v>
      </c>
      <c r="T95" s="258">
        <v>2</v>
      </c>
    </row>
    <row r="96" spans="2:20" ht="13.8">
      <c r="B96" s="359">
        <v>92</v>
      </c>
      <c r="C96" s="360">
        <v>96</v>
      </c>
      <c r="D96" s="361" t="s">
        <v>236</v>
      </c>
      <c r="E96" s="330">
        <v>2199449.75</v>
      </c>
      <c r="F96" s="330">
        <v>0</v>
      </c>
      <c r="G96" s="326"/>
      <c r="H96" s="326"/>
      <c r="M96" s="308">
        <v>92</v>
      </c>
      <c r="N96" s="309" t="s">
        <v>236</v>
      </c>
      <c r="O96" s="310">
        <v>0</v>
      </c>
      <c r="P96" s="310">
        <v>0</v>
      </c>
      <c r="R96" s="258">
        <v>1</v>
      </c>
      <c r="S96" s="258" t="s">
        <v>691</v>
      </c>
      <c r="T96" s="258">
        <v>2</v>
      </c>
    </row>
    <row r="97" spans="2:20" ht="13.8">
      <c r="B97" s="359">
        <v>93</v>
      </c>
      <c r="C97" s="360">
        <v>97</v>
      </c>
      <c r="D97" s="361" t="s">
        <v>237</v>
      </c>
      <c r="E97" s="330">
        <v>253979</v>
      </c>
      <c r="F97" s="330">
        <v>0</v>
      </c>
      <c r="G97" s="326"/>
      <c r="H97" s="326"/>
      <c r="M97" s="308">
        <v>93</v>
      </c>
      <c r="N97" s="309" t="s">
        <v>237</v>
      </c>
      <c r="O97" s="310">
        <v>0</v>
      </c>
      <c r="P97" s="310">
        <v>0</v>
      </c>
      <c r="R97" s="258">
        <v>1</v>
      </c>
      <c r="S97" s="258" t="s">
        <v>691</v>
      </c>
      <c r="T97" s="258">
        <v>2</v>
      </c>
    </row>
    <row r="98" spans="2:20" ht="13.8">
      <c r="B98" s="359">
        <v>94</v>
      </c>
      <c r="C98" s="360">
        <v>98</v>
      </c>
      <c r="D98" s="361" t="s">
        <v>238</v>
      </c>
      <c r="E98" s="330">
        <v>1808245.89</v>
      </c>
      <c r="F98" s="330">
        <v>0</v>
      </c>
      <c r="G98" s="326"/>
      <c r="H98" s="326"/>
      <c r="I98" s="164">
        <v>1525218.2</v>
      </c>
      <c r="M98" s="308">
        <v>94</v>
      </c>
      <c r="N98" s="309" t="s">
        <v>238</v>
      </c>
      <c r="O98" s="310">
        <v>0</v>
      </c>
      <c r="P98" s="310">
        <v>0</v>
      </c>
      <c r="R98" s="258">
        <v>1</v>
      </c>
      <c r="S98" s="258" t="s">
        <v>691</v>
      </c>
      <c r="T98" s="258">
        <v>2</v>
      </c>
    </row>
    <row r="99" spans="2:20" ht="13.8">
      <c r="B99" s="359">
        <v>95</v>
      </c>
      <c r="C99" s="360">
        <v>99</v>
      </c>
      <c r="D99" s="361" t="s">
        <v>469</v>
      </c>
      <c r="E99" s="330">
        <v>0</v>
      </c>
      <c r="F99" s="330">
        <v>0</v>
      </c>
      <c r="G99" s="326"/>
      <c r="H99" s="326"/>
      <c r="M99" s="308">
        <v>95</v>
      </c>
      <c r="N99" s="309" t="s">
        <v>469</v>
      </c>
      <c r="O99" s="310">
        <v>0</v>
      </c>
      <c r="P99" s="310">
        <v>0</v>
      </c>
      <c r="R99" s="258">
        <v>1</v>
      </c>
      <c r="S99" s="258" t="s">
        <v>691</v>
      </c>
      <c r="T99" s="258">
        <v>2</v>
      </c>
    </row>
    <row r="100" spans="2:20" ht="13.8">
      <c r="B100" s="359">
        <v>96</v>
      </c>
      <c r="C100" s="360">
        <v>100</v>
      </c>
      <c r="D100" s="361" t="s">
        <v>1096</v>
      </c>
      <c r="E100" s="330">
        <v>33300</v>
      </c>
      <c r="F100" s="330">
        <v>0</v>
      </c>
      <c r="G100" s="326"/>
      <c r="H100" s="326"/>
      <c r="I100" s="164">
        <f>+I358</f>
        <v>0</v>
      </c>
      <c r="M100" s="308">
        <v>96</v>
      </c>
      <c r="N100" s="309" t="s">
        <v>1096</v>
      </c>
      <c r="O100" s="310">
        <v>0</v>
      </c>
      <c r="P100" s="310">
        <v>0</v>
      </c>
      <c r="R100" s="258">
        <v>1</v>
      </c>
      <c r="S100" s="258" t="s">
        <v>691</v>
      </c>
      <c r="T100" s="258">
        <v>2</v>
      </c>
    </row>
    <row r="101" spans="2:20" ht="13.8">
      <c r="B101" s="359">
        <v>97</v>
      </c>
      <c r="C101" s="360">
        <v>101</v>
      </c>
      <c r="D101" s="361" t="s">
        <v>229</v>
      </c>
      <c r="E101" s="330">
        <v>349521.01</v>
      </c>
      <c r="F101" s="330">
        <v>0</v>
      </c>
      <c r="G101" s="326"/>
      <c r="H101" s="326"/>
      <c r="I101" s="159">
        <f>+E92+I100</f>
        <v>23954193.120000001</v>
      </c>
      <c r="M101" s="308">
        <v>97</v>
      </c>
      <c r="N101" s="309" t="s">
        <v>229</v>
      </c>
      <c r="O101" s="310">
        <v>0</v>
      </c>
      <c r="P101" s="310">
        <v>0</v>
      </c>
      <c r="R101" s="258">
        <v>1</v>
      </c>
      <c r="S101" s="258" t="s">
        <v>691</v>
      </c>
      <c r="T101" s="258">
        <v>2</v>
      </c>
    </row>
    <row r="102" spans="2:20" ht="13.8">
      <c r="B102" s="359">
        <v>98</v>
      </c>
      <c r="C102" s="360">
        <v>102</v>
      </c>
      <c r="D102" s="361" t="s">
        <v>230</v>
      </c>
      <c r="E102" s="330">
        <v>77250</v>
      </c>
      <c r="F102" s="330">
        <v>0</v>
      </c>
      <c r="G102" s="326"/>
      <c r="H102" s="326"/>
      <c r="M102" s="308">
        <v>98</v>
      </c>
      <c r="N102" s="309" t="s">
        <v>230</v>
      </c>
      <c r="O102" s="310">
        <v>0</v>
      </c>
      <c r="P102" s="310">
        <v>0</v>
      </c>
      <c r="R102" s="258">
        <v>1</v>
      </c>
      <c r="S102" s="258" t="s">
        <v>691</v>
      </c>
      <c r="T102" s="258">
        <v>2</v>
      </c>
    </row>
    <row r="103" spans="2:20" ht="26.4">
      <c r="B103" s="359">
        <v>99</v>
      </c>
      <c r="C103" s="360">
        <v>103</v>
      </c>
      <c r="D103" s="361" t="s">
        <v>231</v>
      </c>
      <c r="E103" s="330">
        <v>0</v>
      </c>
      <c r="F103" s="330">
        <v>0</v>
      </c>
      <c r="G103" s="326"/>
      <c r="H103" s="326"/>
      <c r="M103" s="308">
        <v>99</v>
      </c>
      <c r="N103" s="309" t="s">
        <v>231</v>
      </c>
      <c r="O103" s="310">
        <v>0</v>
      </c>
      <c r="P103" s="310">
        <v>0</v>
      </c>
      <c r="R103" s="258">
        <v>1</v>
      </c>
      <c r="S103" s="258" t="s">
        <v>691</v>
      </c>
      <c r="T103" s="258">
        <v>2</v>
      </c>
    </row>
    <row r="104" spans="2:20" ht="13.8">
      <c r="B104" s="359">
        <v>100</v>
      </c>
      <c r="C104" s="360">
        <v>104</v>
      </c>
      <c r="D104" s="361" t="s">
        <v>245</v>
      </c>
      <c r="E104" s="330">
        <v>0</v>
      </c>
      <c r="F104" s="330">
        <v>0</v>
      </c>
      <c r="G104" s="326"/>
      <c r="H104" s="326"/>
      <c r="M104" s="308">
        <v>100</v>
      </c>
      <c r="N104" s="309" t="s">
        <v>245</v>
      </c>
      <c r="O104" s="310">
        <v>0</v>
      </c>
      <c r="P104" s="310">
        <v>0</v>
      </c>
      <c r="R104" s="258">
        <v>3</v>
      </c>
      <c r="S104" s="258" t="s">
        <v>1097</v>
      </c>
      <c r="T104" s="258">
        <v>2</v>
      </c>
    </row>
    <row r="105" spans="2:20" ht="13.8">
      <c r="B105" s="359">
        <v>101</v>
      </c>
      <c r="C105" s="360">
        <v>105</v>
      </c>
      <c r="D105" s="361" t="s">
        <v>246</v>
      </c>
      <c r="E105" s="330">
        <v>490145</v>
      </c>
      <c r="F105" s="330">
        <v>0</v>
      </c>
      <c r="G105" s="326"/>
      <c r="H105" s="326"/>
      <c r="M105" s="308">
        <v>101</v>
      </c>
      <c r="N105" s="309" t="s">
        <v>246</v>
      </c>
      <c r="O105" s="310">
        <v>0</v>
      </c>
      <c r="P105" s="310">
        <v>0</v>
      </c>
      <c r="R105" s="258">
        <v>1</v>
      </c>
      <c r="S105" s="258" t="s">
        <v>691</v>
      </c>
      <c r="T105" s="258">
        <v>2</v>
      </c>
    </row>
    <row r="106" spans="2:20" ht="13.8">
      <c r="B106" s="359">
        <v>102</v>
      </c>
      <c r="C106" s="360">
        <v>106</v>
      </c>
      <c r="D106" s="361" t="s">
        <v>1447</v>
      </c>
      <c r="E106" s="330">
        <v>153460</v>
      </c>
      <c r="F106" s="330">
        <v>0</v>
      </c>
      <c r="G106" s="326"/>
      <c r="H106" s="326"/>
      <c r="M106" s="308">
        <v>102</v>
      </c>
      <c r="N106" s="309" t="s">
        <v>1447</v>
      </c>
      <c r="O106" s="310">
        <v>0</v>
      </c>
      <c r="P106" s="310">
        <v>0</v>
      </c>
      <c r="R106" s="258">
        <v>1</v>
      </c>
      <c r="S106" s="258" t="s">
        <v>691</v>
      </c>
      <c r="T106" s="258">
        <v>2</v>
      </c>
    </row>
    <row r="107" spans="2:20" ht="13.8">
      <c r="B107" s="359">
        <v>103</v>
      </c>
      <c r="C107" s="360">
        <v>107</v>
      </c>
      <c r="D107" s="361" t="s">
        <v>247</v>
      </c>
      <c r="E107" s="330">
        <v>3450</v>
      </c>
      <c r="F107" s="330">
        <v>0</v>
      </c>
      <c r="G107" s="326"/>
      <c r="H107" s="326"/>
      <c r="I107" s="168">
        <f>SUM(E102:E107)-SUM(F102:F107)</f>
        <v>724305</v>
      </c>
      <c r="M107" s="308">
        <v>103</v>
      </c>
      <c r="N107" s="309" t="s">
        <v>247</v>
      </c>
      <c r="O107" s="310">
        <v>0</v>
      </c>
      <c r="P107" s="310">
        <v>0</v>
      </c>
      <c r="R107" s="258">
        <v>1</v>
      </c>
      <c r="S107" s="258" t="s">
        <v>691</v>
      </c>
      <c r="T107" s="258">
        <v>2</v>
      </c>
    </row>
    <row r="108" spans="2:20" ht="26.4">
      <c r="B108" s="359">
        <v>104</v>
      </c>
      <c r="C108" s="360">
        <v>108</v>
      </c>
      <c r="D108" s="361" t="s">
        <v>28</v>
      </c>
      <c r="E108" s="330">
        <v>38914856.420000002</v>
      </c>
      <c r="F108" s="330">
        <v>0</v>
      </c>
      <c r="G108" s="326"/>
      <c r="H108" s="326"/>
      <c r="M108" s="308">
        <v>104</v>
      </c>
      <c r="N108" s="309" t="s">
        <v>28</v>
      </c>
      <c r="O108" s="310">
        <v>0</v>
      </c>
      <c r="P108" s="310">
        <v>0</v>
      </c>
      <c r="R108" s="258">
        <v>1</v>
      </c>
      <c r="S108" s="258" t="s">
        <v>691</v>
      </c>
      <c r="T108" s="258">
        <v>2</v>
      </c>
    </row>
    <row r="109" spans="2:20" ht="26.4">
      <c r="B109" s="359">
        <v>105</v>
      </c>
      <c r="C109" s="360">
        <v>109</v>
      </c>
      <c r="D109" s="361" t="s">
        <v>740</v>
      </c>
      <c r="E109" s="330">
        <v>0</v>
      </c>
      <c r="F109" s="330">
        <v>213614.3</v>
      </c>
      <c r="G109" s="326"/>
      <c r="H109" s="326"/>
      <c r="M109" s="308">
        <v>105</v>
      </c>
      <c r="N109" s="309" t="s">
        <v>740</v>
      </c>
      <c r="O109" s="310">
        <v>0</v>
      </c>
      <c r="P109" s="310">
        <v>0</v>
      </c>
      <c r="R109" s="258">
        <v>1</v>
      </c>
      <c r="S109" s="258" t="s">
        <v>691</v>
      </c>
      <c r="T109" s="258">
        <v>2</v>
      </c>
    </row>
    <row r="110" spans="2:20" ht="13.8">
      <c r="B110" s="359">
        <v>106</v>
      </c>
      <c r="C110" s="360">
        <v>110</v>
      </c>
      <c r="D110" s="361" t="s">
        <v>1448</v>
      </c>
      <c r="E110" s="330">
        <v>0</v>
      </c>
      <c r="F110" s="330">
        <v>0</v>
      </c>
      <c r="G110" s="326"/>
      <c r="H110" s="326"/>
      <c r="M110" s="308">
        <v>106</v>
      </c>
      <c r="N110" s="309" t="s">
        <v>1448</v>
      </c>
      <c r="O110" s="310">
        <v>0</v>
      </c>
      <c r="P110" s="310">
        <v>0</v>
      </c>
      <c r="R110" s="258">
        <v>1</v>
      </c>
      <c r="S110" s="258" t="s">
        <v>691</v>
      </c>
      <c r="T110" s="258">
        <v>2</v>
      </c>
    </row>
    <row r="111" spans="2:20" ht="13.8">
      <c r="B111" s="359">
        <v>107</v>
      </c>
      <c r="C111" s="360">
        <v>111</v>
      </c>
      <c r="D111" s="361" t="s">
        <v>1449</v>
      </c>
      <c r="E111" s="330">
        <v>287318.28000000003</v>
      </c>
      <c r="F111" s="330">
        <v>0</v>
      </c>
      <c r="G111" s="326"/>
      <c r="H111" s="326"/>
      <c r="M111" s="308">
        <v>107</v>
      </c>
      <c r="N111" s="309" t="s">
        <v>1449</v>
      </c>
      <c r="O111" s="310">
        <v>0</v>
      </c>
      <c r="P111" s="310">
        <v>0</v>
      </c>
      <c r="R111" s="258">
        <v>2</v>
      </c>
      <c r="S111" s="258" t="s">
        <v>1450</v>
      </c>
      <c r="T111" s="258">
        <v>2</v>
      </c>
    </row>
    <row r="112" spans="2:20" ht="13.8">
      <c r="B112" s="359">
        <v>108</v>
      </c>
      <c r="C112" s="360">
        <v>112</v>
      </c>
      <c r="D112" s="361" t="s">
        <v>248</v>
      </c>
      <c r="E112" s="330">
        <v>15542603</v>
      </c>
      <c r="F112" s="330">
        <v>0</v>
      </c>
      <c r="G112" s="326"/>
      <c r="H112" s="326"/>
      <c r="M112" s="308">
        <v>108</v>
      </c>
      <c r="N112" s="309" t="s">
        <v>248</v>
      </c>
      <c r="O112" s="310">
        <v>0</v>
      </c>
      <c r="P112" s="310">
        <v>0</v>
      </c>
      <c r="R112" s="258">
        <v>2</v>
      </c>
      <c r="S112" s="258" t="s">
        <v>1450</v>
      </c>
      <c r="T112" s="258">
        <v>2</v>
      </c>
    </row>
    <row r="113" spans="2:20" ht="13.8">
      <c r="B113" s="359">
        <v>109</v>
      </c>
      <c r="C113" s="360">
        <v>113</v>
      </c>
      <c r="D113" s="361" t="s">
        <v>249</v>
      </c>
      <c r="E113" s="330">
        <v>594700</v>
      </c>
      <c r="F113" s="330">
        <v>0</v>
      </c>
      <c r="G113" s="326"/>
      <c r="H113" s="326"/>
      <c r="M113" s="308">
        <v>109</v>
      </c>
      <c r="N113" s="309" t="s">
        <v>249</v>
      </c>
      <c r="O113" s="310">
        <v>0</v>
      </c>
      <c r="P113" s="310">
        <v>0</v>
      </c>
      <c r="R113" s="258">
        <v>2</v>
      </c>
      <c r="S113" s="258" t="s">
        <v>1450</v>
      </c>
      <c r="T113" s="258">
        <v>2</v>
      </c>
    </row>
    <row r="114" spans="2:20" ht="13.8">
      <c r="B114" s="359">
        <v>110</v>
      </c>
      <c r="C114" s="360">
        <v>114</v>
      </c>
      <c r="D114" s="361" t="s">
        <v>29</v>
      </c>
      <c r="E114" s="330">
        <v>83828453.890000001</v>
      </c>
      <c r="F114" s="330">
        <v>0</v>
      </c>
      <c r="G114" s="326"/>
      <c r="H114" s="326"/>
      <c r="M114" s="308">
        <v>110</v>
      </c>
      <c r="N114" s="309" t="s">
        <v>29</v>
      </c>
      <c r="O114" s="310">
        <v>0</v>
      </c>
      <c r="P114" s="310">
        <v>0</v>
      </c>
      <c r="R114" s="258">
        <v>2</v>
      </c>
      <c r="S114" s="258" t="s">
        <v>1450</v>
      </c>
      <c r="T114" s="258">
        <v>2</v>
      </c>
    </row>
    <row r="115" spans="2:20" ht="13.8">
      <c r="B115" s="359">
        <v>111</v>
      </c>
      <c r="C115" s="360">
        <v>115</v>
      </c>
      <c r="D115" s="361" t="s">
        <v>250</v>
      </c>
      <c r="E115" s="330">
        <v>212644906.94</v>
      </c>
      <c r="F115" s="330">
        <v>0</v>
      </c>
      <c r="G115" s="326"/>
      <c r="H115" s="326"/>
      <c r="I115" s="164">
        <f>+E115+I98</f>
        <v>214170125.13999999</v>
      </c>
      <c r="M115" s="308">
        <v>111</v>
      </c>
      <c r="N115" s="309" t="s">
        <v>250</v>
      </c>
      <c r="O115" s="310">
        <v>0</v>
      </c>
      <c r="P115" s="310">
        <v>0</v>
      </c>
      <c r="R115" s="258">
        <v>2</v>
      </c>
      <c r="S115" s="258" t="s">
        <v>1450</v>
      </c>
      <c r="T115" s="258">
        <v>2</v>
      </c>
    </row>
    <row r="116" spans="2:20" ht="13.8">
      <c r="B116" s="359">
        <v>112</v>
      </c>
      <c r="C116" s="360">
        <v>116</v>
      </c>
      <c r="D116" s="361" t="s">
        <v>251</v>
      </c>
      <c r="E116" s="330">
        <v>135495831.44</v>
      </c>
      <c r="F116" s="330">
        <v>0</v>
      </c>
      <c r="G116" s="326"/>
      <c r="H116" s="326"/>
      <c r="M116" s="308">
        <v>112</v>
      </c>
      <c r="N116" s="309" t="s">
        <v>251</v>
      </c>
      <c r="O116" s="310">
        <v>0</v>
      </c>
      <c r="P116" s="310">
        <v>0</v>
      </c>
      <c r="R116" s="258">
        <v>2</v>
      </c>
      <c r="S116" s="258" t="s">
        <v>1450</v>
      </c>
      <c r="T116" s="258">
        <v>2</v>
      </c>
    </row>
    <row r="117" spans="2:20" ht="13.8">
      <c r="B117" s="359">
        <v>113</v>
      </c>
      <c r="C117" s="360">
        <v>117</v>
      </c>
      <c r="D117" s="361" t="s">
        <v>252</v>
      </c>
      <c r="E117" s="330">
        <v>16466071.970000001</v>
      </c>
      <c r="F117" s="330">
        <v>0</v>
      </c>
      <c r="G117" s="326"/>
      <c r="H117" s="326"/>
      <c r="M117" s="308">
        <v>113</v>
      </c>
      <c r="N117" s="309" t="s">
        <v>252</v>
      </c>
      <c r="O117" s="310">
        <v>0</v>
      </c>
      <c r="P117" s="310">
        <v>0</v>
      </c>
      <c r="R117" s="258">
        <v>2</v>
      </c>
      <c r="S117" s="258" t="s">
        <v>1450</v>
      </c>
      <c r="T117" s="258">
        <v>2</v>
      </c>
    </row>
    <row r="118" spans="2:20" ht="13.8">
      <c r="B118" s="359">
        <v>114</v>
      </c>
      <c r="C118" s="360">
        <v>118</v>
      </c>
      <c r="D118" s="361" t="s">
        <v>253</v>
      </c>
      <c r="E118" s="330">
        <v>23312963.059999999</v>
      </c>
      <c r="F118" s="330">
        <v>0</v>
      </c>
      <c r="G118" s="326"/>
      <c r="H118" s="326"/>
      <c r="M118" s="308">
        <v>114</v>
      </c>
      <c r="N118" s="309" t="s">
        <v>253</v>
      </c>
      <c r="O118" s="310">
        <v>0</v>
      </c>
      <c r="P118" s="310">
        <v>0</v>
      </c>
      <c r="R118" s="258">
        <v>2</v>
      </c>
      <c r="S118" s="258" t="s">
        <v>1450</v>
      </c>
      <c r="T118" s="258">
        <v>2</v>
      </c>
    </row>
    <row r="119" spans="2:20" ht="13.8">
      <c r="B119" s="359">
        <v>115</v>
      </c>
      <c r="C119" s="360">
        <v>119</v>
      </c>
      <c r="D119" s="361" t="s">
        <v>254</v>
      </c>
      <c r="E119" s="330">
        <v>11036343.5</v>
      </c>
      <c r="F119" s="330">
        <v>0</v>
      </c>
      <c r="G119" s="326"/>
      <c r="H119" s="326"/>
      <c r="M119" s="308">
        <v>115</v>
      </c>
      <c r="N119" s="309" t="s">
        <v>254</v>
      </c>
      <c r="O119" s="310">
        <v>0</v>
      </c>
      <c r="P119" s="310">
        <v>0</v>
      </c>
      <c r="R119" s="258">
        <v>2</v>
      </c>
      <c r="S119" s="258" t="s">
        <v>1450</v>
      </c>
      <c r="T119" s="258">
        <v>2</v>
      </c>
    </row>
    <row r="120" spans="2:20" ht="13.8">
      <c r="B120" s="359">
        <v>116</v>
      </c>
      <c r="C120" s="360">
        <v>120</v>
      </c>
      <c r="D120" s="361" t="s">
        <v>30</v>
      </c>
      <c r="E120" s="330">
        <v>2183193.5</v>
      </c>
      <c r="F120" s="330">
        <v>0</v>
      </c>
      <c r="G120" s="326"/>
      <c r="H120" s="326"/>
      <c r="M120" s="308">
        <v>116</v>
      </c>
      <c r="N120" s="309" t="s">
        <v>30</v>
      </c>
      <c r="O120" s="310">
        <v>0</v>
      </c>
      <c r="P120" s="310">
        <v>0</v>
      </c>
      <c r="R120" s="258">
        <v>2</v>
      </c>
      <c r="S120" s="258" t="s">
        <v>1450</v>
      </c>
      <c r="T120" s="258">
        <v>2</v>
      </c>
    </row>
    <row r="121" spans="2:20" ht="13.8">
      <c r="B121" s="359">
        <v>117</v>
      </c>
      <c r="C121" s="360">
        <v>121</v>
      </c>
      <c r="D121" s="361" t="s">
        <v>794</v>
      </c>
      <c r="E121" s="330">
        <v>426817544.88</v>
      </c>
      <c r="F121" s="330">
        <v>0</v>
      </c>
      <c r="G121" s="326"/>
      <c r="H121" s="326"/>
      <c r="M121" s="308">
        <v>117</v>
      </c>
      <c r="N121" s="309" t="s">
        <v>794</v>
      </c>
      <c r="O121" s="310">
        <v>0</v>
      </c>
      <c r="P121" s="310">
        <v>0</v>
      </c>
      <c r="R121" s="258">
        <v>2</v>
      </c>
      <c r="S121" s="258" t="s">
        <v>1450</v>
      </c>
      <c r="T121" s="258">
        <v>2</v>
      </c>
    </row>
    <row r="122" spans="2:20" ht="13.8">
      <c r="B122" s="359">
        <v>118</v>
      </c>
      <c r="C122" s="360">
        <v>122</v>
      </c>
      <c r="D122" s="361" t="s">
        <v>795</v>
      </c>
      <c r="E122" s="330">
        <v>514051.75</v>
      </c>
      <c r="F122" s="330">
        <v>0</v>
      </c>
      <c r="G122" s="326"/>
      <c r="H122" s="326"/>
      <c r="M122" s="308">
        <v>118</v>
      </c>
      <c r="N122" s="309" t="s">
        <v>795</v>
      </c>
      <c r="O122" s="310">
        <v>0</v>
      </c>
      <c r="P122" s="310">
        <v>0</v>
      </c>
      <c r="R122" s="258">
        <v>2</v>
      </c>
      <c r="S122" s="258" t="s">
        <v>1450</v>
      </c>
      <c r="T122" s="258">
        <v>2</v>
      </c>
    </row>
    <row r="123" spans="2:20" ht="13.8">
      <c r="B123" s="359">
        <v>119</v>
      </c>
      <c r="C123" s="360">
        <v>123</v>
      </c>
      <c r="D123" s="361" t="s">
        <v>1380</v>
      </c>
      <c r="E123" s="330">
        <v>7590574.6200000001</v>
      </c>
      <c r="F123" s="330">
        <v>0</v>
      </c>
      <c r="G123" s="326"/>
      <c r="H123" s="326"/>
      <c r="M123" s="308">
        <v>119</v>
      </c>
      <c r="N123" s="309" t="s">
        <v>1380</v>
      </c>
      <c r="O123" s="310">
        <v>0</v>
      </c>
      <c r="P123" s="310">
        <v>0</v>
      </c>
      <c r="R123" s="258">
        <v>2</v>
      </c>
      <c r="S123" s="258" t="s">
        <v>1450</v>
      </c>
      <c r="T123" s="258">
        <v>2</v>
      </c>
    </row>
    <row r="124" spans="2:20" ht="13.8">
      <c r="B124" s="359">
        <v>120</v>
      </c>
      <c r="C124" s="360">
        <v>124</v>
      </c>
      <c r="D124" s="361" t="s">
        <v>257</v>
      </c>
      <c r="E124" s="330">
        <v>99743.38</v>
      </c>
      <c r="F124" s="330">
        <v>0</v>
      </c>
      <c r="G124" s="326"/>
      <c r="H124" s="326"/>
      <c r="M124" s="308">
        <v>120</v>
      </c>
      <c r="N124" s="309" t="s">
        <v>257</v>
      </c>
      <c r="O124" s="310">
        <v>0</v>
      </c>
      <c r="P124" s="310">
        <v>0</v>
      </c>
      <c r="R124" s="258">
        <v>2</v>
      </c>
      <c r="S124" s="258" t="s">
        <v>1450</v>
      </c>
      <c r="T124" s="258">
        <v>2</v>
      </c>
    </row>
    <row r="125" spans="2:20" ht="13.8">
      <c r="B125" s="359">
        <v>121</v>
      </c>
      <c r="C125" s="360">
        <v>125</v>
      </c>
      <c r="D125" s="361" t="s">
        <v>258</v>
      </c>
      <c r="E125" s="330">
        <v>20348118.489999998</v>
      </c>
      <c r="F125" s="330">
        <v>0</v>
      </c>
      <c r="G125" s="326"/>
      <c r="H125" s="326"/>
      <c r="M125" s="308">
        <v>121</v>
      </c>
      <c r="N125" s="309" t="s">
        <v>258</v>
      </c>
      <c r="O125" s="310">
        <v>0</v>
      </c>
      <c r="P125" s="310">
        <v>0</v>
      </c>
      <c r="R125" s="258">
        <v>2</v>
      </c>
      <c r="S125" s="258" t="s">
        <v>1450</v>
      </c>
      <c r="T125" s="258">
        <v>2</v>
      </c>
    </row>
    <row r="126" spans="2:20" ht="13.8">
      <c r="B126" s="359">
        <v>122</v>
      </c>
      <c r="C126" s="360">
        <v>126</v>
      </c>
      <c r="D126" s="361" t="s">
        <v>259</v>
      </c>
      <c r="E126" s="330">
        <v>2990336.29</v>
      </c>
      <c r="F126" s="330">
        <v>0</v>
      </c>
      <c r="G126" s="326"/>
      <c r="H126" s="326"/>
      <c r="M126" s="308">
        <v>122</v>
      </c>
      <c r="N126" s="309" t="s">
        <v>259</v>
      </c>
      <c r="O126" s="310">
        <v>0</v>
      </c>
      <c r="P126" s="310">
        <v>0</v>
      </c>
      <c r="R126" s="258">
        <v>2</v>
      </c>
      <c r="S126" s="258" t="s">
        <v>1450</v>
      </c>
      <c r="T126" s="258">
        <v>2</v>
      </c>
    </row>
    <row r="127" spans="2:20" ht="13.8">
      <c r="B127" s="359">
        <v>123</v>
      </c>
      <c r="C127" s="360">
        <v>127</v>
      </c>
      <c r="D127" s="361" t="s">
        <v>260</v>
      </c>
      <c r="E127" s="330">
        <v>1030555.93</v>
      </c>
      <c r="F127" s="330">
        <v>0</v>
      </c>
      <c r="G127" s="326"/>
      <c r="H127" s="326"/>
      <c r="M127" s="308">
        <v>123</v>
      </c>
      <c r="N127" s="309" t="s">
        <v>260</v>
      </c>
      <c r="O127" s="310">
        <v>0</v>
      </c>
      <c r="P127" s="310">
        <v>0</v>
      </c>
      <c r="R127" s="258">
        <v>2</v>
      </c>
      <c r="S127" s="258" t="s">
        <v>1450</v>
      </c>
      <c r="T127" s="258">
        <v>2</v>
      </c>
    </row>
    <row r="128" spans="2:20" ht="13.8">
      <c r="B128" s="359">
        <v>124</v>
      </c>
      <c r="C128" s="360">
        <v>128</v>
      </c>
      <c r="D128" s="361" t="s">
        <v>173</v>
      </c>
      <c r="E128" s="330">
        <v>74922741.290000007</v>
      </c>
      <c r="F128" s="330">
        <v>0</v>
      </c>
      <c r="G128" s="326"/>
      <c r="H128" s="326"/>
      <c r="M128" s="308">
        <v>124</v>
      </c>
      <c r="N128" s="309" t="s">
        <v>173</v>
      </c>
      <c r="O128" s="310">
        <v>0</v>
      </c>
      <c r="P128" s="310">
        <v>0</v>
      </c>
      <c r="R128" s="258">
        <v>2</v>
      </c>
      <c r="S128" s="258" t="s">
        <v>1450</v>
      </c>
      <c r="T128" s="258">
        <v>2</v>
      </c>
    </row>
    <row r="129" spans="2:20" ht="13.8">
      <c r="B129" s="359">
        <v>125</v>
      </c>
      <c r="C129" s="360">
        <v>129</v>
      </c>
      <c r="D129" s="361" t="s">
        <v>262</v>
      </c>
      <c r="E129" s="330">
        <v>2485225.3199999998</v>
      </c>
      <c r="F129" s="330">
        <v>0</v>
      </c>
      <c r="G129" s="326"/>
      <c r="H129" s="326"/>
      <c r="M129" s="308">
        <v>125</v>
      </c>
      <c r="N129" s="309" t="s">
        <v>262</v>
      </c>
      <c r="O129" s="310">
        <v>0</v>
      </c>
      <c r="P129" s="310">
        <v>0</v>
      </c>
      <c r="R129" s="258">
        <v>2</v>
      </c>
      <c r="S129" s="258" t="s">
        <v>1450</v>
      </c>
      <c r="T129" s="258">
        <v>2</v>
      </c>
    </row>
    <row r="130" spans="2:20" ht="13.8">
      <c r="B130" s="359">
        <v>126</v>
      </c>
      <c r="C130" s="360">
        <v>130</v>
      </c>
      <c r="D130" s="361" t="s">
        <v>263</v>
      </c>
      <c r="E130" s="330">
        <v>290395.46000000002</v>
      </c>
      <c r="F130" s="330">
        <v>0</v>
      </c>
      <c r="G130" s="326"/>
      <c r="H130" s="326"/>
      <c r="M130" s="308">
        <v>126</v>
      </c>
      <c r="N130" s="309" t="s">
        <v>263</v>
      </c>
      <c r="O130" s="310">
        <v>0</v>
      </c>
      <c r="P130" s="310">
        <v>0</v>
      </c>
      <c r="R130" s="258">
        <v>2</v>
      </c>
      <c r="S130" s="258" t="s">
        <v>1450</v>
      </c>
      <c r="T130" s="258">
        <v>2</v>
      </c>
    </row>
    <row r="131" spans="2:20" ht="13.8">
      <c r="B131" s="359">
        <v>127</v>
      </c>
      <c r="C131" s="360">
        <v>131</v>
      </c>
      <c r="D131" s="361" t="s">
        <v>174</v>
      </c>
      <c r="E131" s="330">
        <v>6004274.5</v>
      </c>
      <c r="F131" s="330">
        <v>0</v>
      </c>
      <c r="G131" s="326"/>
      <c r="H131" s="326"/>
      <c r="M131" s="308">
        <v>127</v>
      </c>
      <c r="N131" s="309" t="s">
        <v>174</v>
      </c>
      <c r="O131" s="310">
        <v>0</v>
      </c>
      <c r="P131" s="310">
        <v>0</v>
      </c>
      <c r="R131" s="258">
        <v>2</v>
      </c>
      <c r="S131" s="258" t="s">
        <v>1450</v>
      </c>
      <c r="T131" s="258">
        <v>2</v>
      </c>
    </row>
    <row r="132" spans="2:20" ht="13.8">
      <c r="B132" s="359">
        <v>128</v>
      </c>
      <c r="C132" s="360">
        <v>132</v>
      </c>
      <c r="D132" s="361" t="s">
        <v>265</v>
      </c>
      <c r="E132" s="330">
        <v>2254949.17</v>
      </c>
      <c r="F132" s="330">
        <v>0</v>
      </c>
      <c r="G132" s="326"/>
      <c r="H132" s="326"/>
      <c r="M132" s="308">
        <v>128</v>
      </c>
      <c r="N132" s="309" t="s">
        <v>265</v>
      </c>
      <c r="O132" s="310">
        <v>0</v>
      </c>
      <c r="P132" s="310">
        <v>0</v>
      </c>
      <c r="R132" s="258">
        <v>2</v>
      </c>
      <c r="S132" s="258" t="s">
        <v>1450</v>
      </c>
      <c r="T132" s="258">
        <v>2</v>
      </c>
    </row>
    <row r="133" spans="2:20" ht="13.8">
      <c r="B133" s="359">
        <v>129</v>
      </c>
      <c r="C133" s="360">
        <v>133</v>
      </c>
      <c r="D133" s="361" t="s">
        <v>266</v>
      </c>
      <c r="E133" s="330">
        <v>148100</v>
      </c>
      <c r="F133" s="330">
        <v>0</v>
      </c>
      <c r="G133" s="326"/>
      <c r="H133" s="326"/>
      <c r="M133" s="308">
        <v>129</v>
      </c>
      <c r="N133" s="309" t="s">
        <v>266</v>
      </c>
      <c r="O133" s="310">
        <v>0</v>
      </c>
      <c r="P133" s="310">
        <v>0</v>
      </c>
      <c r="R133" s="258">
        <v>2</v>
      </c>
      <c r="S133" s="258" t="s">
        <v>1450</v>
      </c>
      <c r="T133" s="258">
        <v>2</v>
      </c>
    </row>
    <row r="134" spans="2:20" ht="13.8">
      <c r="B134" s="359">
        <v>130</v>
      </c>
      <c r="C134" s="360">
        <v>134</v>
      </c>
      <c r="D134" s="361" t="s">
        <v>74</v>
      </c>
      <c r="E134" s="330">
        <v>261793</v>
      </c>
      <c r="F134" s="330">
        <v>0</v>
      </c>
      <c r="G134" s="326"/>
      <c r="H134" s="326"/>
      <c r="M134" s="308">
        <v>130</v>
      </c>
      <c r="N134" s="309" t="s">
        <v>74</v>
      </c>
      <c r="O134" s="310">
        <v>0</v>
      </c>
      <c r="P134" s="310">
        <v>0</v>
      </c>
      <c r="R134" s="258">
        <v>2</v>
      </c>
      <c r="S134" s="258" t="s">
        <v>1450</v>
      </c>
      <c r="T134" s="258">
        <v>2</v>
      </c>
    </row>
    <row r="135" spans="2:20" ht="13.8">
      <c r="B135" s="359">
        <v>131</v>
      </c>
      <c r="C135" s="360">
        <v>135</v>
      </c>
      <c r="D135" s="361" t="s">
        <v>75</v>
      </c>
      <c r="E135" s="330">
        <v>91450</v>
      </c>
      <c r="F135" s="330">
        <v>0</v>
      </c>
      <c r="G135" s="326"/>
      <c r="H135" s="326"/>
      <c r="M135" s="308">
        <v>131</v>
      </c>
      <c r="N135" s="309" t="s">
        <v>75</v>
      </c>
      <c r="O135" s="310">
        <v>0</v>
      </c>
      <c r="P135" s="310">
        <v>0</v>
      </c>
      <c r="R135" s="258">
        <v>2</v>
      </c>
      <c r="S135" s="258" t="s">
        <v>1450</v>
      </c>
      <c r="T135" s="258">
        <v>2</v>
      </c>
    </row>
    <row r="136" spans="2:20" ht="13.8">
      <c r="B136" s="359">
        <v>132</v>
      </c>
      <c r="C136" s="360">
        <v>136</v>
      </c>
      <c r="D136" s="361" t="s">
        <v>267</v>
      </c>
      <c r="E136" s="330">
        <v>5800</v>
      </c>
      <c r="F136" s="330">
        <v>0</v>
      </c>
      <c r="G136" s="326"/>
      <c r="H136" s="326"/>
      <c r="M136" s="308">
        <v>132</v>
      </c>
      <c r="N136" s="309" t="s">
        <v>267</v>
      </c>
      <c r="O136" s="310">
        <v>0</v>
      </c>
      <c r="P136" s="310">
        <v>0</v>
      </c>
      <c r="R136" s="258">
        <v>2</v>
      </c>
      <c r="S136" s="258" t="s">
        <v>1450</v>
      </c>
      <c r="T136" s="258">
        <v>2</v>
      </c>
    </row>
    <row r="137" spans="2:20" ht="13.8">
      <c r="B137" s="359">
        <v>133</v>
      </c>
      <c r="C137" s="360">
        <v>137</v>
      </c>
      <c r="D137" s="361" t="s">
        <v>957</v>
      </c>
      <c r="E137" s="330">
        <v>3870</v>
      </c>
      <c r="F137" s="330">
        <v>0</v>
      </c>
      <c r="G137" s="326"/>
      <c r="H137" s="326"/>
      <c r="M137" s="308">
        <v>133</v>
      </c>
      <c r="N137" s="309" t="s">
        <v>957</v>
      </c>
      <c r="O137" s="310">
        <v>0</v>
      </c>
      <c r="P137" s="310">
        <v>0</v>
      </c>
      <c r="R137" s="258">
        <v>2</v>
      </c>
      <c r="S137" s="258" t="s">
        <v>1450</v>
      </c>
      <c r="T137" s="258">
        <v>2</v>
      </c>
    </row>
    <row r="138" spans="2:20" ht="13.8">
      <c r="B138" s="359">
        <v>134</v>
      </c>
      <c r="C138" s="360">
        <v>138</v>
      </c>
      <c r="D138" s="361" t="s">
        <v>470</v>
      </c>
      <c r="E138" s="330">
        <v>88000</v>
      </c>
      <c r="F138" s="330">
        <v>0</v>
      </c>
      <c r="G138" s="326"/>
      <c r="H138" s="326"/>
      <c r="M138" s="308">
        <v>134</v>
      </c>
      <c r="N138" s="309" t="s">
        <v>470</v>
      </c>
      <c r="O138" s="310">
        <v>0</v>
      </c>
      <c r="P138" s="310">
        <v>0</v>
      </c>
      <c r="R138" s="258">
        <v>2</v>
      </c>
      <c r="S138" s="258" t="s">
        <v>1450</v>
      </c>
      <c r="T138" s="258">
        <v>2</v>
      </c>
    </row>
    <row r="139" spans="2:20" ht="13.8">
      <c r="B139" s="359">
        <v>135</v>
      </c>
      <c r="C139" s="360">
        <v>139</v>
      </c>
      <c r="D139" s="361" t="s">
        <v>471</v>
      </c>
      <c r="E139" s="330">
        <v>136962</v>
      </c>
      <c r="F139" s="330">
        <v>0</v>
      </c>
      <c r="G139" s="326"/>
      <c r="H139" s="326"/>
      <c r="M139" s="308">
        <v>135</v>
      </c>
      <c r="N139" s="309" t="s">
        <v>471</v>
      </c>
      <c r="O139" s="310">
        <v>0</v>
      </c>
      <c r="P139" s="310">
        <v>0</v>
      </c>
      <c r="R139" s="258">
        <v>2</v>
      </c>
      <c r="S139" s="258" t="s">
        <v>1450</v>
      </c>
      <c r="T139" s="258">
        <v>2</v>
      </c>
    </row>
    <row r="140" spans="2:20" ht="13.8">
      <c r="B140" s="359">
        <v>136</v>
      </c>
      <c r="C140" s="360">
        <v>140</v>
      </c>
      <c r="D140" s="361" t="s">
        <v>472</v>
      </c>
      <c r="E140" s="330">
        <v>499550</v>
      </c>
      <c r="F140" s="330">
        <v>0</v>
      </c>
      <c r="G140" s="326"/>
      <c r="H140" s="326">
        <v>361425691.49000001</v>
      </c>
      <c r="I140" s="164">
        <v>402211872.74000001</v>
      </c>
      <c r="M140" s="308">
        <v>136</v>
      </c>
      <c r="N140" s="309" t="s">
        <v>472</v>
      </c>
      <c r="O140" s="310">
        <v>0</v>
      </c>
      <c r="P140" s="310">
        <v>0</v>
      </c>
      <c r="R140" s="258">
        <v>2</v>
      </c>
      <c r="S140" s="258" t="s">
        <v>1450</v>
      </c>
      <c r="T140" s="258">
        <v>2</v>
      </c>
    </row>
    <row r="141" spans="2:20" ht="13.8">
      <c r="B141" s="359">
        <v>137</v>
      </c>
      <c r="C141" s="360">
        <v>141</v>
      </c>
      <c r="D141" s="361" t="s">
        <v>473</v>
      </c>
      <c r="E141" s="330">
        <v>4570727</v>
      </c>
      <c r="F141" s="330">
        <v>0</v>
      </c>
      <c r="G141" s="326"/>
      <c r="H141" s="326"/>
      <c r="I141" s="164">
        <v>544897491.50999999</v>
      </c>
      <c r="M141" s="308">
        <v>137</v>
      </c>
      <c r="N141" s="309" t="s">
        <v>473</v>
      </c>
      <c r="O141" s="310">
        <v>0</v>
      </c>
      <c r="P141" s="310">
        <v>0</v>
      </c>
      <c r="R141" s="258">
        <v>2</v>
      </c>
      <c r="S141" s="258" t="s">
        <v>1450</v>
      </c>
      <c r="T141" s="258">
        <v>2</v>
      </c>
    </row>
    <row r="142" spans="2:20" ht="13.8">
      <c r="B142" s="359">
        <v>138</v>
      </c>
      <c r="C142" s="360">
        <v>142</v>
      </c>
      <c r="D142" s="361" t="s">
        <v>268</v>
      </c>
      <c r="E142" s="330">
        <v>200000</v>
      </c>
      <c r="F142" s="330">
        <v>0</v>
      </c>
      <c r="G142" s="326"/>
      <c r="H142" s="326"/>
      <c r="M142" s="308">
        <v>138</v>
      </c>
      <c r="N142" s="309" t="s">
        <v>268</v>
      </c>
      <c r="O142" s="310">
        <v>0</v>
      </c>
      <c r="P142" s="310">
        <v>0</v>
      </c>
      <c r="R142" s="258">
        <v>2</v>
      </c>
      <c r="S142" s="258" t="s">
        <v>1450</v>
      </c>
      <c r="T142" s="258">
        <v>2</v>
      </c>
    </row>
    <row r="143" spans="2:20" ht="13.8">
      <c r="B143" s="359">
        <v>139</v>
      </c>
      <c r="C143" s="360">
        <v>143</v>
      </c>
      <c r="D143" s="361" t="s">
        <v>269</v>
      </c>
      <c r="E143" s="330">
        <v>1678488</v>
      </c>
      <c r="F143" s="330">
        <v>0</v>
      </c>
      <c r="G143" s="326"/>
      <c r="H143" s="437">
        <f>+I140-H140</f>
        <v>40786181.25</v>
      </c>
      <c r="M143" s="308">
        <v>139</v>
      </c>
      <c r="N143" s="309" t="s">
        <v>269</v>
      </c>
      <c r="O143" s="310">
        <v>0</v>
      </c>
      <c r="P143" s="310">
        <v>0</v>
      </c>
      <c r="R143" s="258">
        <v>2</v>
      </c>
      <c r="S143" s="258" t="s">
        <v>1450</v>
      </c>
      <c r="T143" s="258">
        <v>2</v>
      </c>
    </row>
    <row r="144" spans="2:20" ht="13.8">
      <c r="B144" s="359">
        <v>140</v>
      </c>
      <c r="C144" s="360">
        <v>144</v>
      </c>
      <c r="D144" s="361" t="s">
        <v>41</v>
      </c>
      <c r="E144" s="330">
        <v>82808</v>
      </c>
      <c r="F144" s="330">
        <v>0</v>
      </c>
      <c r="G144" s="326"/>
      <c r="H144" s="326"/>
      <c r="M144" s="308">
        <v>140</v>
      </c>
      <c r="N144" s="309" t="s">
        <v>41</v>
      </c>
      <c r="O144" s="310">
        <v>0</v>
      </c>
      <c r="P144" s="310">
        <v>0</v>
      </c>
      <c r="R144" s="258">
        <v>2</v>
      </c>
      <c r="S144" s="258" t="s">
        <v>1450</v>
      </c>
      <c r="T144" s="258">
        <v>2</v>
      </c>
    </row>
    <row r="145" spans="1:20" ht="13.8">
      <c r="B145" s="359">
        <v>141</v>
      </c>
      <c r="C145" s="360">
        <v>145</v>
      </c>
      <c r="D145" s="361" t="s">
        <v>270</v>
      </c>
      <c r="E145" s="330">
        <v>92724</v>
      </c>
      <c r="F145" s="330">
        <v>0</v>
      </c>
      <c r="G145" s="326"/>
      <c r="H145" s="326"/>
      <c r="M145" s="308">
        <v>141</v>
      </c>
      <c r="N145" s="309" t="s">
        <v>270</v>
      </c>
      <c r="O145" s="310">
        <v>0</v>
      </c>
      <c r="P145" s="310">
        <v>0</v>
      </c>
      <c r="R145" s="258">
        <v>2</v>
      </c>
      <c r="S145" s="258" t="s">
        <v>1450</v>
      </c>
      <c r="T145" s="258">
        <v>2</v>
      </c>
    </row>
    <row r="146" spans="1:20" ht="13.8">
      <c r="B146" s="359">
        <v>142</v>
      </c>
      <c r="C146" s="360">
        <v>146</v>
      </c>
      <c r="D146" s="361" t="s">
        <v>271</v>
      </c>
      <c r="E146" s="330">
        <v>2312691.48</v>
      </c>
      <c r="F146" s="330">
        <v>0</v>
      </c>
      <c r="G146" s="326"/>
      <c r="H146" s="326"/>
      <c r="M146" s="308">
        <v>142</v>
      </c>
      <c r="N146" s="309" t="s">
        <v>271</v>
      </c>
      <c r="O146" s="310">
        <v>0</v>
      </c>
      <c r="P146" s="310">
        <v>0</v>
      </c>
      <c r="R146" s="258">
        <v>2</v>
      </c>
      <c r="S146" s="258" t="s">
        <v>1450</v>
      </c>
      <c r="T146" s="258">
        <v>2</v>
      </c>
    </row>
    <row r="147" spans="1:20" ht="13.8">
      <c r="B147" s="359">
        <v>143</v>
      </c>
      <c r="C147" s="360">
        <v>147</v>
      </c>
      <c r="D147" s="361" t="s">
        <v>272</v>
      </c>
      <c r="E147" s="330">
        <v>51203</v>
      </c>
      <c r="F147" s="330">
        <v>0</v>
      </c>
      <c r="G147" s="326"/>
      <c r="H147" s="326"/>
      <c r="M147" s="308">
        <v>143</v>
      </c>
      <c r="N147" s="309" t="s">
        <v>272</v>
      </c>
      <c r="O147" s="310">
        <v>0</v>
      </c>
      <c r="P147" s="310">
        <v>0</v>
      </c>
      <c r="R147" s="258">
        <v>2</v>
      </c>
      <c r="S147" s="258" t="s">
        <v>1450</v>
      </c>
      <c r="T147" s="258">
        <v>2</v>
      </c>
    </row>
    <row r="148" spans="1:20" ht="13.8">
      <c r="B148" s="359">
        <v>144</v>
      </c>
      <c r="C148" s="360">
        <v>148</v>
      </c>
      <c r="D148" s="361" t="s">
        <v>40</v>
      </c>
      <c r="E148" s="330">
        <v>482096.3</v>
      </c>
      <c r="F148" s="330">
        <v>0</v>
      </c>
      <c r="G148" s="326"/>
      <c r="H148" s="326"/>
      <c r="M148" s="308">
        <v>144</v>
      </c>
      <c r="N148" s="309" t="s">
        <v>40</v>
      </c>
      <c r="O148" s="310">
        <v>0</v>
      </c>
      <c r="P148" s="310">
        <v>0</v>
      </c>
      <c r="R148" s="258">
        <v>2</v>
      </c>
      <c r="S148" s="258" t="s">
        <v>1450</v>
      </c>
      <c r="T148" s="258">
        <v>2</v>
      </c>
    </row>
    <row r="149" spans="1:20" ht="13.8">
      <c r="B149" s="359">
        <v>145</v>
      </c>
      <c r="C149" s="360">
        <v>149</v>
      </c>
      <c r="D149" s="361" t="s">
        <v>39</v>
      </c>
      <c r="E149" s="330">
        <v>1217369.3600000001</v>
      </c>
      <c r="F149" s="330">
        <v>0</v>
      </c>
      <c r="G149" s="326"/>
      <c r="H149" s="326"/>
      <c r="M149" s="308">
        <v>145</v>
      </c>
      <c r="N149" s="309" t="s">
        <v>39</v>
      </c>
      <c r="O149" s="310">
        <v>0</v>
      </c>
      <c r="P149" s="310">
        <v>0</v>
      </c>
      <c r="R149" s="258">
        <v>2</v>
      </c>
      <c r="S149" s="258" t="s">
        <v>1450</v>
      </c>
      <c r="T149" s="258">
        <v>2</v>
      </c>
    </row>
    <row r="150" spans="1:20" s="278" customFormat="1" ht="13.8">
      <c r="A150" s="258"/>
      <c r="B150" s="359">
        <v>146</v>
      </c>
      <c r="C150" s="360">
        <v>150</v>
      </c>
      <c r="D150" s="361" t="s">
        <v>273</v>
      </c>
      <c r="E150" s="330">
        <v>0</v>
      </c>
      <c r="F150" s="330">
        <v>230021981.36000001</v>
      </c>
      <c r="G150" s="326"/>
      <c r="H150" s="326">
        <f t="shared" ref="H150:H159" si="0">+F150/2</f>
        <v>115010990.68000001</v>
      </c>
      <c r="I150" s="164">
        <f>+E163</f>
        <v>175889.92000000001</v>
      </c>
      <c r="J150" s="164">
        <f>SUM(F160+F161+F162+F150-I150)</f>
        <v>229846091.44000003</v>
      </c>
      <c r="K150" s="164"/>
      <c r="L150" s="164"/>
      <c r="M150" s="308">
        <v>146</v>
      </c>
      <c r="N150" s="309" t="s">
        <v>273</v>
      </c>
      <c r="O150" s="310">
        <v>0</v>
      </c>
      <c r="P150" s="310">
        <v>0</v>
      </c>
      <c r="R150" s="279">
        <v>5</v>
      </c>
      <c r="S150" s="279" t="s">
        <v>1453</v>
      </c>
      <c r="T150" s="279">
        <v>2</v>
      </c>
    </row>
    <row r="151" spans="1:20" s="278" customFormat="1" ht="26.4">
      <c r="A151" s="258"/>
      <c r="B151" s="359">
        <v>147</v>
      </c>
      <c r="C151" s="360">
        <v>151</v>
      </c>
      <c r="D151" s="361" t="s">
        <v>274</v>
      </c>
      <c r="E151" s="330">
        <v>0</v>
      </c>
      <c r="F151" s="330">
        <v>657429871.77999997</v>
      </c>
      <c r="G151" s="326"/>
      <c r="H151" s="326">
        <f t="shared" si="0"/>
        <v>328714935.88999999</v>
      </c>
      <c r="I151" s="164">
        <v>14066280.789999999</v>
      </c>
      <c r="J151" s="164"/>
      <c r="K151" s="164">
        <v>640291217.54000008</v>
      </c>
      <c r="L151" s="164"/>
      <c r="M151" s="308">
        <v>147</v>
      </c>
      <c r="N151" s="309" t="s">
        <v>274</v>
      </c>
      <c r="O151" s="310">
        <v>0</v>
      </c>
      <c r="P151" s="310">
        <v>0</v>
      </c>
      <c r="R151" s="279">
        <v>5</v>
      </c>
      <c r="S151" s="279" t="s">
        <v>1453</v>
      </c>
      <c r="T151" s="279">
        <v>2</v>
      </c>
    </row>
    <row r="152" spans="1:20" s="278" customFormat="1" ht="13.8">
      <c r="A152" s="258"/>
      <c r="B152" s="359">
        <v>148</v>
      </c>
      <c r="C152" s="360">
        <v>152</v>
      </c>
      <c r="D152" s="361" t="s">
        <v>275</v>
      </c>
      <c r="E152" s="330">
        <v>0</v>
      </c>
      <c r="F152" s="330">
        <v>20438650.649999999</v>
      </c>
      <c r="G152" s="326"/>
      <c r="H152" s="326">
        <f t="shared" si="0"/>
        <v>10219325.324999999</v>
      </c>
      <c r="I152" s="164">
        <f>+E164+E165</f>
        <v>8905288.9800000004</v>
      </c>
      <c r="J152" s="164">
        <f>SUM(F151+F152-I152)</f>
        <v>668963233.44999993</v>
      </c>
      <c r="K152" s="164"/>
      <c r="L152" s="164"/>
      <c r="M152" s="308">
        <v>148</v>
      </c>
      <c r="N152" s="309" t="s">
        <v>275</v>
      </c>
      <c r="O152" s="310">
        <v>0</v>
      </c>
      <c r="P152" s="310">
        <v>0</v>
      </c>
      <c r="R152" s="279">
        <v>5</v>
      </c>
      <c r="S152" s="279" t="s">
        <v>1453</v>
      </c>
      <c r="T152" s="279">
        <v>2</v>
      </c>
    </row>
    <row r="153" spans="1:20" s="278" customFormat="1" ht="13.8">
      <c r="A153" s="258"/>
      <c r="B153" s="359">
        <v>149</v>
      </c>
      <c r="C153" s="360">
        <v>153</v>
      </c>
      <c r="D153" s="361" t="s">
        <v>276</v>
      </c>
      <c r="E153" s="330">
        <v>0</v>
      </c>
      <c r="F153" s="330">
        <v>64493683.850000001</v>
      </c>
      <c r="G153" s="326"/>
      <c r="H153" s="326">
        <f t="shared" si="0"/>
        <v>32246841.925000001</v>
      </c>
      <c r="I153" s="164">
        <f>+E166</f>
        <v>0</v>
      </c>
      <c r="J153" s="164">
        <f>SUM(F153-I153)</f>
        <v>64493683.850000001</v>
      </c>
      <c r="K153" s="164"/>
      <c r="L153" s="164"/>
      <c r="M153" s="308">
        <v>149</v>
      </c>
      <c r="N153" s="309" t="s">
        <v>276</v>
      </c>
      <c r="O153" s="310">
        <v>0</v>
      </c>
      <c r="P153" s="310">
        <v>0</v>
      </c>
      <c r="R153" s="279">
        <v>5</v>
      </c>
      <c r="S153" s="279" t="s">
        <v>1453</v>
      </c>
      <c r="T153" s="279">
        <v>2</v>
      </c>
    </row>
    <row r="154" spans="1:20" s="278" customFormat="1" ht="13.8">
      <c r="A154" s="258"/>
      <c r="B154" s="359">
        <v>150</v>
      </c>
      <c r="C154" s="360">
        <v>154</v>
      </c>
      <c r="D154" s="361" t="s">
        <v>1454</v>
      </c>
      <c r="E154" s="330">
        <v>0</v>
      </c>
      <c r="F154" s="330">
        <v>0</v>
      </c>
      <c r="G154" s="326"/>
      <c r="H154" s="326">
        <f t="shared" si="0"/>
        <v>0</v>
      </c>
      <c r="I154" s="164"/>
      <c r="J154" s="164"/>
      <c r="K154" s="164"/>
      <c r="L154" s="164"/>
      <c r="M154" s="308">
        <v>150</v>
      </c>
      <c r="N154" s="309" t="s">
        <v>1454</v>
      </c>
      <c r="O154" s="310">
        <v>0</v>
      </c>
      <c r="P154" s="310">
        <v>0</v>
      </c>
      <c r="R154" s="279">
        <v>5</v>
      </c>
      <c r="S154" s="279" t="s">
        <v>1453</v>
      </c>
      <c r="T154" s="279">
        <v>2</v>
      </c>
    </row>
    <row r="155" spans="1:20" s="278" customFormat="1" ht="13.8">
      <c r="A155" s="258"/>
      <c r="B155" s="359">
        <v>151</v>
      </c>
      <c r="C155" s="360">
        <v>155</v>
      </c>
      <c r="D155" s="361" t="s">
        <v>277</v>
      </c>
      <c r="E155" s="330">
        <v>0</v>
      </c>
      <c r="F155" s="330">
        <v>0</v>
      </c>
      <c r="G155" s="326"/>
      <c r="H155" s="326">
        <f t="shared" si="0"/>
        <v>0</v>
      </c>
      <c r="I155" s="164"/>
      <c r="J155" s="164"/>
      <c r="K155" s="164"/>
      <c r="L155" s="164"/>
      <c r="M155" s="308">
        <v>151</v>
      </c>
      <c r="N155" s="309" t="s">
        <v>277</v>
      </c>
      <c r="O155" s="310">
        <v>0</v>
      </c>
      <c r="P155" s="310">
        <v>0</v>
      </c>
      <c r="R155" s="279">
        <v>5</v>
      </c>
      <c r="S155" s="279" t="s">
        <v>1453</v>
      </c>
      <c r="T155" s="279">
        <v>2</v>
      </c>
    </row>
    <row r="156" spans="1:20" s="278" customFormat="1" ht="13.8">
      <c r="A156" s="258"/>
      <c r="B156" s="359">
        <v>152</v>
      </c>
      <c r="C156" s="360">
        <v>156</v>
      </c>
      <c r="D156" s="361" t="s">
        <v>278</v>
      </c>
      <c r="E156" s="330">
        <v>0</v>
      </c>
      <c r="F156" s="330">
        <v>430260</v>
      </c>
      <c r="G156" s="326"/>
      <c r="H156" s="326">
        <f t="shared" si="0"/>
        <v>215130</v>
      </c>
      <c r="I156" s="164"/>
      <c r="J156" s="164"/>
      <c r="K156" s="164"/>
      <c r="L156" s="164"/>
      <c r="M156" s="308">
        <v>152</v>
      </c>
      <c r="N156" s="309" t="s">
        <v>278</v>
      </c>
      <c r="O156" s="310">
        <v>0</v>
      </c>
      <c r="P156" s="310">
        <v>0</v>
      </c>
      <c r="R156" s="279">
        <v>5</v>
      </c>
      <c r="S156" s="279" t="s">
        <v>1453</v>
      </c>
      <c r="T156" s="279">
        <v>2</v>
      </c>
    </row>
    <row r="157" spans="1:20" s="278" customFormat="1" ht="13.8">
      <c r="A157" s="258"/>
      <c r="B157" s="359">
        <v>153</v>
      </c>
      <c r="C157" s="360">
        <v>157</v>
      </c>
      <c r="D157" s="361" t="s">
        <v>279</v>
      </c>
      <c r="E157" s="330">
        <v>0</v>
      </c>
      <c r="F157" s="330">
        <v>402211872.74000001</v>
      </c>
      <c r="G157" s="326"/>
      <c r="H157" s="326">
        <f t="shared" si="0"/>
        <v>201105936.37</v>
      </c>
      <c r="I157" s="164"/>
      <c r="J157" s="164"/>
      <c r="K157" s="164"/>
      <c r="L157" s="164"/>
      <c r="M157" s="308">
        <v>153</v>
      </c>
      <c r="N157" s="309" t="s">
        <v>279</v>
      </c>
      <c r="O157" s="310">
        <v>0</v>
      </c>
      <c r="P157" s="310">
        <v>0</v>
      </c>
      <c r="R157" s="279">
        <v>5</v>
      </c>
      <c r="S157" s="279" t="s">
        <v>1453</v>
      </c>
      <c r="T157" s="279">
        <v>2</v>
      </c>
    </row>
    <row r="158" spans="1:20" s="278" customFormat="1" ht="13.8">
      <c r="A158" s="258"/>
      <c r="B158" s="359">
        <v>154</v>
      </c>
      <c r="C158" s="360">
        <v>158</v>
      </c>
      <c r="D158" s="361" t="s">
        <v>810</v>
      </c>
      <c r="E158" s="330">
        <v>0</v>
      </c>
      <c r="F158" s="330">
        <v>277390803.5</v>
      </c>
      <c r="G158" s="326"/>
      <c r="H158" s="326">
        <f t="shared" si="0"/>
        <v>138695401.75</v>
      </c>
      <c r="I158" s="164"/>
      <c r="J158" s="164"/>
      <c r="K158" s="164"/>
      <c r="L158" s="164"/>
      <c r="M158" s="308">
        <v>154</v>
      </c>
      <c r="N158" s="309" t="s">
        <v>810</v>
      </c>
      <c r="O158" s="310">
        <v>0</v>
      </c>
      <c r="P158" s="310">
        <v>0</v>
      </c>
      <c r="R158" s="279">
        <v>5</v>
      </c>
      <c r="S158" s="279" t="s">
        <v>1453</v>
      </c>
      <c r="T158" s="279">
        <v>2</v>
      </c>
    </row>
    <row r="159" spans="1:20" s="278" customFormat="1" ht="13.8">
      <c r="A159" s="258"/>
      <c r="B159" s="359">
        <v>155</v>
      </c>
      <c r="C159" s="360">
        <v>159</v>
      </c>
      <c r="D159" s="361" t="s">
        <v>811</v>
      </c>
      <c r="E159" s="330">
        <v>0</v>
      </c>
      <c r="F159" s="330">
        <v>16671257.619999999</v>
      </c>
      <c r="G159" s="326"/>
      <c r="H159" s="326">
        <f t="shared" si="0"/>
        <v>8335628.8099999996</v>
      </c>
      <c r="I159" s="164">
        <f>(+E167+E168+E169+E170+E171+E172)</f>
        <v>50080</v>
      </c>
      <c r="J159" s="164">
        <f>(F154+F155+F156+F157+F158+F159)-I159</f>
        <v>696654113.86000001</v>
      </c>
      <c r="K159" s="164"/>
      <c r="L159" s="164"/>
      <c r="M159" s="308">
        <v>155</v>
      </c>
      <c r="N159" s="309" t="s">
        <v>811</v>
      </c>
      <c r="O159" s="310">
        <v>0</v>
      </c>
      <c r="P159" s="310">
        <v>0</v>
      </c>
      <c r="R159" s="279">
        <v>5</v>
      </c>
      <c r="S159" s="279" t="s">
        <v>1453</v>
      </c>
      <c r="T159" s="279">
        <v>2</v>
      </c>
    </row>
    <row r="160" spans="1:20" s="278" customFormat="1" ht="13.8">
      <c r="A160" s="258"/>
      <c r="B160" s="359">
        <v>156</v>
      </c>
      <c r="C160" s="360">
        <v>160</v>
      </c>
      <c r="D160" s="361" t="s">
        <v>1455</v>
      </c>
      <c r="E160" s="330">
        <v>0</v>
      </c>
      <c r="F160" s="330">
        <v>0</v>
      </c>
      <c r="G160" s="326"/>
      <c r="H160" s="326"/>
      <c r="I160" s="164"/>
      <c r="J160" s="164"/>
      <c r="K160" s="164"/>
      <c r="L160" s="164"/>
      <c r="M160" s="308">
        <v>156</v>
      </c>
      <c r="N160" s="309" t="s">
        <v>1455</v>
      </c>
      <c r="O160" s="310">
        <v>0</v>
      </c>
      <c r="P160" s="310">
        <v>0</v>
      </c>
      <c r="R160" s="279">
        <v>5</v>
      </c>
      <c r="S160" s="279" t="s">
        <v>1453</v>
      </c>
      <c r="T160" s="279">
        <v>2</v>
      </c>
    </row>
    <row r="161" spans="1:20" s="278" customFormat="1" ht="13.8">
      <c r="A161" s="258"/>
      <c r="B161" s="359">
        <v>157</v>
      </c>
      <c r="C161" s="360">
        <v>161</v>
      </c>
      <c r="D161" s="361" t="s">
        <v>1342</v>
      </c>
      <c r="E161" s="330">
        <v>0</v>
      </c>
      <c r="F161" s="330">
        <v>0</v>
      </c>
      <c r="G161" s="326"/>
      <c r="H161" s="326">
        <f>SUM(H150:H160)</f>
        <v>834544190.75</v>
      </c>
      <c r="I161" s="164"/>
      <c r="J161" s="164"/>
      <c r="K161" s="164"/>
      <c r="L161" s="164"/>
      <c r="M161" s="308">
        <v>157</v>
      </c>
      <c r="N161" s="309" t="s">
        <v>1342</v>
      </c>
      <c r="O161" s="310">
        <v>0</v>
      </c>
      <c r="P161" s="310">
        <v>0</v>
      </c>
      <c r="R161" s="279">
        <v>5</v>
      </c>
      <c r="S161" s="279" t="s">
        <v>1453</v>
      </c>
      <c r="T161" s="279">
        <v>2</v>
      </c>
    </row>
    <row r="162" spans="1:20" s="278" customFormat="1" ht="13.8">
      <c r="A162" s="258"/>
      <c r="B162" s="359">
        <v>158</v>
      </c>
      <c r="C162" s="360">
        <v>162</v>
      </c>
      <c r="D162" s="361" t="s">
        <v>1343</v>
      </c>
      <c r="E162" s="330">
        <v>0</v>
      </c>
      <c r="F162" s="330">
        <v>0</v>
      </c>
      <c r="G162" s="326"/>
      <c r="H162" s="326"/>
      <c r="I162" s="292">
        <f>F154+F159+F160+F161+F162</f>
        <v>16671257.619999999</v>
      </c>
      <c r="J162" s="164"/>
      <c r="K162" s="164"/>
      <c r="L162" s="164"/>
      <c r="M162" s="308">
        <v>158</v>
      </c>
      <c r="N162" s="309" t="s">
        <v>1343</v>
      </c>
      <c r="O162" s="310">
        <v>0</v>
      </c>
      <c r="P162" s="310">
        <v>0</v>
      </c>
      <c r="R162" s="279">
        <v>5</v>
      </c>
      <c r="S162" s="279" t="s">
        <v>1453</v>
      </c>
      <c r="T162" s="279">
        <v>2</v>
      </c>
    </row>
    <row r="163" spans="1:20" ht="13.8">
      <c r="B163" s="359">
        <v>159</v>
      </c>
      <c r="C163" s="360">
        <v>163</v>
      </c>
      <c r="D163" s="361" t="s">
        <v>1112</v>
      </c>
      <c r="E163" s="330">
        <v>175889.92000000001</v>
      </c>
      <c r="F163" s="330">
        <v>0</v>
      </c>
      <c r="G163" s="326"/>
      <c r="H163" s="326"/>
      <c r="M163" s="308">
        <v>159</v>
      </c>
      <c r="N163" s="309" t="s">
        <v>1112</v>
      </c>
      <c r="O163" s="310">
        <v>0</v>
      </c>
      <c r="P163" s="310">
        <v>0</v>
      </c>
      <c r="R163" s="258">
        <v>5</v>
      </c>
      <c r="S163" s="258" t="s">
        <v>1453</v>
      </c>
      <c r="T163" s="258">
        <v>2</v>
      </c>
    </row>
    <row r="164" spans="1:20" ht="26.4">
      <c r="B164" s="359">
        <v>160</v>
      </c>
      <c r="C164" s="360">
        <v>164</v>
      </c>
      <c r="D164" s="361" t="s">
        <v>391</v>
      </c>
      <c r="E164" s="330">
        <v>4396170.4000000004</v>
      </c>
      <c r="F164" s="330">
        <v>0</v>
      </c>
      <c r="G164" s="326"/>
      <c r="H164" s="326"/>
      <c r="M164" s="308">
        <v>160</v>
      </c>
      <c r="N164" s="309" t="s">
        <v>391</v>
      </c>
      <c r="O164" s="310">
        <v>0</v>
      </c>
      <c r="P164" s="310">
        <v>0</v>
      </c>
      <c r="R164" s="258">
        <v>5</v>
      </c>
      <c r="S164" s="258" t="s">
        <v>1453</v>
      </c>
      <c r="T164" s="258">
        <v>2</v>
      </c>
    </row>
    <row r="165" spans="1:20" ht="13.8">
      <c r="B165" s="359">
        <v>161</v>
      </c>
      <c r="C165" s="360">
        <v>165</v>
      </c>
      <c r="D165" s="361" t="s">
        <v>1344</v>
      </c>
      <c r="E165" s="330">
        <v>4509118.58</v>
      </c>
      <c r="F165" s="330">
        <v>0</v>
      </c>
      <c r="G165" s="326"/>
      <c r="H165" s="326"/>
      <c r="M165" s="308">
        <v>161</v>
      </c>
      <c r="N165" s="309" t="s">
        <v>1344</v>
      </c>
      <c r="O165" s="310">
        <v>0</v>
      </c>
      <c r="P165" s="310">
        <v>0</v>
      </c>
      <c r="R165" s="258">
        <v>5</v>
      </c>
      <c r="S165" s="258" t="s">
        <v>1453</v>
      </c>
      <c r="T165" s="258">
        <v>2</v>
      </c>
    </row>
    <row r="166" spans="1:20" ht="13.8">
      <c r="B166" s="359">
        <v>162</v>
      </c>
      <c r="C166" s="360">
        <v>166</v>
      </c>
      <c r="D166" s="361" t="s">
        <v>392</v>
      </c>
      <c r="E166" s="330">
        <v>0</v>
      </c>
      <c r="F166" s="330">
        <v>0</v>
      </c>
      <c r="G166" s="326"/>
      <c r="H166" s="326"/>
      <c r="M166" s="308">
        <v>162</v>
      </c>
      <c r="N166" s="309" t="s">
        <v>392</v>
      </c>
      <c r="O166" s="310">
        <v>0</v>
      </c>
      <c r="P166" s="310">
        <v>0</v>
      </c>
      <c r="R166" s="258">
        <v>5</v>
      </c>
      <c r="S166" s="258" t="s">
        <v>1453</v>
      </c>
      <c r="T166" s="258">
        <v>2</v>
      </c>
    </row>
    <row r="167" spans="1:20" ht="13.8">
      <c r="B167" s="359">
        <v>163</v>
      </c>
      <c r="C167" s="360">
        <v>167</v>
      </c>
      <c r="D167" s="361" t="s">
        <v>578</v>
      </c>
      <c r="E167" s="330">
        <v>0</v>
      </c>
      <c r="F167" s="330">
        <v>0</v>
      </c>
      <c r="G167" s="326"/>
      <c r="H167" s="326"/>
      <c r="M167" s="308">
        <v>163</v>
      </c>
      <c r="N167" s="309" t="s">
        <v>578</v>
      </c>
      <c r="O167" s="310">
        <v>0</v>
      </c>
      <c r="P167" s="310">
        <v>0</v>
      </c>
      <c r="R167" s="258">
        <v>5</v>
      </c>
      <c r="S167" s="258" t="s">
        <v>1453</v>
      </c>
      <c r="T167" s="258">
        <v>2</v>
      </c>
    </row>
    <row r="168" spans="1:20" ht="13.8">
      <c r="B168" s="359">
        <v>164</v>
      </c>
      <c r="C168" s="360">
        <v>168</v>
      </c>
      <c r="D168" s="361" t="s">
        <v>579</v>
      </c>
      <c r="E168" s="330">
        <v>0</v>
      </c>
      <c r="F168" s="330">
        <v>0</v>
      </c>
      <c r="G168" s="326"/>
      <c r="H168" s="326"/>
      <c r="M168" s="308">
        <v>164</v>
      </c>
      <c r="N168" s="309" t="s">
        <v>579</v>
      </c>
      <c r="O168" s="310">
        <v>0</v>
      </c>
      <c r="P168" s="310">
        <v>0</v>
      </c>
      <c r="R168" s="258">
        <v>5</v>
      </c>
      <c r="S168" s="258" t="s">
        <v>1453</v>
      </c>
      <c r="T168" s="258">
        <v>2</v>
      </c>
    </row>
    <row r="169" spans="1:20" ht="13.8">
      <c r="B169" s="359">
        <v>165</v>
      </c>
      <c r="C169" s="360">
        <v>169</v>
      </c>
      <c r="D169" s="361" t="s">
        <v>580</v>
      </c>
      <c r="E169" s="330">
        <v>0</v>
      </c>
      <c r="F169" s="330">
        <v>0</v>
      </c>
      <c r="G169" s="326"/>
      <c r="H169" s="326"/>
      <c r="I169" s="164">
        <v>16303271.630000001</v>
      </c>
      <c r="M169" s="308">
        <v>165</v>
      </c>
      <c r="N169" s="309" t="s">
        <v>580</v>
      </c>
      <c r="O169" s="310">
        <v>0</v>
      </c>
      <c r="P169" s="310">
        <v>0</v>
      </c>
      <c r="R169" s="258">
        <v>5</v>
      </c>
      <c r="S169" s="258" t="s">
        <v>1453</v>
      </c>
      <c r="T169" s="258">
        <v>2</v>
      </c>
    </row>
    <row r="170" spans="1:20" ht="13.8">
      <c r="B170" s="359">
        <v>166</v>
      </c>
      <c r="C170" s="360">
        <v>170</v>
      </c>
      <c r="D170" s="361" t="s">
        <v>581</v>
      </c>
      <c r="E170" s="330">
        <v>0</v>
      </c>
      <c r="F170" s="330">
        <v>0</v>
      </c>
      <c r="G170" s="326"/>
      <c r="H170" s="326"/>
      <c r="I170" s="164">
        <v>367986</v>
      </c>
      <c r="M170" s="308">
        <v>166</v>
      </c>
      <c r="N170" s="309" t="s">
        <v>581</v>
      </c>
      <c r="O170" s="310">
        <v>0</v>
      </c>
      <c r="P170" s="310">
        <v>0</v>
      </c>
      <c r="R170" s="258">
        <v>5</v>
      </c>
      <c r="S170" s="258" t="s">
        <v>1453</v>
      </c>
      <c r="T170" s="258">
        <v>2</v>
      </c>
    </row>
    <row r="171" spans="1:20" ht="13.8">
      <c r="B171" s="359">
        <v>167</v>
      </c>
      <c r="C171" s="360">
        <v>171</v>
      </c>
      <c r="D171" s="361" t="s">
        <v>393</v>
      </c>
      <c r="E171" s="330">
        <v>0</v>
      </c>
      <c r="F171" s="330">
        <v>0</v>
      </c>
      <c r="G171" s="326"/>
      <c r="H171" s="326"/>
      <c r="I171" s="162">
        <f>SUM(I169:I170)</f>
        <v>16671257.630000001</v>
      </c>
      <c r="M171" s="308">
        <v>167</v>
      </c>
      <c r="N171" s="309" t="s">
        <v>393</v>
      </c>
      <c r="O171" s="310">
        <v>0</v>
      </c>
      <c r="P171" s="310">
        <v>0</v>
      </c>
      <c r="R171" s="258">
        <v>5</v>
      </c>
      <c r="S171" s="258" t="s">
        <v>1453</v>
      </c>
      <c r="T171" s="258">
        <v>2</v>
      </c>
    </row>
    <row r="172" spans="1:20" ht="13.8">
      <c r="B172" s="359">
        <v>168</v>
      </c>
      <c r="C172" s="360">
        <v>172</v>
      </c>
      <c r="D172" s="361" t="s">
        <v>394</v>
      </c>
      <c r="E172" s="330">
        <v>50080</v>
      </c>
      <c r="F172" s="330">
        <v>0</v>
      </c>
      <c r="G172" s="326"/>
      <c r="H172" s="326"/>
      <c r="M172" s="308">
        <v>168</v>
      </c>
      <c r="N172" s="309" t="s">
        <v>394</v>
      </c>
      <c r="O172" s="310">
        <v>0</v>
      </c>
      <c r="P172" s="310">
        <v>0</v>
      </c>
      <c r="R172" s="258">
        <v>5</v>
      </c>
      <c r="S172" s="258" t="s">
        <v>1453</v>
      </c>
      <c r="T172" s="258">
        <v>2</v>
      </c>
    </row>
    <row r="173" spans="1:20" ht="13.8">
      <c r="B173" s="359">
        <v>169</v>
      </c>
      <c r="C173" s="360">
        <v>173</v>
      </c>
      <c r="D173" s="361" t="s">
        <v>395</v>
      </c>
      <c r="E173" s="330">
        <v>29564450</v>
      </c>
      <c r="F173" s="330">
        <v>0</v>
      </c>
      <c r="G173" s="326"/>
      <c r="H173" s="326"/>
      <c r="M173" s="308">
        <v>169</v>
      </c>
      <c r="N173" s="309" t="s">
        <v>395</v>
      </c>
      <c r="O173" s="310">
        <v>0</v>
      </c>
      <c r="P173" s="310">
        <v>0</v>
      </c>
      <c r="R173" s="258">
        <v>5</v>
      </c>
      <c r="S173" s="258" t="s">
        <v>1453</v>
      </c>
      <c r="T173" s="258">
        <v>2</v>
      </c>
    </row>
    <row r="174" spans="1:20" ht="13.8">
      <c r="B174" s="359">
        <v>170</v>
      </c>
      <c r="C174" s="360">
        <v>174</v>
      </c>
      <c r="D174" s="361" t="s">
        <v>396</v>
      </c>
      <c r="E174" s="330">
        <v>14919651.960000001</v>
      </c>
      <c r="F174" s="330">
        <v>0</v>
      </c>
      <c r="G174" s="326"/>
      <c r="H174" s="326"/>
      <c r="M174" s="308">
        <v>170</v>
      </c>
      <c r="N174" s="309" t="s">
        <v>396</v>
      </c>
      <c r="O174" s="310">
        <v>0</v>
      </c>
      <c r="P174" s="310">
        <v>0</v>
      </c>
      <c r="R174" s="258">
        <v>2</v>
      </c>
      <c r="S174" s="258" t="s">
        <v>1450</v>
      </c>
      <c r="T174" s="258">
        <v>2</v>
      </c>
    </row>
    <row r="175" spans="1:20" s="156" customFormat="1" ht="13.8">
      <c r="A175" s="258"/>
      <c r="B175" s="359">
        <v>171</v>
      </c>
      <c r="C175" s="359">
        <v>175</v>
      </c>
      <c r="D175" s="361" t="s">
        <v>397</v>
      </c>
      <c r="E175" s="330">
        <v>5217267.66</v>
      </c>
      <c r="F175" s="330">
        <v>0</v>
      </c>
      <c r="G175" s="326"/>
      <c r="H175" s="326"/>
      <c r="I175" s="164"/>
      <c r="J175" s="164"/>
      <c r="K175" s="164"/>
      <c r="L175" s="164"/>
      <c r="M175" s="308">
        <v>171</v>
      </c>
      <c r="N175" s="309" t="s">
        <v>397</v>
      </c>
      <c r="O175" s="310">
        <v>0</v>
      </c>
      <c r="P175" s="310">
        <v>0</v>
      </c>
      <c r="R175" s="275">
        <v>2</v>
      </c>
      <c r="S175" s="275" t="s">
        <v>1450</v>
      </c>
      <c r="T175" s="275">
        <v>2</v>
      </c>
    </row>
    <row r="176" spans="1:20" ht="13.8">
      <c r="B176" s="359">
        <v>172</v>
      </c>
      <c r="C176" s="360">
        <v>176</v>
      </c>
      <c r="D176" s="361" t="s">
        <v>398</v>
      </c>
      <c r="E176" s="330">
        <v>213524</v>
      </c>
      <c r="F176" s="330">
        <v>0</v>
      </c>
      <c r="G176" s="326"/>
      <c r="H176" s="326"/>
      <c r="M176" s="308">
        <v>172</v>
      </c>
      <c r="N176" s="309" t="s">
        <v>398</v>
      </c>
      <c r="O176" s="310">
        <v>0</v>
      </c>
      <c r="P176" s="310">
        <v>0</v>
      </c>
      <c r="R176" s="258">
        <v>2</v>
      </c>
      <c r="S176" s="258" t="s">
        <v>1450</v>
      </c>
      <c r="T176" s="258">
        <v>2</v>
      </c>
    </row>
    <row r="177" spans="1:20" ht="13.8">
      <c r="B177" s="359">
        <v>173</v>
      </c>
      <c r="C177" s="360">
        <v>177</v>
      </c>
      <c r="D177" s="361" t="s">
        <v>1050</v>
      </c>
      <c r="E177" s="330">
        <v>0</v>
      </c>
      <c r="F177" s="330">
        <v>0</v>
      </c>
      <c r="G177" s="326"/>
      <c r="H177" s="326"/>
      <c r="M177" s="308">
        <v>173</v>
      </c>
      <c r="N177" s="309" t="s">
        <v>1050</v>
      </c>
      <c r="O177" s="310">
        <v>0</v>
      </c>
      <c r="P177" s="310">
        <v>0</v>
      </c>
      <c r="R177" s="258">
        <v>2</v>
      </c>
      <c r="S177" s="258" t="s">
        <v>1450</v>
      </c>
      <c r="T177" s="258">
        <v>2</v>
      </c>
    </row>
    <row r="178" spans="1:20" ht="13.8">
      <c r="B178" s="359">
        <v>174</v>
      </c>
      <c r="C178" s="360">
        <v>178</v>
      </c>
      <c r="D178" s="361" t="s">
        <v>1051</v>
      </c>
      <c r="E178" s="330">
        <v>0</v>
      </c>
      <c r="F178" s="330">
        <v>0</v>
      </c>
      <c r="G178" s="326"/>
      <c r="H178" s="326"/>
      <c r="M178" s="308">
        <v>174</v>
      </c>
      <c r="N178" s="309" t="s">
        <v>1051</v>
      </c>
      <c r="O178" s="310">
        <v>0</v>
      </c>
      <c r="P178" s="310">
        <v>0</v>
      </c>
      <c r="R178" s="258">
        <v>2</v>
      </c>
      <c r="S178" s="258" t="s">
        <v>1450</v>
      </c>
      <c r="T178" s="258">
        <v>2</v>
      </c>
    </row>
    <row r="179" spans="1:20" ht="13.8">
      <c r="B179" s="359">
        <v>175</v>
      </c>
      <c r="C179" s="360">
        <v>179</v>
      </c>
      <c r="D179" s="361" t="s">
        <v>945</v>
      </c>
      <c r="E179" s="330">
        <v>0</v>
      </c>
      <c r="F179" s="330">
        <v>0</v>
      </c>
      <c r="G179" s="326"/>
      <c r="H179" s="326"/>
      <c r="M179" s="308">
        <v>175</v>
      </c>
      <c r="N179" s="309" t="s">
        <v>945</v>
      </c>
      <c r="O179" s="310">
        <v>0</v>
      </c>
      <c r="P179" s="310">
        <v>0</v>
      </c>
      <c r="R179" s="258">
        <v>2</v>
      </c>
      <c r="S179" s="258" t="s">
        <v>1450</v>
      </c>
      <c r="T179" s="258">
        <v>2</v>
      </c>
    </row>
    <row r="180" spans="1:20" ht="13.8">
      <c r="B180" s="359">
        <v>176</v>
      </c>
      <c r="C180" s="360">
        <v>180</v>
      </c>
      <c r="D180" s="361" t="s">
        <v>1120</v>
      </c>
      <c r="E180" s="330">
        <v>0</v>
      </c>
      <c r="F180" s="330">
        <v>0</v>
      </c>
      <c r="G180" s="326"/>
      <c r="H180" s="326"/>
      <c r="M180" s="308">
        <v>176</v>
      </c>
      <c r="N180" s="309" t="s">
        <v>1120</v>
      </c>
      <c r="O180" s="310">
        <v>0</v>
      </c>
      <c r="P180" s="310">
        <v>0</v>
      </c>
      <c r="R180" s="258">
        <v>2</v>
      </c>
      <c r="S180" s="258" t="s">
        <v>1450</v>
      </c>
      <c r="T180" s="258">
        <v>2</v>
      </c>
    </row>
    <row r="181" spans="1:20" ht="13.8">
      <c r="B181" s="359">
        <v>177</v>
      </c>
      <c r="C181" s="360">
        <v>181</v>
      </c>
      <c r="D181" s="361" t="s">
        <v>1121</v>
      </c>
      <c r="E181" s="330">
        <v>0</v>
      </c>
      <c r="F181" s="330">
        <v>0</v>
      </c>
      <c r="G181" s="326"/>
      <c r="H181" s="326"/>
      <c r="M181" s="308">
        <v>177</v>
      </c>
      <c r="N181" s="309" t="s">
        <v>1121</v>
      </c>
      <c r="O181" s="310">
        <v>0</v>
      </c>
      <c r="P181" s="310">
        <v>0</v>
      </c>
      <c r="R181" s="258">
        <v>2</v>
      </c>
      <c r="S181" s="258" t="s">
        <v>1450</v>
      </c>
      <c r="T181" s="258">
        <v>2</v>
      </c>
    </row>
    <row r="182" spans="1:20" ht="13.8">
      <c r="B182" s="359">
        <v>178</v>
      </c>
      <c r="C182" s="360">
        <v>182</v>
      </c>
      <c r="D182" s="361" t="s">
        <v>946</v>
      </c>
      <c r="E182" s="330">
        <v>41</v>
      </c>
      <c r="F182" s="330">
        <v>0</v>
      </c>
      <c r="G182" s="326"/>
      <c r="H182" s="326"/>
      <c r="M182" s="308">
        <v>178</v>
      </c>
      <c r="N182" s="309" t="s">
        <v>946</v>
      </c>
      <c r="O182" s="310">
        <v>0</v>
      </c>
      <c r="P182" s="310">
        <v>0</v>
      </c>
      <c r="R182" s="258">
        <v>2</v>
      </c>
      <c r="S182" s="258" t="s">
        <v>1450</v>
      </c>
      <c r="T182" s="258">
        <v>2</v>
      </c>
    </row>
    <row r="183" spans="1:20" ht="13.8">
      <c r="B183" s="359">
        <v>179</v>
      </c>
      <c r="C183" s="360">
        <v>183</v>
      </c>
      <c r="D183" s="361" t="s">
        <v>1122</v>
      </c>
      <c r="E183" s="330">
        <v>0</v>
      </c>
      <c r="F183" s="330">
        <v>323180.88</v>
      </c>
      <c r="G183" s="326"/>
      <c r="H183" s="326"/>
      <c r="M183" s="308">
        <v>179</v>
      </c>
      <c r="N183" s="309" t="s">
        <v>1122</v>
      </c>
      <c r="O183" s="310">
        <v>0</v>
      </c>
      <c r="P183" s="310">
        <v>0</v>
      </c>
      <c r="R183" s="258">
        <v>2</v>
      </c>
      <c r="S183" s="258" t="s">
        <v>1450</v>
      </c>
      <c r="T183" s="258">
        <v>2</v>
      </c>
    </row>
    <row r="184" spans="1:20" s="278" customFormat="1" ht="13.8">
      <c r="A184" s="258"/>
      <c r="B184" s="359">
        <v>180</v>
      </c>
      <c r="C184" s="360">
        <v>184</v>
      </c>
      <c r="D184" s="361" t="s">
        <v>1123</v>
      </c>
      <c r="E184" s="330">
        <v>0</v>
      </c>
      <c r="F184" s="330">
        <v>522018.41</v>
      </c>
      <c r="G184" s="326"/>
      <c r="H184" s="326"/>
      <c r="I184" s="164"/>
      <c r="J184" s="164"/>
      <c r="K184" s="164"/>
      <c r="L184" s="164"/>
      <c r="M184" s="308">
        <v>180</v>
      </c>
      <c r="N184" s="309" t="s">
        <v>1123</v>
      </c>
      <c r="O184" s="310">
        <v>0</v>
      </c>
      <c r="P184" s="310">
        <v>0</v>
      </c>
      <c r="R184" s="279">
        <v>5</v>
      </c>
      <c r="S184" s="279" t="s">
        <v>1453</v>
      </c>
      <c r="T184" s="279">
        <v>2</v>
      </c>
    </row>
    <row r="185" spans="1:20" s="278" customFormat="1" ht="26.4">
      <c r="A185" s="258"/>
      <c r="B185" s="359">
        <v>181</v>
      </c>
      <c r="C185" s="360">
        <v>185</v>
      </c>
      <c r="D185" s="361" t="s">
        <v>33</v>
      </c>
      <c r="E185" s="330">
        <v>0</v>
      </c>
      <c r="F185" s="330">
        <v>0</v>
      </c>
      <c r="G185" s="326"/>
      <c r="H185" s="326"/>
      <c r="I185" s="164"/>
      <c r="J185" s="164"/>
      <c r="K185" s="164"/>
      <c r="L185" s="164"/>
      <c r="M185" s="308">
        <v>181</v>
      </c>
      <c r="N185" s="309" t="s">
        <v>33</v>
      </c>
      <c r="O185" s="310">
        <v>0</v>
      </c>
      <c r="P185" s="310">
        <v>0</v>
      </c>
      <c r="R185" s="279">
        <v>5</v>
      </c>
      <c r="S185" s="279" t="s">
        <v>1453</v>
      </c>
      <c r="T185" s="279">
        <v>2</v>
      </c>
    </row>
    <row r="186" spans="1:20" s="278" customFormat="1" ht="26.4">
      <c r="A186" s="258"/>
      <c r="B186" s="359">
        <v>182</v>
      </c>
      <c r="C186" s="360">
        <v>186</v>
      </c>
      <c r="D186" s="361" t="s">
        <v>34</v>
      </c>
      <c r="E186" s="330">
        <v>0</v>
      </c>
      <c r="F186" s="330">
        <v>0</v>
      </c>
      <c r="G186" s="326"/>
      <c r="H186" s="326"/>
      <c r="I186" s="164"/>
      <c r="J186" s="164"/>
      <c r="K186" s="164"/>
      <c r="L186" s="164"/>
      <c r="M186" s="308">
        <v>182</v>
      </c>
      <c r="N186" s="309" t="s">
        <v>34</v>
      </c>
      <c r="O186" s="310">
        <v>0</v>
      </c>
      <c r="P186" s="310">
        <v>0</v>
      </c>
      <c r="R186" s="279">
        <v>5</v>
      </c>
      <c r="S186" s="279" t="s">
        <v>1453</v>
      </c>
      <c r="T186" s="279">
        <v>2</v>
      </c>
    </row>
    <row r="187" spans="1:20" s="278" customFormat="1" ht="13.8">
      <c r="A187" s="258"/>
      <c r="B187" s="359">
        <v>183</v>
      </c>
      <c r="C187" s="360">
        <v>187</v>
      </c>
      <c r="D187" s="361" t="s">
        <v>35</v>
      </c>
      <c r="E187" s="330">
        <v>0</v>
      </c>
      <c r="F187" s="330">
        <v>0</v>
      </c>
      <c r="G187" s="326"/>
      <c r="H187" s="326"/>
      <c r="I187" s="164"/>
      <c r="J187" s="164"/>
      <c r="K187" s="164"/>
      <c r="L187" s="164"/>
      <c r="M187" s="308">
        <v>183</v>
      </c>
      <c r="N187" s="309" t="s">
        <v>35</v>
      </c>
      <c r="O187" s="310">
        <v>0</v>
      </c>
      <c r="P187" s="310">
        <v>0</v>
      </c>
      <c r="R187" s="279">
        <v>5</v>
      </c>
      <c r="S187" s="279" t="s">
        <v>1453</v>
      </c>
      <c r="T187" s="279">
        <v>2</v>
      </c>
    </row>
    <row r="188" spans="1:20" s="278" customFormat="1" ht="13.8">
      <c r="A188" s="258"/>
      <c r="B188" s="359">
        <v>184</v>
      </c>
      <c r="C188" s="360">
        <v>188</v>
      </c>
      <c r="D188" s="361" t="s">
        <v>1466</v>
      </c>
      <c r="E188" s="330">
        <v>0</v>
      </c>
      <c r="F188" s="330">
        <v>0</v>
      </c>
      <c r="G188" s="326"/>
      <c r="H188" s="326"/>
      <c r="I188" s="164"/>
      <c r="J188" s="164"/>
      <c r="K188" s="164"/>
      <c r="L188" s="164"/>
      <c r="M188" s="308">
        <v>184</v>
      </c>
      <c r="N188" s="309" t="s">
        <v>1466</v>
      </c>
      <c r="O188" s="310">
        <v>0</v>
      </c>
      <c r="P188" s="310">
        <v>0</v>
      </c>
      <c r="R188" s="279">
        <v>5</v>
      </c>
      <c r="S188" s="279" t="s">
        <v>1453</v>
      </c>
      <c r="T188" s="279">
        <v>2</v>
      </c>
    </row>
    <row r="189" spans="1:20" s="278" customFormat="1" ht="13.8">
      <c r="A189" s="258"/>
      <c r="B189" s="359">
        <v>185</v>
      </c>
      <c r="C189" s="360">
        <v>189</v>
      </c>
      <c r="D189" s="361" t="s">
        <v>1467</v>
      </c>
      <c r="E189" s="330">
        <v>0</v>
      </c>
      <c r="F189" s="330">
        <v>0</v>
      </c>
      <c r="G189" s="326"/>
      <c r="H189" s="326"/>
      <c r="I189" s="164"/>
      <c r="J189" s="164"/>
      <c r="K189" s="164"/>
      <c r="L189" s="164"/>
      <c r="M189" s="308">
        <v>185</v>
      </c>
      <c r="N189" s="309" t="s">
        <v>1467</v>
      </c>
      <c r="O189" s="310">
        <v>0</v>
      </c>
      <c r="P189" s="310">
        <v>0</v>
      </c>
      <c r="R189" s="279">
        <v>5</v>
      </c>
      <c r="S189" s="279" t="s">
        <v>1453</v>
      </c>
      <c r="T189" s="279">
        <v>2</v>
      </c>
    </row>
    <row r="190" spans="1:20" s="278" customFormat="1" ht="13.8">
      <c r="A190" s="258"/>
      <c r="B190" s="359">
        <v>186</v>
      </c>
      <c r="C190" s="360">
        <v>190</v>
      </c>
      <c r="D190" s="361" t="s">
        <v>1468</v>
      </c>
      <c r="E190" s="330">
        <v>0</v>
      </c>
      <c r="F190" s="330">
        <v>0</v>
      </c>
      <c r="G190" s="326"/>
      <c r="H190" s="326"/>
      <c r="I190" s="164"/>
      <c r="J190" s="164"/>
      <c r="K190" s="164"/>
      <c r="L190" s="164"/>
      <c r="M190" s="308">
        <v>186</v>
      </c>
      <c r="N190" s="309" t="s">
        <v>1468</v>
      </c>
      <c r="O190" s="310">
        <v>0</v>
      </c>
      <c r="P190" s="310">
        <v>0</v>
      </c>
      <c r="R190" s="279">
        <v>5</v>
      </c>
      <c r="S190" s="279" t="s">
        <v>1453</v>
      </c>
      <c r="T190" s="279">
        <v>2</v>
      </c>
    </row>
    <row r="191" spans="1:20" s="278" customFormat="1" ht="26.4">
      <c r="A191" s="258"/>
      <c r="B191" s="359">
        <v>187</v>
      </c>
      <c r="C191" s="360">
        <v>191</v>
      </c>
      <c r="D191" s="361" t="s">
        <v>1469</v>
      </c>
      <c r="E191" s="330">
        <v>0</v>
      </c>
      <c r="F191" s="330">
        <v>0</v>
      </c>
      <c r="G191" s="326"/>
      <c r="H191" s="326"/>
      <c r="I191" s="164"/>
      <c r="J191" s="164"/>
      <c r="K191" s="164"/>
      <c r="L191" s="164"/>
      <c r="M191" s="308">
        <v>187</v>
      </c>
      <c r="N191" s="309" t="s">
        <v>1469</v>
      </c>
      <c r="O191" s="310">
        <v>0</v>
      </c>
      <c r="P191" s="310">
        <v>0</v>
      </c>
      <c r="R191" s="279">
        <v>5</v>
      </c>
      <c r="S191" s="279" t="s">
        <v>1453</v>
      </c>
      <c r="T191" s="279">
        <v>2</v>
      </c>
    </row>
    <row r="192" spans="1:20" s="278" customFormat="1" ht="13.8">
      <c r="A192" s="258"/>
      <c r="B192" s="359">
        <v>188</v>
      </c>
      <c r="C192" s="360">
        <v>192</v>
      </c>
      <c r="D192" s="361" t="s">
        <v>1470</v>
      </c>
      <c r="E192" s="330">
        <v>0</v>
      </c>
      <c r="F192" s="330">
        <v>0</v>
      </c>
      <c r="G192" s="326"/>
      <c r="H192" s="326"/>
      <c r="I192" s="164"/>
      <c r="J192" s="164"/>
      <c r="K192" s="164"/>
      <c r="L192" s="164"/>
      <c r="M192" s="308">
        <v>188</v>
      </c>
      <c r="N192" s="309" t="s">
        <v>1470</v>
      </c>
      <c r="O192" s="310">
        <v>0</v>
      </c>
      <c r="P192" s="310">
        <v>0</v>
      </c>
      <c r="R192" s="279">
        <v>5</v>
      </c>
      <c r="S192" s="279" t="s">
        <v>1453</v>
      </c>
      <c r="T192" s="279">
        <v>2</v>
      </c>
    </row>
    <row r="193" spans="1:20" s="278" customFormat="1" ht="13.8">
      <c r="A193" s="258"/>
      <c r="B193" s="359">
        <v>189</v>
      </c>
      <c r="C193" s="360">
        <v>193</v>
      </c>
      <c r="D193" s="361" t="s">
        <v>117</v>
      </c>
      <c r="E193" s="330">
        <v>0</v>
      </c>
      <c r="F193" s="330">
        <v>4145</v>
      </c>
      <c r="G193" s="326"/>
      <c r="H193" s="326"/>
      <c r="I193" s="164"/>
      <c r="J193" s="164"/>
      <c r="K193" s="164"/>
      <c r="L193" s="164"/>
      <c r="M193" s="308">
        <v>189</v>
      </c>
      <c r="N193" s="309" t="s">
        <v>117</v>
      </c>
      <c r="O193" s="310">
        <v>0</v>
      </c>
      <c r="P193" s="310">
        <v>0</v>
      </c>
      <c r="R193" s="279">
        <v>5</v>
      </c>
      <c r="S193" s="279" t="s">
        <v>1453</v>
      </c>
      <c r="T193" s="279">
        <v>2</v>
      </c>
    </row>
    <row r="194" spans="1:20" s="278" customFormat="1" ht="26.4">
      <c r="A194" s="258"/>
      <c r="B194" s="359">
        <v>190</v>
      </c>
      <c r="C194" s="360">
        <v>194</v>
      </c>
      <c r="D194" s="361" t="s">
        <v>118</v>
      </c>
      <c r="E194" s="330">
        <v>0</v>
      </c>
      <c r="F194" s="330">
        <v>0</v>
      </c>
      <c r="G194" s="326"/>
      <c r="H194" s="326"/>
      <c r="I194" s="164">
        <f>SUM(F184:F194)</f>
        <v>526163.40999999992</v>
      </c>
      <c r="J194" s="164"/>
      <c r="K194" s="164"/>
      <c r="L194" s="164"/>
      <c r="M194" s="308">
        <v>190</v>
      </c>
      <c r="N194" s="309" t="s">
        <v>118</v>
      </c>
      <c r="O194" s="310">
        <v>0</v>
      </c>
      <c r="P194" s="310">
        <v>0</v>
      </c>
      <c r="R194" s="279">
        <v>5</v>
      </c>
      <c r="S194" s="279" t="s">
        <v>1453</v>
      </c>
      <c r="T194" s="279">
        <v>2</v>
      </c>
    </row>
    <row r="195" spans="1:20" ht="13.8">
      <c r="B195" s="359">
        <v>191</v>
      </c>
      <c r="C195" s="360">
        <v>195</v>
      </c>
      <c r="D195" s="361" t="s">
        <v>44</v>
      </c>
      <c r="E195" s="330">
        <v>0</v>
      </c>
      <c r="F195" s="330">
        <v>11982792.4</v>
      </c>
      <c r="G195" s="333">
        <f t="shared" ref="G195:G201" si="1">+F195-E195</f>
        <v>11982792.4</v>
      </c>
      <c r="H195" s="326"/>
      <c r="M195" s="308">
        <v>191</v>
      </c>
      <c r="N195" s="309" t="s">
        <v>44</v>
      </c>
      <c r="O195" s="310">
        <v>0</v>
      </c>
      <c r="P195" s="310">
        <v>0</v>
      </c>
      <c r="R195" s="258">
        <v>5</v>
      </c>
      <c r="S195" s="258" t="s">
        <v>1453</v>
      </c>
      <c r="T195" s="258">
        <v>2</v>
      </c>
    </row>
    <row r="196" spans="1:20" s="156" customFormat="1" ht="26.4">
      <c r="A196" s="258"/>
      <c r="B196" s="359">
        <v>192</v>
      </c>
      <c r="C196" s="359">
        <v>196</v>
      </c>
      <c r="D196" s="361" t="s">
        <v>1113</v>
      </c>
      <c r="E196" s="330">
        <v>0</v>
      </c>
      <c r="F196" s="330">
        <v>274265610.75999999</v>
      </c>
      <c r="G196" s="334">
        <f t="shared" si="1"/>
        <v>274265610.75999999</v>
      </c>
      <c r="H196" s="326"/>
      <c r="I196" s="164"/>
      <c r="J196" s="164"/>
      <c r="K196" s="164"/>
      <c r="L196" s="164"/>
      <c r="M196" s="308">
        <v>192</v>
      </c>
      <c r="N196" s="309" t="s">
        <v>1113</v>
      </c>
      <c r="O196" s="310">
        <v>0</v>
      </c>
      <c r="P196" s="310">
        <v>0</v>
      </c>
      <c r="R196" s="275">
        <v>5</v>
      </c>
      <c r="S196" s="275" t="s">
        <v>1453</v>
      </c>
      <c r="T196" s="275">
        <v>2</v>
      </c>
    </row>
    <row r="197" spans="1:20" ht="26.4">
      <c r="B197" s="359">
        <v>193</v>
      </c>
      <c r="C197" s="360">
        <v>197</v>
      </c>
      <c r="D197" s="361" t="s">
        <v>128</v>
      </c>
      <c r="E197" s="330">
        <v>0</v>
      </c>
      <c r="F197" s="330">
        <v>716289</v>
      </c>
      <c r="G197" s="334">
        <f t="shared" si="1"/>
        <v>716289</v>
      </c>
      <c r="H197" s="326"/>
      <c r="I197" s="164">
        <f>F196+F197</f>
        <v>274981899.75999999</v>
      </c>
      <c r="J197" s="164">
        <v>7669227</v>
      </c>
      <c r="M197" s="308">
        <v>193</v>
      </c>
      <c r="N197" s="309" t="s">
        <v>128</v>
      </c>
      <c r="O197" s="310">
        <v>0</v>
      </c>
      <c r="P197" s="310">
        <v>0</v>
      </c>
      <c r="R197" s="258">
        <v>5</v>
      </c>
      <c r="S197" s="258" t="s">
        <v>1453</v>
      </c>
      <c r="T197" s="258">
        <v>2</v>
      </c>
    </row>
    <row r="198" spans="1:20" ht="13.8">
      <c r="B198" s="359">
        <v>194</v>
      </c>
      <c r="C198" s="360">
        <v>198</v>
      </c>
      <c r="D198" s="361" t="s">
        <v>129</v>
      </c>
      <c r="E198" s="330">
        <v>0</v>
      </c>
      <c r="F198" s="330">
        <v>157606.54999999999</v>
      </c>
      <c r="G198" s="334">
        <f t="shared" si="1"/>
        <v>157606.54999999999</v>
      </c>
      <c r="H198" s="326"/>
      <c r="M198" s="308">
        <v>194</v>
      </c>
      <c r="N198" s="309" t="s">
        <v>129</v>
      </c>
      <c r="O198" s="310">
        <v>0</v>
      </c>
      <c r="P198" s="310">
        <v>0</v>
      </c>
      <c r="R198" s="258">
        <v>5</v>
      </c>
      <c r="S198" s="258" t="s">
        <v>1453</v>
      </c>
      <c r="T198" s="258">
        <v>2</v>
      </c>
    </row>
    <row r="199" spans="1:20" ht="13.8">
      <c r="B199" s="359">
        <v>195</v>
      </c>
      <c r="C199" s="360">
        <v>199</v>
      </c>
      <c r="D199" s="361" t="s">
        <v>119</v>
      </c>
      <c r="E199" s="330">
        <v>0</v>
      </c>
      <c r="F199" s="330">
        <v>4225805</v>
      </c>
      <c r="G199" s="334">
        <f t="shared" si="1"/>
        <v>4225805</v>
      </c>
      <c r="H199" s="326"/>
      <c r="M199" s="308">
        <v>195</v>
      </c>
      <c r="N199" s="309" t="s">
        <v>119</v>
      </c>
      <c r="O199" s="310">
        <v>0</v>
      </c>
      <c r="P199" s="310">
        <v>0</v>
      </c>
      <c r="R199" s="258">
        <v>5</v>
      </c>
      <c r="S199" s="258" t="s">
        <v>1453</v>
      </c>
      <c r="T199" s="258">
        <v>2</v>
      </c>
    </row>
    <row r="200" spans="1:20" ht="13.8">
      <c r="B200" s="359">
        <v>196</v>
      </c>
      <c r="C200" s="360">
        <v>200</v>
      </c>
      <c r="D200" s="361" t="s">
        <v>280</v>
      </c>
      <c r="E200" s="330">
        <v>0</v>
      </c>
      <c r="F200" s="330">
        <v>9943536.2799999993</v>
      </c>
      <c r="G200" s="334">
        <f t="shared" si="1"/>
        <v>9943536.2799999993</v>
      </c>
      <c r="H200" s="326"/>
      <c r="M200" s="308">
        <v>196</v>
      </c>
      <c r="N200" s="309" t="s">
        <v>280</v>
      </c>
      <c r="O200" s="310">
        <v>0</v>
      </c>
      <c r="P200" s="310">
        <v>0</v>
      </c>
      <c r="R200" s="258">
        <v>5</v>
      </c>
      <c r="S200" s="258" t="s">
        <v>1453</v>
      </c>
      <c r="T200" s="258">
        <v>2</v>
      </c>
    </row>
    <row r="201" spans="1:20" ht="13.8">
      <c r="B201" s="359">
        <v>197</v>
      </c>
      <c r="C201" s="360">
        <v>201</v>
      </c>
      <c r="D201" s="361" t="s">
        <v>130</v>
      </c>
      <c r="E201" s="330">
        <v>0</v>
      </c>
      <c r="F201" s="330">
        <v>0</v>
      </c>
      <c r="G201" s="335">
        <f t="shared" si="1"/>
        <v>0</v>
      </c>
      <c r="H201" s="326"/>
      <c r="M201" s="308">
        <v>197</v>
      </c>
      <c r="N201" s="309" t="s">
        <v>130</v>
      </c>
      <c r="O201" s="310">
        <v>0</v>
      </c>
      <c r="P201" s="310">
        <v>0</v>
      </c>
      <c r="R201" s="258">
        <v>5</v>
      </c>
      <c r="S201" s="258" t="s">
        <v>1453</v>
      </c>
      <c r="T201" s="258">
        <v>2</v>
      </c>
    </row>
    <row r="202" spans="1:20" ht="13.8">
      <c r="B202" s="359">
        <v>198</v>
      </c>
      <c r="C202" s="360">
        <v>202</v>
      </c>
      <c r="D202" s="361" t="s">
        <v>131</v>
      </c>
      <c r="E202" s="330">
        <v>0</v>
      </c>
      <c r="F202" s="330">
        <v>262130.41</v>
      </c>
      <c r="G202" s="326"/>
      <c r="H202" s="326"/>
      <c r="I202" s="164">
        <f>SUM(F196:F202)</f>
        <v>289570978</v>
      </c>
      <c r="M202" s="308">
        <v>198</v>
      </c>
      <c r="N202" s="309" t="s">
        <v>131</v>
      </c>
      <c r="O202" s="310">
        <v>0</v>
      </c>
      <c r="P202" s="310">
        <v>0</v>
      </c>
      <c r="R202" s="258">
        <v>5</v>
      </c>
      <c r="S202" s="258" t="s">
        <v>1453</v>
      </c>
      <c r="T202" s="258">
        <v>2</v>
      </c>
    </row>
    <row r="203" spans="1:20" ht="13.8">
      <c r="B203" s="359">
        <v>199</v>
      </c>
      <c r="C203" s="360">
        <v>203</v>
      </c>
      <c r="D203" s="361" t="s">
        <v>132</v>
      </c>
      <c r="E203" s="330">
        <v>0</v>
      </c>
      <c r="F203" s="330">
        <v>1264224.33</v>
      </c>
      <c r="G203" s="326"/>
      <c r="H203" s="326"/>
      <c r="M203" s="308">
        <v>199</v>
      </c>
      <c r="N203" s="309" t="s">
        <v>132</v>
      </c>
      <c r="O203" s="310">
        <v>0</v>
      </c>
      <c r="P203" s="310">
        <v>0</v>
      </c>
      <c r="R203" s="258">
        <v>5</v>
      </c>
      <c r="S203" s="258" t="s">
        <v>1453</v>
      </c>
      <c r="T203" s="258">
        <v>2</v>
      </c>
    </row>
    <row r="204" spans="1:20" ht="13.8">
      <c r="B204" s="359">
        <v>200</v>
      </c>
      <c r="C204" s="360">
        <v>204</v>
      </c>
      <c r="D204" s="361" t="s">
        <v>133</v>
      </c>
      <c r="E204" s="330">
        <v>0</v>
      </c>
      <c r="F204" s="330">
        <v>168481678.18000001</v>
      </c>
      <c r="G204" s="326"/>
      <c r="H204" s="438">
        <f>+F204+H143</f>
        <v>209267859.43000001</v>
      </c>
      <c r="M204" s="308">
        <v>200</v>
      </c>
      <c r="N204" s="309" t="s">
        <v>133</v>
      </c>
      <c r="O204" s="310">
        <v>0</v>
      </c>
      <c r="P204" s="310">
        <v>0</v>
      </c>
      <c r="R204" s="258">
        <v>5</v>
      </c>
      <c r="S204" s="258" t="s">
        <v>1453</v>
      </c>
      <c r="T204" s="258">
        <v>2</v>
      </c>
    </row>
    <row r="205" spans="1:20" ht="13.8">
      <c r="B205" s="359">
        <v>201</v>
      </c>
      <c r="C205" s="360">
        <v>205</v>
      </c>
      <c r="D205" s="361" t="s">
        <v>281</v>
      </c>
      <c r="E205" s="330">
        <v>0</v>
      </c>
      <c r="F205" s="330">
        <v>390150</v>
      </c>
      <c r="G205" s="326"/>
      <c r="H205" s="326"/>
      <c r="J205" s="161">
        <v>1259682111.3800001</v>
      </c>
      <c r="K205" s="149"/>
      <c r="L205" s="149"/>
      <c r="M205" s="312">
        <v>201</v>
      </c>
      <c r="N205" s="309" t="s">
        <v>281</v>
      </c>
      <c r="O205" s="310">
        <v>0</v>
      </c>
      <c r="P205" s="310">
        <v>0</v>
      </c>
      <c r="R205" s="258">
        <v>5</v>
      </c>
      <c r="S205" s="258" t="s">
        <v>1453</v>
      </c>
      <c r="T205" s="258">
        <v>2</v>
      </c>
    </row>
    <row r="206" spans="1:20" ht="13.8">
      <c r="B206" s="359">
        <v>202</v>
      </c>
      <c r="C206" s="360">
        <v>206</v>
      </c>
      <c r="D206" s="362" t="s">
        <v>134</v>
      </c>
      <c r="E206" s="330">
        <v>0</v>
      </c>
      <c r="F206" s="330">
        <v>328519195.38</v>
      </c>
      <c r="G206" s="326"/>
      <c r="H206" s="326"/>
      <c r="K206" s="149">
        <v>299118206.11000001</v>
      </c>
      <c r="M206" s="308">
        <v>202</v>
      </c>
      <c r="N206" s="309" t="s">
        <v>134</v>
      </c>
      <c r="O206" s="310">
        <v>0</v>
      </c>
      <c r="P206" s="310">
        <v>0</v>
      </c>
      <c r="R206" s="258">
        <v>3</v>
      </c>
      <c r="S206" s="258" t="s">
        <v>1097</v>
      </c>
      <c r="T206" s="258">
        <v>2</v>
      </c>
    </row>
    <row r="207" spans="1:20" ht="13.8">
      <c r="B207" s="359">
        <v>203</v>
      </c>
      <c r="C207" s="360">
        <v>207</v>
      </c>
      <c r="D207" s="361" t="s">
        <v>135</v>
      </c>
      <c r="E207" s="330">
        <v>427464601.19999999</v>
      </c>
      <c r="F207" s="330">
        <v>0</v>
      </c>
      <c r="G207" s="326"/>
      <c r="H207" s="326"/>
      <c r="J207" s="164">
        <f>F207+F208+F209</f>
        <v>0</v>
      </c>
      <c r="K207" s="149">
        <v>145631191.97</v>
      </c>
      <c r="M207" s="308">
        <v>203</v>
      </c>
      <c r="N207" s="309" t="s">
        <v>135</v>
      </c>
      <c r="O207" s="310">
        <v>0</v>
      </c>
      <c r="P207" s="310">
        <v>0</v>
      </c>
      <c r="R207" s="258">
        <v>2</v>
      </c>
      <c r="S207" s="258" t="s">
        <v>1450</v>
      </c>
      <c r="T207" s="258">
        <v>2</v>
      </c>
    </row>
    <row r="208" spans="1:20" ht="19.5" customHeight="1">
      <c r="B208" s="359">
        <v>204</v>
      </c>
      <c r="C208" s="360">
        <v>208</v>
      </c>
      <c r="D208" s="361" t="s">
        <v>136</v>
      </c>
      <c r="E208" s="330">
        <v>7155686.4500000002</v>
      </c>
      <c r="F208" s="330">
        <v>0</v>
      </c>
      <c r="G208" s="326"/>
      <c r="H208" s="326"/>
      <c r="M208" s="308">
        <v>204</v>
      </c>
      <c r="N208" s="309" t="s">
        <v>136</v>
      </c>
      <c r="O208" s="310">
        <v>0</v>
      </c>
      <c r="P208" s="310">
        <v>0</v>
      </c>
      <c r="R208" s="258">
        <v>2</v>
      </c>
      <c r="S208" s="258" t="s">
        <v>1450</v>
      </c>
      <c r="T208" s="258">
        <v>2</v>
      </c>
    </row>
    <row r="209" spans="1:20" s="156" customFormat="1" ht="26.4">
      <c r="A209" s="258"/>
      <c r="B209" s="359">
        <v>205</v>
      </c>
      <c r="C209" s="359">
        <v>209</v>
      </c>
      <c r="D209" s="361" t="s">
        <v>137</v>
      </c>
      <c r="E209" s="330">
        <v>7332533.3600000003</v>
      </c>
      <c r="F209" s="330">
        <v>0</v>
      </c>
      <c r="G209" s="326"/>
      <c r="H209" s="326"/>
      <c r="I209" s="164">
        <f>E209+E208+E207</f>
        <v>441952821.00999999</v>
      </c>
      <c r="J209" s="164"/>
      <c r="K209" s="164"/>
      <c r="L209" s="164"/>
      <c r="M209" s="308">
        <v>205</v>
      </c>
      <c r="N209" s="309" t="s">
        <v>137</v>
      </c>
      <c r="O209" s="310">
        <v>0</v>
      </c>
      <c r="P209" s="310">
        <v>0</v>
      </c>
      <c r="R209" s="275">
        <v>2</v>
      </c>
      <c r="S209" s="275" t="s">
        <v>1450</v>
      </c>
      <c r="T209" s="275">
        <v>2</v>
      </c>
    </row>
    <row r="210" spans="1:20" ht="13.8">
      <c r="B210" s="359">
        <v>206</v>
      </c>
      <c r="C210" s="360">
        <v>210</v>
      </c>
      <c r="D210" s="361" t="s">
        <v>703</v>
      </c>
      <c r="E210" s="330">
        <v>0</v>
      </c>
      <c r="F210" s="330">
        <v>852683.32</v>
      </c>
      <c r="G210" s="326"/>
      <c r="H210" s="326"/>
      <c r="M210" s="308">
        <v>206</v>
      </c>
      <c r="N210" s="309" t="s">
        <v>703</v>
      </c>
      <c r="O210" s="310">
        <v>0</v>
      </c>
      <c r="P210" s="310">
        <v>0</v>
      </c>
      <c r="R210" s="258">
        <v>2</v>
      </c>
      <c r="S210" s="258" t="s">
        <v>1450</v>
      </c>
      <c r="T210" s="258">
        <v>2</v>
      </c>
    </row>
    <row r="211" spans="1:20" ht="13.8">
      <c r="B211" s="359">
        <v>207</v>
      </c>
      <c r="C211" s="360">
        <v>211</v>
      </c>
      <c r="D211" s="361" t="s">
        <v>704</v>
      </c>
      <c r="E211" s="330">
        <v>0</v>
      </c>
      <c r="F211" s="330">
        <v>0</v>
      </c>
      <c r="G211" s="326"/>
      <c r="H211" s="326"/>
      <c r="M211" s="308">
        <v>207</v>
      </c>
      <c r="N211" s="309" t="s">
        <v>704</v>
      </c>
      <c r="O211" s="310">
        <v>0</v>
      </c>
      <c r="P211" s="310">
        <v>0</v>
      </c>
      <c r="R211" s="258">
        <v>3</v>
      </c>
      <c r="S211" s="258" t="s">
        <v>1097</v>
      </c>
      <c r="T211" s="258">
        <v>2</v>
      </c>
    </row>
    <row r="212" spans="1:20" ht="13.8">
      <c r="B212" s="359">
        <v>208</v>
      </c>
      <c r="C212" s="360">
        <v>212</v>
      </c>
      <c r="D212" s="361" t="s">
        <v>1072</v>
      </c>
      <c r="E212" s="330">
        <v>0</v>
      </c>
      <c r="F212" s="330">
        <v>5442510</v>
      </c>
      <c r="G212" s="326"/>
      <c r="H212" s="326"/>
      <c r="I212" s="164">
        <f>SUM(F205:F212)</f>
        <v>335204538.69999999</v>
      </c>
      <c r="M212" s="308">
        <v>208</v>
      </c>
      <c r="N212" s="309" t="s">
        <v>1072</v>
      </c>
      <c r="O212" s="310">
        <v>0</v>
      </c>
      <c r="P212" s="310">
        <v>0</v>
      </c>
      <c r="R212" s="258">
        <v>3</v>
      </c>
      <c r="S212" s="258" t="s">
        <v>1097</v>
      </c>
      <c r="T212" s="258">
        <v>2</v>
      </c>
    </row>
    <row r="213" spans="1:20" ht="13.8">
      <c r="B213" s="359">
        <v>209</v>
      </c>
      <c r="C213" s="360">
        <v>213</v>
      </c>
      <c r="D213" s="361" t="s">
        <v>138</v>
      </c>
      <c r="E213" s="330">
        <v>0</v>
      </c>
      <c r="F213" s="330">
        <v>50586359.969999999</v>
      </c>
      <c r="G213" s="326"/>
      <c r="H213" s="326"/>
      <c r="I213" s="164">
        <v>33498432.859999999</v>
      </c>
      <c r="J213" s="164">
        <v>46619869.840000004</v>
      </c>
      <c r="M213" s="308">
        <v>209</v>
      </c>
      <c r="N213" s="309" t="s">
        <v>138</v>
      </c>
      <c r="O213" s="310">
        <v>0</v>
      </c>
      <c r="P213" s="310">
        <v>0</v>
      </c>
      <c r="R213" s="258">
        <v>3</v>
      </c>
      <c r="S213" s="258" t="s">
        <v>1097</v>
      </c>
      <c r="T213" s="258">
        <v>2</v>
      </c>
    </row>
    <row r="214" spans="1:20" ht="13.8">
      <c r="B214" s="359">
        <v>210</v>
      </c>
      <c r="C214" s="360">
        <v>214</v>
      </c>
      <c r="D214" s="361" t="s">
        <v>139</v>
      </c>
      <c r="E214" s="330">
        <v>35341305.57</v>
      </c>
      <c r="F214" s="330">
        <v>0</v>
      </c>
      <c r="G214" s="326"/>
      <c r="H214" s="326"/>
      <c r="M214" s="308">
        <v>210</v>
      </c>
      <c r="N214" s="309" t="s">
        <v>139</v>
      </c>
      <c r="O214" s="310">
        <v>0</v>
      </c>
      <c r="P214" s="310">
        <v>0</v>
      </c>
      <c r="R214" s="258">
        <v>3</v>
      </c>
      <c r="S214" s="258" t="s">
        <v>1097</v>
      </c>
      <c r="T214" s="258">
        <v>2</v>
      </c>
    </row>
    <row r="215" spans="1:20" ht="13.8">
      <c r="B215" s="359">
        <v>211</v>
      </c>
      <c r="C215" s="360">
        <v>215</v>
      </c>
      <c r="D215" s="361" t="s">
        <v>140</v>
      </c>
      <c r="E215" s="330">
        <v>0</v>
      </c>
      <c r="F215" s="330">
        <v>0</v>
      </c>
      <c r="G215" s="326"/>
      <c r="H215" s="326"/>
      <c r="M215" s="308">
        <v>211</v>
      </c>
      <c r="N215" s="309" t="s">
        <v>140</v>
      </c>
      <c r="O215" s="310">
        <v>0</v>
      </c>
      <c r="P215" s="310">
        <v>0</v>
      </c>
      <c r="R215" s="258">
        <v>2</v>
      </c>
      <c r="S215" s="258" t="s">
        <v>1450</v>
      </c>
      <c r="T215" s="258">
        <v>2</v>
      </c>
    </row>
    <row r="216" spans="1:20" ht="13.8">
      <c r="B216" s="359">
        <v>212</v>
      </c>
      <c r="C216" s="360">
        <v>216</v>
      </c>
      <c r="D216" s="361" t="s">
        <v>175</v>
      </c>
      <c r="E216" s="330">
        <v>1117481.6599999999</v>
      </c>
      <c r="F216" s="330">
        <v>0</v>
      </c>
      <c r="G216" s="326"/>
      <c r="H216" s="326"/>
      <c r="M216" s="308">
        <v>212</v>
      </c>
      <c r="N216" s="309" t="s">
        <v>175</v>
      </c>
      <c r="O216" s="310">
        <v>0</v>
      </c>
      <c r="P216" s="310">
        <v>0</v>
      </c>
      <c r="R216" s="258">
        <v>3</v>
      </c>
      <c r="S216" s="258" t="s">
        <v>1097</v>
      </c>
      <c r="T216" s="258">
        <v>2</v>
      </c>
    </row>
    <row r="217" spans="1:20" ht="13.8">
      <c r="B217" s="359">
        <v>213</v>
      </c>
      <c r="C217" s="360">
        <v>217</v>
      </c>
      <c r="D217" s="361" t="s">
        <v>141</v>
      </c>
      <c r="E217" s="330">
        <v>0</v>
      </c>
      <c r="F217" s="330">
        <v>363764.2</v>
      </c>
      <c r="G217" s="326"/>
      <c r="H217" s="326"/>
      <c r="M217" s="308">
        <v>213</v>
      </c>
      <c r="N217" s="309" t="s">
        <v>141</v>
      </c>
      <c r="O217" s="310">
        <v>0</v>
      </c>
      <c r="P217" s="310">
        <v>0</v>
      </c>
      <c r="R217" s="258">
        <v>3</v>
      </c>
      <c r="S217" s="258" t="s">
        <v>1097</v>
      </c>
      <c r="T217" s="258">
        <v>2</v>
      </c>
    </row>
    <row r="218" spans="1:20" ht="13.8">
      <c r="B218" s="359">
        <v>214</v>
      </c>
      <c r="C218" s="360">
        <v>218</v>
      </c>
      <c r="D218" s="361" t="s">
        <v>142</v>
      </c>
      <c r="E218" s="330">
        <v>0</v>
      </c>
      <c r="F218" s="330">
        <v>1157946.24</v>
      </c>
      <c r="G218" s="326"/>
      <c r="H218" s="326"/>
      <c r="M218" s="308">
        <v>214</v>
      </c>
      <c r="N218" s="309" t="s">
        <v>142</v>
      </c>
      <c r="O218" s="310">
        <v>0</v>
      </c>
      <c r="P218" s="310">
        <v>0</v>
      </c>
      <c r="R218" s="258">
        <v>3</v>
      </c>
      <c r="S218" s="258" t="s">
        <v>1097</v>
      </c>
      <c r="T218" s="258">
        <v>2</v>
      </c>
    </row>
    <row r="219" spans="1:20" ht="13.8">
      <c r="B219" s="359">
        <v>215</v>
      </c>
      <c r="C219" s="360">
        <v>219</v>
      </c>
      <c r="D219" s="361" t="s">
        <v>282</v>
      </c>
      <c r="E219" s="330">
        <v>0</v>
      </c>
      <c r="F219" s="330">
        <v>0</v>
      </c>
      <c r="G219" s="326"/>
      <c r="H219" s="326"/>
      <c r="M219" s="308">
        <v>215</v>
      </c>
      <c r="N219" s="309" t="s">
        <v>282</v>
      </c>
      <c r="O219" s="310">
        <v>0</v>
      </c>
      <c r="P219" s="310">
        <v>0</v>
      </c>
      <c r="R219" s="258">
        <v>3</v>
      </c>
      <c r="S219" s="258" t="s">
        <v>1097</v>
      </c>
      <c r="T219" s="258">
        <v>2</v>
      </c>
    </row>
    <row r="220" spans="1:20" ht="13.8">
      <c r="B220" s="359">
        <v>216</v>
      </c>
      <c r="C220" s="360">
        <v>220</v>
      </c>
      <c r="D220" s="361" t="s">
        <v>283</v>
      </c>
      <c r="E220" s="330">
        <v>0</v>
      </c>
      <c r="F220" s="330">
        <v>0</v>
      </c>
      <c r="G220" s="326"/>
      <c r="H220" s="326"/>
      <c r="M220" s="308">
        <v>216</v>
      </c>
      <c r="N220" s="309" t="s">
        <v>283</v>
      </c>
      <c r="O220" s="310">
        <v>0</v>
      </c>
      <c r="P220" s="310">
        <v>0</v>
      </c>
      <c r="R220" s="258">
        <v>3</v>
      </c>
      <c r="S220" s="258" t="s">
        <v>1097</v>
      </c>
      <c r="T220" s="258">
        <v>2</v>
      </c>
    </row>
    <row r="221" spans="1:20" ht="26.4">
      <c r="B221" s="359">
        <v>217</v>
      </c>
      <c r="C221" s="360">
        <v>221</v>
      </c>
      <c r="D221" s="361" t="s">
        <v>571</v>
      </c>
      <c r="E221" s="330">
        <v>0</v>
      </c>
      <c r="F221" s="330">
        <v>12396866.68</v>
      </c>
      <c r="G221" s="326"/>
      <c r="H221" s="326"/>
      <c r="I221" s="164">
        <f>SUM(F217:F221)+F223+F370</f>
        <v>171214934.70000002</v>
      </c>
      <c r="K221" s="164">
        <f>+E223*2</f>
        <v>0</v>
      </c>
      <c r="M221" s="308">
        <v>217</v>
      </c>
      <c r="N221" s="309" t="s">
        <v>571</v>
      </c>
      <c r="O221" s="310">
        <v>0</v>
      </c>
      <c r="P221" s="310">
        <v>0</v>
      </c>
      <c r="R221" s="258">
        <v>3</v>
      </c>
      <c r="S221" s="258" t="s">
        <v>1097</v>
      </c>
      <c r="T221" s="258">
        <v>2</v>
      </c>
    </row>
    <row r="222" spans="1:20" ht="13.8">
      <c r="B222" s="359">
        <v>218</v>
      </c>
      <c r="C222" s="360">
        <v>222</v>
      </c>
      <c r="D222" s="361" t="s">
        <v>572</v>
      </c>
      <c r="E222" s="330">
        <v>0</v>
      </c>
      <c r="F222" s="330">
        <v>131056766.58</v>
      </c>
      <c r="G222" s="326"/>
      <c r="H222" s="326"/>
      <c r="M222" s="308">
        <v>218</v>
      </c>
      <c r="N222" s="309" t="s">
        <v>572</v>
      </c>
      <c r="O222" s="310">
        <v>0</v>
      </c>
      <c r="P222" s="310">
        <v>0</v>
      </c>
      <c r="R222" s="258">
        <v>3</v>
      </c>
      <c r="S222" s="258" t="s">
        <v>1097</v>
      </c>
      <c r="T222" s="258">
        <v>2</v>
      </c>
    </row>
    <row r="223" spans="1:20" ht="15" customHeight="1">
      <c r="B223" s="359">
        <v>219</v>
      </c>
      <c r="C223" s="360">
        <v>223</v>
      </c>
      <c r="D223" s="361" t="s">
        <v>102</v>
      </c>
      <c r="E223" s="330">
        <v>0</v>
      </c>
      <c r="F223" s="330">
        <v>157296357.58000001</v>
      </c>
      <c r="G223" s="326"/>
      <c r="H223" s="326"/>
      <c r="M223" s="308">
        <v>219</v>
      </c>
      <c r="N223" s="309" t="s">
        <v>573</v>
      </c>
      <c r="O223" s="310">
        <v>0</v>
      </c>
      <c r="P223" s="310">
        <v>0</v>
      </c>
      <c r="R223" s="258">
        <v>3</v>
      </c>
      <c r="S223" s="258" t="s">
        <v>1097</v>
      </c>
      <c r="T223" s="258">
        <v>2</v>
      </c>
    </row>
    <row r="224" spans="1:20" ht="13.8">
      <c r="B224" s="359">
        <v>220</v>
      </c>
      <c r="C224" s="360">
        <v>224</v>
      </c>
      <c r="D224" s="361" t="s">
        <v>574</v>
      </c>
      <c r="E224" s="330">
        <v>25475110.140000001</v>
      </c>
      <c r="F224" s="330">
        <v>0</v>
      </c>
      <c r="G224" s="326"/>
      <c r="H224" s="326"/>
      <c r="I224" s="164">
        <f>+E224+E215+E101</f>
        <v>25824631.150000002</v>
      </c>
      <c r="J224" s="164">
        <v>48337274.119999997</v>
      </c>
      <c r="M224" s="308">
        <v>220</v>
      </c>
      <c r="N224" s="309" t="s">
        <v>574</v>
      </c>
      <c r="O224" s="310">
        <v>0</v>
      </c>
      <c r="P224" s="310">
        <v>0</v>
      </c>
      <c r="R224" s="258">
        <v>3</v>
      </c>
      <c r="S224" s="258" t="s">
        <v>1097</v>
      </c>
      <c r="T224" s="258">
        <v>2</v>
      </c>
    </row>
    <row r="225" spans="2:20" ht="13.8">
      <c r="B225" s="359">
        <v>221</v>
      </c>
      <c r="C225" s="360">
        <v>225</v>
      </c>
      <c r="D225" s="361" t="s">
        <v>312</v>
      </c>
      <c r="E225" s="330">
        <v>0</v>
      </c>
      <c r="F225" s="330">
        <v>11238.81</v>
      </c>
      <c r="G225" s="326"/>
      <c r="H225" s="326"/>
      <c r="J225" s="164">
        <f>+F221</f>
        <v>12396866.68</v>
      </c>
      <c r="M225" s="308">
        <v>221</v>
      </c>
      <c r="N225" s="309" t="s">
        <v>312</v>
      </c>
      <c r="O225" s="310">
        <v>0</v>
      </c>
      <c r="P225" s="310">
        <v>0</v>
      </c>
      <c r="R225" s="258">
        <v>3</v>
      </c>
      <c r="S225" s="258" t="s">
        <v>1097</v>
      </c>
      <c r="T225" s="258">
        <v>2</v>
      </c>
    </row>
    <row r="226" spans="2:20" ht="13.8">
      <c r="B226" s="359">
        <v>222</v>
      </c>
      <c r="C226" s="360">
        <v>226</v>
      </c>
      <c r="D226" s="361" t="s">
        <v>575</v>
      </c>
      <c r="E226" s="330">
        <v>3409444.05</v>
      </c>
      <c r="F226" s="330">
        <v>0</v>
      </c>
      <c r="G226" s="326"/>
      <c r="H226" s="326"/>
      <c r="J226" s="164">
        <f>SUM(J224-J225)</f>
        <v>35940407.439999998</v>
      </c>
      <c r="M226" s="308">
        <v>222</v>
      </c>
      <c r="N226" s="309" t="s">
        <v>575</v>
      </c>
      <c r="O226" s="310">
        <v>0</v>
      </c>
      <c r="P226" s="310">
        <v>0</v>
      </c>
      <c r="R226" s="258">
        <v>4</v>
      </c>
      <c r="S226" s="258" t="s">
        <v>284</v>
      </c>
      <c r="T226" s="258">
        <v>2</v>
      </c>
    </row>
    <row r="227" spans="2:20" ht="13.8">
      <c r="B227" s="359">
        <v>223</v>
      </c>
      <c r="C227" s="360">
        <v>227</v>
      </c>
      <c r="D227" s="361" t="s">
        <v>576</v>
      </c>
      <c r="E227" s="330">
        <v>74931235</v>
      </c>
      <c r="F227" s="330">
        <v>0</v>
      </c>
      <c r="G227" s="326"/>
      <c r="H227" s="326"/>
      <c r="M227" s="308">
        <v>223</v>
      </c>
      <c r="N227" s="309" t="s">
        <v>576</v>
      </c>
      <c r="O227" s="310">
        <v>0</v>
      </c>
      <c r="P227" s="310">
        <v>0</v>
      </c>
      <c r="R227" s="258">
        <v>4</v>
      </c>
      <c r="S227" s="258" t="s">
        <v>284</v>
      </c>
      <c r="T227" s="258">
        <v>2</v>
      </c>
    </row>
    <row r="228" spans="2:20" ht="13.8">
      <c r="B228" s="359">
        <v>224</v>
      </c>
      <c r="C228" s="360">
        <v>228</v>
      </c>
      <c r="D228" s="361" t="s">
        <v>577</v>
      </c>
      <c r="E228" s="330">
        <v>5408448.96</v>
      </c>
      <c r="F228" s="330">
        <v>0</v>
      </c>
      <c r="G228" s="326"/>
      <c r="H228" s="326"/>
      <c r="I228" s="164">
        <f>+E228</f>
        <v>5408448.96</v>
      </c>
      <c r="M228" s="308">
        <v>224</v>
      </c>
      <c r="N228" s="309" t="s">
        <v>577</v>
      </c>
      <c r="O228" s="310">
        <v>0</v>
      </c>
      <c r="P228" s="310">
        <v>0</v>
      </c>
      <c r="R228" s="258">
        <v>4</v>
      </c>
      <c r="S228" s="258" t="s">
        <v>284</v>
      </c>
      <c r="T228" s="258">
        <v>2</v>
      </c>
    </row>
    <row r="229" spans="2:20" ht="13.8">
      <c r="B229" s="359">
        <v>225</v>
      </c>
      <c r="C229" s="360">
        <v>229</v>
      </c>
      <c r="D229" s="361" t="s">
        <v>1390</v>
      </c>
      <c r="E229" s="330">
        <v>119370946.08</v>
      </c>
      <c r="F229" s="330">
        <v>0</v>
      </c>
      <c r="G229" s="326"/>
      <c r="H229" s="326"/>
      <c r="M229" s="308">
        <v>225</v>
      </c>
      <c r="N229" s="309" t="s">
        <v>1390</v>
      </c>
      <c r="O229" s="310">
        <v>0</v>
      </c>
      <c r="P229" s="310">
        <v>0</v>
      </c>
      <c r="R229" s="258">
        <v>5</v>
      </c>
      <c r="S229" s="258" t="s">
        <v>1453</v>
      </c>
      <c r="T229" s="258">
        <v>2</v>
      </c>
    </row>
    <row r="230" spans="2:20" ht="13.8">
      <c r="B230" s="359">
        <v>226</v>
      </c>
      <c r="C230" s="360">
        <v>230</v>
      </c>
      <c r="D230" s="361" t="s">
        <v>1392</v>
      </c>
      <c r="E230" s="330">
        <v>3670806.88</v>
      </c>
      <c r="F230" s="330">
        <v>0</v>
      </c>
      <c r="G230" s="326"/>
      <c r="H230" s="326"/>
      <c r="I230" s="164">
        <f>+E230+E229</f>
        <v>123041752.95999999</v>
      </c>
      <c r="M230" s="308">
        <v>226</v>
      </c>
      <c r="N230" s="309" t="s">
        <v>1392</v>
      </c>
      <c r="O230" s="310">
        <v>0</v>
      </c>
      <c r="P230" s="310">
        <v>0</v>
      </c>
      <c r="R230" s="258">
        <v>5</v>
      </c>
      <c r="S230" s="258" t="s">
        <v>1453</v>
      </c>
      <c r="T230" s="258">
        <v>2</v>
      </c>
    </row>
    <row r="231" spans="2:20" ht="13.8">
      <c r="B231" s="359">
        <v>227</v>
      </c>
      <c r="C231" s="360">
        <v>231</v>
      </c>
      <c r="D231" s="361" t="s">
        <v>1393</v>
      </c>
      <c r="E231" s="330">
        <v>15916912.25</v>
      </c>
      <c r="F231" s="330">
        <v>0</v>
      </c>
      <c r="G231" s="326"/>
      <c r="H231" s="326"/>
      <c r="I231" s="164">
        <f>+E231</f>
        <v>15916912.25</v>
      </c>
      <c r="M231" s="308">
        <v>227</v>
      </c>
      <c r="N231" s="309" t="s">
        <v>1393</v>
      </c>
      <c r="O231" s="310">
        <v>0</v>
      </c>
      <c r="P231" s="310">
        <v>0</v>
      </c>
      <c r="R231" s="258">
        <v>5</v>
      </c>
      <c r="S231" s="258" t="s">
        <v>1453</v>
      </c>
      <c r="T231" s="258">
        <v>2</v>
      </c>
    </row>
    <row r="232" spans="2:20" ht="13.8">
      <c r="B232" s="359">
        <v>228</v>
      </c>
      <c r="C232" s="360">
        <v>232</v>
      </c>
      <c r="D232" s="361" t="s">
        <v>734</v>
      </c>
      <c r="E232" s="330">
        <v>0</v>
      </c>
      <c r="F232" s="330">
        <v>0</v>
      </c>
      <c r="G232" s="326"/>
      <c r="H232" s="326"/>
      <c r="M232" s="308">
        <v>228</v>
      </c>
      <c r="N232" s="309" t="s">
        <v>734</v>
      </c>
      <c r="O232" s="310">
        <v>0</v>
      </c>
      <c r="P232" s="310">
        <v>0</v>
      </c>
      <c r="R232" s="258">
        <v>5</v>
      </c>
      <c r="S232" s="258" t="s">
        <v>1453</v>
      </c>
      <c r="T232" s="258">
        <v>2</v>
      </c>
    </row>
    <row r="233" spans="2:20" ht="13.8">
      <c r="B233" s="359">
        <v>229</v>
      </c>
      <c r="C233" s="360">
        <v>233</v>
      </c>
      <c r="D233" s="361" t="s">
        <v>1394</v>
      </c>
      <c r="E233" s="330">
        <v>114000</v>
      </c>
      <c r="F233" s="330">
        <v>0</v>
      </c>
      <c r="G233" s="326"/>
      <c r="H233" s="326"/>
      <c r="M233" s="308">
        <v>229</v>
      </c>
      <c r="N233" s="309" t="s">
        <v>1394</v>
      </c>
      <c r="O233" s="310">
        <v>0</v>
      </c>
      <c r="P233" s="310">
        <v>0</v>
      </c>
      <c r="R233" s="258">
        <v>5</v>
      </c>
      <c r="S233" s="258" t="s">
        <v>1453</v>
      </c>
      <c r="T233" s="258">
        <v>2</v>
      </c>
    </row>
    <row r="234" spans="2:20" ht="13.8">
      <c r="B234" s="359">
        <v>230</v>
      </c>
      <c r="C234" s="360">
        <v>234</v>
      </c>
      <c r="D234" s="361" t="s">
        <v>735</v>
      </c>
      <c r="E234" s="330">
        <v>0</v>
      </c>
      <c r="F234" s="330">
        <v>0</v>
      </c>
      <c r="G234" s="326"/>
      <c r="H234" s="326"/>
      <c r="M234" s="308">
        <v>230</v>
      </c>
      <c r="N234" s="309" t="s">
        <v>735</v>
      </c>
      <c r="O234" s="310">
        <v>0</v>
      </c>
      <c r="P234" s="310">
        <v>0</v>
      </c>
      <c r="R234" s="258">
        <v>5</v>
      </c>
      <c r="S234" s="258" t="s">
        <v>1453</v>
      </c>
      <c r="T234" s="258">
        <v>2</v>
      </c>
    </row>
    <row r="235" spans="2:20" ht="13.8">
      <c r="B235" s="359">
        <v>231</v>
      </c>
      <c r="C235" s="360">
        <v>235</v>
      </c>
      <c r="D235" s="361" t="s">
        <v>1395</v>
      </c>
      <c r="E235" s="330">
        <v>2028000</v>
      </c>
      <c r="F235" s="330">
        <v>0</v>
      </c>
      <c r="G235" s="326"/>
      <c r="H235" s="326"/>
      <c r="M235" s="308">
        <v>231</v>
      </c>
      <c r="N235" s="309" t="s">
        <v>1395</v>
      </c>
      <c r="O235" s="310">
        <v>0</v>
      </c>
      <c r="P235" s="310">
        <v>0</v>
      </c>
      <c r="R235" s="258">
        <v>5</v>
      </c>
      <c r="S235" s="258" t="s">
        <v>1453</v>
      </c>
      <c r="T235" s="258">
        <v>2</v>
      </c>
    </row>
    <row r="236" spans="2:20" ht="13.8">
      <c r="B236" s="359">
        <v>232</v>
      </c>
      <c r="C236" s="360">
        <v>236</v>
      </c>
      <c r="D236" s="361" t="s">
        <v>736</v>
      </c>
      <c r="E236" s="330">
        <v>71065</v>
      </c>
      <c r="F236" s="330">
        <v>0</v>
      </c>
      <c r="G236" s="326"/>
      <c r="H236" s="326"/>
      <c r="M236" s="308">
        <v>232</v>
      </c>
      <c r="N236" s="309" t="s">
        <v>736</v>
      </c>
      <c r="O236" s="310">
        <v>0</v>
      </c>
      <c r="P236" s="310">
        <v>0</v>
      </c>
      <c r="R236" s="258">
        <v>5</v>
      </c>
      <c r="S236" s="258" t="s">
        <v>1453</v>
      </c>
      <c r="T236" s="258">
        <v>2</v>
      </c>
    </row>
    <row r="237" spans="2:20" ht="13.8">
      <c r="B237" s="359">
        <v>233</v>
      </c>
      <c r="C237" s="360">
        <v>237</v>
      </c>
      <c r="D237" s="361" t="s">
        <v>737</v>
      </c>
      <c r="E237" s="330">
        <v>836506.62</v>
      </c>
      <c r="F237" s="330">
        <v>0</v>
      </c>
      <c r="G237" s="326"/>
      <c r="H237" s="326"/>
      <c r="M237" s="308">
        <v>233</v>
      </c>
      <c r="N237" s="309" t="s">
        <v>737</v>
      </c>
      <c r="O237" s="310">
        <v>0</v>
      </c>
      <c r="P237" s="310">
        <v>0</v>
      </c>
      <c r="R237" s="258">
        <v>5</v>
      </c>
      <c r="S237" s="258" t="s">
        <v>1453</v>
      </c>
      <c r="T237" s="258">
        <v>2</v>
      </c>
    </row>
    <row r="238" spans="2:20" ht="13.8">
      <c r="B238" s="359">
        <v>234</v>
      </c>
      <c r="C238" s="360">
        <v>238</v>
      </c>
      <c r="D238" s="361" t="s">
        <v>1396</v>
      </c>
      <c r="E238" s="330">
        <v>50000</v>
      </c>
      <c r="F238" s="330">
        <v>0</v>
      </c>
      <c r="G238" s="326"/>
      <c r="H238" s="326"/>
      <c r="I238" s="164">
        <f>+E232+E233+E234+E235+E236+E237+E238</f>
        <v>3099571.62</v>
      </c>
      <c r="M238" s="308">
        <v>234</v>
      </c>
      <c r="N238" s="309" t="s">
        <v>1396</v>
      </c>
      <c r="O238" s="310">
        <v>0</v>
      </c>
      <c r="P238" s="310">
        <v>0</v>
      </c>
      <c r="R238" s="258">
        <v>5</v>
      </c>
      <c r="S238" s="258" t="s">
        <v>1453</v>
      </c>
      <c r="T238" s="258">
        <v>2</v>
      </c>
    </row>
    <row r="239" spans="2:20" ht="13.8">
      <c r="B239" s="359">
        <v>235</v>
      </c>
      <c r="C239" s="360">
        <v>239</v>
      </c>
      <c r="D239" s="361" t="s">
        <v>176</v>
      </c>
      <c r="E239" s="330">
        <v>0</v>
      </c>
      <c r="F239" s="330">
        <v>1084035593</v>
      </c>
      <c r="G239" s="326"/>
      <c r="H239" s="326"/>
      <c r="M239" s="308">
        <v>235</v>
      </c>
      <c r="N239" s="309" t="s">
        <v>176</v>
      </c>
      <c r="O239" s="310">
        <v>0</v>
      </c>
      <c r="P239" s="310">
        <v>0</v>
      </c>
      <c r="R239" s="258">
        <v>5</v>
      </c>
      <c r="S239" s="258" t="s">
        <v>1453</v>
      </c>
      <c r="T239" s="258">
        <v>2</v>
      </c>
    </row>
    <row r="240" spans="2:20" ht="18.75" customHeight="1">
      <c r="B240" s="359">
        <v>236</v>
      </c>
      <c r="C240" s="360">
        <v>240</v>
      </c>
      <c r="D240" s="361" t="s">
        <v>177</v>
      </c>
      <c r="E240" s="330">
        <v>0</v>
      </c>
      <c r="F240" s="330">
        <v>842049498</v>
      </c>
      <c r="G240" s="326"/>
      <c r="H240" s="326"/>
      <c r="M240" s="308">
        <v>236</v>
      </c>
      <c r="N240" s="309" t="s">
        <v>177</v>
      </c>
      <c r="O240" s="310">
        <v>0</v>
      </c>
      <c r="P240" s="310">
        <v>0</v>
      </c>
      <c r="R240" s="258">
        <v>5</v>
      </c>
      <c r="S240" s="258" t="s">
        <v>1453</v>
      </c>
      <c r="T240" s="258">
        <v>2</v>
      </c>
    </row>
    <row r="241" spans="1:20" ht="18" customHeight="1">
      <c r="B241" s="359">
        <v>237</v>
      </c>
      <c r="C241" s="360">
        <v>241</v>
      </c>
      <c r="D241" s="361" t="s">
        <v>178</v>
      </c>
      <c r="E241" s="330">
        <v>0</v>
      </c>
      <c r="F241" s="330">
        <v>34783292</v>
      </c>
      <c r="G241" s="326"/>
      <c r="H241" s="326"/>
      <c r="M241" s="308">
        <v>237</v>
      </c>
      <c r="N241" s="309" t="s">
        <v>178</v>
      </c>
      <c r="O241" s="310">
        <v>0</v>
      </c>
      <c r="P241" s="310">
        <v>0</v>
      </c>
      <c r="R241" s="258">
        <v>5</v>
      </c>
      <c r="S241" s="258" t="s">
        <v>1453</v>
      </c>
      <c r="T241" s="258">
        <v>2</v>
      </c>
    </row>
    <row r="242" spans="1:20" ht="13.8">
      <c r="B242" s="359">
        <v>238</v>
      </c>
      <c r="C242" s="360">
        <v>242</v>
      </c>
      <c r="D242" s="361" t="s">
        <v>179</v>
      </c>
      <c r="E242" s="330">
        <v>0</v>
      </c>
      <c r="F242" s="330">
        <v>61910060.649999999</v>
      </c>
      <c r="G242" s="326"/>
      <c r="H242" s="326"/>
      <c r="M242" s="308">
        <v>238</v>
      </c>
      <c r="N242" s="309" t="s">
        <v>179</v>
      </c>
      <c r="O242" s="310">
        <v>0</v>
      </c>
      <c r="P242" s="310">
        <v>0</v>
      </c>
      <c r="R242" s="258">
        <v>5</v>
      </c>
      <c r="S242" s="258" t="s">
        <v>1453</v>
      </c>
      <c r="T242" s="258">
        <v>2</v>
      </c>
    </row>
    <row r="243" spans="1:20" ht="13.8">
      <c r="B243" s="359">
        <v>239</v>
      </c>
      <c r="C243" s="360">
        <v>243</v>
      </c>
      <c r="D243" s="361" t="s">
        <v>180</v>
      </c>
      <c r="E243" s="330">
        <v>0</v>
      </c>
      <c r="F243" s="330">
        <v>368886712</v>
      </c>
      <c r="G243" s="326"/>
      <c r="H243" s="326"/>
      <c r="M243" s="308">
        <v>239</v>
      </c>
      <c r="N243" s="309" t="s">
        <v>180</v>
      </c>
      <c r="O243" s="310">
        <v>0</v>
      </c>
      <c r="P243" s="310">
        <v>0</v>
      </c>
      <c r="R243" s="258">
        <v>5</v>
      </c>
      <c r="S243" s="258" t="s">
        <v>1453</v>
      </c>
      <c r="T243" s="258">
        <v>2</v>
      </c>
    </row>
    <row r="244" spans="1:20" ht="13.8">
      <c r="B244" s="359">
        <v>240</v>
      </c>
      <c r="C244" s="360">
        <v>244</v>
      </c>
      <c r="D244" s="361" t="s">
        <v>1345</v>
      </c>
      <c r="E244" s="330">
        <v>132177101.44</v>
      </c>
      <c r="F244" s="330">
        <v>0</v>
      </c>
      <c r="G244" s="326"/>
      <c r="H244" s="326"/>
      <c r="M244" s="308">
        <v>240</v>
      </c>
      <c r="N244" s="309" t="s">
        <v>1345</v>
      </c>
      <c r="O244" s="310">
        <v>0</v>
      </c>
      <c r="P244" s="310">
        <v>0</v>
      </c>
      <c r="R244" s="258">
        <v>5</v>
      </c>
      <c r="S244" s="258" t="s">
        <v>1453</v>
      </c>
      <c r="T244" s="258">
        <v>2</v>
      </c>
    </row>
    <row r="245" spans="1:20" ht="13.8">
      <c r="B245" s="359">
        <v>241</v>
      </c>
      <c r="C245" s="360">
        <v>245</v>
      </c>
      <c r="D245" s="361" t="s">
        <v>1432</v>
      </c>
      <c r="E245" s="330">
        <v>115206520</v>
      </c>
      <c r="F245" s="330">
        <v>0</v>
      </c>
      <c r="G245" s="326"/>
      <c r="H245" s="326"/>
      <c r="M245" s="308">
        <v>241</v>
      </c>
      <c r="N245" s="309" t="s">
        <v>1432</v>
      </c>
      <c r="O245" s="310">
        <v>0</v>
      </c>
      <c r="P245" s="310">
        <v>0</v>
      </c>
      <c r="R245" s="258">
        <v>5</v>
      </c>
      <c r="S245" s="258" t="s">
        <v>1453</v>
      </c>
      <c r="T245" s="258">
        <v>2</v>
      </c>
    </row>
    <row r="246" spans="1:20" ht="13.8">
      <c r="B246" s="359">
        <v>242</v>
      </c>
      <c r="C246" s="360">
        <v>246</v>
      </c>
      <c r="D246" s="361" t="s">
        <v>1354</v>
      </c>
      <c r="E246" s="330">
        <v>0</v>
      </c>
      <c r="F246" s="330">
        <v>0</v>
      </c>
      <c r="G246" s="326"/>
      <c r="H246" s="326"/>
      <c r="M246" s="308">
        <v>242</v>
      </c>
      <c r="N246" s="309" t="s">
        <v>1354</v>
      </c>
      <c r="O246" s="310">
        <v>0</v>
      </c>
      <c r="P246" s="310">
        <v>0</v>
      </c>
      <c r="R246" s="258">
        <v>5</v>
      </c>
      <c r="S246" s="258" t="s">
        <v>1453</v>
      </c>
      <c r="T246" s="258">
        <v>2</v>
      </c>
    </row>
    <row r="247" spans="1:20" ht="13.8">
      <c r="B247" s="359">
        <v>243</v>
      </c>
      <c r="C247" s="360">
        <v>247</v>
      </c>
      <c r="D247" s="361" t="s">
        <v>1025</v>
      </c>
      <c r="E247" s="330">
        <v>16128647.5</v>
      </c>
      <c r="F247" s="330">
        <v>0</v>
      </c>
      <c r="G247" s="326"/>
      <c r="H247" s="326"/>
      <c r="M247" s="308">
        <v>243</v>
      </c>
      <c r="N247" s="309" t="s">
        <v>1025</v>
      </c>
      <c r="O247" s="310">
        <v>0</v>
      </c>
      <c r="P247" s="310">
        <v>0</v>
      </c>
      <c r="R247" s="258">
        <v>5</v>
      </c>
      <c r="S247" s="258" t="s">
        <v>1453</v>
      </c>
      <c r="T247" s="258">
        <v>2</v>
      </c>
    </row>
    <row r="248" spans="1:20" ht="13.8">
      <c r="B248" s="359">
        <v>244</v>
      </c>
      <c r="C248" s="360">
        <v>248</v>
      </c>
      <c r="D248" s="361" t="s">
        <v>1433</v>
      </c>
      <c r="E248" s="330">
        <v>0</v>
      </c>
      <c r="F248" s="330">
        <v>0</v>
      </c>
      <c r="G248" s="326"/>
      <c r="H248" s="326"/>
      <c r="M248" s="308">
        <v>244</v>
      </c>
      <c r="N248" s="309" t="s">
        <v>1433</v>
      </c>
      <c r="O248" s="310">
        <v>0</v>
      </c>
      <c r="P248" s="310">
        <v>0</v>
      </c>
      <c r="R248" s="258">
        <v>5</v>
      </c>
      <c r="S248" s="258" t="s">
        <v>1453</v>
      </c>
      <c r="T248" s="258">
        <v>2</v>
      </c>
    </row>
    <row r="249" spans="1:20" ht="13.8">
      <c r="B249" s="359">
        <v>245</v>
      </c>
      <c r="C249" s="360">
        <v>249</v>
      </c>
      <c r="D249" s="361" t="s">
        <v>181</v>
      </c>
      <c r="E249" s="330">
        <v>0</v>
      </c>
      <c r="F249" s="330">
        <v>0</v>
      </c>
      <c r="G249" s="326"/>
      <c r="H249" s="326"/>
      <c r="M249" s="308">
        <v>245</v>
      </c>
      <c r="N249" s="309" t="s">
        <v>181</v>
      </c>
      <c r="O249" s="310">
        <v>0</v>
      </c>
      <c r="P249" s="310">
        <v>0</v>
      </c>
      <c r="R249" s="258">
        <v>5</v>
      </c>
      <c r="S249" s="258" t="s">
        <v>1453</v>
      </c>
      <c r="T249" s="258">
        <v>2</v>
      </c>
    </row>
    <row r="250" spans="1:20" ht="13.8">
      <c r="B250" s="359">
        <v>246</v>
      </c>
      <c r="C250" s="360">
        <v>250</v>
      </c>
      <c r="D250" s="361" t="s">
        <v>1026</v>
      </c>
      <c r="E250" s="330">
        <v>27825106.920000002</v>
      </c>
      <c r="F250" s="330">
        <v>0</v>
      </c>
      <c r="G250" s="326"/>
      <c r="H250" s="326"/>
      <c r="M250" s="308">
        <v>246</v>
      </c>
      <c r="N250" s="309" t="s">
        <v>1026</v>
      </c>
      <c r="O250" s="310">
        <v>0</v>
      </c>
      <c r="P250" s="310">
        <v>0</v>
      </c>
      <c r="R250" s="258">
        <v>5</v>
      </c>
      <c r="S250" s="258" t="s">
        <v>1453</v>
      </c>
      <c r="T250" s="258">
        <v>2</v>
      </c>
    </row>
    <row r="251" spans="1:20" ht="13.8">
      <c r="B251" s="359">
        <v>247</v>
      </c>
      <c r="C251" s="360">
        <v>251</v>
      </c>
      <c r="D251" s="361" t="s">
        <v>1027</v>
      </c>
      <c r="E251" s="330">
        <v>34402840</v>
      </c>
      <c r="F251" s="330">
        <v>0</v>
      </c>
      <c r="G251" s="326"/>
      <c r="H251" s="326"/>
      <c r="M251" s="308">
        <v>247</v>
      </c>
      <c r="N251" s="309" t="s">
        <v>1027</v>
      </c>
      <c r="O251" s="310">
        <v>0</v>
      </c>
      <c r="P251" s="310">
        <v>0</v>
      </c>
      <c r="R251" s="258">
        <v>5</v>
      </c>
      <c r="S251" s="258" t="s">
        <v>1453</v>
      </c>
      <c r="T251" s="258">
        <v>2</v>
      </c>
    </row>
    <row r="252" spans="1:20" ht="13.8">
      <c r="B252" s="359">
        <v>248</v>
      </c>
      <c r="C252" s="360">
        <v>252</v>
      </c>
      <c r="D252" s="361" t="s">
        <v>947</v>
      </c>
      <c r="E252" s="330">
        <v>281044000</v>
      </c>
      <c r="F252" s="330">
        <v>0</v>
      </c>
      <c r="G252" s="326"/>
      <c r="H252" s="326"/>
      <c r="M252" s="308">
        <v>248</v>
      </c>
      <c r="N252" s="309" t="s">
        <v>947</v>
      </c>
      <c r="O252" s="310">
        <v>0</v>
      </c>
      <c r="P252" s="310">
        <v>0</v>
      </c>
      <c r="R252" s="258">
        <v>5</v>
      </c>
      <c r="S252" s="258" t="s">
        <v>1453</v>
      </c>
      <c r="T252" s="258">
        <v>2</v>
      </c>
    </row>
    <row r="253" spans="1:20" s="281" customFormat="1" ht="26.4">
      <c r="A253" s="280"/>
      <c r="B253" s="363">
        <v>249</v>
      </c>
      <c r="C253" s="363">
        <v>253</v>
      </c>
      <c r="D253" s="361" t="s">
        <v>182</v>
      </c>
      <c r="E253" s="330">
        <v>0</v>
      </c>
      <c r="F253" s="330">
        <v>132177101.44</v>
      </c>
      <c r="G253" s="326"/>
      <c r="H253" s="326"/>
      <c r="I253" s="164">
        <v>163662588.80000001</v>
      </c>
      <c r="J253" s="298">
        <v>143204765.19999999</v>
      </c>
      <c r="K253" s="149"/>
      <c r="L253" s="149"/>
      <c r="M253" s="312">
        <v>249</v>
      </c>
      <c r="N253" s="309" t="s">
        <v>182</v>
      </c>
      <c r="O253" s="310">
        <v>0</v>
      </c>
      <c r="P253" s="310">
        <v>0</v>
      </c>
      <c r="R253" s="280">
        <v>5</v>
      </c>
      <c r="S253" s="280" t="s">
        <v>1453</v>
      </c>
      <c r="T253" s="280">
        <v>2</v>
      </c>
    </row>
    <row r="254" spans="1:20" s="281" customFormat="1" ht="26.4">
      <c r="A254" s="280"/>
      <c r="B254" s="363">
        <v>250</v>
      </c>
      <c r="C254" s="363">
        <v>254</v>
      </c>
      <c r="D254" s="361" t="s">
        <v>1303</v>
      </c>
      <c r="E254" s="330">
        <v>0</v>
      </c>
      <c r="F254" s="330">
        <v>115206520</v>
      </c>
      <c r="G254" s="326"/>
      <c r="H254" s="326"/>
      <c r="I254" s="164">
        <v>755942241.60000002</v>
      </c>
      <c r="J254" s="299">
        <v>661449461.4000001</v>
      </c>
      <c r="K254" s="149"/>
      <c r="L254" s="149"/>
      <c r="M254" s="312">
        <v>250</v>
      </c>
      <c r="N254" s="309" t="s">
        <v>1303</v>
      </c>
      <c r="O254" s="310">
        <v>0</v>
      </c>
      <c r="P254" s="310">
        <v>0</v>
      </c>
      <c r="R254" s="280">
        <v>5</v>
      </c>
      <c r="S254" s="280" t="s">
        <v>1453</v>
      </c>
      <c r="T254" s="280">
        <v>2</v>
      </c>
    </row>
    <row r="255" spans="1:20" s="281" customFormat="1" ht="26.4">
      <c r="A255" s="280"/>
      <c r="B255" s="363">
        <v>251</v>
      </c>
      <c r="C255" s="363">
        <v>255</v>
      </c>
      <c r="D255" s="361" t="s">
        <v>1304</v>
      </c>
      <c r="E255" s="330">
        <v>0</v>
      </c>
      <c r="F255" s="330">
        <v>0</v>
      </c>
      <c r="G255" s="326"/>
      <c r="H255" s="326"/>
      <c r="I255" s="164">
        <v>11075897.600000001</v>
      </c>
      <c r="J255" s="299">
        <v>9691410.4000000004</v>
      </c>
      <c r="K255" s="149"/>
      <c r="L255" s="149"/>
      <c r="M255" s="312">
        <v>251</v>
      </c>
      <c r="N255" s="309" t="s">
        <v>1304</v>
      </c>
      <c r="O255" s="310">
        <v>0</v>
      </c>
      <c r="P255" s="310">
        <v>0</v>
      </c>
      <c r="R255" s="280">
        <v>5</v>
      </c>
      <c r="S255" s="280" t="s">
        <v>1453</v>
      </c>
      <c r="T255" s="280">
        <v>2</v>
      </c>
    </row>
    <row r="256" spans="1:20" s="281" customFormat="1" ht="26.4">
      <c r="A256" s="280"/>
      <c r="B256" s="363">
        <v>252</v>
      </c>
      <c r="C256" s="363">
        <v>256</v>
      </c>
      <c r="D256" s="361" t="s">
        <v>1305</v>
      </c>
      <c r="E256" s="330">
        <v>0</v>
      </c>
      <c r="F256" s="330">
        <v>16128647.5</v>
      </c>
      <c r="G256" s="326"/>
      <c r="H256" s="326"/>
      <c r="I256" s="164">
        <v>24700896.800000001</v>
      </c>
      <c r="J256" s="299">
        <v>21613284.700000003</v>
      </c>
      <c r="K256" s="149"/>
      <c r="L256" s="149"/>
      <c r="M256" s="312">
        <v>252</v>
      </c>
      <c r="N256" s="309" t="s">
        <v>1305</v>
      </c>
      <c r="O256" s="310">
        <v>0</v>
      </c>
      <c r="P256" s="310">
        <v>0</v>
      </c>
      <c r="R256" s="280">
        <v>5</v>
      </c>
      <c r="S256" s="280" t="s">
        <v>1453</v>
      </c>
      <c r="T256" s="280">
        <v>2</v>
      </c>
    </row>
    <row r="257" spans="1:20" s="281" customFormat="1" ht="26.4">
      <c r="A257" s="280"/>
      <c r="B257" s="363">
        <v>253</v>
      </c>
      <c r="C257" s="363">
        <v>257</v>
      </c>
      <c r="D257" s="361" t="s">
        <v>1306</v>
      </c>
      <c r="E257" s="330">
        <v>0</v>
      </c>
      <c r="F257" s="330">
        <v>34402840</v>
      </c>
      <c r="G257" s="326"/>
      <c r="H257" s="326"/>
      <c r="I257" s="164">
        <v>69667126.400000006</v>
      </c>
      <c r="J257" s="299">
        <v>60958735.600000001</v>
      </c>
      <c r="K257" s="149"/>
      <c r="L257" s="149"/>
      <c r="M257" s="312">
        <v>253</v>
      </c>
      <c r="N257" s="309" t="s">
        <v>1306</v>
      </c>
      <c r="O257" s="310">
        <v>0</v>
      </c>
      <c r="P257" s="310">
        <v>0</v>
      </c>
      <c r="R257" s="280">
        <v>5</v>
      </c>
      <c r="S257" s="280" t="s">
        <v>1453</v>
      </c>
      <c r="T257" s="280">
        <v>2</v>
      </c>
    </row>
    <row r="258" spans="1:20" s="281" customFormat="1" ht="26.4">
      <c r="A258" s="280"/>
      <c r="B258" s="363">
        <v>254</v>
      </c>
      <c r="C258" s="363">
        <v>258</v>
      </c>
      <c r="D258" s="361" t="s">
        <v>1307</v>
      </c>
      <c r="E258" s="330">
        <v>0</v>
      </c>
      <c r="F258" s="330">
        <v>27825106.920000002</v>
      </c>
      <c r="G258" s="326"/>
      <c r="H258" s="326"/>
      <c r="I258" s="164">
        <v>290226890.40000004</v>
      </c>
      <c r="J258" s="299">
        <v>270753</v>
      </c>
      <c r="K258" s="149"/>
      <c r="L258" s="149"/>
      <c r="M258" s="312">
        <v>254</v>
      </c>
      <c r="N258" s="309" t="s">
        <v>1307</v>
      </c>
      <c r="O258" s="310">
        <v>0</v>
      </c>
      <c r="P258" s="310">
        <v>0</v>
      </c>
      <c r="R258" s="280">
        <v>5</v>
      </c>
      <c r="S258" s="280" t="s">
        <v>1453</v>
      </c>
      <c r="T258" s="280">
        <v>2</v>
      </c>
    </row>
    <row r="259" spans="1:20" s="281" customFormat="1" ht="26.4">
      <c r="A259" s="280"/>
      <c r="B259" s="363">
        <v>255</v>
      </c>
      <c r="C259" s="363">
        <v>259</v>
      </c>
      <c r="D259" s="361" t="s">
        <v>1308</v>
      </c>
      <c r="E259" s="330">
        <v>0</v>
      </c>
      <c r="F259" s="330">
        <v>281044000</v>
      </c>
      <c r="G259" s="326"/>
      <c r="H259" s="326"/>
      <c r="I259" s="164">
        <v>309432</v>
      </c>
      <c r="J259" s="300">
        <v>253948529.10000002</v>
      </c>
      <c r="K259" s="149"/>
      <c r="L259" s="149"/>
      <c r="M259" s="312">
        <v>255</v>
      </c>
      <c r="N259" s="309" t="s">
        <v>1308</v>
      </c>
      <c r="O259" s="310">
        <v>0</v>
      </c>
      <c r="P259" s="310">
        <v>0</v>
      </c>
      <c r="R259" s="280">
        <v>5</v>
      </c>
      <c r="S259" s="280" t="s">
        <v>1453</v>
      </c>
      <c r="T259" s="280">
        <v>2</v>
      </c>
    </row>
    <row r="260" spans="1:20" s="278" customFormat="1" ht="26.4">
      <c r="A260" s="258"/>
      <c r="B260" s="359">
        <v>256</v>
      </c>
      <c r="C260" s="360">
        <v>260</v>
      </c>
      <c r="D260" s="361" t="s">
        <v>1309</v>
      </c>
      <c r="E260" s="330">
        <v>1419216565.22</v>
      </c>
      <c r="F260" s="330">
        <v>0</v>
      </c>
      <c r="G260" s="326"/>
      <c r="H260" s="326"/>
      <c r="I260" s="297">
        <v>1257013020</v>
      </c>
      <c r="J260" s="299">
        <v>589544980</v>
      </c>
      <c r="K260" s="313">
        <v>1009380000</v>
      </c>
      <c r="L260" s="313">
        <v>0</v>
      </c>
      <c r="M260" s="312">
        <v>256</v>
      </c>
      <c r="N260" s="309" t="s">
        <v>1309</v>
      </c>
      <c r="O260" s="310">
        <v>0</v>
      </c>
      <c r="P260" s="310">
        <v>0</v>
      </c>
      <c r="R260" s="279">
        <v>5</v>
      </c>
      <c r="S260" s="279" t="s">
        <v>1453</v>
      </c>
      <c r="T260" s="279">
        <v>2</v>
      </c>
    </row>
    <row r="261" spans="1:20" s="278" customFormat="1" ht="26.4">
      <c r="A261" s="258"/>
      <c r="B261" s="359">
        <v>257</v>
      </c>
      <c r="C261" s="360">
        <v>261</v>
      </c>
      <c r="D261" s="361" t="s">
        <v>1310</v>
      </c>
      <c r="E261" s="330">
        <v>268921416</v>
      </c>
      <c r="F261" s="330">
        <v>0</v>
      </c>
      <c r="G261" s="326"/>
      <c r="H261" s="326"/>
      <c r="I261" s="293">
        <v>600880980</v>
      </c>
      <c r="J261" s="298">
        <v>279261020</v>
      </c>
      <c r="K261" s="313">
        <v>705500000</v>
      </c>
      <c r="L261" s="313">
        <v>0</v>
      </c>
      <c r="M261" s="312">
        <v>257</v>
      </c>
      <c r="N261" s="309" t="s">
        <v>1310</v>
      </c>
      <c r="O261" s="310">
        <v>0</v>
      </c>
      <c r="P261" s="310">
        <v>0</v>
      </c>
      <c r="R261" s="279">
        <v>5</v>
      </c>
      <c r="S261" s="279" t="s">
        <v>1453</v>
      </c>
      <c r="T261" s="279">
        <v>2</v>
      </c>
    </row>
    <row r="262" spans="1:20" s="278" customFormat="1" ht="26.4">
      <c r="A262" s="258"/>
      <c r="B262" s="359">
        <v>258</v>
      </c>
      <c r="C262" s="360">
        <v>262</v>
      </c>
      <c r="D262" s="361" t="s">
        <v>458</v>
      </c>
      <c r="E262" s="330">
        <v>38190000</v>
      </c>
      <c r="F262" s="330">
        <v>0</v>
      </c>
      <c r="G262" s="326"/>
      <c r="H262" s="326"/>
      <c r="I262" s="293">
        <v>2804850</v>
      </c>
      <c r="J262" s="298">
        <v>1260150</v>
      </c>
      <c r="K262" s="313">
        <v>20095600</v>
      </c>
      <c r="L262" s="313">
        <v>0</v>
      </c>
      <c r="M262" s="312">
        <v>258</v>
      </c>
      <c r="N262" s="309" t="s">
        <v>458</v>
      </c>
      <c r="O262" s="310">
        <v>0</v>
      </c>
      <c r="P262" s="310">
        <v>0</v>
      </c>
      <c r="R262" s="279">
        <v>5</v>
      </c>
      <c r="S262" s="279" t="s">
        <v>1453</v>
      </c>
      <c r="T262" s="279">
        <v>2</v>
      </c>
    </row>
    <row r="263" spans="1:20" s="278" customFormat="1" ht="26.4">
      <c r="A263" s="258"/>
      <c r="B263" s="359">
        <v>259</v>
      </c>
      <c r="C263" s="360">
        <v>263</v>
      </c>
      <c r="D263" s="361" t="s">
        <v>459</v>
      </c>
      <c r="E263" s="330">
        <v>27755544.149999999</v>
      </c>
      <c r="F263" s="330">
        <v>0</v>
      </c>
      <c r="G263" s="326"/>
      <c r="H263" s="326"/>
      <c r="I263" s="293">
        <v>0</v>
      </c>
      <c r="J263" s="298">
        <v>0</v>
      </c>
      <c r="K263" s="313">
        <v>0</v>
      </c>
      <c r="L263" s="313">
        <v>0</v>
      </c>
      <c r="M263" s="312">
        <v>259</v>
      </c>
      <c r="N263" s="309" t="s">
        <v>459</v>
      </c>
      <c r="O263" s="310">
        <v>0</v>
      </c>
      <c r="P263" s="310">
        <v>0</v>
      </c>
      <c r="R263" s="279">
        <v>5</v>
      </c>
      <c r="S263" s="279" t="s">
        <v>1453</v>
      </c>
      <c r="T263" s="279">
        <v>2</v>
      </c>
    </row>
    <row r="264" spans="1:20" s="278" customFormat="1" ht="26.4">
      <c r="A264" s="258"/>
      <c r="B264" s="359">
        <v>260</v>
      </c>
      <c r="C264" s="360">
        <v>264</v>
      </c>
      <c r="D264" s="361" t="s">
        <v>460</v>
      </c>
      <c r="E264" s="330">
        <v>179703136</v>
      </c>
      <c r="F264" s="330">
        <v>0</v>
      </c>
      <c r="G264" s="326"/>
      <c r="H264" s="326"/>
      <c r="I264" s="293">
        <v>131127599.99999999</v>
      </c>
      <c r="J264" s="298">
        <v>65112400</v>
      </c>
      <c r="K264" s="313">
        <v>110905200</v>
      </c>
      <c r="L264" s="313">
        <v>0</v>
      </c>
      <c r="M264" s="312">
        <v>260</v>
      </c>
      <c r="N264" s="309" t="s">
        <v>460</v>
      </c>
      <c r="O264" s="310">
        <v>0</v>
      </c>
      <c r="P264" s="310">
        <v>0</v>
      </c>
      <c r="R264" s="279">
        <v>5</v>
      </c>
      <c r="S264" s="279" t="s">
        <v>1453</v>
      </c>
      <c r="T264" s="279">
        <v>2</v>
      </c>
    </row>
    <row r="265" spans="1:20" s="278" customFormat="1" ht="26.4">
      <c r="A265" s="258"/>
      <c r="B265" s="359">
        <v>261</v>
      </c>
      <c r="C265" s="360">
        <v>265</v>
      </c>
      <c r="D265" s="361" t="s">
        <v>461</v>
      </c>
      <c r="E265" s="330">
        <v>57235729.5</v>
      </c>
      <c r="F265" s="330">
        <v>0</v>
      </c>
      <c r="G265" s="326"/>
      <c r="H265" s="326"/>
      <c r="I265" s="293">
        <v>0</v>
      </c>
      <c r="J265" s="298">
        <v>0</v>
      </c>
      <c r="K265" s="313">
        <v>26995400</v>
      </c>
      <c r="L265" s="313">
        <v>0</v>
      </c>
      <c r="M265" s="312">
        <v>261</v>
      </c>
      <c r="N265" s="309" t="s">
        <v>461</v>
      </c>
      <c r="O265" s="310">
        <v>0</v>
      </c>
      <c r="P265" s="310">
        <v>0</v>
      </c>
      <c r="R265" s="279">
        <v>5</v>
      </c>
      <c r="S265" s="279" t="s">
        <v>1453</v>
      </c>
      <c r="T265" s="279">
        <v>2</v>
      </c>
    </row>
    <row r="266" spans="1:20" s="278" customFormat="1" ht="26.4">
      <c r="A266" s="258"/>
      <c r="B266" s="359">
        <v>262</v>
      </c>
      <c r="C266" s="360">
        <v>266</v>
      </c>
      <c r="D266" s="361" t="s">
        <v>462</v>
      </c>
      <c r="E266" s="330">
        <v>170394800</v>
      </c>
      <c r="F266" s="330">
        <v>0</v>
      </c>
      <c r="G266" s="326"/>
      <c r="H266" s="326"/>
      <c r="I266" s="294">
        <v>86630880</v>
      </c>
      <c r="J266" s="298">
        <v>57521120.000000015</v>
      </c>
      <c r="K266" s="313">
        <v>152956400</v>
      </c>
      <c r="L266" s="313">
        <v>0</v>
      </c>
      <c r="M266" s="312">
        <v>262</v>
      </c>
      <c r="N266" s="309" t="s">
        <v>462</v>
      </c>
      <c r="O266" s="310">
        <v>0</v>
      </c>
      <c r="P266" s="310">
        <v>0</v>
      </c>
      <c r="R266" s="279">
        <v>5</v>
      </c>
      <c r="S266" s="279" t="s">
        <v>1453</v>
      </c>
      <c r="T266" s="279">
        <v>2</v>
      </c>
    </row>
    <row r="267" spans="1:20" s="156" customFormat="1" ht="13.8">
      <c r="A267" s="275"/>
      <c r="B267" s="359">
        <v>263</v>
      </c>
      <c r="C267" s="359">
        <v>267</v>
      </c>
      <c r="D267" s="361" t="s">
        <v>463</v>
      </c>
      <c r="E267" s="330">
        <v>0</v>
      </c>
      <c r="F267" s="330">
        <v>404387229.79000002</v>
      </c>
      <c r="G267" s="326"/>
      <c r="H267" s="326"/>
      <c r="I267" s="153">
        <f t="shared" ref="I267:I272" si="2">+F267-E267</f>
        <v>404387229.79000002</v>
      </c>
      <c r="J267" s="159">
        <f>+I267</f>
        <v>404387229.79000002</v>
      </c>
      <c r="K267" s="313">
        <v>0</v>
      </c>
      <c r="L267" s="313">
        <v>423112518.08999997</v>
      </c>
      <c r="M267" s="308">
        <v>263</v>
      </c>
      <c r="N267" s="309" t="s">
        <v>463</v>
      </c>
      <c r="O267" s="310">
        <v>0</v>
      </c>
      <c r="P267" s="310">
        <v>0</v>
      </c>
      <c r="R267" s="275">
        <v>5</v>
      </c>
      <c r="S267" s="275" t="s">
        <v>1453</v>
      </c>
      <c r="T267" s="275">
        <v>2</v>
      </c>
    </row>
    <row r="268" spans="1:20" s="156" customFormat="1" ht="26.4">
      <c r="A268" s="275"/>
      <c r="B268" s="359">
        <v>264</v>
      </c>
      <c r="C268" s="359">
        <v>268</v>
      </c>
      <c r="D268" s="361" t="s">
        <v>464</v>
      </c>
      <c r="E268" s="330">
        <v>0</v>
      </c>
      <c r="F268" s="330">
        <v>0</v>
      </c>
      <c r="G268" s="326"/>
      <c r="H268" s="326"/>
      <c r="I268" s="153">
        <f t="shared" si="2"/>
        <v>0</v>
      </c>
      <c r="J268" s="293"/>
      <c r="K268" s="313">
        <v>0</v>
      </c>
      <c r="L268" s="313">
        <v>2236229.69</v>
      </c>
      <c r="M268" s="308">
        <v>264</v>
      </c>
      <c r="N268" s="309" t="s">
        <v>464</v>
      </c>
      <c r="O268" s="310">
        <v>0</v>
      </c>
      <c r="P268" s="310">
        <v>0</v>
      </c>
      <c r="R268" s="275">
        <v>5</v>
      </c>
      <c r="S268" s="275" t="s">
        <v>1453</v>
      </c>
      <c r="T268" s="275">
        <v>2</v>
      </c>
    </row>
    <row r="269" spans="1:20" s="156" customFormat="1" ht="26.4">
      <c r="A269" s="275"/>
      <c r="B269" s="359">
        <v>265</v>
      </c>
      <c r="C269" s="359">
        <v>269</v>
      </c>
      <c r="D269" s="361" t="s">
        <v>465</v>
      </c>
      <c r="E269" s="330">
        <v>0</v>
      </c>
      <c r="F269" s="330">
        <v>3914494.53</v>
      </c>
      <c r="G269" s="326"/>
      <c r="H269" s="326"/>
      <c r="I269" s="153">
        <f t="shared" si="2"/>
        <v>3914494.53</v>
      </c>
      <c r="J269" s="294">
        <f>I268+I269</f>
        <v>3914494.53</v>
      </c>
      <c r="K269" s="313">
        <v>0</v>
      </c>
      <c r="L269" s="313">
        <v>3318994.03</v>
      </c>
      <c r="M269" s="308">
        <v>265</v>
      </c>
      <c r="N269" s="309" t="s">
        <v>465</v>
      </c>
      <c r="O269" s="310">
        <v>0</v>
      </c>
      <c r="P269" s="310">
        <v>0</v>
      </c>
      <c r="R269" s="275">
        <v>5</v>
      </c>
      <c r="S269" s="275" t="s">
        <v>1453</v>
      </c>
      <c r="T269" s="275">
        <v>2</v>
      </c>
    </row>
    <row r="270" spans="1:20" s="156" customFormat="1" ht="26.4">
      <c r="A270" s="275"/>
      <c r="B270" s="359">
        <v>266</v>
      </c>
      <c r="C270" s="359">
        <v>270</v>
      </c>
      <c r="D270" s="361" t="s">
        <v>466</v>
      </c>
      <c r="E270" s="330">
        <v>0</v>
      </c>
      <c r="F270" s="330">
        <v>2589487.2799999998</v>
      </c>
      <c r="G270" s="326"/>
      <c r="H270" s="326"/>
      <c r="I270" s="153">
        <f t="shared" si="2"/>
        <v>2589487.2799999998</v>
      </c>
      <c r="J270" s="164"/>
      <c r="K270" s="313">
        <v>0</v>
      </c>
      <c r="L270" s="313">
        <v>12410089.6</v>
      </c>
      <c r="M270" s="308">
        <v>266</v>
      </c>
      <c r="N270" s="309" t="s">
        <v>466</v>
      </c>
      <c r="O270" s="310">
        <v>0</v>
      </c>
      <c r="P270" s="310">
        <v>0</v>
      </c>
      <c r="R270" s="275">
        <v>5</v>
      </c>
      <c r="S270" s="275" t="s">
        <v>1453</v>
      </c>
      <c r="T270" s="275">
        <v>2</v>
      </c>
    </row>
    <row r="271" spans="1:20" s="156" customFormat="1" ht="26.4">
      <c r="A271" s="275"/>
      <c r="B271" s="359">
        <v>267</v>
      </c>
      <c r="C271" s="359">
        <v>271</v>
      </c>
      <c r="D271" s="361" t="s">
        <v>467</v>
      </c>
      <c r="E271" s="330">
        <v>0</v>
      </c>
      <c r="F271" s="330">
        <v>7340658.8200000003</v>
      </c>
      <c r="G271" s="326"/>
      <c r="H271" s="326"/>
      <c r="I271" s="153">
        <f t="shared" si="2"/>
        <v>7340658.8200000003</v>
      </c>
      <c r="J271" s="164"/>
      <c r="K271" s="313">
        <v>0</v>
      </c>
      <c r="L271" s="313">
        <v>49500052.649999999</v>
      </c>
      <c r="M271" s="308">
        <v>267</v>
      </c>
      <c r="N271" s="309" t="s">
        <v>467</v>
      </c>
      <c r="O271" s="310">
        <v>0</v>
      </c>
      <c r="P271" s="310">
        <v>0</v>
      </c>
      <c r="R271" s="275">
        <v>5</v>
      </c>
      <c r="S271" s="275" t="s">
        <v>1453</v>
      </c>
      <c r="T271" s="275">
        <v>2</v>
      </c>
    </row>
    <row r="272" spans="1:20" s="156" customFormat="1" ht="26.4">
      <c r="A272" s="275"/>
      <c r="B272" s="359">
        <v>268</v>
      </c>
      <c r="C272" s="359">
        <v>272</v>
      </c>
      <c r="D272" s="361" t="s">
        <v>603</v>
      </c>
      <c r="E272" s="330">
        <v>0</v>
      </c>
      <c r="F272" s="330">
        <v>0</v>
      </c>
      <c r="G272" s="326"/>
      <c r="H272" s="326"/>
      <c r="I272" s="153">
        <f t="shared" si="2"/>
        <v>0</v>
      </c>
      <c r="J272" s="159">
        <f>I270+I271+I272</f>
        <v>9930146.0999999996</v>
      </c>
      <c r="K272" s="313">
        <v>0</v>
      </c>
      <c r="L272" s="313">
        <v>11186953</v>
      </c>
      <c r="M272" s="308">
        <v>268</v>
      </c>
      <c r="N272" s="309" t="s">
        <v>603</v>
      </c>
      <c r="O272" s="310">
        <v>0</v>
      </c>
      <c r="P272" s="310">
        <v>0</v>
      </c>
      <c r="R272" s="275">
        <v>5</v>
      </c>
      <c r="S272" s="275" t="s">
        <v>1453</v>
      </c>
      <c r="T272" s="275">
        <v>2</v>
      </c>
    </row>
    <row r="273" spans="2:20" ht="26.4">
      <c r="B273" s="359">
        <v>269</v>
      </c>
      <c r="C273" s="360">
        <v>273</v>
      </c>
      <c r="D273" s="361" t="s">
        <v>778</v>
      </c>
      <c r="E273" s="330">
        <v>0</v>
      </c>
      <c r="F273" s="330">
        <v>1419216565.22</v>
      </c>
      <c r="G273" s="326"/>
      <c r="H273" s="326"/>
      <c r="K273" s="313">
        <v>0</v>
      </c>
      <c r="L273" s="313">
        <v>1009380000</v>
      </c>
      <c r="M273" s="308">
        <v>269</v>
      </c>
      <c r="N273" s="309" t="s">
        <v>778</v>
      </c>
      <c r="O273" s="310">
        <v>0</v>
      </c>
      <c r="P273" s="310">
        <v>0</v>
      </c>
      <c r="R273" s="258">
        <v>5</v>
      </c>
      <c r="S273" s="258" t="s">
        <v>1453</v>
      </c>
      <c r="T273" s="258">
        <v>2</v>
      </c>
    </row>
    <row r="274" spans="2:20" ht="26.4">
      <c r="B274" s="359">
        <v>270</v>
      </c>
      <c r="C274" s="360">
        <v>274</v>
      </c>
      <c r="D274" s="361" t="s">
        <v>779</v>
      </c>
      <c r="E274" s="330">
        <v>0</v>
      </c>
      <c r="F274" s="330">
        <v>268921416</v>
      </c>
      <c r="G274" s="326"/>
      <c r="H274" s="326"/>
      <c r="K274" s="313">
        <v>0</v>
      </c>
      <c r="L274" s="313">
        <v>705500000</v>
      </c>
      <c r="M274" s="308">
        <v>270</v>
      </c>
      <c r="N274" s="309" t="s">
        <v>779</v>
      </c>
      <c r="O274" s="310">
        <v>0</v>
      </c>
      <c r="P274" s="310">
        <v>0</v>
      </c>
      <c r="R274" s="258">
        <v>5</v>
      </c>
      <c r="S274" s="258" t="s">
        <v>1453</v>
      </c>
      <c r="T274" s="258">
        <v>2</v>
      </c>
    </row>
    <row r="275" spans="2:20" ht="26.4">
      <c r="B275" s="359">
        <v>271</v>
      </c>
      <c r="C275" s="360">
        <v>275</v>
      </c>
      <c r="D275" s="361" t="s">
        <v>780</v>
      </c>
      <c r="E275" s="330">
        <v>0</v>
      </c>
      <c r="F275" s="330">
        <v>38190000</v>
      </c>
      <c r="G275" s="326"/>
      <c r="H275" s="326"/>
      <c r="K275" s="313">
        <v>0</v>
      </c>
      <c r="L275" s="313">
        <v>20095600</v>
      </c>
      <c r="M275" s="308">
        <v>271</v>
      </c>
      <c r="N275" s="309" t="s">
        <v>780</v>
      </c>
      <c r="O275" s="310">
        <v>0</v>
      </c>
      <c r="P275" s="310">
        <v>0</v>
      </c>
      <c r="R275" s="258">
        <v>5</v>
      </c>
      <c r="S275" s="258" t="s">
        <v>1453</v>
      </c>
      <c r="T275" s="258">
        <v>2</v>
      </c>
    </row>
    <row r="276" spans="2:20" ht="26.4">
      <c r="B276" s="359">
        <v>272</v>
      </c>
      <c r="C276" s="360">
        <v>276</v>
      </c>
      <c r="D276" s="361" t="s">
        <v>785</v>
      </c>
      <c r="E276" s="330">
        <v>0</v>
      </c>
      <c r="F276" s="330">
        <v>27755544.149999999</v>
      </c>
      <c r="G276" s="326"/>
      <c r="H276" s="326"/>
      <c r="K276" s="313">
        <v>0</v>
      </c>
      <c r="L276" s="313">
        <v>0</v>
      </c>
      <c r="M276" s="308">
        <v>272</v>
      </c>
      <c r="N276" s="309" t="s">
        <v>785</v>
      </c>
      <c r="O276" s="310">
        <v>0</v>
      </c>
      <c r="P276" s="310">
        <v>0</v>
      </c>
      <c r="R276" s="258">
        <v>5</v>
      </c>
      <c r="S276" s="258" t="s">
        <v>1453</v>
      </c>
      <c r="T276" s="258">
        <v>2</v>
      </c>
    </row>
    <row r="277" spans="2:20" ht="26.4">
      <c r="B277" s="359">
        <v>273</v>
      </c>
      <c r="C277" s="360">
        <v>277</v>
      </c>
      <c r="D277" s="361" t="s">
        <v>786</v>
      </c>
      <c r="E277" s="330">
        <v>0</v>
      </c>
      <c r="F277" s="330">
        <v>179703136</v>
      </c>
      <c r="G277" s="326"/>
      <c r="H277" s="326"/>
      <c r="K277" s="313">
        <v>0</v>
      </c>
      <c r="L277" s="313">
        <v>110905200</v>
      </c>
      <c r="M277" s="308">
        <v>273</v>
      </c>
      <c r="N277" s="309" t="s">
        <v>786</v>
      </c>
      <c r="O277" s="310">
        <v>0</v>
      </c>
      <c r="P277" s="310">
        <v>0</v>
      </c>
      <c r="R277" s="258">
        <v>5</v>
      </c>
      <c r="S277" s="258" t="s">
        <v>1453</v>
      </c>
      <c r="T277" s="258">
        <v>2</v>
      </c>
    </row>
    <row r="278" spans="2:20" ht="26.4">
      <c r="B278" s="359">
        <v>274</v>
      </c>
      <c r="C278" s="360">
        <v>278</v>
      </c>
      <c r="D278" s="361" t="s">
        <v>787</v>
      </c>
      <c r="E278" s="330">
        <v>0</v>
      </c>
      <c r="F278" s="330">
        <v>170394800</v>
      </c>
      <c r="G278" s="326"/>
      <c r="H278" s="326"/>
      <c r="K278" s="313">
        <v>0</v>
      </c>
      <c r="L278" s="313">
        <v>152956400</v>
      </c>
      <c r="M278" s="308">
        <v>274</v>
      </c>
      <c r="N278" s="309" t="s">
        <v>787</v>
      </c>
      <c r="O278" s="310">
        <v>0</v>
      </c>
      <c r="P278" s="310">
        <v>0</v>
      </c>
      <c r="R278" s="258">
        <v>5</v>
      </c>
      <c r="S278" s="258" t="s">
        <v>1453</v>
      </c>
      <c r="T278" s="258">
        <v>2</v>
      </c>
    </row>
    <row r="279" spans="2:20" ht="26.4">
      <c r="B279" s="359">
        <v>275</v>
      </c>
      <c r="C279" s="360">
        <v>279</v>
      </c>
      <c r="D279" s="361" t="s">
        <v>788</v>
      </c>
      <c r="E279" s="330">
        <v>0</v>
      </c>
      <c r="F279" s="330">
        <v>57235729.5</v>
      </c>
      <c r="G279" s="326"/>
      <c r="H279" s="326"/>
      <c r="K279" s="313">
        <v>0</v>
      </c>
      <c r="L279" s="313">
        <v>26995400</v>
      </c>
      <c r="M279" s="308">
        <v>275</v>
      </c>
      <c r="N279" s="309" t="s">
        <v>788</v>
      </c>
      <c r="O279" s="310">
        <v>0</v>
      </c>
      <c r="P279" s="310">
        <v>0</v>
      </c>
      <c r="R279" s="258">
        <v>5</v>
      </c>
      <c r="S279" s="258" t="s">
        <v>1453</v>
      </c>
      <c r="T279" s="258">
        <v>2</v>
      </c>
    </row>
    <row r="280" spans="2:20" ht="21" customHeight="1">
      <c r="B280" s="359">
        <v>276</v>
      </c>
      <c r="C280" s="360">
        <v>280</v>
      </c>
      <c r="D280" s="361" t="s">
        <v>1458</v>
      </c>
      <c r="E280" s="330">
        <v>22187019.41</v>
      </c>
      <c r="F280" s="330">
        <v>0</v>
      </c>
      <c r="G280" s="326"/>
      <c r="H280" s="326"/>
      <c r="I280" s="164">
        <f>+E280</f>
        <v>22187019.41</v>
      </c>
      <c r="M280" s="308">
        <v>276</v>
      </c>
      <c r="N280" s="314" t="s">
        <v>1002</v>
      </c>
      <c r="O280" s="310">
        <v>0</v>
      </c>
      <c r="P280" s="310">
        <v>0</v>
      </c>
      <c r="R280" s="258">
        <v>5</v>
      </c>
      <c r="S280" s="258" t="s">
        <v>1453</v>
      </c>
      <c r="T280" s="258">
        <v>2</v>
      </c>
    </row>
    <row r="281" spans="2:20" ht="20.25" customHeight="1">
      <c r="B281" s="359">
        <v>277</v>
      </c>
      <c r="C281" s="360">
        <v>281</v>
      </c>
      <c r="D281" s="361" t="s">
        <v>1401</v>
      </c>
      <c r="E281" s="330">
        <v>6510437.8700000001</v>
      </c>
      <c r="F281" s="330">
        <v>0</v>
      </c>
      <c r="G281" s="326"/>
      <c r="H281" s="326"/>
      <c r="M281" s="308">
        <v>277</v>
      </c>
      <c r="N281" s="314" t="s">
        <v>1401</v>
      </c>
      <c r="O281" s="310">
        <v>0</v>
      </c>
      <c r="P281" s="310">
        <v>0</v>
      </c>
      <c r="R281" s="258">
        <v>5</v>
      </c>
      <c r="S281" s="258" t="s">
        <v>1453</v>
      </c>
      <c r="T281" s="258">
        <v>2</v>
      </c>
    </row>
    <row r="282" spans="2:20" ht="18" customHeight="1">
      <c r="B282" s="359">
        <v>278</v>
      </c>
      <c r="C282" s="360">
        <v>282</v>
      </c>
      <c r="D282" s="361" t="s">
        <v>1402</v>
      </c>
      <c r="E282" s="330">
        <v>0</v>
      </c>
      <c r="F282" s="330">
        <v>0</v>
      </c>
      <c r="G282" s="326"/>
      <c r="H282" s="326"/>
      <c r="I282" s="164">
        <f>+E281+E282</f>
        <v>6510437.8700000001</v>
      </c>
      <c r="M282" s="308">
        <v>278</v>
      </c>
      <c r="N282" s="314" t="s">
        <v>1402</v>
      </c>
      <c r="O282" s="310">
        <v>0</v>
      </c>
      <c r="P282" s="310">
        <v>0</v>
      </c>
      <c r="R282" s="258">
        <v>5</v>
      </c>
      <c r="S282" s="258" t="s">
        <v>1453</v>
      </c>
      <c r="T282" s="258">
        <v>2</v>
      </c>
    </row>
    <row r="283" spans="2:20" ht="17.25" customHeight="1">
      <c r="B283" s="359">
        <v>279</v>
      </c>
      <c r="C283" s="360">
        <v>283</v>
      </c>
      <c r="D283" s="361" t="s">
        <v>1444</v>
      </c>
      <c r="E283" s="330">
        <v>0</v>
      </c>
      <c r="F283" s="330">
        <v>0</v>
      </c>
      <c r="G283" s="326"/>
      <c r="H283" s="326"/>
      <c r="I283" s="175">
        <f>SUM(I280:I282)</f>
        <v>28697457.280000001</v>
      </c>
      <c r="M283" s="308">
        <v>279</v>
      </c>
      <c r="N283" s="314" t="s">
        <v>1444</v>
      </c>
      <c r="O283" s="310">
        <v>0</v>
      </c>
      <c r="P283" s="310">
        <v>0</v>
      </c>
      <c r="R283" s="258">
        <v>5</v>
      </c>
      <c r="S283" s="258" t="s">
        <v>1453</v>
      </c>
      <c r="T283" s="258">
        <v>2</v>
      </c>
    </row>
    <row r="284" spans="2:20" ht="25.5" customHeight="1">
      <c r="B284" s="359">
        <v>280</v>
      </c>
      <c r="C284" s="360">
        <v>284</v>
      </c>
      <c r="D284" s="361" t="s">
        <v>1073</v>
      </c>
      <c r="E284" s="330">
        <v>0</v>
      </c>
      <c r="F284" s="330">
        <v>0</v>
      </c>
      <c r="G284" s="326"/>
      <c r="H284" s="326"/>
      <c r="I284" s="164">
        <f>+E284+E283</f>
        <v>0</v>
      </c>
      <c r="M284" s="308">
        <v>280</v>
      </c>
      <c r="N284" s="309" t="s">
        <v>1073</v>
      </c>
      <c r="O284" s="310">
        <v>0</v>
      </c>
      <c r="P284" s="310">
        <v>0</v>
      </c>
      <c r="R284" s="258">
        <v>5</v>
      </c>
      <c r="S284" s="258" t="s">
        <v>1453</v>
      </c>
      <c r="T284" s="258">
        <v>2</v>
      </c>
    </row>
    <row r="285" spans="2:20" ht="13.8">
      <c r="B285" s="359">
        <v>281</v>
      </c>
      <c r="C285" s="360">
        <v>285</v>
      </c>
      <c r="D285" s="361" t="s">
        <v>1445</v>
      </c>
      <c r="E285" s="330">
        <v>0</v>
      </c>
      <c r="F285" s="330">
        <v>0</v>
      </c>
      <c r="G285" s="326"/>
      <c r="H285" s="326"/>
      <c r="M285" s="308">
        <v>281</v>
      </c>
      <c r="N285" s="314" t="s">
        <v>1445</v>
      </c>
      <c r="O285" s="310">
        <v>0</v>
      </c>
      <c r="P285" s="310">
        <v>0</v>
      </c>
      <c r="R285" s="258">
        <v>5</v>
      </c>
      <c r="S285" s="258" t="s">
        <v>1453</v>
      </c>
      <c r="T285" s="258">
        <v>2</v>
      </c>
    </row>
    <row r="286" spans="2:20" ht="19.5" customHeight="1">
      <c r="B286" s="359">
        <v>282</v>
      </c>
      <c r="C286" s="360">
        <v>286</v>
      </c>
      <c r="D286" s="361" t="s">
        <v>651</v>
      </c>
      <c r="E286" s="330">
        <v>874816</v>
      </c>
      <c r="F286" s="330">
        <v>0</v>
      </c>
      <c r="G286" s="326"/>
      <c r="H286" s="326"/>
      <c r="M286" s="308">
        <v>282</v>
      </c>
      <c r="N286" s="309" t="s">
        <v>651</v>
      </c>
      <c r="O286" s="310">
        <v>0</v>
      </c>
      <c r="P286" s="310">
        <v>0</v>
      </c>
      <c r="R286" s="258">
        <v>5</v>
      </c>
      <c r="S286" s="258" t="s">
        <v>1453</v>
      </c>
      <c r="T286" s="258">
        <v>2</v>
      </c>
    </row>
    <row r="287" spans="2:20" ht="18" customHeight="1">
      <c r="B287" s="359">
        <v>283</v>
      </c>
      <c r="C287" s="360">
        <v>287</v>
      </c>
      <c r="D287" s="361" t="s">
        <v>1161</v>
      </c>
      <c r="E287" s="330">
        <v>0</v>
      </c>
      <c r="F287" s="330">
        <v>0</v>
      </c>
      <c r="G287" s="326"/>
      <c r="H287" s="326"/>
      <c r="M287" s="308">
        <v>283</v>
      </c>
      <c r="N287" s="309" t="s">
        <v>1161</v>
      </c>
      <c r="O287" s="310">
        <v>0</v>
      </c>
      <c r="P287" s="310">
        <v>0</v>
      </c>
      <c r="R287" s="258">
        <v>5</v>
      </c>
      <c r="S287" s="258" t="s">
        <v>1453</v>
      </c>
      <c r="T287" s="258">
        <v>2</v>
      </c>
    </row>
    <row r="288" spans="2:20" ht="18.75" customHeight="1">
      <c r="B288" s="359">
        <v>284</v>
      </c>
      <c r="C288" s="360">
        <v>288</v>
      </c>
      <c r="D288" s="361" t="s">
        <v>1020</v>
      </c>
      <c r="E288" s="330">
        <v>0</v>
      </c>
      <c r="F288" s="330">
        <v>0</v>
      </c>
      <c r="G288" s="326"/>
      <c r="H288" s="326"/>
      <c r="M288" s="308">
        <v>284</v>
      </c>
      <c r="N288" s="309" t="s">
        <v>1020</v>
      </c>
      <c r="O288" s="310">
        <v>0</v>
      </c>
      <c r="P288" s="310">
        <v>0</v>
      </c>
      <c r="R288" s="258">
        <v>5</v>
      </c>
      <c r="S288" s="258" t="s">
        <v>1453</v>
      </c>
      <c r="T288" s="258">
        <v>2</v>
      </c>
    </row>
    <row r="289" spans="1:20" ht="26.4">
      <c r="B289" s="359">
        <v>285</v>
      </c>
      <c r="C289" s="360">
        <v>289</v>
      </c>
      <c r="D289" s="361" t="s">
        <v>1021</v>
      </c>
      <c r="E289" s="330">
        <v>0</v>
      </c>
      <c r="F289" s="330">
        <v>11870924</v>
      </c>
      <c r="G289" s="326"/>
      <c r="H289" s="326"/>
      <c r="M289" s="308">
        <v>285</v>
      </c>
      <c r="N289" s="309" t="s">
        <v>1021</v>
      </c>
      <c r="O289" s="310">
        <v>0</v>
      </c>
      <c r="P289" s="310">
        <v>0</v>
      </c>
      <c r="R289" s="258">
        <v>5</v>
      </c>
      <c r="S289" s="258" t="s">
        <v>1453</v>
      </c>
      <c r="T289" s="258">
        <v>2</v>
      </c>
    </row>
    <row r="290" spans="1:20" ht="26.4">
      <c r="B290" s="359">
        <v>286</v>
      </c>
      <c r="C290" s="360">
        <v>290</v>
      </c>
      <c r="D290" s="361" t="s">
        <v>1022</v>
      </c>
      <c r="E290" s="330">
        <v>0</v>
      </c>
      <c r="F290" s="330">
        <v>874816</v>
      </c>
      <c r="G290" s="326"/>
      <c r="H290" s="326"/>
      <c r="M290" s="308">
        <v>286</v>
      </c>
      <c r="N290" s="309" t="s">
        <v>1022</v>
      </c>
      <c r="O290" s="310">
        <v>0</v>
      </c>
      <c r="P290" s="310">
        <v>0</v>
      </c>
      <c r="R290" s="258">
        <v>5</v>
      </c>
      <c r="S290" s="258" t="s">
        <v>1453</v>
      </c>
      <c r="T290" s="258">
        <v>2</v>
      </c>
    </row>
    <row r="291" spans="1:20" ht="24" customHeight="1">
      <c r="B291" s="359">
        <v>287</v>
      </c>
      <c r="C291" s="360">
        <v>291</v>
      </c>
      <c r="D291" s="361" t="s">
        <v>1023</v>
      </c>
      <c r="E291" s="330">
        <v>0</v>
      </c>
      <c r="F291" s="330">
        <v>0</v>
      </c>
      <c r="G291" s="326"/>
      <c r="H291" s="326"/>
      <c r="M291" s="308">
        <v>287</v>
      </c>
      <c r="N291" s="309" t="s">
        <v>1023</v>
      </c>
      <c r="O291" s="310">
        <v>0</v>
      </c>
      <c r="P291" s="310">
        <v>0</v>
      </c>
      <c r="R291" s="258">
        <v>5</v>
      </c>
      <c r="S291" s="258" t="s">
        <v>1453</v>
      </c>
      <c r="T291" s="258">
        <v>2</v>
      </c>
    </row>
    <row r="292" spans="1:20" ht="26.4">
      <c r="B292" s="359">
        <v>288</v>
      </c>
      <c r="C292" s="360">
        <v>292</v>
      </c>
      <c r="D292" s="361" t="s">
        <v>1024</v>
      </c>
      <c r="E292" s="330">
        <v>0</v>
      </c>
      <c r="F292" s="330">
        <v>0</v>
      </c>
      <c r="G292" s="326"/>
      <c r="H292" s="326"/>
      <c r="M292" s="308">
        <v>288</v>
      </c>
      <c r="N292" s="309" t="s">
        <v>1024</v>
      </c>
      <c r="O292" s="310">
        <v>0</v>
      </c>
      <c r="P292" s="310">
        <v>0</v>
      </c>
      <c r="R292" s="258">
        <v>5</v>
      </c>
      <c r="S292" s="258" t="s">
        <v>1453</v>
      </c>
      <c r="T292" s="258">
        <v>2</v>
      </c>
    </row>
    <row r="293" spans="1:20" s="281" customFormat="1" ht="13.8">
      <c r="A293" s="280"/>
      <c r="B293" s="363">
        <v>289</v>
      </c>
      <c r="C293" s="363">
        <v>293</v>
      </c>
      <c r="D293" s="361" t="s">
        <v>1493</v>
      </c>
      <c r="E293" s="330">
        <v>2511660000</v>
      </c>
      <c r="F293" s="330">
        <v>0</v>
      </c>
      <c r="G293" s="326"/>
      <c r="H293" s="326"/>
      <c r="I293" s="164">
        <v>2057637000</v>
      </c>
      <c r="J293" s="298">
        <v>351485552.33999997</v>
      </c>
      <c r="K293" s="149"/>
      <c r="L293" s="149"/>
      <c r="M293" s="312">
        <v>289</v>
      </c>
      <c r="N293" s="309" t="s">
        <v>1493</v>
      </c>
      <c r="O293" s="310">
        <v>0</v>
      </c>
      <c r="P293" s="310">
        <v>0</v>
      </c>
      <c r="R293" s="280">
        <v>5</v>
      </c>
      <c r="S293" s="280" t="s">
        <v>1453</v>
      </c>
      <c r="T293" s="280">
        <v>2</v>
      </c>
    </row>
    <row r="294" spans="1:20" s="281" customFormat="1" ht="26.4">
      <c r="A294" s="280"/>
      <c r="B294" s="363">
        <v>290</v>
      </c>
      <c r="C294" s="363">
        <v>294</v>
      </c>
      <c r="D294" s="361" t="s">
        <v>1494</v>
      </c>
      <c r="E294" s="330">
        <v>671290000</v>
      </c>
      <c r="F294" s="330">
        <v>0</v>
      </c>
      <c r="G294" s="326"/>
      <c r="H294" s="326"/>
      <c r="I294" s="164">
        <v>662763000</v>
      </c>
      <c r="J294" s="299">
        <v>113213175.66</v>
      </c>
      <c r="K294" s="149"/>
      <c r="L294" s="149"/>
      <c r="M294" s="312">
        <v>290</v>
      </c>
      <c r="N294" s="309" t="s">
        <v>1494</v>
      </c>
      <c r="O294" s="310">
        <v>0</v>
      </c>
      <c r="P294" s="310">
        <v>0</v>
      </c>
      <c r="R294" s="280">
        <v>5</v>
      </c>
      <c r="S294" s="280" t="s">
        <v>1453</v>
      </c>
      <c r="T294" s="280">
        <v>2</v>
      </c>
    </row>
    <row r="295" spans="1:20" s="281" customFormat="1" ht="26.4">
      <c r="A295" s="280"/>
      <c r="B295" s="363">
        <v>291</v>
      </c>
      <c r="C295" s="363">
        <v>295</v>
      </c>
      <c r="D295" s="361" t="s">
        <v>1495</v>
      </c>
      <c r="E295" s="330">
        <v>67630000</v>
      </c>
      <c r="F295" s="330">
        <v>0</v>
      </c>
      <c r="G295" s="326"/>
      <c r="H295" s="326"/>
      <c r="I295" s="164">
        <v>50478750</v>
      </c>
      <c r="J295" s="299">
        <v>8622780.0749999993</v>
      </c>
      <c r="K295" s="149"/>
      <c r="L295" s="149"/>
      <c r="M295" s="312">
        <v>291</v>
      </c>
      <c r="N295" s="309" t="s">
        <v>1495</v>
      </c>
      <c r="O295" s="310">
        <v>0</v>
      </c>
      <c r="P295" s="310">
        <v>0</v>
      </c>
      <c r="R295" s="280">
        <v>5</v>
      </c>
      <c r="S295" s="280" t="s">
        <v>1453</v>
      </c>
      <c r="T295" s="280">
        <v>2</v>
      </c>
    </row>
    <row r="296" spans="1:20" s="281" customFormat="1" ht="26.4">
      <c r="A296" s="280"/>
      <c r="B296" s="363">
        <v>292</v>
      </c>
      <c r="C296" s="363">
        <v>296</v>
      </c>
      <c r="D296" s="361" t="s">
        <v>955</v>
      </c>
      <c r="E296" s="330">
        <v>87450000</v>
      </c>
      <c r="F296" s="330">
        <v>0</v>
      </c>
      <c r="G296" s="326"/>
      <c r="H296" s="326"/>
      <c r="I296" s="164">
        <v>28792500</v>
      </c>
      <c r="J296" s="300">
        <v>4918334.8499999996</v>
      </c>
      <c r="K296" s="149"/>
      <c r="L296" s="149"/>
      <c r="M296" s="312">
        <v>292</v>
      </c>
      <c r="N296" s="309" t="s">
        <v>955</v>
      </c>
      <c r="O296" s="310">
        <v>0</v>
      </c>
      <c r="P296" s="310">
        <v>0</v>
      </c>
      <c r="R296" s="280">
        <v>5</v>
      </c>
      <c r="S296" s="280" t="s">
        <v>1453</v>
      </c>
      <c r="T296" s="280">
        <v>2</v>
      </c>
    </row>
    <row r="297" spans="1:20" ht="26.4">
      <c r="B297" s="359">
        <v>293</v>
      </c>
      <c r="C297" s="360">
        <v>297</v>
      </c>
      <c r="D297" s="362" t="s">
        <v>1055</v>
      </c>
      <c r="E297" s="330">
        <v>0</v>
      </c>
      <c r="F297" s="330">
        <v>2511660000</v>
      </c>
      <c r="G297" s="326"/>
      <c r="H297" s="326"/>
      <c r="I297" s="164">
        <f>+E297*73</f>
        <v>0</v>
      </c>
      <c r="K297" s="315">
        <v>2007000000</v>
      </c>
      <c r="L297" s="315">
        <v>0</v>
      </c>
      <c r="M297" s="308">
        <v>293</v>
      </c>
      <c r="N297" s="309" t="s">
        <v>1055</v>
      </c>
      <c r="O297" s="310">
        <v>0</v>
      </c>
      <c r="P297" s="310">
        <v>0</v>
      </c>
      <c r="R297" s="258">
        <v>5</v>
      </c>
      <c r="S297" s="258" t="s">
        <v>1453</v>
      </c>
      <c r="T297" s="258">
        <v>2</v>
      </c>
    </row>
    <row r="298" spans="1:20" ht="26.4">
      <c r="B298" s="359">
        <v>294</v>
      </c>
      <c r="C298" s="360">
        <v>298</v>
      </c>
      <c r="D298" s="362" t="s">
        <v>1056</v>
      </c>
      <c r="E298" s="330">
        <v>0</v>
      </c>
      <c r="F298" s="330">
        <v>671290000</v>
      </c>
      <c r="G298" s="326"/>
      <c r="H298" s="326"/>
      <c r="I298" s="164">
        <f>+E298*73</f>
        <v>0</v>
      </c>
      <c r="K298" s="315">
        <v>602000000</v>
      </c>
      <c r="L298" s="315">
        <v>0</v>
      </c>
      <c r="M298" s="308">
        <v>294</v>
      </c>
      <c r="N298" s="309" t="s">
        <v>1056</v>
      </c>
      <c r="O298" s="310">
        <v>0</v>
      </c>
      <c r="P298" s="310">
        <v>0</v>
      </c>
      <c r="R298" s="258">
        <v>5</v>
      </c>
      <c r="S298" s="258" t="s">
        <v>1453</v>
      </c>
      <c r="T298" s="258">
        <v>2</v>
      </c>
    </row>
    <row r="299" spans="1:20" ht="26.4">
      <c r="B299" s="359">
        <v>295</v>
      </c>
      <c r="C299" s="360">
        <v>299</v>
      </c>
      <c r="D299" s="362" t="s">
        <v>696</v>
      </c>
      <c r="E299" s="330">
        <v>0</v>
      </c>
      <c r="F299" s="330">
        <v>67630000</v>
      </c>
      <c r="G299" s="326"/>
      <c r="H299" s="326"/>
      <c r="I299" s="164">
        <f>+E299*73</f>
        <v>0</v>
      </c>
      <c r="K299" s="315">
        <v>50478000</v>
      </c>
      <c r="L299" s="315">
        <v>0</v>
      </c>
      <c r="M299" s="308">
        <v>295</v>
      </c>
      <c r="N299" s="309" t="s">
        <v>696</v>
      </c>
      <c r="O299" s="310">
        <v>0</v>
      </c>
      <c r="P299" s="310">
        <v>0</v>
      </c>
      <c r="R299" s="258">
        <v>5</v>
      </c>
      <c r="S299" s="258" t="s">
        <v>1453</v>
      </c>
      <c r="T299" s="258">
        <v>2</v>
      </c>
    </row>
    <row r="300" spans="1:20" ht="26.4">
      <c r="B300" s="359">
        <v>296</v>
      </c>
      <c r="C300" s="360">
        <v>300</v>
      </c>
      <c r="D300" s="362" t="s">
        <v>956</v>
      </c>
      <c r="E300" s="330">
        <v>0</v>
      </c>
      <c r="F300" s="330">
        <v>87450000</v>
      </c>
      <c r="G300" s="326"/>
      <c r="H300" s="326"/>
      <c r="K300" s="315">
        <v>28792000</v>
      </c>
      <c r="L300" s="315">
        <v>0</v>
      </c>
      <c r="M300" s="308">
        <v>296</v>
      </c>
      <c r="N300" s="309" t="s">
        <v>956</v>
      </c>
      <c r="O300" s="310">
        <v>0</v>
      </c>
      <c r="P300" s="310">
        <v>0</v>
      </c>
      <c r="R300" s="258">
        <v>5</v>
      </c>
      <c r="S300" s="258" t="s">
        <v>1453</v>
      </c>
      <c r="T300" s="258">
        <v>2</v>
      </c>
    </row>
    <row r="301" spans="1:20" ht="13.8">
      <c r="B301" s="359">
        <v>297</v>
      </c>
      <c r="C301" s="360">
        <v>301</v>
      </c>
      <c r="D301" s="361" t="s">
        <v>697</v>
      </c>
      <c r="E301" s="330">
        <v>0</v>
      </c>
      <c r="F301" s="330">
        <v>0</v>
      </c>
      <c r="G301" s="326"/>
      <c r="H301" s="326"/>
      <c r="K301" s="315">
        <v>0</v>
      </c>
      <c r="L301" s="315">
        <v>2007000000</v>
      </c>
      <c r="M301" s="308">
        <v>297</v>
      </c>
      <c r="N301" s="309" t="s">
        <v>697</v>
      </c>
      <c r="O301" s="310">
        <v>0</v>
      </c>
      <c r="P301" s="310">
        <v>0</v>
      </c>
      <c r="R301" s="258">
        <v>2</v>
      </c>
      <c r="S301" s="258" t="s">
        <v>1450</v>
      </c>
      <c r="T301" s="258">
        <v>2</v>
      </c>
    </row>
    <row r="302" spans="1:20" ht="26.4">
      <c r="B302" s="359">
        <v>298</v>
      </c>
      <c r="C302" s="360">
        <v>302</v>
      </c>
      <c r="D302" s="361" t="s">
        <v>1035</v>
      </c>
      <c r="E302" s="330">
        <v>0</v>
      </c>
      <c r="F302" s="330">
        <v>60000000.450000003</v>
      </c>
      <c r="G302" s="326"/>
      <c r="H302" s="326"/>
      <c r="K302" s="315">
        <v>0</v>
      </c>
      <c r="L302" s="315">
        <v>602000000</v>
      </c>
      <c r="M302" s="308">
        <v>298</v>
      </c>
      <c r="N302" s="309" t="s">
        <v>1035</v>
      </c>
      <c r="O302" s="310">
        <v>0</v>
      </c>
      <c r="P302" s="310">
        <v>0</v>
      </c>
      <c r="R302" s="258">
        <v>4</v>
      </c>
      <c r="S302" s="258" t="s">
        <v>284</v>
      </c>
      <c r="T302" s="258">
        <v>2</v>
      </c>
    </row>
    <row r="303" spans="1:20" ht="13.8">
      <c r="B303" s="359">
        <v>299</v>
      </c>
      <c r="C303" s="360">
        <v>303</v>
      </c>
      <c r="D303" s="361" t="s">
        <v>45</v>
      </c>
      <c r="E303" s="330">
        <v>397384.47</v>
      </c>
      <c r="F303" s="330">
        <v>0</v>
      </c>
      <c r="G303" s="326"/>
      <c r="H303" s="326"/>
      <c r="K303" s="315">
        <v>0</v>
      </c>
      <c r="L303" s="315">
        <v>50478000</v>
      </c>
      <c r="M303" s="308">
        <v>299</v>
      </c>
      <c r="N303" s="309" t="s">
        <v>45</v>
      </c>
      <c r="O303" s="310">
        <v>0</v>
      </c>
      <c r="P303" s="310">
        <v>0</v>
      </c>
      <c r="R303" s="258">
        <v>2</v>
      </c>
      <c r="S303" s="258" t="s">
        <v>1450</v>
      </c>
      <c r="T303" s="258">
        <v>2</v>
      </c>
    </row>
    <row r="304" spans="1:20" ht="26.4">
      <c r="B304" s="359">
        <v>300</v>
      </c>
      <c r="C304" s="360">
        <v>304</v>
      </c>
      <c r="D304" s="361" t="s">
        <v>907</v>
      </c>
      <c r="E304" s="330">
        <v>0</v>
      </c>
      <c r="F304" s="330">
        <v>14206664.699999999</v>
      </c>
      <c r="G304" s="326"/>
      <c r="H304" s="326"/>
      <c r="K304" s="315">
        <v>0</v>
      </c>
      <c r="L304" s="315">
        <v>28792000</v>
      </c>
      <c r="M304" s="308">
        <v>300</v>
      </c>
      <c r="N304" s="309" t="s">
        <v>907</v>
      </c>
      <c r="O304" s="310">
        <v>0</v>
      </c>
      <c r="P304" s="310">
        <v>0</v>
      </c>
      <c r="R304" s="258">
        <v>2</v>
      </c>
      <c r="S304" s="258" t="s">
        <v>1450</v>
      </c>
      <c r="T304" s="258">
        <v>2</v>
      </c>
    </row>
    <row r="305" spans="2:20" ht="13.8">
      <c r="B305" s="359">
        <v>301</v>
      </c>
      <c r="C305" s="360">
        <v>305</v>
      </c>
      <c r="D305" s="361" t="s">
        <v>1036</v>
      </c>
      <c r="E305" s="330">
        <v>0</v>
      </c>
      <c r="F305" s="330">
        <v>0</v>
      </c>
      <c r="G305" s="326"/>
      <c r="H305" s="326"/>
      <c r="M305" s="308">
        <v>301</v>
      </c>
      <c r="N305" s="309" t="s">
        <v>1036</v>
      </c>
      <c r="O305" s="310">
        <v>0</v>
      </c>
      <c r="P305" s="310">
        <v>0</v>
      </c>
      <c r="R305" s="258">
        <v>2</v>
      </c>
      <c r="S305" s="258" t="s">
        <v>1450</v>
      </c>
      <c r="T305" s="258">
        <v>2</v>
      </c>
    </row>
    <row r="306" spans="2:20" ht="26.4">
      <c r="B306" s="359">
        <v>302</v>
      </c>
      <c r="C306" s="360">
        <v>306</v>
      </c>
      <c r="D306" s="361" t="s">
        <v>909</v>
      </c>
      <c r="E306" s="330">
        <v>5000</v>
      </c>
      <c r="F306" s="330">
        <v>0</v>
      </c>
      <c r="G306" s="326"/>
      <c r="H306" s="326"/>
      <c r="M306" s="308">
        <v>302</v>
      </c>
      <c r="N306" s="309" t="s">
        <v>909</v>
      </c>
      <c r="O306" s="310">
        <v>0</v>
      </c>
      <c r="P306" s="310">
        <v>0</v>
      </c>
      <c r="R306" s="258">
        <v>2</v>
      </c>
      <c r="S306" s="258" t="s">
        <v>1450</v>
      </c>
      <c r="T306" s="258">
        <v>2</v>
      </c>
    </row>
    <row r="307" spans="2:20" ht="26.4">
      <c r="B307" s="359">
        <v>303</v>
      </c>
      <c r="C307" s="360">
        <v>307</v>
      </c>
      <c r="D307" s="361" t="s">
        <v>200</v>
      </c>
      <c r="E307" s="330">
        <v>687300</v>
      </c>
      <c r="F307" s="330">
        <v>0</v>
      </c>
      <c r="G307" s="326"/>
      <c r="H307" s="326"/>
      <c r="M307" s="308">
        <v>303</v>
      </c>
      <c r="N307" s="309" t="s">
        <v>200</v>
      </c>
      <c r="O307" s="310">
        <v>0</v>
      </c>
      <c r="P307" s="310">
        <v>0</v>
      </c>
      <c r="R307" s="258">
        <v>2</v>
      </c>
      <c r="S307" s="258" t="s">
        <v>1450</v>
      </c>
      <c r="T307" s="258">
        <v>2</v>
      </c>
    </row>
    <row r="308" spans="2:20" ht="26.4">
      <c r="B308" s="359">
        <v>304</v>
      </c>
      <c r="C308" s="360">
        <v>308</v>
      </c>
      <c r="D308" s="361" t="s">
        <v>201</v>
      </c>
      <c r="E308" s="330">
        <v>24150</v>
      </c>
      <c r="F308" s="330">
        <v>0</v>
      </c>
      <c r="G308" s="326"/>
      <c r="H308" s="326"/>
      <c r="M308" s="308">
        <v>304</v>
      </c>
      <c r="N308" s="309" t="s">
        <v>201</v>
      </c>
      <c r="O308" s="310">
        <v>0</v>
      </c>
      <c r="P308" s="310">
        <v>0</v>
      </c>
      <c r="R308" s="258">
        <v>2</v>
      </c>
      <c r="S308" s="258" t="s">
        <v>1450</v>
      </c>
      <c r="T308" s="258">
        <v>2</v>
      </c>
    </row>
    <row r="309" spans="2:20" ht="26.4">
      <c r="B309" s="359">
        <v>305</v>
      </c>
      <c r="C309" s="360">
        <v>309</v>
      </c>
      <c r="D309" s="361" t="s">
        <v>202</v>
      </c>
      <c r="E309" s="330">
        <v>133980</v>
      </c>
      <c r="F309" s="330">
        <v>0</v>
      </c>
      <c r="G309" s="326"/>
      <c r="H309" s="326"/>
      <c r="M309" s="308">
        <v>305</v>
      </c>
      <c r="N309" s="309" t="s">
        <v>202</v>
      </c>
      <c r="O309" s="310">
        <v>0</v>
      </c>
      <c r="P309" s="310">
        <v>0</v>
      </c>
      <c r="R309" s="258">
        <v>2</v>
      </c>
      <c r="S309" s="258" t="s">
        <v>1450</v>
      </c>
      <c r="T309" s="258">
        <v>2</v>
      </c>
    </row>
    <row r="310" spans="2:20" ht="13.8">
      <c r="B310" s="359">
        <v>306</v>
      </c>
      <c r="C310" s="360">
        <v>310</v>
      </c>
      <c r="D310" s="361" t="s">
        <v>203</v>
      </c>
      <c r="E310" s="330">
        <v>1600</v>
      </c>
      <c r="F310" s="330">
        <v>0</v>
      </c>
      <c r="G310" s="326"/>
      <c r="H310" s="326"/>
      <c r="M310" s="308">
        <v>306</v>
      </c>
      <c r="N310" s="309" t="s">
        <v>203</v>
      </c>
      <c r="O310" s="310">
        <v>0</v>
      </c>
      <c r="P310" s="310">
        <v>0</v>
      </c>
      <c r="R310" s="258">
        <v>2</v>
      </c>
      <c r="S310" s="258" t="s">
        <v>1450</v>
      </c>
      <c r="T310" s="258">
        <v>2</v>
      </c>
    </row>
    <row r="311" spans="2:20" ht="26.4">
      <c r="B311" s="359">
        <v>307</v>
      </c>
      <c r="C311" s="360">
        <v>311</v>
      </c>
      <c r="D311" s="361" t="s">
        <v>943</v>
      </c>
      <c r="E311" s="330">
        <v>6000</v>
      </c>
      <c r="F311" s="330">
        <v>0</v>
      </c>
      <c r="G311" s="326"/>
      <c r="H311" s="326"/>
      <c r="M311" s="308">
        <v>307</v>
      </c>
      <c r="N311" s="309" t="s">
        <v>943</v>
      </c>
      <c r="O311" s="310">
        <v>0</v>
      </c>
      <c r="P311" s="310">
        <v>0</v>
      </c>
      <c r="R311" s="258">
        <v>4</v>
      </c>
      <c r="S311" s="258" t="s">
        <v>284</v>
      </c>
      <c r="T311" s="258">
        <v>2</v>
      </c>
    </row>
    <row r="312" spans="2:20" ht="26.4">
      <c r="B312" s="359">
        <v>308</v>
      </c>
      <c r="C312" s="360">
        <v>312</v>
      </c>
      <c r="D312" s="361" t="s">
        <v>3</v>
      </c>
      <c r="E312" s="330">
        <v>1000</v>
      </c>
      <c r="F312" s="330">
        <v>0</v>
      </c>
      <c r="G312" s="326"/>
      <c r="H312" s="326"/>
      <c r="M312" s="308">
        <v>308</v>
      </c>
      <c r="N312" s="309" t="s">
        <v>3</v>
      </c>
      <c r="O312" s="310">
        <v>0</v>
      </c>
      <c r="P312" s="310">
        <v>0</v>
      </c>
      <c r="R312" s="258">
        <v>4</v>
      </c>
      <c r="S312" s="258" t="s">
        <v>284</v>
      </c>
      <c r="T312" s="258">
        <v>2</v>
      </c>
    </row>
    <row r="313" spans="2:20" ht="13.8">
      <c r="B313" s="359">
        <v>309</v>
      </c>
      <c r="C313" s="360">
        <v>313</v>
      </c>
      <c r="D313" s="361" t="s">
        <v>900</v>
      </c>
      <c r="E313" s="330">
        <v>0</v>
      </c>
      <c r="F313" s="330">
        <v>800000</v>
      </c>
      <c r="G313" s="326"/>
      <c r="H313" s="326"/>
      <c r="M313" s="308">
        <v>309</v>
      </c>
      <c r="N313" s="309" t="s">
        <v>900</v>
      </c>
      <c r="O313" s="310">
        <v>0</v>
      </c>
      <c r="P313" s="310">
        <v>0</v>
      </c>
      <c r="R313" s="258">
        <v>2</v>
      </c>
      <c r="S313" s="258" t="s">
        <v>1450</v>
      </c>
      <c r="T313" s="258">
        <v>2</v>
      </c>
    </row>
    <row r="314" spans="2:20" ht="13.8">
      <c r="B314" s="359">
        <v>310</v>
      </c>
      <c r="C314" s="360">
        <v>314</v>
      </c>
      <c r="D314" s="361" t="s">
        <v>1165</v>
      </c>
      <c r="E314" s="330">
        <v>0</v>
      </c>
      <c r="F314" s="330">
        <v>0</v>
      </c>
      <c r="G314" s="326"/>
      <c r="H314" s="326"/>
      <c r="M314" s="308">
        <v>310</v>
      </c>
      <c r="N314" s="309" t="s">
        <v>1165</v>
      </c>
      <c r="O314" s="310">
        <v>0</v>
      </c>
      <c r="P314" s="310">
        <v>0</v>
      </c>
      <c r="R314" s="258">
        <v>2</v>
      </c>
      <c r="S314" s="258" t="s">
        <v>1450</v>
      </c>
      <c r="T314" s="258">
        <v>2</v>
      </c>
    </row>
    <row r="315" spans="2:20" ht="13.8">
      <c r="B315" s="359">
        <v>311</v>
      </c>
      <c r="C315" s="360">
        <v>315</v>
      </c>
      <c r="D315" s="361" t="s">
        <v>4</v>
      </c>
      <c r="E315" s="330">
        <v>0</v>
      </c>
      <c r="F315" s="330">
        <v>0</v>
      </c>
      <c r="G315" s="326"/>
      <c r="H315" s="326"/>
      <c r="M315" s="308">
        <v>311</v>
      </c>
      <c r="N315" s="309" t="s">
        <v>4</v>
      </c>
      <c r="O315" s="310">
        <v>0</v>
      </c>
      <c r="P315" s="310">
        <v>0</v>
      </c>
      <c r="R315" s="258">
        <v>2</v>
      </c>
      <c r="S315" s="258" t="s">
        <v>1450</v>
      </c>
      <c r="T315" s="258">
        <v>2</v>
      </c>
    </row>
    <row r="316" spans="2:20" ht="13.8">
      <c r="B316" s="359">
        <v>312</v>
      </c>
      <c r="C316" s="360">
        <v>316</v>
      </c>
      <c r="D316" s="361" t="s">
        <v>76</v>
      </c>
      <c r="E316" s="330">
        <v>2714141.62</v>
      </c>
      <c r="F316" s="330">
        <v>0</v>
      </c>
      <c r="G316" s="326"/>
      <c r="H316" s="326"/>
      <c r="M316" s="308">
        <v>312</v>
      </c>
      <c r="N316" s="309" t="s">
        <v>76</v>
      </c>
      <c r="O316" s="310">
        <v>0</v>
      </c>
      <c r="P316" s="310">
        <v>0</v>
      </c>
      <c r="R316" s="258">
        <v>2</v>
      </c>
      <c r="S316" s="258" t="s">
        <v>1450</v>
      </c>
      <c r="T316" s="258">
        <v>2</v>
      </c>
    </row>
    <row r="317" spans="2:20" ht="13.8">
      <c r="B317" s="359">
        <v>313</v>
      </c>
      <c r="C317" s="360">
        <v>317</v>
      </c>
      <c r="D317" s="361" t="s">
        <v>147</v>
      </c>
      <c r="E317" s="330">
        <v>4505764.37</v>
      </c>
      <c r="F317" s="330">
        <v>0</v>
      </c>
      <c r="G317" s="326"/>
      <c r="H317" s="326"/>
      <c r="M317" s="308">
        <v>313</v>
      </c>
      <c r="N317" s="309" t="s">
        <v>147</v>
      </c>
      <c r="O317" s="310">
        <v>0</v>
      </c>
      <c r="P317" s="310">
        <v>0</v>
      </c>
      <c r="R317" s="258">
        <v>2</v>
      </c>
      <c r="S317" s="258" t="s">
        <v>1450</v>
      </c>
      <c r="T317" s="258">
        <v>2</v>
      </c>
    </row>
    <row r="318" spans="2:20" ht="26.4">
      <c r="B318" s="359">
        <v>314</v>
      </c>
      <c r="C318" s="360">
        <v>318</v>
      </c>
      <c r="D318" s="361" t="s">
        <v>698</v>
      </c>
      <c r="E318" s="330">
        <v>334597.40000000002</v>
      </c>
      <c r="F318" s="330">
        <v>0</v>
      </c>
      <c r="G318" s="326"/>
      <c r="H318" s="326"/>
      <c r="M318" s="308">
        <v>314</v>
      </c>
      <c r="N318" s="309" t="s">
        <v>698</v>
      </c>
      <c r="O318" s="310">
        <v>0</v>
      </c>
      <c r="P318" s="310">
        <v>0</v>
      </c>
      <c r="R318" s="258">
        <v>2</v>
      </c>
      <c r="S318" s="258" t="s">
        <v>1450</v>
      </c>
      <c r="T318" s="258">
        <v>2</v>
      </c>
    </row>
    <row r="319" spans="2:20" ht="13.8">
      <c r="B319" s="359">
        <v>315</v>
      </c>
      <c r="C319" s="360">
        <v>319</v>
      </c>
      <c r="D319" s="361" t="s">
        <v>148</v>
      </c>
      <c r="E319" s="330">
        <v>1541333.75</v>
      </c>
      <c r="F319" s="330">
        <v>0</v>
      </c>
      <c r="G319" s="326"/>
      <c r="H319" s="326"/>
      <c r="M319" s="308">
        <v>315</v>
      </c>
      <c r="N319" s="309" t="s">
        <v>148</v>
      </c>
      <c r="O319" s="310">
        <v>0</v>
      </c>
      <c r="P319" s="310">
        <v>0</v>
      </c>
      <c r="R319" s="258">
        <v>4</v>
      </c>
      <c r="S319" s="258" t="s">
        <v>284</v>
      </c>
      <c r="T319" s="258">
        <v>2</v>
      </c>
    </row>
    <row r="320" spans="2:20" ht="13.8">
      <c r="B320" s="359">
        <v>316</v>
      </c>
      <c r="C320" s="360">
        <v>320</v>
      </c>
      <c r="D320" s="361" t="s">
        <v>149</v>
      </c>
      <c r="E320" s="330">
        <v>2001159.54</v>
      </c>
      <c r="F320" s="330">
        <v>0</v>
      </c>
      <c r="G320" s="326"/>
      <c r="H320" s="326"/>
      <c r="M320" s="308">
        <v>316</v>
      </c>
      <c r="N320" s="309" t="s">
        <v>149</v>
      </c>
      <c r="O320" s="310">
        <v>0</v>
      </c>
      <c r="P320" s="310">
        <v>0</v>
      </c>
      <c r="R320" s="258">
        <v>4</v>
      </c>
      <c r="S320" s="258" t="s">
        <v>284</v>
      </c>
      <c r="T320" s="258">
        <v>2</v>
      </c>
    </row>
    <row r="321" spans="2:20" ht="13.8">
      <c r="B321" s="359">
        <v>317</v>
      </c>
      <c r="C321" s="360">
        <v>321</v>
      </c>
      <c r="D321" s="361" t="s">
        <v>150</v>
      </c>
      <c r="E321" s="330">
        <v>1891.26</v>
      </c>
      <c r="F321" s="330">
        <v>0</v>
      </c>
      <c r="G321" s="326"/>
      <c r="H321" s="326"/>
      <c r="M321" s="308">
        <v>317</v>
      </c>
      <c r="N321" s="309" t="s">
        <v>150</v>
      </c>
      <c r="O321" s="310">
        <v>0</v>
      </c>
      <c r="P321" s="310">
        <v>0</v>
      </c>
      <c r="R321" s="258">
        <v>4</v>
      </c>
      <c r="S321" s="258" t="s">
        <v>284</v>
      </c>
      <c r="T321" s="258">
        <v>2</v>
      </c>
    </row>
    <row r="322" spans="2:20" ht="13.8">
      <c r="B322" s="359">
        <v>318</v>
      </c>
      <c r="C322" s="360">
        <v>322</v>
      </c>
      <c r="D322" s="361" t="s">
        <v>1037</v>
      </c>
      <c r="E322" s="330">
        <v>0</v>
      </c>
      <c r="F322" s="330">
        <v>387158.37</v>
      </c>
      <c r="G322" s="326"/>
      <c r="H322" s="326"/>
      <c r="M322" s="308">
        <v>318</v>
      </c>
      <c r="N322" s="309" t="s">
        <v>1037</v>
      </c>
      <c r="O322" s="310">
        <v>0</v>
      </c>
      <c r="P322" s="310">
        <v>0</v>
      </c>
      <c r="R322" s="258">
        <v>1</v>
      </c>
      <c r="S322" s="258" t="s">
        <v>691</v>
      </c>
      <c r="T322" s="258">
        <v>2</v>
      </c>
    </row>
    <row r="323" spans="2:20" ht="13.8">
      <c r="B323" s="359">
        <v>319</v>
      </c>
      <c r="C323" s="360">
        <v>323</v>
      </c>
      <c r="D323" s="361" t="s">
        <v>522</v>
      </c>
      <c r="E323" s="330">
        <v>7029188.1399999997</v>
      </c>
      <c r="F323" s="330">
        <v>0</v>
      </c>
      <c r="G323" s="326"/>
      <c r="H323" s="326"/>
      <c r="M323" s="308">
        <v>319</v>
      </c>
      <c r="N323" s="309" t="s">
        <v>522</v>
      </c>
      <c r="O323" s="310">
        <v>0</v>
      </c>
      <c r="P323" s="310">
        <v>0</v>
      </c>
      <c r="R323" s="258">
        <v>4</v>
      </c>
      <c r="S323" s="258" t="s">
        <v>284</v>
      </c>
      <c r="T323" s="258">
        <v>2</v>
      </c>
    </row>
    <row r="324" spans="2:20" ht="18.75" customHeight="1">
      <c r="B324" s="359">
        <v>320</v>
      </c>
      <c r="C324" s="360">
        <v>324</v>
      </c>
      <c r="D324" s="361" t="s">
        <v>1038</v>
      </c>
      <c r="E324" s="330">
        <v>0</v>
      </c>
      <c r="F324" s="330">
        <v>0</v>
      </c>
      <c r="G324" s="326"/>
      <c r="H324" s="326"/>
      <c r="M324" s="308">
        <v>320</v>
      </c>
      <c r="N324" s="309" t="s">
        <v>1038</v>
      </c>
      <c r="O324" s="310">
        <v>0</v>
      </c>
      <c r="P324" s="310">
        <v>0</v>
      </c>
      <c r="R324" s="258">
        <v>4</v>
      </c>
      <c r="S324" s="258" t="s">
        <v>284</v>
      </c>
      <c r="T324" s="258">
        <v>2</v>
      </c>
    </row>
    <row r="325" spans="2:20" ht="13.8">
      <c r="B325" s="359">
        <v>321</v>
      </c>
      <c r="C325" s="360">
        <v>325</v>
      </c>
      <c r="D325" s="361" t="s">
        <v>152</v>
      </c>
      <c r="E325" s="330">
        <v>291510</v>
      </c>
      <c r="F325" s="330">
        <v>0</v>
      </c>
      <c r="G325" s="326"/>
      <c r="H325" s="326"/>
      <c r="M325" s="308">
        <v>321</v>
      </c>
      <c r="N325" s="309" t="s">
        <v>152</v>
      </c>
      <c r="O325" s="310">
        <v>0</v>
      </c>
      <c r="P325" s="310">
        <v>0</v>
      </c>
      <c r="R325" s="258">
        <v>4</v>
      </c>
      <c r="S325" s="258" t="s">
        <v>284</v>
      </c>
      <c r="T325" s="258">
        <v>2</v>
      </c>
    </row>
    <row r="326" spans="2:20" ht="13.8">
      <c r="B326" s="359">
        <v>322</v>
      </c>
      <c r="C326" s="360">
        <v>326</v>
      </c>
      <c r="D326" s="361" t="s">
        <v>1166</v>
      </c>
      <c r="E326" s="330">
        <v>0</v>
      </c>
      <c r="F326" s="330">
        <v>24949.14</v>
      </c>
      <c r="G326" s="326"/>
      <c r="H326" s="326"/>
      <c r="M326" s="308">
        <v>322</v>
      </c>
      <c r="N326" s="309" t="s">
        <v>1166</v>
      </c>
      <c r="O326" s="310">
        <v>0</v>
      </c>
      <c r="P326" s="310">
        <v>0</v>
      </c>
      <c r="R326" s="258">
        <v>2</v>
      </c>
      <c r="S326" s="258" t="s">
        <v>1450</v>
      </c>
      <c r="T326" s="258">
        <v>2</v>
      </c>
    </row>
    <row r="327" spans="2:20" ht="13.8">
      <c r="B327" s="359">
        <v>323</v>
      </c>
      <c r="C327" s="360">
        <v>327</v>
      </c>
      <c r="D327" s="361" t="s">
        <v>153</v>
      </c>
      <c r="E327" s="330">
        <v>10663025</v>
      </c>
      <c r="F327" s="330">
        <v>0</v>
      </c>
      <c r="G327" s="326"/>
      <c r="H327" s="326"/>
      <c r="M327" s="308">
        <v>323</v>
      </c>
      <c r="N327" s="309" t="s">
        <v>153</v>
      </c>
      <c r="O327" s="310">
        <v>0</v>
      </c>
      <c r="P327" s="310">
        <v>0</v>
      </c>
      <c r="R327" s="258">
        <v>2</v>
      </c>
      <c r="S327" s="258" t="s">
        <v>1450</v>
      </c>
      <c r="T327" s="258">
        <v>2</v>
      </c>
    </row>
    <row r="328" spans="2:20" ht="13.8">
      <c r="B328" s="359">
        <v>324</v>
      </c>
      <c r="C328" s="360">
        <v>328</v>
      </c>
      <c r="D328" s="361" t="s">
        <v>747</v>
      </c>
      <c r="E328" s="330">
        <v>5233339.75</v>
      </c>
      <c r="F328" s="330">
        <v>0</v>
      </c>
      <c r="G328" s="326"/>
      <c r="H328" s="326"/>
      <c r="M328" s="308">
        <v>324</v>
      </c>
      <c r="N328" s="309" t="s">
        <v>747</v>
      </c>
      <c r="O328" s="310">
        <v>0</v>
      </c>
      <c r="P328" s="310">
        <v>0</v>
      </c>
      <c r="R328" s="258">
        <v>2</v>
      </c>
      <c r="S328" s="258" t="s">
        <v>1450</v>
      </c>
      <c r="T328" s="258">
        <v>2</v>
      </c>
    </row>
    <row r="329" spans="2:20" ht="13.8">
      <c r="B329" s="359">
        <v>325</v>
      </c>
      <c r="C329" s="360">
        <v>329</v>
      </c>
      <c r="D329" s="361" t="s">
        <v>748</v>
      </c>
      <c r="E329" s="330">
        <v>1452688</v>
      </c>
      <c r="F329" s="330">
        <v>0</v>
      </c>
      <c r="G329" s="326"/>
      <c r="H329" s="326"/>
      <c r="M329" s="308">
        <v>325</v>
      </c>
      <c r="N329" s="309" t="s">
        <v>748</v>
      </c>
      <c r="O329" s="310">
        <v>0</v>
      </c>
      <c r="P329" s="310">
        <v>0</v>
      </c>
      <c r="R329" s="258">
        <v>2</v>
      </c>
      <c r="S329" s="258" t="s">
        <v>1450</v>
      </c>
      <c r="T329" s="258">
        <v>2</v>
      </c>
    </row>
    <row r="330" spans="2:20" ht="13.8">
      <c r="B330" s="359">
        <v>326</v>
      </c>
      <c r="C330" s="360">
        <v>330</v>
      </c>
      <c r="D330" s="361" t="s">
        <v>749</v>
      </c>
      <c r="E330" s="330">
        <v>1022860.58</v>
      </c>
      <c r="F330" s="330">
        <v>0</v>
      </c>
      <c r="G330" s="326"/>
      <c r="H330" s="326"/>
      <c r="M330" s="308">
        <v>326</v>
      </c>
      <c r="N330" s="309" t="s">
        <v>749</v>
      </c>
      <c r="O330" s="310">
        <v>0</v>
      </c>
      <c r="P330" s="310">
        <v>0</v>
      </c>
      <c r="R330" s="258">
        <v>2</v>
      </c>
      <c r="S330" s="258" t="s">
        <v>1450</v>
      </c>
      <c r="T330" s="258">
        <v>2</v>
      </c>
    </row>
    <row r="331" spans="2:20" ht="13.8">
      <c r="B331" s="359">
        <v>327</v>
      </c>
      <c r="C331" s="360">
        <v>331</v>
      </c>
      <c r="D331" s="361" t="s">
        <v>750</v>
      </c>
      <c r="E331" s="330">
        <v>3169989.6</v>
      </c>
      <c r="F331" s="330">
        <v>0</v>
      </c>
      <c r="G331" s="326"/>
      <c r="H331" s="326"/>
      <c r="M331" s="308">
        <v>327</v>
      </c>
      <c r="N331" s="309" t="s">
        <v>750</v>
      </c>
      <c r="O331" s="310">
        <v>0</v>
      </c>
      <c r="P331" s="310">
        <v>0</v>
      </c>
      <c r="R331" s="258">
        <v>2</v>
      </c>
      <c r="S331" s="258" t="s">
        <v>1450</v>
      </c>
      <c r="T331" s="258">
        <v>2</v>
      </c>
    </row>
    <row r="332" spans="2:20" ht="26.4">
      <c r="B332" s="359">
        <v>328</v>
      </c>
      <c r="C332" s="360">
        <v>332</v>
      </c>
      <c r="D332" s="361" t="s">
        <v>1074</v>
      </c>
      <c r="E332" s="330">
        <v>0</v>
      </c>
      <c r="F332" s="330">
        <v>0</v>
      </c>
      <c r="G332" s="326"/>
      <c r="H332" s="326"/>
      <c r="M332" s="308">
        <v>328</v>
      </c>
      <c r="N332" s="309" t="s">
        <v>1074</v>
      </c>
      <c r="O332" s="310">
        <v>0</v>
      </c>
      <c r="P332" s="310">
        <v>0</v>
      </c>
      <c r="R332" s="258">
        <v>2</v>
      </c>
      <c r="S332" s="258" t="s">
        <v>1450</v>
      </c>
      <c r="T332" s="258">
        <v>2</v>
      </c>
    </row>
    <row r="333" spans="2:20" ht="26.4">
      <c r="B333" s="359">
        <v>329</v>
      </c>
      <c r="C333" s="360">
        <v>333</v>
      </c>
      <c r="D333" s="361" t="s">
        <v>699</v>
      </c>
      <c r="E333" s="330">
        <v>0</v>
      </c>
      <c r="F333" s="330">
        <v>0</v>
      </c>
      <c r="G333" s="326"/>
      <c r="H333" s="326"/>
      <c r="M333" s="308">
        <v>329</v>
      </c>
      <c r="N333" s="309" t="s">
        <v>699</v>
      </c>
      <c r="O333" s="310">
        <v>0</v>
      </c>
      <c r="P333" s="310">
        <v>0</v>
      </c>
      <c r="R333" s="258">
        <v>2</v>
      </c>
      <c r="S333" s="258" t="s">
        <v>1450</v>
      </c>
      <c r="T333" s="258">
        <v>2</v>
      </c>
    </row>
    <row r="334" spans="2:20" ht="13.8">
      <c r="B334" s="359">
        <v>330</v>
      </c>
      <c r="C334" s="360">
        <v>334</v>
      </c>
      <c r="D334" s="361" t="s">
        <v>700</v>
      </c>
      <c r="E334" s="330">
        <v>0</v>
      </c>
      <c r="F334" s="330">
        <v>0</v>
      </c>
      <c r="G334" s="326"/>
      <c r="H334" s="326"/>
      <c r="M334" s="308">
        <v>330</v>
      </c>
      <c r="N334" s="309" t="s">
        <v>700</v>
      </c>
      <c r="O334" s="310">
        <v>0</v>
      </c>
      <c r="P334" s="310">
        <v>0</v>
      </c>
      <c r="R334" s="258">
        <v>2</v>
      </c>
      <c r="S334" s="258" t="s">
        <v>1450</v>
      </c>
      <c r="T334" s="258">
        <v>2</v>
      </c>
    </row>
    <row r="335" spans="2:20" ht="13.8">
      <c r="B335" s="359">
        <v>331</v>
      </c>
      <c r="C335" s="360">
        <v>335</v>
      </c>
      <c r="D335" s="361" t="s">
        <v>751</v>
      </c>
      <c r="E335" s="330">
        <v>0</v>
      </c>
      <c r="F335" s="330">
        <v>0</v>
      </c>
      <c r="G335" s="326"/>
      <c r="H335" s="326"/>
      <c r="M335" s="308">
        <v>331</v>
      </c>
      <c r="N335" s="309" t="s">
        <v>751</v>
      </c>
      <c r="O335" s="310">
        <v>0</v>
      </c>
      <c r="P335" s="310">
        <v>0</v>
      </c>
      <c r="R335" s="258">
        <v>2</v>
      </c>
      <c r="S335" s="258" t="s">
        <v>1450</v>
      </c>
      <c r="T335" s="258">
        <v>2</v>
      </c>
    </row>
    <row r="336" spans="2:20" ht="13.8">
      <c r="B336" s="359">
        <v>332</v>
      </c>
      <c r="C336" s="360">
        <v>336</v>
      </c>
      <c r="D336" s="361" t="s">
        <v>1005</v>
      </c>
      <c r="E336" s="330">
        <v>0</v>
      </c>
      <c r="F336" s="330">
        <v>0</v>
      </c>
      <c r="G336" s="326"/>
      <c r="H336" s="326"/>
      <c r="M336" s="308">
        <v>332</v>
      </c>
      <c r="N336" s="309" t="s">
        <v>1005</v>
      </c>
      <c r="O336" s="310">
        <v>0</v>
      </c>
      <c r="P336" s="310">
        <v>0</v>
      </c>
      <c r="R336" s="258">
        <v>2</v>
      </c>
      <c r="S336" s="258" t="s">
        <v>1450</v>
      </c>
      <c r="T336" s="258">
        <v>2</v>
      </c>
    </row>
    <row r="337" spans="1:20" ht="13.8">
      <c r="B337" s="359">
        <v>333</v>
      </c>
      <c r="C337" s="360">
        <v>337</v>
      </c>
      <c r="D337" s="361" t="s">
        <v>752</v>
      </c>
      <c r="E337" s="330">
        <v>2365672.19</v>
      </c>
      <c r="F337" s="330">
        <v>0</v>
      </c>
      <c r="G337" s="326"/>
      <c r="H337" s="326"/>
      <c r="M337" s="308">
        <v>333</v>
      </c>
      <c r="N337" s="309" t="s">
        <v>752</v>
      </c>
      <c r="O337" s="310">
        <v>0</v>
      </c>
      <c r="P337" s="310">
        <v>0</v>
      </c>
      <c r="R337" s="258">
        <v>2</v>
      </c>
      <c r="S337" s="258" t="s">
        <v>1450</v>
      </c>
      <c r="T337" s="258">
        <v>2</v>
      </c>
    </row>
    <row r="338" spans="1:20" ht="13.8">
      <c r="B338" s="359">
        <v>334</v>
      </c>
      <c r="C338" s="360">
        <v>338</v>
      </c>
      <c r="D338" s="361" t="s">
        <v>1312</v>
      </c>
      <c r="E338" s="330">
        <v>680536.81</v>
      </c>
      <c r="F338" s="330">
        <v>0</v>
      </c>
      <c r="G338" s="326"/>
      <c r="H338" s="326"/>
      <c r="M338" s="308">
        <v>334</v>
      </c>
      <c r="N338" s="309" t="s">
        <v>1312</v>
      </c>
      <c r="O338" s="310">
        <v>0</v>
      </c>
      <c r="P338" s="310">
        <v>0</v>
      </c>
      <c r="R338" s="258">
        <v>2</v>
      </c>
      <c r="S338" s="258" t="s">
        <v>1450</v>
      </c>
      <c r="T338" s="258">
        <v>2</v>
      </c>
    </row>
    <row r="339" spans="1:20" ht="13.8">
      <c r="B339" s="359">
        <v>335</v>
      </c>
      <c r="C339" s="360">
        <v>339</v>
      </c>
      <c r="D339" s="361" t="s">
        <v>1039</v>
      </c>
      <c r="E339" s="330">
        <v>92367411.890000001</v>
      </c>
      <c r="F339" s="330">
        <v>0</v>
      </c>
      <c r="G339" s="326"/>
      <c r="H339" s="326"/>
      <c r="I339" s="168">
        <f>+J339-E339</f>
        <v>-25608317.299999997</v>
      </c>
      <c r="J339" s="168">
        <v>66759094.590000004</v>
      </c>
      <c r="K339" s="168"/>
      <c r="L339" s="168"/>
      <c r="M339" s="308">
        <v>335</v>
      </c>
      <c r="N339" s="309" t="s">
        <v>1039</v>
      </c>
      <c r="O339" s="310">
        <v>0</v>
      </c>
      <c r="P339" s="310">
        <v>0</v>
      </c>
      <c r="R339" s="258">
        <v>2</v>
      </c>
      <c r="S339" s="258" t="s">
        <v>1450</v>
      </c>
      <c r="T339" s="258">
        <v>2</v>
      </c>
    </row>
    <row r="340" spans="1:20" ht="13.8">
      <c r="B340" s="359">
        <v>336</v>
      </c>
      <c r="C340" s="360">
        <v>340</v>
      </c>
      <c r="D340" s="361" t="s">
        <v>46</v>
      </c>
      <c r="E340" s="330">
        <v>15891650.32</v>
      </c>
      <c r="F340" s="330">
        <v>0</v>
      </c>
      <c r="G340" s="326"/>
      <c r="H340" s="326"/>
      <c r="M340" s="308">
        <v>336</v>
      </c>
      <c r="N340" s="309" t="s">
        <v>46</v>
      </c>
      <c r="O340" s="310">
        <v>0</v>
      </c>
      <c r="P340" s="310">
        <v>0</v>
      </c>
      <c r="R340" s="258">
        <v>2</v>
      </c>
      <c r="S340" s="258" t="s">
        <v>1450</v>
      </c>
      <c r="T340" s="258">
        <v>2</v>
      </c>
    </row>
    <row r="341" spans="1:20" ht="13.8">
      <c r="B341" s="359">
        <v>337</v>
      </c>
      <c r="C341" s="360">
        <v>341</v>
      </c>
      <c r="D341" s="361" t="s">
        <v>47</v>
      </c>
      <c r="E341" s="330">
        <v>0</v>
      </c>
      <c r="F341" s="330">
        <v>0</v>
      </c>
      <c r="G341" s="326"/>
      <c r="H341" s="326"/>
      <c r="M341" s="308">
        <v>337</v>
      </c>
      <c r="N341" s="309" t="s">
        <v>47</v>
      </c>
      <c r="O341" s="310">
        <v>0</v>
      </c>
      <c r="P341" s="310">
        <v>0</v>
      </c>
      <c r="R341" s="258">
        <v>2</v>
      </c>
      <c r="S341" s="258" t="s">
        <v>1450</v>
      </c>
      <c r="T341" s="258">
        <v>2</v>
      </c>
    </row>
    <row r="342" spans="1:20" s="156" customFormat="1" ht="13.8">
      <c r="A342" s="258"/>
      <c r="B342" s="359">
        <v>338</v>
      </c>
      <c r="C342" s="359">
        <v>342</v>
      </c>
      <c r="D342" s="361" t="s">
        <v>1040</v>
      </c>
      <c r="E342" s="330">
        <v>1037627657.1900001</v>
      </c>
      <c r="F342" s="330">
        <v>0</v>
      </c>
      <c r="G342" s="326"/>
      <c r="H342" s="326"/>
      <c r="I342" s="164"/>
      <c r="J342" s="164">
        <v>451411644.31999999</v>
      </c>
      <c r="K342" s="164"/>
      <c r="L342" s="164"/>
      <c r="M342" s="308">
        <v>338</v>
      </c>
      <c r="N342" s="309" t="s">
        <v>1040</v>
      </c>
      <c r="O342" s="310">
        <v>0</v>
      </c>
      <c r="P342" s="310">
        <v>0</v>
      </c>
      <c r="R342" s="275">
        <v>2</v>
      </c>
      <c r="S342" s="275" t="s">
        <v>1450</v>
      </c>
      <c r="T342" s="275">
        <v>2</v>
      </c>
    </row>
    <row r="343" spans="1:20" ht="13.8">
      <c r="B343" s="359">
        <v>339</v>
      </c>
      <c r="C343" s="360">
        <v>343</v>
      </c>
      <c r="D343" s="361" t="s">
        <v>37</v>
      </c>
      <c r="E343" s="330">
        <v>7797872.0700000003</v>
      </c>
      <c r="F343" s="330">
        <v>0</v>
      </c>
      <c r="G343" s="326"/>
      <c r="H343" s="326"/>
      <c r="J343" s="164">
        <v>324490</v>
      </c>
      <c r="M343" s="308">
        <v>339</v>
      </c>
      <c r="N343" s="309" t="s">
        <v>37</v>
      </c>
      <c r="O343" s="310">
        <v>0</v>
      </c>
      <c r="P343" s="310">
        <v>0</v>
      </c>
      <c r="R343" s="258">
        <v>2</v>
      </c>
      <c r="S343" s="258" t="s">
        <v>1450</v>
      </c>
      <c r="T343" s="258">
        <v>2</v>
      </c>
    </row>
    <row r="344" spans="1:20" ht="14.4" thickBot="1">
      <c r="B344" s="359">
        <v>340</v>
      </c>
      <c r="C344" s="360">
        <v>344</v>
      </c>
      <c r="D344" s="361" t="s">
        <v>1089</v>
      </c>
      <c r="E344" s="330">
        <v>18286.919999999998</v>
      </c>
      <c r="F344" s="330">
        <v>0</v>
      </c>
      <c r="G344" s="326"/>
      <c r="H344" s="326"/>
      <c r="J344" s="295">
        <v>451736134.31999999</v>
      </c>
      <c r="K344" s="301"/>
      <c r="L344" s="301"/>
      <c r="M344" s="308">
        <v>340</v>
      </c>
      <c r="N344" s="309" t="s">
        <v>1089</v>
      </c>
      <c r="O344" s="310">
        <v>0</v>
      </c>
      <c r="P344" s="310">
        <v>0</v>
      </c>
      <c r="R344" s="258">
        <v>2</v>
      </c>
      <c r="S344" s="258" t="s">
        <v>1450</v>
      </c>
      <c r="T344" s="258">
        <v>2</v>
      </c>
    </row>
    <row r="345" spans="1:20" ht="14.4" thickTop="1">
      <c r="B345" s="359">
        <v>341</v>
      </c>
      <c r="C345" s="360">
        <v>345</v>
      </c>
      <c r="D345" s="361" t="s">
        <v>1090</v>
      </c>
      <c r="E345" s="330">
        <v>0</v>
      </c>
      <c r="F345" s="330">
        <v>0</v>
      </c>
      <c r="G345" s="326"/>
      <c r="H345" s="326"/>
      <c r="M345" s="308">
        <v>341</v>
      </c>
      <c r="N345" s="309" t="s">
        <v>1090</v>
      </c>
      <c r="O345" s="310">
        <v>0</v>
      </c>
      <c r="P345" s="310">
        <v>0</v>
      </c>
      <c r="R345" s="258">
        <v>2</v>
      </c>
      <c r="S345" s="258" t="s">
        <v>1450</v>
      </c>
      <c r="T345" s="258">
        <v>2</v>
      </c>
    </row>
    <row r="346" spans="1:20" ht="13.8">
      <c r="B346" s="359">
        <v>342</v>
      </c>
      <c r="C346" s="360">
        <v>346</v>
      </c>
      <c r="D346" s="361" t="s">
        <v>1091</v>
      </c>
      <c r="E346" s="330">
        <v>7562.2</v>
      </c>
      <c r="F346" s="330">
        <v>0</v>
      </c>
      <c r="G346" s="326"/>
      <c r="H346" s="326"/>
      <c r="M346" s="308">
        <v>342</v>
      </c>
      <c r="N346" s="309" t="s">
        <v>1091</v>
      </c>
      <c r="O346" s="310">
        <v>0</v>
      </c>
      <c r="P346" s="310">
        <v>0</v>
      </c>
      <c r="R346" s="258">
        <v>2</v>
      </c>
      <c r="S346" s="258" t="s">
        <v>1450</v>
      </c>
      <c r="T346" s="258">
        <v>2</v>
      </c>
    </row>
    <row r="347" spans="1:20" ht="13.8">
      <c r="B347" s="359">
        <v>343</v>
      </c>
      <c r="C347" s="360">
        <v>347</v>
      </c>
      <c r="D347" s="361" t="s">
        <v>592</v>
      </c>
      <c r="E347" s="330">
        <v>45000</v>
      </c>
      <c r="F347" s="330">
        <v>0</v>
      </c>
      <c r="G347" s="326"/>
      <c r="H347" s="326"/>
      <c r="M347" s="308">
        <v>343</v>
      </c>
      <c r="N347" s="309" t="s">
        <v>592</v>
      </c>
      <c r="O347" s="310">
        <v>0</v>
      </c>
      <c r="P347" s="310">
        <v>0</v>
      </c>
      <c r="R347" s="258">
        <v>2</v>
      </c>
      <c r="S347" s="258" t="s">
        <v>1450</v>
      </c>
      <c r="T347" s="258">
        <v>2</v>
      </c>
    </row>
    <row r="348" spans="1:20" ht="26.4">
      <c r="B348" s="359">
        <v>344</v>
      </c>
      <c r="C348" s="360">
        <v>348</v>
      </c>
      <c r="D348" s="361" t="s">
        <v>593</v>
      </c>
      <c r="E348" s="330">
        <v>500000</v>
      </c>
      <c r="F348" s="330">
        <v>0</v>
      </c>
      <c r="G348" s="326"/>
      <c r="H348" s="326"/>
      <c r="M348" s="308">
        <v>344</v>
      </c>
      <c r="N348" s="309" t="s">
        <v>593</v>
      </c>
      <c r="O348" s="310">
        <v>0</v>
      </c>
      <c r="P348" s="310">
        <v>0</v>
      </c>
      <c r="R348" s="258">
        <v>2</v>
      </c>
      <c r="S348" s="258" t="s">
        <v>1450</v>
      </c>
      <c r="T348" s="258">
        <v>2</v>
      </c>
    </row>
    <row r="349" spans="1:20" ht="13.8">
      <c r="B349" s="359">
        <v>345</v>
      </c>
      <c r="C349" s="360">
        <v>349</v>
      </c>
      <c r="D349" s="361" t="s">
        <v>526</v>
      </c>
      <c r="E349" s="330">
        <v>0</v>
      </c>
      <c r="F349" s="330">
        <v>0</v>
      </c>
      <c r="G349" s="326"/>
      <c r="H349" s="326"/>
      <c r="I349" s="164">
        <v>270783057.64999998</v>
      </c>
      <c r="M349" s="308">
        <v>345</v>
      </c>
      <c r="N349" s="309" t="s">
        <v>526</v>
      </c>
      <c r="O349" s="310">
        <v>0</v>
      </c>
      <c r="P349" s="310">
        <v>0</v>
      </c>
      <c r="R349" s="258">
        <v>2</v>
      </c>
      <c r="S349" s="258" t="s">
        <v>1450</v>
      </c>
      <c r="T349" s="258">
        <v>2</v>
      </c>
    </row>
    <row r="350" spans="1:20" ht="13.8">
      <c r="B350" s="359">
        <v>346</v>
      </c>
      <c r="C350" s="360">
        <v>350</v>
      </c>
      <c r="D350" s="361" t="s">
        <v>1041</v>
      </c>
      <c r="E350" s="330">
        <v>2011064</v>
      </c>
      <c r="F350" s="330">
        <v>0</v>
      </c>
      <c r="G350" s="326"/>
      <c r="H350" s="326"/>
      <c r="I350" s="164">
        <v>23822912.949999999</v>
      </c>
      <c r="M350" s="308">
        <v>346</v>
      </c>
      <c r="N350" s="309" t="s">
        <v>1041</v>
      </c>
      <c r="O350" s="310">
        <v>0</v>
      </c>
      <c r="P350" s="310">
        <v>0</v>
      </c>
      <c r="R350" s="258">
        <v>2</v>
      </c>
      <c r="S350" s="258" t="s">
        <v>1450</v>
      </c>
      <c r="T350" s="258">
        <v>2</v>
      </c>
    </row>
    <row r="351" spans="1:20" ht="13.8">
      <c r="B351" s="359">
        <v>347</v>
      </c>
      <c r="C351" s="360">
        <v>351</v>
      </c>
      <c r="D351" s="361" t="s">
        <v>901</v>
      </c>
      <c r="E351" s="330">
        <v>0</v>
      </c>
      <c r="F351" s="330">
        <v>825126.73</v>
      </c>
      <c r="G351" s="326"/>
      <c r="H351" s="326"/>
      <c r="I351" s="164">
        <f>SUM(I349:I350)</f>
        <v>294605970.59999996</v>
      </c>
      <c r="M351" s="308">
        <v>347</v>
      </c>
      <c r="N351" s="309" t="s">
        <v>901</v>
      </c>
      <c r="O351" s="310">
        <v>0</v>
      </c>
      <c r="P351" s="310">
        <v>0</v>
      </c>
      <c r="R351" s="258">
        <v>4</v>
      </c>
      <c r="S351" s="258" t="s">
        <v>284</v>
      </c>
      <c r="T351" s="258">
        <v>2</v>
      </c>
    </row>
    <row r="352" spans="1:20" ht="24" customHeight="1">
      <c r="B352" s="359">
        <v>348</v>
      </c>
      <c r="C352" s="360">
        <v>352</v>
      </c>
      <c r="D352" s="361" t="s">
        <v>1042</v>
      </c>
      <c r="E352" s="330">
        <v>73379878.390000001</v>
      </c>
      <c r="F352" s="330">
        <v>0</v>
      </c>
      <c r="G352" s="326"/>
      <c r="H352" s="326"/>
      <c r="M352" s="308">
        <v>348</v>
      </c>
      <c r="N352" s="309" t="s">
        <v>1042</v>
      </c>
      <c r="O352" s="310">
        <v>0</v>
      </c>
      <c r="P352" s="310">
        <v>0</v>
      </c>
      <c r="R352" s="258">
        <v>2</v>
      </c>
      <c r="S352" s="258" t="s">
        <v>1450</v>
      </c>
      <c r="T352" s="258">
        <v>2</v>
      </c>
    </row>
    <row r="353" spans="1:20" ht="13.8">
      <c r="B353" s="359">
        <v>349</v>
      </c>
      <c r="C353" s="360">
        <v>353</v>
      </c>
      <c r="D353" s="361" t="s">
        <v>216</v>
      </c>
      <c r="E353" s="330">
        <v>0</v>
      </c>
      <c r="F353" s="330">
        <v>0</v>
      </c>
      <c r="G353" s="326"/>
      <c r="H353" s="326"/>
      <c r="M353" s="308">
        <v>349</v>
      </c>
      <c r="N353" s="309" t="s">
        <v>216</v>
      </c>
      <c r="O353" s="310">
        <v>0</v>
      </c>
      <c r="P353" s="310">
        <v>0</v>
      </c>
      <c r="R353" s="258">
        <v>4</v>
      </c>
      <c r="S353" s="258" t="s">
        <v>284</v>
      </c>
      <c r="T353" s="258">
        <v>2</v>
      </c>
    </row>
    <row r="354" spans="1:20" ht="13.8">
      <c r="B354" s="359">
        <v>350</v>
      </c>
      <c r="C354" s="360">
        <v>354</v>
      </c>
      <c r="D354" s="362" t="s">
        <v>160</v>
      </c>
      <c r="E354" s="330">
        <v>0</v>
      </c>
      <c r="F354" s="330">
        <v>294737250.76999998</v>
      </c>
      <c r="G354" s="326"/>
      <c r="H354" s="437">
        <f>+'Annexure-1 Schedule'!L57</f>
        <v>680941324.07241035</v>
      </c>
      <c r="I354" s="164">
        <v>23863260.719999999</v>
      </c>
      <c r="J354" s="164">
        <v>294567840.16000003</v>
      </c>
      <c r="M354" s="308">
        <v>350</v>
      </c>
      <c r="N354" s="309" t="s">
        <v>160</v>
      </c>
      <c r="O354" s="310">
        <v>0</v>
      </c>
      <c r="P354" s="310">
        <v>0</v>
      </c>
      <c r="R354" s="258">
        <v>4</v>
      </c>
      <c r="S354" s="258" t="s">
        <v>284</v>
      </c>
      <c r="T354" s="258">
        <v>2</v>
      </c>
    </row>
    <row r="355" spans="1:20" ht="13.8">
      <c r="B355" s="359">
        <v>351</v>
      </c>
      <c r="C355" s="360">
        <v>355</v>
      </c>
      <c r="D355" s="361" t="s">
        <v>490</v>
      </c>
      <c r="E355" s="330">
        <v>0</v>
      </c>
      <c r="F355" s="330">
        <v>52047750.211000003</v>
      </c>
      <c r="G355" s="326"/>
      <c r="H355" s="326"/>
      <c r="I355" s="164">
        <f>+F354+I354</f>
        <v>318600511.49000001</v>
      </c>
      <c r="M355" s="308">
        <v>351</v>
      </c>
      <c r="N355" s="309" t="s">
        <v>490</v>
      </c>
      <c r="O355" s="310">
        <v>0</v>
      </c>
      <c r="P355" s="310">
        <v>0</v>
      </c>
      <c r="R355" s="258">
        <v>4</v>
      </c>
      <c r="S355" s="258" t="s">
        <v>284</v>
      </c>
      <c r="T355" s="258">
        <v>2</v>
      </c>
    </row>
    <row r="356" spans="1:20" ht="26.4">
      <c r="B356" s="359">
        <v>352</v>
      </c>
      <c r="C356" s="360">
        <v>356</v>
      </c>
      <c r="D356" s="361" t="s">
        <v>491</v>
      </c>
      <c r="E356" s="330">
        <v>0</v>
      </c>
      <c r="F356" s="330">
        <v>36500000</v>
      </c>
      <c r="G356" s="326"/>
      <c r="H356" s="326"/>
      <c r="M356" s="308">
        <v>352</v>
      </c>
      <c r="N356" s="309" t="s">
        <v>491</v>
      </c>
      <c r="O356" s="310">
        <v>0</v>
      </c>
      <c r="P356" s="310">
        <v>0</v>
      </c>
      <c r="R356" s="258">
        <v>4</v>
      </c>
      <c r="S356" s="258" t="s">
        <v>284</v>
      </c>
      <c r="T356" s="258">
        <v>2</v>
      </c>
    </row>
    <row r="357" spans="1:20" s="156" customFormat="1" ht="13.8">
      <c r="A357" s="258"/>
      <c r="B357" s="359">
        <v>353</v>
      </c>
      <c r="C357" s="359">
        <v>357</v>
      </c>
      <c r="D357" s="361" t="s">
        <v>492</v>
      </c>
      <c r="E357" s="330">
        <v>0</v>
      </c>
      <c r="F357" s="330">
        <v>1213332143.1300001</v>
      </c>
      <c r="G357" s="326"/>
      <c r="H357" s="326"/>
      <c r="I357" s="164"/>
      <c r="J357" s="164">
        <v>501604575.75999999</v>
      </c>
      <c r="K357" s="164"/>
      <c r="L357" s="164"/>
      <c r="M357" s="308">
        <v>353</v>
      </c>
      <c r="N357" s="309" t="s">
        <v>492</v>
      </c>
      <c r="O357" s="310">
        <v>0</v>
      </c>
      <c r="P357" s="310">
        <v>0</v>
      </c>
      <c r="R357" s="275">
        <v>4</v>
      </c>
      <c r="S357" s="275" t="s">
        <v>284</v>
      </c>
      <c r="T357" s="275">
        <v>2</v>
      </c>
    </row>
    <row r="358" spans="1:20" ht="13.8">
      <c r="B358" s="359">
        <v>354</v>
      </c>
      <c r="C358" s="360">
        <v>358</v>
      </c>
      <c r="D358" s="361" t="s">
        <v>493</v>
      </c>
      <c r="E358" s="330">
        <v>0</v>
      </c>
      <c r="F358" s="330">
        <v>773990759</v>
      </c>
      <c r="G358" s="326"/>
      <c r="H358" s="326"/>
      <c r="I358" s="164">
        <v>0</v>
      </c>
      <c r="J358" s="164">
        <v>324490</v>
      </c>
      <c r="M358" s="308">
        <v>354</v>
      </c>
      <c r="N358" s="309" t="s">
        <v>493</v>
      </c>
      <c r="O358" s="310">
        <v>0</v>
      </c>
      <c r="P358" s="310">
        <v>0</v>
      </c>
      <c r="R358" s="258">
        <v>4</v>
      </c>
      <c r="S358" s="258" t="s">
        <v>284</v>
      </c>
      <c r="T358" s="258">
        <v>2</v>
      </c>
    </row>
    <row r="359" spans="1:20" ht="26.4">
      <c r="B359" s="359">
        <v>355</v>
      </c>
      <c r="C359" s="360">
        <v>359</v>
      </c>
      <c r="D359" s="361" t="s">
        <v>209</v>
      </c>
      <c r="E359" s="330">
        <v>0</v>
      </c>
      <c r="F359" s="330">
        <v>262000000</v>
      </c>
      <c r="G359" s="326"/>
      <c r="H359" s="326"/>
      <c r="J359" s="168">
        <v>501929065.75999999</v>
      </c>
      <c r="K359" s="168"/>
      <c r="L359" s="168"/>
      <c r="M359" s="308">
        <v>355</v>
      </c>
      <c r="N359" s="309" t="s">
        <v>209</v>
      </c>
      <c r="O359" s="310">
        <v>0</v>
      </c>
      <c r="P359" s="310">
        <v>0</v>
      </c>
      <c r="R359" s="258">
        <v>4</v>
      </c>
      <c r="S359" s="258" t="s">
        <v>284</v>
      </c>
      <c r="T359" s="258">
        <v>2</v>
      </c>
    </row>
    <row r="360" spans="1:20" ht="26.4">
      <c r="B360" s="359">
        <v>356</v>
      </c>
      <c r="C360" s="360">
        <v>360</v>
      </c>
      <c r="D360" s="361" t="s">
        <v>210</v>
      </c>
      <c r="E360" s="330">
        <v>0</v>
      </c>
      <c r="F360" s="330">
        <v>2213135394</v>
      </c>
      <c r="G360" s="326"/>
      <c r="H360" s="326"/>
      <c r="I360" s="175">
        <f>+F354+I358</f>
        <v>294737250.76999998</v>
      </c>
      <c r="M360" s="308">
        <v>356</v>
      </c>
      <c r="N360" s="309" t="s">
        <v>210</v>
      </c>
      <c r="O360" s="310">
        <v>0</v>
      </c>
      <c r="P360" s="310">
        <v>0</v>
      </c>
      <c r="R360" s="258">
        <v>4</v>
      </c>
      <c r="S360" s="258" t="s">
        <v>284</v>
      </c>
      <c r="T360" s="258">
        <v>2</v>
      </c>
    </row>
    <row r="361" spans="1:20" ht="13.8">
      <c r="B361" s="359">
        <v>357</v>
      </c>
      <c r="C361" s="360">
        <v>361</v>
      </c>
      <c r="D361" s="361" t="s">
        <v>226</v>
      </c>
      <c r="E361" s="330">
        <v>0</v>
      </c>
      <c r="F361" s="330">
        <v>827763955.20000005</v>
      </c>
      <c r="G361" s="326"/>
      <c r="H361" s="326"/>
      <c r="M361" s="308">
        <v>357</v>
      </c>
      <c r="N361" s="309" t="s">
        <v>226</v>
      </c>
      <c r="O361" s="310">
        <v>0</v>
      </c>
      <c r="P361" s="310">
        <v>0</v>
      </c>
      <c r="R361" s="258">
        <v>4</v>
      </c>
      <c r="S361" s="258" t="s">
        <v>284</v>
      </c>
      <c r="T361" s="258">
        <v>2</v>
      </c>
    </row>
    <row r="362" spans="1:20" ht="13.8">
      <c r="B362" s="359">
        <v>358</v>
      </c>
      <c r="C362" s="360">
        <v>362</v>
      </c>
      <c r="D362" s="361" t="s">
        <v>227</v>
      </c>
      <c r="E362" s="330">
        <v>0</v>
      </c>
      <c r="F362" s="330">
        <v>614141788.80999994</v>
      </c>
      <c r="G362" s="326"/>
      <c r="H362" s="326"/>
      <c r="M362" s="308">
        <v>358</v>
      </c>
      <c r="N362" s="309" t="s">
        <v>227</v>
      </c>
      <c r="O362" s="310">
        <v>0</v>
      </c>
      <c r="P362" s="310">
        <v>0</v>
      </c>
      <c r="R362" s="258">
        <v>5</v>
      </c>
      <c r="S362" s="258" t="s">
        <v>1453</v>
      </c>
      <c r="T362" s="258">
        <v>2</v>
      </c>
    </row>
    <row r="363" spans="1:20" ht="13.8">
      <c r="B363" s="359">
        <v>359</v>
      </c>
      <c r="C363" s="360">
        <v>363</v>
      </c>
      <c r="D363" s="361" t="s">
        <v>416</v>
      </c>
      <c r="E363" s="330">
        <v>0</v>
      </c>
      <c r="F363" s="330">
        <v>28044799.629999999</v>
      </c>
      <c r="G363" s="326"/>
      <c r="H363" s="326"/>
      <c r="M363" s="308">
        <v>359</v>
      </c>
      <c r="N363" s="309" t="s">
        <v>416</v>
      </c>
      <c r="O363" s="310">
        <v>0</v>
      </c>
      <c r="P363" s="310">
        <v>0</v>
      </c>
      <c r="R363" s="258">
        <v>5</v>
      </c>
      <c r="S363" s="258" t="s">
        <v>1453</v>
      </c>
      <c r="T363" s="258">
        <v>2</v>
      </c>
    </row>
    <row r="364" spans="1:20" ht="26.4">
      <c r="B364" s="359">
        <v>360</v>
      </c>
      <c r="C364" s="360">
        <v>364</v>
      </c>
      <c r="D364" s="361" t="s">
        <v>111</v>
      </c>
      <c r="E364" s="330">
        <v>0</v>
      </c>
      <c r="F364" s="330">
        <v>209227403.44</v>
      </c>
      <c r="G364" s="326"/>
      <c r="H364" s="326"/>
      <c r="M364" s="308">
        <v>360</v>
      </c>
      <c r="N364" s="309" t="s">
        <v>111</v>
      </c>
      <c r="O364" s="310">
        <v>0</v>
      </c>
      <c r="P364" s="310">
        <v>0</v>
      </c>
      <c r="R364" s="258">
        <v>5</v>
      </c>
      <c r="S364" s="258" t="s">
        <v>1453</v>
      </c>
      <c r="T364" s="258">
        <v>2</v>
      </c>
    </row>
    <row r="365" spans="1:20" ht="13.8">
      <c r="B365" s="359">
        <v>361</v>
      </c>
      <c r="C365" s="360">
        <v>365</v>
      </c>
      <c r="D365" s="361" t="s">
        <v>112</v>
      </c>
      <c r="E365" s="330">
        <v>0</v>
      </c>
      <c r="F365" s="330">
        <v>100000000</v>
      </c>
      <c r="G365" s="326"/>
      <c r="H365" s="326"/>
      <c r="M365" s="308">
        <v>361</v>
      </c>
      <c r="N365" s="309" t="s">
        <v>112</v>
      </c>
      <c r="O365" s="310">
        <v>0</v>
      </c>
      <c r="P365" s="310">
        <v>0</v>
      </c>
      <c r="R365" s="258">
        <v>5</v>
      </c>
      <c r="S365" s="258" t="s">
        <v>1453</v>
      </c>
      <c r="T365" s="258">
        <v>2</v>
      </c>
    </row>
    <row r="366" spans="1:20" ht="13.8">
      <c r="B366" s="359">
        <v>362</v>
      </c>
      <c r="C366" s="360">
        <v>366</v>
      </c>
      <c r="D366" s="361" t="s">
        <v>1077</v>
      </c>
      <c r="E366" s="330">
        <v>0</v>
      </c>
      <c r="F366" s="330">
        <v>52000000</v>
      </c>
      <c r="G366" s="326"/>
      <c r="H366" s="326"/>
      <c r="M366" s="308">
        <v>362</v>
      </c>
      <c r="N366" s="309" t="s">
        <v>1077</v>
      </c>
      <c r="O366" s="310">
        <v>0</v>
      </c>
      <c r="P366" s="310">
        <v>0</v>
      </c>
      <c r="R366" s="258">
        <v>5</v>
      </c>
      <c r="S366" s="258" t="s">
        <v>1453</v>
      </c>
      <c r="T366" s="258">
        <v>2</v>
      </c>
    </row>
    <row r="367" spans="1:20" ht="13.8">
      <c r="B367" s="359">
        <v>363</v>
      </c>
      <c r="C367" s="360">
        <v>367</v>
      </c>
      <c r="D367" s="361" t="s">
        <v>1078</v>
      </c>
      <c r="E367" s="330">
        <v>0</v>
      </c>
      <c r="F367" s="330">
        <v>40852379.25</v>
      </c>
      <c r="G367" s="326"/>
      <c r="H367" s="326"/>
      <c r="M367" s="308">
        <v>363</v>
      </c>
      <c r="N367" s="309" t="s">
        <v>1078</v>
      </c>
      <c r="O367" s="310">
        <v>0</v>
      </c>
      <c r="P367" s="310">
        <v>0</v>
      </c>
      <c r="R367" s="258">
        <v>5</v>
      </c>
      <c r="S367" s="258" t="s">
        <v>1453</v>
      </c>
      <c r="T367" s="258">
        <v>2</v>
      </c>
    </row>
    <row r="368" spans="1:20" ht="26.4">
      <c r="B368" s="359">
        <v>364</v>
      </c>
      <c r="C368" s="360">
        <v>368</v>
      </c>
      <c r="D368" s="361" t="s">
        <v>1043</v>
      </c>
      <c r="E368" s="330">
        <v>0</v>
      </c>
      <c r="F368" s="330">
        <v>259010000</v>
      </c>
      <c r="G368" s="326"/>
      <c r="H368" s="326"/>
      <c r="M368" s="308">
        <v>364</v>
      </c>
      <c r="N368" s="309" t="s">
        <v>1043</v>
      </c>
      <c r="O368" s="310">
        <v>0</v>
      </c>
      <c r="P368" s="310">
        <v>0</v>
      </c>
      <c r="R368" s="258">
        <v>5</v>
      </c>
      <c r="S368" s="258" t="s">
        <v>1453</v>
      </c>
      <c r="T368" s="258">
        <v>2</v>
      </c>
    </row>
    <row r="369" spans="2:20" ht="26.4">
      <c r="B369" s="359">
        <v>365</v>
      </c>
      <c r="C369" s="360">
        <v>369</v>
      </c>
      <c r="D369" s="361" t="s">
        <v>0</v>
      </c>
      <c r="E369" s="330">
        <v>0</v>
      </c>
      <c r="F369" s="330">
        <v>179916718.69999999</v>
      </c>
      <c r="G369" s="326"/>
      <c r="H369" s="326"/>
      <c r="M369" s="308">
        <v>365</v>
      </c>
      <c r="N369" s="309" t="s">
        <v>0</v>
      </c>
      <c r="O369" s="310">
        <v>0</v>
      </c>
      <c r="P369" s="310">
        <v>0</v>
      </c>
      <c r="R369" s="258">
        <v>5</v>
      </c>
      <c r="S369" s="258" t="s">
        <v>1453</v>
      </c>
      <c r="T369" s="258">
        <v>2</v>
      </c>
    </row>
    <row r="370" spans="2:20" ht="13.8">
      <c r="B370" s="359">
        <v>366</v>
      </c>
      <c r="C370" s="360">
        <v>370</v>
      </c>
      <c r="D370" s="361" t="s">
        <v>1079</v>
      </c>
      <c r="E370" s="330">
        <v>5703414.1500000004</v>
      </c>
      <c r="F370" s="330">
        <v>0</v>
      </c>
      <c r="G370" s="326"/>
      <c r="H370" s="326"/>
      <c r="I370" s="164">
        <f>+F370-E370</f>
        <v>-5703414.1500000004</v>
      </c>
      <c r="M370" s="308">
        <v>366</v>
      </c>
      <c r="N370" s="309" t="s">
        <v>1079</v>
      </c>
      <c r="O370" s="310">
        <v>0</v>
      </c>
      <c r="P370" s="310">
        <v>0</v>
      </c>
      <c r="R370" s="258">
        <v>3</v>
      </c>
      <c r="S370" s="258" t="s">
        <v>1097</v>
      </c>
      <c r="T370" s="258">
        <v>2</v>
      </c>
    </row>
    <row r="371" spans="2:20" ht="13.8">
      <c r="B371" s="359">
        <v>367</v>
      </c>
      <c r="C371" s="360">
        <v>371</v>
      </c>
      <c r="D371" s="361" t="s">
        <v>1080</v>
      </c>
      <c r="E371" s="330">
        <v>5406.81</v>
      </c>
      <c r="F371" s="330">
        <v>0</v>
      </c>
      <c r="G371" s="326"/>
      <c r="H371" s="326"/>
      <c r="M371" s="308">
        <v>367</v>
      </c>
      <c r="N371" s="309" t="s">
        <v>1080</v>
      </c>
      <c r="O371" s="310">
        <v>0</v>
      </c>
      <c r="P371" s="310">
        <v>0</v>
      </c>
      <c r="R371" s="258">
        <v>3</v>
      </c>
      <c r="S371" s="258" t="s">
        <v>1097</v>
      </c>
      <c r="T371" s="258">
        <v>2</v>
      </c>
    </row>
    <row r="372" spans="2:20" ht="13.8">
      <c r="B372" s="359">
        <v>368</v>
      </c>
      <c r="C372" s="360">
        <v>372</v>
      </c>
      <c r="D372" s="361" t="s">
        <v>1044</v>
      </c>
      <c r="E372" s="330">
        <v>0</v>
      </c>
      <c r="F372" s="330">
        <v>0</v>
      </c>
      <c r="G372" s="326"/>
      <c r="H372" s="326"/>
      <c r="M372" s="308">
        <v>368</v>
      </c>
      <c r="N372" s="309" t="s">
        <v>1044</v>
      </c>
      <c r="O372" s="310">
        <v>0</v>
      </c>
      <c r="P372" s="310">
        <v>0</v>
      </c>
      <c r="R372" s="258">
        <v>2</v>
      </c>
      <c r="S372" s="258" t="s">
        <v>1450</v>
      </c>
      <c r="T372" s="258">
        <v>2</v>
      </c>
    </row>
    <row r="373" spans="2:20" ht="13.8">
      <c r="B373" s="359">
        <v>369</v>
      </c>
      <c r="C373" s="360">
        <v>373</v>
      </c>
      <c r="D373" s="361" t="s">
        <v>1081</v>
      </c>
      <c r="E373" s="330">
        <v>239351.51</v>
      </c>
      <c r="F373" s="330">
        <v>0</v>
      </c>
      <c r="G373" s="326"/>
      <c r="H373" s="326"/>
      <c r="M373" s="308">
        <v>369</v>
      </c>
      <c r="N373" s="309" t="s">
        <v>1081</v>
      </c>
      <c r="O373" s="310">
        <v>0</v>
      </c>
      <c r="P373" s="310">
        <v>0</v>
      </c>
      <c r="R373" s="258">
        <v>2</v>
      </c>
      <c r="S373" s="258" t="s">
        <v>1450</v>
      </c>
      <c r="T373" s="258">
        <v>2</v>
      </c>
    </row>
    <row r="374" spans="2:20" ht="13.8">
      <c r="B374" s="359">
        <v>370</v>
      </c>
      <c r="C374" s="360">
        <v>374</v>
      </c>
      <c r="D374" s="361" t="s">
        <v>1045</v>
      </c>
      <c r="E374" s="330">
        <v>147178.18</v>
      </c>
      <c r="F374" s="330">
        <v>0</v>
      </c>
      <c r="G374" s="326"/>
      <c r="H374" s="326"/>
      <c r="M374" s="308">
        <v>370</v>
      </c>
      <c r="N374" s="309" t="s">
        <v>1045</v>
      </c>
      <c r="O374" s="310">
        <v>0</v>
      </c>
      <c r="P374" s="310">
        <v>0</v>
      </c>
      <c r="R374" s="258">
        <v>2</v>
      </c>
      <c r="S374" s="258" t="s">
        <v>1450</v>
      </c>
      <c r="T374" s="258">
        <v>2</v>
      </c>
    </row>
    <row r="375" spans="2:20" ht="13.8">
      <c r="B375" s="359">
        <v>371</v>
      </c>
      <c r="C375" s="360">
        <v>375</v>
      </c>
      <c r="D375" s="361" t="s">
        <v>928</v>
      </c>
      <c r="E375" s="330">
        <v>375425.86</v>
      </c>
      <c r="F375" s="330">
        <v>0</v>
      </c>
      <c r="G375" s="326"/>
      <c r="H375" s="326"/>
      <c r="M375" s="308">
        <v>371</v>
      </c>
      <c r="N375" s="309" t="s">
        <v>928</v>
      </c>
      <c r="O375" s="310">
        <v>0</v>
      </c>
      <c r="P375" s="310">
        <v>0</v>
      </c>
      <c r="R375" s="258">
        <v>2</v>
      </c>
      <c r="S375" s="258" t="s">
        <v>1450</v>
      </c>
      <c r="T375" s="258">
        <v>2</v>
      </c>
    </row>
    <row r="376" spans="2:20" ht="13.8">
      <c r="B376" s="359">
        <v>372</v>
      </c>
      <c r="C376" s="360">
        <v>376</v>
      </c>
      <c r="D376" s="361" t="s">
        <v>929</v>
      </c>
      <c r="E376" s="330">
        <v>5430</v>
      </c>
      <c r="F376" s="330">
        <v>0</v>
      </c>
      <c r="G376" s="326"/>
      <c r="H376" s="326"/>
      <c r="M376" s="308">
        <v>372</v>
      </c>
      <c r="N376" s="309" t="s">
        <v>929</v>
      </c>
      <c r="O376" s="310">
        <v>0</v>
      </c>
      <c r="P376" s="310">
        <v>0</v>
      </c>
      <c r="R376" s="258">
        <v>2</v>
      </c>
      <c r="S376" s="258" t="s">
        <v>1450</v>
      </c>
      <c r="T376" s="258">
        <v>2</v>
      </c>
    </row>
    <row r="377" spans="2:20" ht="13.8">
      <c r="B377" s="359">
        <v>373</v>
      </c>
      <c r="C377" s="360">
        <v>377</v>
      </c>
      <c r="D377" s="361" t="s">
        <v>930</v>
      </c>
      <c r="E377" s="330">
        <v>0</v>
      </c>
      <c r="F377" s="330">
        <v>3189458</v>
      </c>
      <c r="G377" s="326"/>
      <c r="H377" s="326"/>
      <c r="M377" s="308">
        <v>373</v>
      </c>
      <c r="N377" s="309" t="s">
        <v>930</v>
      </c>
      <c r="O377" s="310">
        <v>0</v>
      </c>
      <c r="P377" s="310">
        <v>0</v>
      </c>
      <c r="R377" s="258">
        <v>2</v>
      </c>
      <c r="S377" s="258" t="s">
        <v>1450</v>
      </c>
      <c r="T377" s="258">
        <v>2</v>
      </c>
    </row>
    <row r="378" spans="2:20" ht="13.8">
      <c r="B378" s="359">
        <v>374</v>
      </c>
      <c r="C378" s="360">
        <v>378</v>
      </c>
      <c r="D378" s="361" t="s">
        <v>931</v>
      </c>
      <c r="E378" s="330">
        <v>9806497.7400000002</v>
      </c>
      <c r="F378" s="330">
        <v>0</v>
      </c>
      <c r="G378" s="326"/>
      <c r="H378" s="326"/>
      <c r="M378" s="308">
        <v>374</v>
      </c>
      <c r="N378" s="309" t="s">
        <v>931</v>
      </c>
      <c r="O378" s="310">
        <v>0</v>
      </c>
      <c r="P378" s="310">
        <v>0</v>
      </c>
      <c r="R378" s="258">
        <v>4</v>
      </c>
      <c r="S378" s="258" t="s">
        <v>284</v>
      </c>
      <c r="T378" s="258">
        <v>2</v>
      </c>
    </row>
    <row r="379" spans="2:20" ht="13.8">
      <c r="B379" s="359">
        <v>375</v>
      </c>
      <c r="C379" s="360">
        <v>379</v>
      </c>
      <c r="D379" s="361" t="s">
        <v>932</v>
      </c>
      <c r="E379" s="330">
        <v>1273</v>
      </c>
      <c r="F379" s="330">
        <v>0</v>
      </c>
      <c r="G379" s="326"/>
      <c r="H379" s="326"/>
      <c r="M379" s="308">
        <v>375</v>
      </c>
      <c r="N379" s="309" t="s">
        <v>932</v>
      </c>
      <c r="O379" s="310">
        <v>0</v>
      </c>
      <c r="P379" s="310">
        <v>0</v>
      </c>
      <c r="R379" s="258">
        <v>2</v>
      </c>
      <c r="S379" s="258" t="s">
        <v>1450</v>
      </c>
      <c r="T379" s="258">
        <v>2</v>
      </c>
    </row>
    <row r="380" spans="2:20" ht="13.8">
      <c r="B380" s="359">
        <v>376</v>
      </c>
      <c r="C380" s="360">
        <v>380</v>
      </c>
      <c r="D380" s="361" t="s">
        <v>933</v>
      </c>
      <c r="E380" s="330">
        <v>350</v>
      </c>
      <c r="F380" s="330">
        <v>0</v>
      </c>
      <c r="G380" s="326"/>
      <c r="H380" s="326"/>
      <c r="M380" s="308">
        <v>376</v>
      </c>
      <c r="N380" s="309" t="s">
        <v>933</v>
      </c>
      <c r="O380" s="310">
        <v>0</v>
      </c>
      <c r="P380" s="310">
        <v>0</v>
      </c>
      <c r="R380" s="258">
        <v>2</v>
      </c>
      <c r="S380" s="258" t="s">
        <v>1450</v>
      </c>
      <c r="T380" s="258">
        <v>2</v>
      </c>
    </row>
    <row r="381" spans="2:20" ht="13.8">
      <c r="B381" s="359">
        <v>377</v>
      </c>
      <c r="C381" s="360">
        <v>381</v>
      </c>
      <c r="D381" s="361" t="s">
        <v>709</v>
      </c>
      <c r="E381" s="330">
        <v>50</v>
      </c>
      <c r="F381" s="330">
        <v>0</v>
      </c>
      <c r="G381" s="326"/>
      <c r="H381" s="326"/>
      <c r="M381" s="308">
        <v>377</v>
      </c>
      <c r="N381" s="309" t="s">
        <v>709</v>
      </c>
      <c r="O381" s="310">
        <v>0</v>
      </c>
      <c r="P381" s="310">
        <v>0</v>
      </c>
      <c r="R381" s="258">
        <v>2</v>
      </c>
      <c r="S381" s="258" t="s">
        <v>1450</v>
      </c>
      <c r="T381" s="258">
        <v>2</v>
      </c>
    </row>
    <row r="382" spans="2:20" ht="26.4">
      <c r="B382" s="359">
        <v>378</v>
      </c>
      <c r="C382" s="360">
        <v>382</v>
      </c>
      <c r="D382" s="361" t="s">
        <v>710</v>
      </c>
      <c r="E382" s="330">
        <v>608055.5</v>
      </c>
      <c r="F382" s="330">
        <v>0</v>
      </c>
      <c r="G382" s="326"/>
      <c r="H382" s="326"/>
      <c r="M382" s="308">
        <v>378</v>
      </c>
      <c r="N382" s="309" t="s">
        <v>710</v>
      </c>
      <c r="O382" s="310">
        <v>0</v>
      </c>
      <c r="P382" s="310">
        <v>0</v>
      </c>
      <c r="R382" s="258">
        <v>2</v>
      </c>
      <c r="S382" s="258" t="s">
        <v>1450</v>
      </c>
      <c r="T382" s="258">
        <v>2</v>
      </c>
    </row>
    <row r="383" spans="2:20" ht="13.8">
      <c r="B383" s="359">
        <v>379</v>
      </c>
      <c r="C383" s="360">
        <v>383</v>
      </c>
      <c r="D383" s="361" t="s">
        <v>711</v>
      </c>
      <c r="E383" s="330">
        <v>10666100.779999999</v>
      </c>
      <c r="F383" s="330">
        <v>0</v>
      </c>
      <c r="G383" s="326"/>
      <c r="H383" s="326"/>
      <c r="M383" s="308">
        <v>379</v>
      </c>
      <c r="N383" s="309" t="s">
        <v>711</v>
      </c>
      <c r="O383" s="310">
        <v>0</v>
      </c>
      <c r="P383" s="310">
        <v>0</v>
      </c>
      <c r="R383" s="258">
        <v>2</v>
      </c>
      <c r="S383" s="258" t="s">
        <v>1450</v>
      </c>
      <c r="T383" s="258">
        <v>2</v>
      </c>
    </row>
    <row r="384" spans="2:20" ht="13.8">
      <c r="B384" s="359">
        <v>380</v>
      </c>
      <c r="C384" s="360">
        <v>384</v>
      </c>
      <c r="D384" s="361" t="s">
        <v>1</v>
      </c>
      <c r="E384" s="330">
        <v>0</v>
      </c>
      <c r="F384" s="330">
        <v>0</v>
      </c>
      <c r="G384" s="326"/>
      <c r="H384" s="326"/>
      <c r="M384" s="308">
        <v>380</v>
      </c>
      <c r="N384" s="309" t="s">
        <v>1</v>
      </c>
      <c r="O384" s="310">
        <v>0</v>
      </c>
      <c r="P384" s="310">
        <v>0</v>
      </c>
      <c r="R384" s="258">
        <v>2</v>
      </c>
      <c r="S384" s="258" t="s">
        <v>1450</v>
      </c>
      <c r="T384" s="258">
        <v>2</v>
      </c>
    </row>
    <row r="385" spans="2:20" ht="13.8">
      <c r="B385" s="359">
        <v>381</v>
      </c>
      <c r="C385" s="360">
        <v>385</v>
      </c>
      <c r="D385" s="361" t="s">
        <v>1046</v>
      </c>
      <c r="E385" s="330">
        <v>0</v>
      </c>
      <c r="F385" s="330">
        <v>0</v>
      </c>
      <c r="G385" s="326"/>
      <c r="H385" s="326"/>
      <c r="M385" s="308">
        <v>381</v>
      </c>
      <c r="N385" s="309" t="s">
        <v>1046</v>
      </c>
      <c r="O385" s="310">
        <v>0</v>
      </c>
      <c r="P385" s="310">
        <v>0</v>
      </c>
      <c r="R385" s="258">
        <v>2</v>
      </c>
      <c r="S385" s="258" t="s">
        <v>1450</v>
      </c>
      <c r="T385" s="258">
        <v>2</v>
      </c>
    </row>
    <row r="386" spans="2:20" ht="13.8">
      <c r="B386" s="359">
        <v>382</v>
      </c>
      <c r="C386" s="360">
        <v>386</v>
      </c>
      <c r="D386" s="361" t="s">
        <v>2</v>
      </c>
      <c r="E386" s="330">
        <v>0</v>
      </c>
      <c r="F386" s="330">
        <v>0</v>
      </c>
      <c r="G386" s="326"/>
      <c r="H386" s="326"/>
      <c r="M386" s="308">
        <v>382</v>
      </c>
      <c r="N386" s="309" t="s">
        <v>2</v>
      </c>
      <c r="O386" s="310">
        <v>0</v>
      </c>
      <c r="P386" s="310">
        <v>0</v>
      </c>
      <c r="R386" s="258">
        <v>2</v>
      </c>
      <c r="S386" s="258" t="s">
        <v>1450</v>
      </c>
      <c r="T386" s="258">
        <v>2</v>
      </c>
    </row>
    <row r="387" spans="2:20" ht="13.8">
      <c r="B387" s="359">
        <v>383</v>
      </c>
      <c r="C387" s="360">
        <v>387</v>
      </c>
      <c r="D387" s="361" t="s">
        <v>438</v>
      </c>
      <c r="E387" s="330">
        <v>0</v>
      </c>
      <c r="F387" s="330">
        <v>0</v>
      </c>
      <c r="G387" s="326"/>
      <c r="H387" s="326"/>
      <c r="M387" s="308">
        <v>383</v>
      </c>
      <c r="N387" s="309" t="s">
        <v>438</v>
      </c>
      <c r="O387" s="310">
        <v>0</v>
      </c>
      <c r="P387" s="310">
        <v>0</v>
      </c>
      <c r="R387" s="258">
        <v>2</v>
      </c>
      <c r="S387" s="258" t="s">
        <v>1450</v>
      </c>
      <c r="T387" s="258">
        <v>2</v>
      </c>
    </row>
    <row r="388" spans="2:20" ht="13.8">
      <c r="B388" s="359">
        <v>384</v>
      </c>
      <c r="C388" s="360">
        <v>388</v>
      </c>
      <c r="D388" s="361" t="s">
        <v>439</v>
      </c>
      <c r="E388" s="330">
        <v>0</v>
      </c>
      <c r="F388" s="330">
        <v>0</v>
      </c>
      <c r="G388" s="326"/>
      <c r="H388" s="326"/>
      <c r="M388" s="308">
        <v>384</v>
      </c>
      <c r="N388" s="309" t="s">
        <v>439</v>
      </c>
      <c r="O388" s="310">
        <v>0</v>
      </c>
      <c r="P388" s="310">
        <v>0</v>
      </c>
      <c r="R388" s="258">
        <v>2</v>
      </c>
      <c r="S388" s="258" t="s">
        <v>1450</v>
      </c>
      <c r="T388" s="258">
        <v>2</v>
      </c>
    </row>
    <row r="389" spans="2:20" ht="13.8">
      <c r="B389" s="359">
        <v>385</v>
      </c>
      <c r="C389" s="360">
        <v>389</v>
      </c>
      <c r="D389" s="361" t="s">
        <v>440</v>
      </c>
      <c r="E389" s="330">
        <v>0</v>
      </c>
      <c r="F389" s="330">
        <v>0</v>
      </c>
      <c r="G389" s="326"/>
      <c r="H389" s="326"/>
      <c r="M389" s="308">
        <v>385</v>
      </c>
      <c r="N389" s="309" t="s">
        <v>440</v>
      </c>
      <c r="O389" s="310">
        <v>0</v>
      </c>
      <c r="P389" s="310">
        <v>0</v>
      </c>
      <c r="R389" s="258">
        <v>2</v>
      </c>
      <c r="S389" s="258" t="s">
        <v>1450</v>
      </c>
      <c r="T389" s="258">
        <v>2</v>
      </c>
    </row>
    <row r="390" spans="2:20" ht="13.8">
      <c r="B390" s="359">
        <v>386</v>
      </c>
      <c r="C390" s="360">
        <v>390</v>
      </c>
      <c r="D390" s="361" t="s">
        <v>1367</v>
      </c>
      <c r="E390" s="330">
        <v>0</v>
      </c>
      <c r="F390" s="330">
        <v>0</v>
      </c>
      <c r="G390" s="326"/>
      <c r="H390" s="326"/>
      <c r="M390" s="308">
        <v>386</v>
      </c>
      <c r="N390" s="309" t="s">
        <v>1367</v>
      </c>
      <c r="O390" s="310">
        <v>0</v>
      </c>
      <c r="P390" s="310">
        <v>0</v>
      </c>
      <c r="R390" s="258">
        <v>2</v>
      </c>
      <c r="S390" s="258" t="s">
        <v>1450</v>
      </c>
      <c r="T390" s="258">
        <v>2</v>
      </c>
    </row>
    <row r="391" spans="2:20" ht="13.8">
      <c r="B391" s="359">
        <v>387</v>
      </c>
      <c r="C391" s="360">
        <v>391</v>
      </c>
      <c r="D391" s="361" t="s">
        <v>1368</v>
      </c>
      <c r="E391" s="330">
        <v>0</v>
      </c>
      <c r="F391" s="330">
        <v>0</v>
      </c>
      <c r="G391" s="326"/>
      <c r="H391" s="326"/>
      <c r="M391" s="308">
        <v>387</v>
      </c>
      <c r="N391" s="309" t="s">
        <v>1368</v>
      </c>
      <c r="O391" s="310">
        <v>0</v>
      </c>
      <c r="P391" s="310">
        <v>0</v>
      </c>
      <c r="R391" s="258">
        <v>2</v>
      </c>
      <c r="S391" s="258" t="s">
        <v>1450</v>
      </c>
      <c r="T391" s="258">
        <v>2</v>
      </c>
    </row>
    <row r="392" spans="2:20" ht="13.8">
      <c r="B392" s="359">
        <v>388</v>
      </c>
      <c r="C392" s="360">
        <v>392</v>
      </c>
      <c r="D392" s="361" t="s">
        <v>560</v>
      </c>
      <c r="E392" s="330">
        <v>519683</v>
      </c>
      <c r="F392" s="330">
        <v>0</v>
      </c>
      <c r="G392" s="326"/>
      <c r="H392" s="326"/>
      <c r="I392" s="164">
        <f t="shared" ref="I392:I428" si="3">SUM(E392-F392)</f>
        <v>519683</v>
      </c>
      <c r="M392" s="308">
        <v>388</v>
      </c>
      <c r="N392" s="309" t="s">
        <v>560</v>
      </c>
      <c r="O392" s="310">
        <v>0</v>
      </c>
      <c r="P392" s="310">
        <v>0</v>
      </c>
      <c r="R392" s="258">
        <v>2</v>
      </c>
      <c r="S392" s="258" t="s">
        <v>1450</v>
      </c>
      <c r="T392" s="258">
        <v>2</v>
      </c>
    </row>
    <row r="393" spans="2:20" ht="13.8">
      <c r="B393" s="359">
        <v>389</v>
      </c>
      <c r="C393" s="360">
        <v>393</v>
      </c>
      <c r="D393" s="361" t="s">
        <v>42</v>
      </c>
      <c r="E393" s="330">
        <v>0</v>
      </c>
      <c r="F393" s="330">
        <v>186762.62</v>
      </c>
      <c r="G393" s="326"/>
      <c r="H393" s="326"/>
      <c r="I393" s="164">
        <f t="shared" si="3"/>
        <v>-186762.62</v>
      </c>
      <c r="M393" s="308">
        <v>389</v>
      </c>
      <c r="N393" s="309" t="s">
        <v>42</v>
      </c>
      <c r="O393" s="310">
        <v>0</v>
      </c>
      <c r="P393" s="310">
        <v>0</v>
      </c>
      <c r="R393" s="258">
        <v>2</v>
      </c>
      <c r="S393" s="258" t="s">
        <v>1450</v>
      </c>
      <c r="T393" s="258">
        <v>2</v>
      </c>
    </row>
    <row r="394" spans="2:20" ht="13.8">
      <c r="B394" s="359">
        <v>390</v>
      </c>
      <c r="C394" s="360">
        <v>394</v>
      </c>
      <c r="D394" s="361" t="s">
        <v>43</v>
      </c>
      <c r="E394" s="330">
        <v>2960740.04</v>
      </c>
      <c r="F394" s="330">
        <v>0</v>
      </c>
      <c r="G394" s="326"/>
      <c r="H394" s="326"/>
      <c r="I394" s="164">
        <f t="shared" si="3"/>
        <v>2960740.04</v>
      </c>
      <c r="M394" s="308">
        <v>390</v>
      </c>
      <c r="N394" s="309" t="s">
        <v>43</v>
      </c>
      <c r="O394" s="310">
        <v>0</v>
      </c>
      <c r="P394" s="310">
        <v>0</v>
      </c>
      <c r="R394" s="258">
        <v>2</v>
      </c>
      <c r="S394" s="258" t="s">
        <v>1450</v>
      </c>
      <c r="T394" s="258">
        <v>2</v>
      </c>
    </row>
    <row r="395" spans="2:20" ht="13.8">
      <c r="B395" s="359">
        <v>391</v>
      </c>
      <c r="C395" s="360">
        <v>395</v>
      </c>
      <c r="D395" s="361" t="s">
        <v>812</v>
      </c>
      <c r="E395" s="330">
        <v>14466436.34</v>
      </c>
      <c r="F395" s="330">
        <v>0</v>
      </c>
      <c r="G395" s="326"/>
      <c r="H395" s="326"/>
      <c r="I395" s="164">
        <f t="shared" si="3"/>
        <v>14466436.34</v>
      </c>
      <c r="M395" s="308">
        <v>391</v>
      </c>
      <c r="N395" s="309" t="s">
        <v>812</v>
      </c>
      <c r="O395" s="310">
        <v>0</v>
      </c>
      <c r="P395" s="310">
        <v>0</v>
      </c>
      <c r="R395" s="258">
        <v>2</v>
      </c>
      <c r="S395" s="258" t="s">
        <v>1450</v>
      </c>
      <c r="T395" s="258">
        <v>2</v>
      </c>
    </row>
    <row r="396" spans="2:20" ht="13.8">
      <c r="B396" s="359">
        <v>392</v>
      </c>
      <c r="C396" s="360">
        <v>396</v>
      </c>
      <c r="D396" s="361" t="s">
        <v>1047</v>
      </c>
      <c r="E396" s="330">
        <v>1693099.03</v>
      </c>
      <c r="F396" s="330">
        <v>0</v>
      </c>
      <c r="G396" s="326"/>
      <c r="H396" s="326"/>
      <c r="I396" s="164">
        <f t="shared" si="3"/>
        <v>1693099.03</v>
      </c>
      <c r="M396" s="308">
        <v>392</v>
      </c>
      <c r="N396" s="309" t="s">
        <v>1047</v>
      </c>
      <c r="O396" s="310">
        <v>0</v>
      </c>
      <c r="P396" s="310">
        <v>0</v>
      </c>
      <c r="R396" s="258">
        <v>2</v>
      </c>
      <c r="S396" s="258" t="s">
        <v>1450</v>
      </c>
      <c r="T396" s="258">
        <v>2</v>
      </c>
    </row>
    <row r="397" spans="2:20" ht="26.4">
      <c r="B397" s="359">
        <v>393</v>
      </c>
      <c r="C397" s="360">
        <v>397</v>
      </c>
      <c r="D397" s="361" t="s">
        <v>813</v>
      </c>
      <c r="E397" s="330">
        <v>4308082.57</v>
      </c>
      <c r="F397" s="330">
        <v>0</v>
      </c>
      <c r="G397" s="326"/>
      <c r="H397" s="326"/>
      <c r="I397" s="164">
        <f t="shared" si="3"/>
        <v>4308082.57</v>
      </c>
      <c r="M397" s="308">
        <v>393</v>
      </c>
      <c r="N397" s="309" t="s">
        <v>813</v>
      </c>
      <c r="O397" s="310">
        <v>0</v>
      </c>
      <c r="P397" s="310">
        <v>0</v>
      </c>
      <c r="R397" s="258">
        <v>2</v>
      </c>
      <c r="S397" s="258" t="s">
        <v>1450</v>
      </c>
      <c r="T397" s="258">
        <v>2</v>
      </c>
    </row>
    <row r="398" spans="2:20" ht="13.8">
      <c r="B398" s="359">
        <v>394</v>
      </c>
      <c r="C398" s="360">
        <v>398</v>
      </c>
      <c r="D398" s="361" t="s">
        <v>815</v>
      </c>
      <c r="E398" s="330">
        <v>1258057.77</v>
      </c>
      <c r="F398" s="330">
        <v>0</v>
      </c>
      <c r="G398" s="326"/>
      <c r="H398" s="326"/>
      <c r="I398" s="164">
        <f t="shared" si="3"/>
        <v>1258057.77</v>
      </c>
      <c r="M398" s="308">
        <v>394</v>
      </c>
      <c r="N398" s="309" t="s">
        <v>815</v>
      </c>
      <c r="O398" s="310">
        <v>0</v>
      </c>
      <c r="P398" s="310">
        <v>0</v>
      </c>
      <c r="R398" s="258">
        <v>2</v>
      </c>
      <c r="S398" s="258" t="s">
        <v>1450</v>
      </c>
      <c r="T398" s="258">
        <v>2</v>
      </c>
    </row>
    <row r="399" spans="2:20" ht="13.8">
      <c r="B399" s="359">
        <v>395</v>
      </c>
      <c r="C399" s="360">
        <v>399</v>
      </c>
      <c r="D399" s="361" t="s">
        <v>1048</v>
      </c>
      <c r="E399" s="330">
        <v>0</v>
      </c>
      <c r="F399" s="330">
        <v>0</v>
      </c>
      <c r="G399" s="326"/>
      <c r="H399" s="326"/>
      <c r="I399" s="164">
        <f t="shared" si="3"/>
        <v>0</v>
      </c>
      <c r="M399" s="308">
        <v>395</v>
      </c>
      <c r="N399" s="309" t="s">
        <v>1048</v>
      </c>
      <c r="O399" s="310">
        <v>0</v>
      </c>
      <c r="P399" s="310">
        <v>0</v>
      </c>
      <c r="R399" s="258">
        <v>2</v>
      </c>
      <c r="S399" s="258" t="s">
        <v>1450</v>
      </c>
      <c r="T399" s="258">
        <v>2</v>
      </c>
    </row>
    <row r="400" spans="2:20" ht="13.8">
      <c r="B400" s="359">
        <v>396</v>
      </c>
      <c r="C400" s="360">
        <v>400</v>
      </c>
      <c r="D400" s="361" t="s">
        <v>1049</v>
      </c>
      <c r="E400" s="330">
        <v>2605086.96</v>
      </c>
      <c r="F400" s="330">
        <v>0</v>
      </c>
      <c r="G400" s="326"/>
      <c r="H400" s="326"/>
      <c r="I400" s="164">
        <f t="shared" si="3"/>
        <v>2605086.96</v>
      </c>
      <c r="M400" s="308">
        <v>396</v>
      </c>
      <c r="N400" s="309" t="s">
        <v>1049</v>
      </c>
      <c r="O400" s="310">
        <v>0</v>
      </c>
      <c r="P400" s="310">
        <v>0</v>
      </c>
      <c r="R400" s="258">
        <v>2</v>
      </c>
      <c r="S400" s="258" t="s">
        <v>1450</v>
      </c>
      <c r="T400" s="258">
        <v>2</v>
      </c>
    </row>
    <row r="401" spans="2:20" ht="13.8">
      <c r="B401" s="359">
        <v>397</v>
      </c>
      <c r="C401" s="360">
        <v>401</v>
      </c>
      <c r="D401" s="361" t="s">
        <v>441</v>
      </c>
      <c r="E401" s="330">
        <v>5655260.2000000002</v>
      </c>
      <c r="F401" s="330">
        <v>0</v>
      </c>
      <c r="G401" s="326"/>
      <c r="H401" s="326"/>
      <c r="I401" s="164">
        <f t="shared" si="3"/>
        <v>5655260.2000000002</v>
      </c>
      <c r="M401" s="308">
        <v>397</v>
      </c>
      <c r="N401" s="309" t="s">
        <v>441</v>
      </c>
      <c r="O401" s="310">
        <v>0</v>
      </c>
      <c r="P401" s="310">
        <v>0</v>
      </c>
      <c r="R401" s="258">
        <v>2</v>
      </c>
      <c r="S401" s="258" t="s">
        <v>1450</v>
      </c>
      <c r="T401" s="258">
        <v>2</v>
      </c>
    </row>
    <row r="402" spans="2:20" ht="13.8">
      <c r="B402" s="359">
        <v>398</v>
      </c>
      <c r="C402" s="360">
        <v>402</v>
      </c>
      <c r="D402" s="361" t="s">
        <v>442</v>
      </c>
      <c r="E402" s="330">
        <v>907749.22</v>
      </c>
      <c r="F402" s="330">
        <v>0</v>
      </c>
      <c r="G402" s="326"/>
      <c r="H402" s="326"/>
      <c r="I402" s="164">
        <f t="shared" si="3"/>
        <v>907749.22</v>
      </c>
      <c r="M402" s="308">
        <v>398</v>
      </c>
      <c r="N402" s="309" t="s">
        <v>442</v>
      </c>
      <c r="O402" s="310">
        <v>0</v>
      </c>
      <c r="P402" s="310">
        <v>0</v>
      </c>
      <c r="R402" s="258">
        <v>2</v>
      </c>
      <c r="S402" s="258" t="s">
        <v>1450</v>
      </c>
      <c r="T402" s="258">
        <v>2</v>
      </c>
    </row>
    <row r="403" spans="2:20" ht="13.8">
      <c r="B403" s="359">
        <v>399</v>
      </c>
      <c r="C403" s="360">
        <v>403</v>
      </c>
      <c r="D403" s="361" t="s">
        <v>443</v>
      </c>
      <c r="E403" s="330">
        <v>292659.15000000002</v>
      </c>
      <c r="F403" s="330">
        <v>0</v>
      </c>
      <c r="G403" s="326"/>
      <c r="H403" s="326"/>
      <c r="I403" s="164">
        <f t="shared" si="3"/>
        <v>292659.15000000002</v>
      </c>
      <c r="M403" s="308">
        <v>399</v>
      </c>
      <c r="N403" s="309" t="s">
        <v>443</v>
      </c>
      <c r="O403" s="310">
        <v>0</v>
      </c>
      <c r="P403" s="310">
        <v>0</v>
      </c>
      <c r="R403" s="258">
        <v>2</v>
      </c>
      <c r="S403" s="258" t="s">
        <v>1450</v>
      </c>
      <c r="T403" s="258">
        <v>2</v>
      </c>
    </row>
    <row r="404" spans="2:20" ht="13.8">
      <c r="B404" s="359">
        <v>400</v>
      </c>
      <c r="C404" s="360">
        <v>404</v>
      </c>
      <c r="D404" s="361" t="s">
        <v>444</v>
      </c>
      <c r="E404" s="330">
        <v>23571448.859999999</v>
      </c>
      <c r="F404" s="330">
        <v>0</v>
      </c>
      <c r="G404" s="326"/>
      <c r="H404" s="326"/>
      <c r="I404" s="164">
        <f t="shared" si="3"/>
        <v>23571448.859999999</v>
      </c>
      <c r="M404" s="308">
        <v>400</v>
      </c>
      <c r="N404" s="309" t="s">
        <v>444</v>
      </c>
      <c r="O404" s="310">
        <v>0</v>
      </c>
      <c r="P404" s="310">
        <v>0</v>
      </c>
      <c r="R404" s="258">
        <v>2</v>
      </c>
      <c r="S404" s="258" t="s">
        <v>1450</v>
      </c>
      <c r="T404" s="258">
        <v>2</v>
      </c>
    </row>
    <row r="405" spans="2:20" ht="13.8">
      <c r="B405" s="359">
        <v>401</v>
      </c>
      <c r="C405" s="360">
        <v>405</v>
      </c>
      <c r="D405" s="361" t="s">
        <v>445</v>
      </c>
      <c r="E405" s="330">
        <v>4121780.72</v>
      </c>
      <c r="F405" s="330">
        <v>0</v>
      </c>
      <c r="G405" s="326"/>
      <c r="H405" s="326"/>
      <c r="I405" s="164">
        <f t="shared" si="3"/>
        <v>4121780.72</v>
      </c>
      <c r="M405" s="308">
        <v>401</v>
      </c>
      <c r="N405" s="309" t="s">
        <v>445</v>
      </c>
      <c r="O405" s="310">
        <v>0</v>
      </c>
      <c r="P405" s="310">
        <v>0</v>
      </c>
      <c r="R405" s="258">
        <v>2</v>
      </c>
      <c r="S405" s="258" t="s">
        <v>1450</v>
      </c>
      <c r="T405" s="258">
        <v>2</v>
      </c>
    </row>
    <row r="406" spans="2:20" ht="26.4">
      <c r="B406" s="359">
        <v>402</v>
      </c>
      <c r="C406" s="360">
        <v>406</v>
      </c>
      <c r="D406" s="361" t="s">
        <v>446</v>
      </c>
      <c r="E406" s="330">
        <v>696970</v>
      </c>
      <c r="F406" s="330">
        <v>0</v>
      </c>
      <c r="G406" s="326"/>
      <c r="H406" s="326"/>
      <c r="I406" s="164">
        <f t="shared" si="3"/>
        <v>696970</v>
      </c>
      <c r="M406" s="308">
        <v>402</v>
      </c>
      <c r="N406" s="309" t="s">
        <v>446</v>
      </c>
      <c r="O406" s="310">
        <v>0</v>
      </c>
      <c r="P406" s="310">
        <v>0</v>
      </c>
      <c r="R406" s="258">
        <v>2</v>
      </c>
      <c r="S406" s="258" t="s">
        <v>1450</v>
      </c>
      <c r="T406" s="258">
        <v>2</v>
      </c>
    </row>
    <row r="407" spans="2:20" ht="13.8">
      <c r="B407" s="359">
        <v>403</v>
      </c>
      <c r="C407" s="360">
        <v>407</v>
      </c>
      <c r="D407" s="361" t="s">
        <v>447</v>
      </c>
      <c r="E407" s="330">
        <v>3782.64</v>
      </c>
      <c r="F407" s="330">
        <v>0</v>
      </c>
      <c r="G407" s="326"/>
      <c r="H407" s="326"/>
      <c r="I407" s="164">
        <f t="shared" si="3"/>
        <v>3782.64</v>
      </c>
      <c r="M407" s="308">
        <v>403</v>
      </c>
      <c r="N407" s="309" t="s">
        <v>447</v>
      </c>
      <c r="O407" s="310">
        <v>0</v>
      </c>
      <c r="P407" s="310">
        <v>0</v>
      </c>
      <c r="R407" s="258">
        <v>2</v>
      </c>
      <c r="S407" s="258" t="s">
        <v>1450</v>
      </c>
      <c r="T407" s="258">
        <v>2</v>
      </c>
    </row>
    <row r="408" spans="2:20" ht="13.8">
      <c r="B408" s="359">
        <v>404</v>
      </c>
      <c r="C408" s="360">
        <v>408</v>
      </c>
      <c r="D408" s="361" t="s">
        <v>561</v>
      </c>
      <c r="E408" s="330">
        <v>4187903.13</v>
      </c>
      <c r="F408" s="330">
        <v>0</v>
      </c>
      <c r="G408" s="326"/>
      <c r="H408" s="326"/>
      <c r="I408" s="164">
        <f t="shared" si="3"/>
        <v>4187903.13</v>
      </c>
      <c r="M408" s="308">
        <v>404</v>
      </c>
      <c r="N408" s="309" t="s">
        <v>561</v>
      </c>
      <c r="O408" s="310">
        <v>0</v>
      </c>
      <c r="P408" s="310">
        <v>0</v>
      </c>
      <c r="R408" s="258">
        <v>2</v>
      </c>
      <c r="S408" s="258" t="s">
        <v>1450</v>
      </c>
      <c r="T408" s="258">
        <v>2</v>
      </c>
    </row>
    <row r="409" spans="2:20" ht="13.8">
      <c r="B409" s="359">
        <v>405</v>
      </c>
      <c r="C409" s="360">
        <v>409</v>
      </c>
      <c r="D409" s="361" t="s">
        <v>1459</v>
      </c>
      <c r="E409" s="330">
        <v>94897.58</v>
      </c>
      <c r="F409" s="330">
        <v>0</v>
      </c>
      <c r="G409" s="326"/>
      <c r="H409" s="326"/>
      <c r="I409" s="164">
        <f t="shared" si="3"/>
        <v>94897.58</v>
      </c>
      <c r="M409" s="308">
        <v>405</v>
      </c>
      <c r="N409" s="309" t="s">
        <v>107</v>
      </c>
      <c r="O409" s="310">
        <v>0</v>
      </c>
      <c r="P409" s="310">
        <v>0</v>
      </c>
      <c r="R409" s="258">
        <v>2</v>
      </c>
      <c r="S409" s="258" t="s">
        <v>1450</v>
      </c>
      <c r="T409" s="258">
        <v>2</v>
      </c>
    </row>
    <row r="410" spans="2:20" ht="13.8">
      <c r="B410" s="359">
        <v>406</v>
      </c>
      <c r="C410" s="360">
        <v>410</v>
      </c>
      <c r="D410" s="361" t="s">
        <v>108</v>
      </c>
      <c r="E410" s="330">
        <v>806348.05</v>
      </c>
      <c r="F410" s="330">
        <v>0</v>
      </c>
      <c r="G410" s="326"/>
      <c r="H410" s="326"/>
      <c r="I410" s="164">
        <f t="shared" si="3"/>
        <v>806348.05</v>
      </c>
      <c r="M410" s="308">
        <v>406</v>
      </c>
      <c r="N410" s="309" t="s">
        <v>108</v>
      </c>
      <c r="O410" s="310">
        <v>0</v>
      </c>
      <c r="P410" s="310">
        <v>0</v>
      </c>
      <c r="R410" s="258">
        <v>2</v>
      </c>
      <c r="S410" s="258" t="s">
        <v>1450</v>
      </c>
      <c r="T410" s="258">
        <v>2</v>
      </c>
    </row>
    <row r="411" spans="2:20" ht="26.4">
      <c r="B411" s="359">
        <v>407</v>
      </c>
      <c r="C411" s="360">
        <v>411</v>
      </c>
      <c r="D411" s="361" t="s">
        <v>1075</v>
      </c>
      <c r="E411" s="330">
        <v>259353.3</v>
      </c>
      <c r="F411" s="330">
        <v>0</v>
      </c>
      <c r="G411" s="326"/>
      <c r="H411" s="326"/>
      <c r="I411" s="164">
        <f t="shared" si="3"/>
        <v>259353.3</v>
      </c>
      <c r="M411" s="308">
        <v>407</v>
      </c>
      <c r="N411" s="309" t="s">
        <v>1075</v>
      </c>
      <c r="O411" s="310">
        <v>0</v>
      </c>
      <c r="P411" s="310">
        <v>0</v>
      </c>
      <c r="R411" s="258">
        <v>2</v>
      </c>
      <c r="S411" s="258" t="s">
        <v>1450</v>
      </c>
      <c r="T411" s="258">
        <v>2</v>
      </c>
    </row>
    <row r="412" spans="2:20" ht="13.8">
      <c r="B412" s="359">
        <v>408</v>
      </c>
      <c r="C412" s="360">
        <v>412</v>
      </c>
      <c r="D412" s="361" t="s">
        <v>1473</v>
      </c>
      <c r="E412" s="330">
        <v>446670.94</v>
      </c>
      <c r="F412" s="330">
        <v>0</v>
      </c>
      <c r="G412" s="326"/>
      <c r="H412" s="326"/>
      <c r="I412" s="164">
        <f t="shared" si="3"/>
        <v>446670.94</v>
      </c>
      <c r="M412" s="308">
        <v>408</v>
      </c>
      <c r="N412" s="309" t="s">
        <v>1473</v>
      </c>
      <c r="O412" s="310">
        <v>0</v>
      </c>
      <c r="P412" s="310">
        <v>0</v>
      </c>
      <c r="R412" s="258">
        <v>2</v>
      </c>
      <c r="S412" s="258" t="s">
        <v>1450</v>
      </c>
      <c r="T412" s="258">
        <v>2</v>
      </c>
    </row>
    <row r="413" spans="2:20" ht="13.8">
      <c r="B413" s="359">
        <v>409</v>
      </c>
      <c r="C413" s="360">
        <v>413</v>
      </c>
      <c r="D413" s="361" t="s">
        <v>1014</v>
      </c>
      <c r="E413" s="330">
        <v>22574788.75</v>
      </c>
      <c r="F413" s="330">
        <v>0</v>
      </c>
      <c r="G413" s="326"/>
      <c r="H413" s="326"/>
      <c r="I413" s="164">
        <f t="shared" si="3"/>
        <v>22574788.75</v>
      </c>
      <c r="M413" s="308">
        <v>409</v>
      </c>
      <c r="N413" s="309" t="s">
        <v>1014</v>
      </c>
      <c r="O413" s="310">
        <v>0</v>
      </c>
      <c r="P413" s="310">
        <v>0</v>
      </c>
      <c r="R413" s="258">
        <v>2</v>
      </c>
      <c r="S413" s="258" t="s">
        <v>1450</v>
      </c>
      <c r="T413" s="258">
        <v>2</v>
      </c>
    </row>
    <row r="414" spans="2:20" ht="13.8">
      <c r="B414" s="359">
        <v>410</v>
      </c>
      <c r="C414" s="360">
        <v>414</v>
      </c>
      <c r="D414" s="361" t="s">
        <v>797</v>
      </c>
      <c r="E414" s="330">
        <v>86755222.75</v>
      </c>
      <c r="F414" s="330">
        <v>0</v>
      </c>
      <c r="G414" s="326"/>
      <c r="H414" s="326"/>
      <c r="I414" s="164">
        <f t="shared" si="3"/>
        <v>86755222.75</v>
      </c>
      <c r="M414" s="308">
        <v>410</v>
      </c>
      <c r="N414" s="309" t="s">
        <v>797</v>
      </c>
      <c r="O414" s="310">
        <v>0</v>
      </c>
      <c r="P414" s="310">
        <v>0</v>
      </c>
      <c r="R414" s="258">
        <v>2</v>
      </c>
      <c r="S414" s="258" t="s">
        <v>1450</v>
      </c>
      <c r="T414" s="258">
        <v>2</v>
      </c>
    </row>
    <row r="415" spans="2:20" ht="13.8">
      <c r="B415" s="359">
        <v>411</v>
      </c>
      <c r="C415" s="360">
        <v>415</v>
      </c>
      <c r="D415" s="361" t="s">
        <v>798</v>
      </c>
      <c r="E415" s="330">
        <v>0</v>
      </c>
      <c r="F415" s="330">
        <v>0</v>
      </c>
      <c r="G415" s="326"/>
      <c r="H415" s="326"/>
      <c r="I415" s="164">
        <f t="shared" si="3"/>
        <v>0</v>
      </c>
      <c r="M415" s="308">
        <v>411</v>
      </c>
      <c r="N415" s="309" t="s">
        <v>798</v>
      </c>
      <c r="O415" s="310">
        <v>0</v>
      </c>
      <c r="P415" s="310">
        <v>0</v>
      </c>
      <c r="R415" s="258">
        <v>2</v>
      </c>
      <c r="S415" s="258" t="s">
        <v>1450</v>
      </c>
      <c r="T415" s="258">
        <v>2</v>
      </c>
    </row>
    <row r="416" spans="2:20" ht="13.8">
      <c r="B416" s="359">
        <v>412</v>
      </c>
      <c r="C416" s="360">
        <v>416</v>
      </c>
      <c r="D416" s="361" t="s">
        <v>562</v>
      </c>
      <c r="E416" s="330">
        <v>29216992.140000001</v>
      </c>
      <c r="F416" s="330">
        <v>0</v>
      </c>
      <c r="G416" s="326"/>
      <c r="H416" s="326"/>
      <c r="I416" s="164">
        <f t="shared" si="3"/>
        <v>29216992.140000001</v>
      </c>
      <c r="M416" s="308">
        <v>412</v>
      </c>
      <c r="N416" s="309" t="s">
        <v>562</v>
      </c>
      <c r="O416" s="310">
        <v>0</v>
      </c>
      <c r="P416" s="310">
        <v>0</v>
      </c>
      <c r="R416" s="258">
        <v>2</v>
      </c>
      <c r="S416" s="258" t="s">
        <v>1450</v>
      </c>
      <c r="T416" s="258">
        <v>2</v>
      </c>
    </row>
    <row r="417" spans="2:20" ht="13.8">
      <c r="B417" s="359">
        <v>413</v>
      </c>
      <c r="C417" s="360">
        <v>417</v>
      </c>
      <c r="D417" s="361" t="s">
        <v>799</v>
      </c>
      <c r="E417" s="330">
        <v>45720.02</v>
      </c>
      <c r="F417" s="330">
        <v>0</v>
      </c>
      <c r="G417" s="326"/>
      <c r="H417" s="326"/>
      <c r="I417" s="164">
        <f t="shared" si="3"/>
        <v>45720.02</v>
      </c>
      <c r="M417" s="308">
        <v>413</v>
      </c>
      <c r="N417" s="309" t="s">
        <v>799</v>
      </c>
      <c r="O417" s="310">
        <v>0</v>
      </c>
      <c r="P417" s="310">
        <v>0</v>
      </c>
      <c r="R417" s="258">
        <v>2</v>
      </c>
      <c r="S417" s="258" t="s">
        <v>1450</v>
      </c>
      <c r="T417" s="258">
        <v>2</v>
      </c>
    </row>
    <row r="418" spans="2:20" ht="13.8">
      <c r="B418" s="359">
        <v>414</v>
      </c>
      <c r="C418" s="360">
        <v>418</v>
      </c>
      <c r="D418" s="361" t="s">
        <v>800</v>
      </c>
      <c r="E418" s="330">
        <v>882764.46</v>
      </c>
      <c r="F418" s="330">
        <v>0</v>
      </c>
      <c r="G418" s="326"/>
      <c r="H418" s="326"/>
      <c r="I418" s="164">
        <f t="shared" si="3"/>
        <v>882764.46</v>
      </c>
      <c r="M418" s="308">
        <v>414</v>
      </c>
      <c r="N418" s="309" t="s">
        <v>800</v>
      </c>
      <c r="O418" s="310">
        <v>0</v>
      </c>
      <c r="P418" s="310">
        <v>0</v>
      </c>
      <c r="R418" s="258">
        <v>2</v>
      </c>
      <c r="S418" s="258" t="s">
        <v>1450</v>
      </c>
      <c r="T418" s="258">
        <v>2</v>
      </c>
    </row>
    <row r="419" spans="2:20" ht="13.8">
      <c r="B419" s="359">
        <v>415</v>
      </c>
      <c r="C419" s="360">
        <v>419</v>
      </c>
      <c r="D419" s="361" t="s">
        <v>801</v>
      </c>
      <c r="E419" s="330">
        <v>56576.68</v>
      </c>
      <c r="F419" s="330">
        <v>0</v>
      </c>
      <c r="G419" s="326"/>
      <c r="H419" s="326"/>
      <c r="I419" s="164">
        <f t="shared" si="3"/>
        <v>56576.68</v>
      </c>
      <c r="M419" s="308">
        <v>415</v>
      </c>
      <c r="N419" s="309" t="s">
        <v>801</v>
      </c>
      <c r="O419" s="310">
        <v>0</v>
      </c>
      <c r="P419" s="310">
        <v>0</v>
      </c>
      <c r="R419" s="258">
        <v>2</v>
      </c>
      <c r="S419" s="258" t="s">
        <v>1450</v>
      </c>
      <c r="T419" s="258">
        <v>2</v>
      </c>
    </row>
    <row r="420" spans="2:20" ht="26.4">
      <c r="B420" s="359">
        <v>416</v>
      </c>
      <c r="C420" s="360">
        <v>420</v>
      </c>
      <c r="D420" s="361" t="s">
        <v>1126</v>
      </c>
      <c r="E420" s="330">
        <v>0</v>
      </c>
      <c r="F420" s="330">
        <v>0</v>
      </c>
      <c r="G420" s="326"/>
      <c r="H420" s="326"/>
      <c r="I420" s="164">
        <f t="shared" si="3"/>
        <v>0</v>
      </c>
      <c r="M420" s="308">
        <v>416</v>
      </c>
      <c r="N420" s="309" t="s">
        <v>1126</v>
      </c>
      <c r="O420" s="310">
        <v>0</v>
      </c>
      <c r="P420" s="310">
        <v>0</v>
      </c>
      <c r="R420" s="258">
        <v>2</v>
      </c>
      <c r="S420" s="258" t="s">
        <v>1450</v>
      </c>
      <c r="T420" s="258">
        <v>2</v>
      </c>
    </row>
    <row r="421" spans="2:20" ht="13.8">
      <c r="B421" s="359">
        <v>417</v>
      </c>
      <c r="C421" s="360">
        <v>421</v>
      </c>
      <c r="D421" s="361" t="s">
        <v>789</v>
      </c>
      <c r="E421" s="330">
        <v>132420.38</v>
      </c>
      <c r="F421" s="330">
        <v>0</v>
      </c>
      <c r="G421" s="326"/>
      <c r="H421" s="326"/>
      <c r="I421" s="164">
        <f t="shared" si="3"/>
        <v>132420.38</v>
      </c>
      <c r="M421" s="308">
        <v>417</v>
      </c>
      <c r="N421" s="309" t="s">
        <v>789</v>
      </c>
      <c r="O421" s="310">
        <v>0</v>
      </c>
      <c r="P421" s="310">
        <v>0</v>
      </c>
      <c r="R421" s="258">
        <v>2</v>
      </c>
      <c r="S421" s="258" t="s">
        <v>1450</v>
      </c>
      <c r="T421" s="258">
        <v>2</v>
      </c>
    </row>
    <row r="422" spans="2:20" ht="26.4">
      <c r="B422" s="359">
        <v>418</v>
      </c>
      <c r="C422" s="360">
        <v>422</v>
      </c>
      <c r="D422" s="361" t="s">
        <v>790</v>
      </c>
      <c r="E422" s="330">
        <v>387830.66</v>
      </c>
      <c r="F422" s="330">
        <v>0</v>
      </c>
      <c r="G422" s="326"/>
      <c r="H422" s="326"/>
      <c r="I422" s="164">
        <f t="shared" si="3"/>
        <v>387830.66</v>
      </c>
      <c r="M422" s="308">
        <v>418</v>
      </c>
      <c r="N422" s="309" t="s">
        <v>790</v>
      </c>
      <c r="O422" s="310">
        <v>0</v>
      </c>
      <c r="P422" s="310">
        <v>0</v>
      </c>
      <c r="R422" s="258">
        <v>2</v>
      </c>
      <c r="S422" s="258" t="s">
        <v>1450</v>
      </c>
      <c r="T422" s="258">
        <v>2</v>
      </c>
    </row>
    <row r="423" spans="2:20" ht="26.4">
      <c r="B423" s="359">
        <v>419</v>
      </c>
      <c r="C423" s="360">
        <v>423</v>
      </c>
      <c r="D423" s="361" t="s">
        <v>597</v>
      </c>
      <c r="E423" s="330">
        <v>33105.85</v>
      </c>
      <c r="F423" s="330">
        <v>0</v>
      </c>
      <c r="G423" s="326"/>
      <c r="H423" s="326"/>
      <c r="I423" s="164">
        <f t="shared" si="3"/>
        <v>33105.85</v>
      </c>
      <c r="M423" s="308">
        <v>419</v>
      </c>
      <c r="N423" s="309" t="s">
        <v>597</v>
      </c>
      <c r="O423" s="310">
        <v>0</v>
      </c>
      <c r="P423" s="310">
        <v>0</v>
      </c>
      <c r="R423" s="258">
        <v>2</v>
      </c>
      <c r="S423" s="258" t="s">
        <v>1450</v>
      </c>
      <c r="T423" s="258">
        <v>2</v>
      </c>
    </row>
    <row r="424" spans="2:20" ht="13.8">
      <c r="B424" s="359">
        <v>420</v>
      </c>
      <c r="C424" s="360">
        <v>424</v>
      </c>
      <c r="D424" s="361" t="s">
        <v>53</v>
      </c>
      <c r="E424" s="330">
        <v>102554.46</v>
      </c>
      <c r="F424" s="330">
        <v>0</v>
      </c>
      <c r="G424" s="326"/>
      <c r="H424" s="326"/>
      <c r="I424" s="164">
        <f t="shared" si="3"/>
        <v>102554.46</v>
      </c>
      <c r="M424" s="308">
        <v>420</v>
      </c>
      <c r="N424" s="309" t="s">
        <v>53</v>
      </c>
      <c r="O424" s="310">
        <v>0</v>
      </c>
      <c r="P424" s="310">
        <v>0</v>
      </c>
      <c r="R424" s="258">
        <v>2</v>
      </c>
      <c r="S424" s="258" t="s">
        <v>1450</v>
      </c>
      <c r="T424" s="258">
        <v>2</v>
      </c>
    </row>
    <row r="425" spans="2:20" ht="13.8">
      <c r="B425" s="359">
        <v>421</v>
      </c>
      <c r="C425" s="360">
        <v>425</v>
      </c>
      <c r="D425" s="361" t="s">
        <v>598</v>
      </c>
      <c r="E425" s="330">
        <v>218677.77</v>
      </c>
      <c r="F425" s="330">
        <v>0</v>
      </c>
      <c r="G425" s="326"/>
      <c r="H425" s="326"/>
      <c r="I425" s="164">
        <f t="shared" si="3"/>
        <v>218677.77</v>
      </c>
      <c r="M425" s="308">
        <v>421</v>
      </c>
      <c r="N425" s="309" t="s">
        <v>598</v>
      </c>
      <c r="O425" s="310">
        <v>0</v>
      </c>
      <c r="P425" s="310">
        <v>0</v>
      </c>
      <c r="R425" s="258">
        <v>2</v>
      </c>
      <c r="S425" s="258" t="s">
        <v>1450</v>
      </c>
      <c r="T425" s="258">
        <v>2</v>
      </c>
    </row>
    <row r="426" spans="2:20" ht="13.8">
      <c r="B426" s="359">
        <v>422</v>
      </c>
      <c r="C426" s="360">
        <v>426</v>
      </c>
      <c r="D426" s="361" t="s">
        <v>54</v>
      </c>
      <c r="E426" s="330">
        <v>368250.78</v>
      </c>
      <c r="F426" s="330">
        <v>0</v>
      </c>
      <c r="G426" s="326"/>
      <c r="H426" s="326"/>
      <c r="I426" s="164">
        <f t="shared" si="3"/>
        <v>368250.78</v>
      </c>
      <c r="M426" s="308">
        <v>422</v>
      </c>
      <c r="N426" s="309" t="s">
        <v>54</v>
      </c>
      <c r="O426" s="310">
        <v>0</v>
      </c>
      <c r="P426" s="310">
        <v>0</v>
      </c>
      <c r="R426" s="258">
        <v>2</v>
      </c>
      <c r="S426" s="258" t="s">
        <v>1450</v>
      </c>
      <c r="T426" s="258">
        <v>2</v>
      </c>
    </row>
    <row r="427" spans="2:20" ht="13.8">
      <c r="B427" s="359">
        <v>423</v>
      </c>
      <c r="C427" s="360">
        <v>427</v>
      </c>
      <c r="D427" s="361" t="s">
        <v>55</v>
      </c>
      <c r="E427" s="330">
        <v>274810411.89999998</v>
      </c>
      <c r="F427" s="330">
        <v>0</v>
      </c>
      <c r="G427" s="326"/>
      <c r="H427" s="326"/>
      <c r="I427" s="164">
        <f t="shared" si="3"/>
        <v>274810411.89999998</v>
      </c>
      <c r="M427" s="308">
        <v>423</v>
      </c>
      <c r="N427" s="309" t="s">
        <v>55</v>
      </c>
      <c r="O427" s="310">
        <v>0</v>
      </c>
      <c r="P427" s="310">
        <v>0</v>
      </c>
      <c r="R427" s="258">
        <v>2</v>
      </c>
      <c r="S427" s="258" t="s">
        <v>1450</v>
      </c>
      <c r="T427" s="258">
        <v>2</v>
      </c>
    </row>
    <row r="428" spans="2:20" ht="13.8">
      <c r="B428" s="359">
        <v>424</v>
      </c>
      <c r="C428" s="360">
        <v>428</v>
      </c>
      <c r="D428" s="361" t="s">
        <v>56</v>
      </c>
      <c r="E428" s="330">
        <v>3857672000</v>
      </c>
      <c r="F428" s="330">
        <v>0</v>
      </c>
      <c r="G428" s="326"/>
      <c r="H428" s="326"/>
      <c r="I428" s="164">
        <f t="shared" si="3"/>
        <v>3857672000</v>
      </c>
      <c r="M428" s="308">
        <v>424</v>
      </c>
      <c r="N428" s="309" t="s">
        <v>56</v>
      </c>
      <c r="O428" s="310">
        <v>0</v>
      </c>
      <c r="P428" s="310">
        <v>0</v>
      </c>
      <c r="R428" s="258">
        <v>2</v>
      </c>
      <c r="S428" s="258" t="s">
        <v>1450</v>
      </c>
      <c r="T428" s="258">
        <v>2</v>
      </c>
    </row>
    <row r="429" spans="2:20" ht="26.4">
      <c r="B429" s="359">
        <v>425</v>
      </c>
      <c r="C429" s="360">
        <v>429</v>
      </c>
      <c r="D429" s="361" t="s">
        <v>57</v>
      </c>
      <c r="E429" s="330">
        <v>3565584.16</v>
      </c>
      <c r="F429" s="330">
        <v>0</v>
      </c>
      <c r="G429" s="326"/>
      <c r="H429" s="326"/>
      <c r="M429" s="308">
        <v>425</v>
      </c>
      <c r="N429" s="309" t="s">
        <v>57</v>
      </c>
      <c r="O429" s="310">
        <v>0</v>
      </c>
      <c r="P429" s="310">
        <v>0</v>
      </c>
      <c r="R429" s="258">
        <v>2</v>
      </c>
      <c r="S429" s="258" t="s">
        <v>1450</v>
      </c>
      <c r="T429" s="258">
        <v>2</v>
      </c>
    </row>
    <row r="430" spans="2:20" ht="26.4">
      <c r="B430" s="359">
        <v>426</v>
      </c>
      <c r="C430" s="360">
        <v>430</v>
      </c>
      <c r="D430" s="361" t="s">
        <v>599</v>
      </c>
      <c r="E430" s="330">
        <v>20000</v>
      </c>
      <c r="F430" s="330">
        <v>0</v>
      </c>
      <c r="G430" s="326"/>
      <c r="H430" s="326"/>
      <c r="M430" s="308">
        <v>426</v>
      </c>
      <c r="N430" s="309" t="s">
        <v>599</v>
      </c>
      <c r="O430" s="310">
        <v>0</v>
      </c>
      <c r="P430" s="310">
        <v>0</v>
      </c>
      <c r="R430" s="258">
        <v>2</v>
      </c>
      <c r="S430" s="258" t="s">
        <v>1450</v>
      </c>
      <c r="T430" s="258">
        <v>2</v>
      </c>
    </row>
    <row r="431" spans="2:20" ht="13.8">
      <c r="B431" s="359">
        <v>427</v>
      </c>
      <c r="C431" s="360">
        <v>431</v>
      </c>
      <c r="D431" s="361" t="s">
        <v>515</v>
      </c>
      <c r="E431" s="330">
        <v>1700000</v>
      </c>
      <c r="F431" s="330">
        <v>0</v>
      </c>
      <c r="G431" s="326"/>
      <c r="H431" s="326"/>
      <c r="M431" s="308">
        <v>427</v>
      </c>
      <c r="N431" s="309" t="s">
        <v>515</v>
      </c>
      <c r="O431" s="310">
        <v>0</v>
      </c>
      <c r="P431" s="310">
        <v>0</v>
      </c>
      <c r="R431" s="258">
        <v>2</v>
      </c>
      <c r="S431" s="258" t="s">
        <v>1450</v>
      </c>
      <c r="T431" s="258">
        <v>2</v>
      </c>
    </row>
    <row r="432" spans="2:20" ht="13.8">
      <c r="B432" s="359">
        <v>428</v>
      </c>
      <c r="C432" s="360">
        <v>432</v>
      </c>
      <c r="D432" s="361" t="s">
        <v>941</v>
      </c>
      <c r="E432" s="330">
        <v>338126255</v>
      </c>
      <c r="F432" s="330">
        <v>0</v>
      </c>
      <c r="G432" s="326"/>
      <c r="H432" s="326"/>
      <c r="I432" s="164">
        <f>E432-J432</f>
        <v>136932688</v>
      </c>
      <c r="J432" s="159">
        <v>201193567</v>
      </c>
      <c r="M432" s="308">
        <v>428</v>
      </c>
      <c r="N432" s="309" t="s">
        <v>941</v>
      </c>
      <c r="O432" s="310">
        <v>0</v>
      </c>
      <c r="P432" s="310">
        <v>0</v>
      </c>
      <c r="R432" s="258">
        <v>2</v>
      </c>
      <c r="S432" s="258" t="s">
        <v>1450</v>
      </c>
      <c r="T432" s="258">
        <v>2</v>
      </c>
    </row>
    <row r="433" spans="2:20" ht="27" thickBot="1">
      <c r="B433" s="359">
        <v>429</v>
      </c>
      <c r="C433" s="360">
        <v>433</v>
      </c>
      <c r="D433" s="361" t="s">
        <v>817</v>
      </c>
      <c r="E433" s="330">
        <v>34714825.100000001</v>
      </c>
      <c r="F433" s="330">
        <v>0</v>
      </c>
      <c r="G433" s="326"/>
      <c r="H433" s="326"/>
      <c r="I433" s="175">
        <f>J433-E433</f>
        <v>6445789.7299999967</v>
      </c>
      <c r="J433" s="296">
        <v>41160614.829999998</v>
      </c>
      <c r="M433" s="308">
        <v>429</v>
      </c>
      <c r="N433" s="309" t="s">
        <v>817</v>
      </c>
      <c r="O433" s="310">
        <v>0</v>
      </c>
      <c r="P433" s="310">
        <v>0</v>
      </c>
      <c r="R433" s="258">
        <v>2</v>
      </c>
      <c r="S433" s="258" t="s">
        <v>1450</v>
      </c>
      <c r="T433" s="258">
        <v>2</v>
      </c>
    </row>
    <row r="434" spans="2:20" ht="13.8">
      <c r="B434" s="359">
        <v>430</v>
      </c>
      <c r="C434" s="360">
        <v>434</v>
      </c>
      <c r="D434" s="361" t="s">
        <v>516</v>
      </c>
      <c r="E434" s="330">
        <v>458149971.08999997</v>
      </c>
      <c r="F434" s="330">
        <v>0</v>
      </c>
      <c r="G434" s="326"/>
      <c r="H434" s="326"/>
      <c r="M434" s="308">
        <v>430</v>
      </c>
      <c r="N434" s="309" t="s">
        <v>516</v>
      </c>
      <c r="O434" s="310">
        <v>0</v>
      </c>
      <c r="P434" s="310">
        <v>0</v>
      </c>
      <c r="R434" s="258">
        <v>2</v>
      </c>
      <c r="S434" s="258" t="s">
        <v>1450</v>
      </c>
      <c r="T434" s="258">
        <v>2</v>
      </c>
    </row>
    <row r="435" spans="2:20" ht="26.4">
      <c r="B435" s="359">
        <v>431</v>
      </c>
      <c r="C435" s="360">
        <v>435</v>
      </c>
      <c r="D435" s="361" t="s">
        <v>590</v>
      </c>
      <c r="E435" s="330">
        <v>84025000</v>
      </c>
      <c r="F435" s="330">
        <v>0</v>
      </c>
      <c r="G435" s="326"/>
      <c r="H435" s="326"/>
      <c r="I435" s="164">
        <v>0</v>
      </c>
      <c r="M435" s="308">
        <v>431</v>
      </c>
      <c r="N435" s="309" t="s">
        <v>590</v>
      </c>
      <c r="O435" s="310">
        <v>0</v>
      </c>
      <c r="P435" s="310">
        <v>0</v>
      </c>
      <c r="R435" s="258">
        <v>2</v>
      </c>
      <c r="S435" s="258" t="s">
        <v>1450</v>
      </c>
      <c r="T435" s="258">
        <v>2</v>
      </c>
    </row>
    <row r="436" spans="2:20" ht="13.8">
      <c r="B436" s="359">
        <v>432</v>
      </c>
      <c r="C436" s="360">
        <v>436</v>
      </c>
      <c r="D436" s="361" t="s">
        <v>566</v>
      </c>
      <c r="E436" s="330">
        <v>171236.33</v>
      </c>
      <c r="F436" s="330">
        <v>0</v>
      </c>
      <c r="G436" s="326"/>
      <c r="H436" s="326"/>
      <c r="M436" s="308">
        <v>432</v>
      </c>
      <c r="N436" s="309" t="s">
        <v>566</v>
      </c>
      <c r="O436" s="310">
        <v>0</v>
      </c>
      <c r="P436" s="310">
        <v>0</v>
      </c>
      <c r="R436" s="258">
        <v>2</v>
      </c>
      <c r="S436" s="258" t="s">
        <v>1450</v>
      </c>
      <c r="T436" s="258">
        <v>2</v>
      </c>
    </row>
    <row r="437" spans="2:20" ht="13.8">
      <c r="B437" s="359">
        <v>433</v>
      </c>
      <c r="C437" s="360">
        <v>437</v>
      </c>
      <c r="D437" s="361" t="s">
        <v>517</v>
      </c>
      <c r="E437" s="330">
        <v>669205245.58000004</v>
      </c>
      <c r="F437" s="330">
        <v>0</v>
      </c>
      <c r="G437" s="326"/>
      <c r="H437" s="326"/>
      <c r="I437" s="164">
        <f>+E437</f>
        <v>669205245.58000004</v>
      </c>
      <c r="M437" s="308">
        <v>433</v>
      </c>
      <c r="N437" s="309" t="s">
        <v>517</v>
      </c>
      <c r="O437" s="310">
        <v>0</v>
      </c>
      <c r="P437" s="310">
        <v>0</v>
      </c>
      <c r="R437" s="258">
        <v>2</v>
      </c>
      <c r="S437" s="258" t="s">
        <v>1450</v>
      </c>
      <c r="T437" s="258">
        <v>2</v>
      </c>
    </row>
    <row r="438" spans="2:20" ht="26.4">
      <c r="B438" s="359">
        <v>434</v>
      </c>
      <c r="C438" s="360">
        <v>438</v>
      </c>
      <c r="D438" s="361" t="s">
        <v>518</v>
      </c>
      <c r="E438" s="330">
        <v>276381396.73000002</v>
      </c>
      <c r="F438" s="330">
        <v>0</v>
      </c>
      <c r="G438" s="326"/>
      <c r="H438" s="326"/>
      <c r="M438" s="308">
        <v>434</v>
      </c>
      <c r="N438" s="309" t="s">
        <v>518</v>
      </c>
      <c r="O438" s="310">
        <v>0</v>
      </c>
      <c r="P438" s="310">
        <v>0</v>
      </c>
      <c r="R438" s="258">
        <v>2</v>
      </c>
      <c r="S438" s="258" t="s">
        <v>1450</v>
      </c>
      <c r="T438" s="258">
        <v>2</v>
      </c>
    </row>
    <row r="439" spans="2:20" ht="26.4">
      <c r="B439" s="359">
        <v>435</v>
      </c>
      <c r="C439" s="360">
        <v>439</v>
      </c>
      <c r="D439" s="361" t="s">
        <v>519</v>
      </c>
      <c r="E439" s="330">
        <v>98207380.340000004</v>
      </c>
      <c r="F439" s="330">
        <v>0</v>
      </c>
      <c r="G439" s="326"/>
      <c r="H439" s="326"/>
      <c r="I439" s="164">
        <f>+E439+E438</f>
        <v>374588777.07000005</v>
      </c>
      <c r="M439" s="308">
        <v>435</v>
      </c>
      <c r="N439" s="309" t="s">
        <v>519</v>
      </c>
      <c r="O439" s="310">
        <v>0</v>
      </c>
      <c r="P439" s="310">
        <v>0</v>
      </c>
      <c r="R439" s="258">
        <v>2</v>
      </c>
      <c r="S439" s="258" t="s">
        <v>1450</v>
      </c>
      <c r="T439" s="258">
        <v>2</v>
      </c>
    </row>
    <row r="440" spans="2:20" ht="13.8">
      <c r="B440" s="359">
        <v>436</v>
      </c>
      <c r="C440" s="360">
        <v>440</v>
      </c>
      <c r="D440" s="361" t="s">
        <v>520</v>
      </c>
      <c r="E440" s="330">
        <v>920753448.59000003</v>
      </c>
      <c r="F440" s="330">
        <v>0</v>
      </c>
      <c r="G440" s="326"/>
      <c r="H440" s="326"/>
      <c r="M440" s="308">
        <v>436</v>
      </c>
      <c r="N440" s="309" t="s">
        <v>520</v>
      </c>
      <c r="O440" s="310">
        <v>0</v>
      </c>
      <c r="P440" s="310">
        <v>0</v>
      </c>
      <c r="R440" s="258">
        <v>2</v>
      </c>
      <c r="S440" s="258" t="s">
        <v>1450</v>
      </c>
      <c r="T440" s="258">
        <v>2</v>
      </c>
    </row>
    <row r="441" spans="2:20" ht="13.8">
      <c r="B441" s="359">
        <v>437</v>
      </c>
      <c r="C441" s="360">
        <v>441</v>
      </c>
      <c r="D441" s="361" t="s">
        <v>299</v>
      </c>
      <c r="E441" s="330">
        <v>563911260.07000005</v>
      </c>
      <c r="F441" s="330">
        <v>0</v>
      </c>
      <c r="G441" s="326"/>
      <c r="H441" s="326"/>
      <c r="M441" s="308">
        <v>437</v>
      </c>
      <c r="N441" s="309" t="s">
        <v>299</v>
      </c>
      <c r="O441" s="310">
        <v>0</v>
      </c>
      <c r="P441" s="310">
        <v>0</v>
      </c>
      <c r="R441" s="258">
        <v>2</v>
      </c>
      <c r="S441" s="258" t="s">
        <v>1450</v>
      </c>
      <c r="T441" s="258">
        <v>2</v>
      </c>
    </row>
    <row r="442" spans="2:20" ht="13.8">
      <c r="B442" s="359">
        <v>438</v>
      </c>
      <c r="C442" s="360">
        <v>442</v>
      </c>
      <c r="D442" s="361" t="s">
        <v>818</v>
      </c>
      <c r="E442" s="330">
        <v>34770763.530000001</v>
      </c>
      <c r="F442" s="330">
        <v>0</v>
      </c>
      <c r="G442" s="326"/>
      <c r="H442" s="326"/>
      <c r="I442" s="164">
        <f>+E442+E441+E440</f>
        <v>1519435472.1900001</v>
      </c>
      <c r="M442" s="308">
        <v>438</v>
      </c>
      <c r="N442" s="309" t="s">
        <v>818</v>
      </c>
      <c r="O442" s="310">
        <v>0</v>
      </c>
      <c r="P442" s="310">
        <v>0</v>
      </c>
      <c r="R442" s="258">
        <v>4</v>
      </c>
      <c r="S442" s="258" t="s">
        <v>284</v>
      </c>
      <c r="T442" s="258">
        <v>2</v>
      </c>
    </row>
    <row r="443" spans="2:20" ht="13.8">
      <c r="B443" s="359">
        <v>439</v>
      </c>
      <c r="C443" s="360">
        <v>443</v>
      </c>
      <c r="D443" s="361" t="s">
        <v>514</v>
      </c>
      <c r="E443" s="330">
        <v>0</v>
      </c>
      <c r="F443" s="330">
        <v>30534924.359999999</v>
      </c>
      <c r="G443" s="326"/>
      <c r="H443" s="326"/>
      <c r="I443" s="164">
        <f>+F443</f>
        <v>30534924.359999999</v>
      </c>
      <c r="J443" s="164">
        <f>+I443</f>
        <v>30534924.359999999</v>
      </c>
      <c r="M443" s="308">
        <v>439</v>
      </c>
      <c r="N443" s="309" t="s">
        <v>514</v>
      </c>
      <c r="O443" s="310">
        <v>0</v>
      </c>
      <c r="P443" s="310">
        <v>0</v>
      </c>
      <c r="R443" s="258">
        <v>5</v>
      </c>
      <c r="S443" s="258" t="s">
        <v>1453</v>
      </c>
      <c r="T443" s="258">
        <v>2</v>
      </c>
    </row>
    <row r="444" spans="2:20" ht="13.8">
      <c r="B444" s="359">
        <v>440</v>
      </c>
      <c r="C444" s="360">
        <v>444</v>
      </c>
      <c r="D444" s="361" t="s">
        <v>819</v>
      </c>
      <c r="E444" s="330">
        <v>0</v>
      </c>
      <c r="F444" s="330">
        <v>70593619.450000003</v>
      </c>
      <c r="G444" s="326"/>
      <c r="H444" s="326"/>
      <c r="M444" s="308">
        <v>440</v>
      </c>
      <c r="N444" s="309" t="s">
        <v>819</v>
      </c>
      <c r="O444" s="310">
        <v>0</v>
      </c>
      <c r="P444" s="310">
        <v>0</v>
      </c>
      <c r="R444" s="258">
        <v>5</v>
      </c>
      <c r="S444" s="258" t="s">
        <v>1453</v>
      </c>
      <c r="T444" s="258">
        <v>2</v>
      </c>
    </row>
    <row r="445" spans="2:20" ht="13.8">
      <c r="B445" s="359">
        <v>441</v>
      </c>
      <c r="C445" s="360">
        <v>445</v>
      </c>
      <c r="D445" s="361" t="s">
        <v>820</v>
      </c>
      <c r="E445" s="330">
        <v>0</v>
      </c>
      <c r="F445" s="330">
        <v>14000287.140000001</v>
      </c>
      <c r="G445" s="326"/>
      <c r="H445" s="326"/>
      <c r="I445" s="164">
        <f>+F445+F444</f>
        <v>84593906.590000004</v>
      </c>
      <c r="J445" s="164">
        <f>+I445+I444</f>
        <v>84593906.590000004</v>
      </c>
      <c r="M445" s="308">
        <v>441</v>
      </c>
      <c r="N445" s="309" t="s">
        <v>820</v>
      </c>
      <c r="O445" s="310">
        <v>0</v>
      </c>
      <c r="P445" s="310">
        <v>0</v>
      </c>
      <c r="R445" s="258">
        <v>5</v>
      </c>
      <c r="S445" s="258" t="s">
        <v>1453</v>
      </c>
      <c r="T445" s="258">
        <v>2</v>
      </c>
    </row>
    <row r="446" spans="2:20" ht="26.4">
      <c r="B446" s="359">
        <v>442</v>
      </c>
      <c r="C446" s="360">
        <v>446</v>
      </c>
      <c r="D446" s="361" t="s">
        <v>821</v>
      </c>
      <c r="E446" s="330">
        <v>0</v>
      </c>
      <c r="F446" s="330">
        <v>9335216.1300000008</v>
      </c>
      <c r="G446" s="326"/>
      <c r="H446" s="326"/>
      <c r="I446" s="164">
        <f>+F446+F447+F448</f>
        <v>238956570.97</v>
      </c>
      <c r="J446" s="164">
        <f>+I446+I447+I448</f>
        <v>238956570.97</v>
      </c>
      <c r="M446" s="308">
        <v>442</v>
      </c>
      <c r="N446" s="309" t="s">
        <v>821</v>
      </c>
      <c r="O446" s="310">
        <v>0</v>
      </c>
      <c r="P446" s="310">
        <v>0</v>
      </c>
      <c r="R446" s="258">
        <v>5</v>
      </c>
      <c r="S446" s="258" t="s">
        <v>1453</v>
      </c>
      <c r="T446" s="258">
        <v>2</v>
      </c>
    </row>
    <row r="447" spans="2:20" ht="13.8">
      <c r="B447" s="359">
        <v>443</v>
      </c>
      <c r="C447" s="360">
        <v>447</v>
      </c>
      <c r="D447" s="361" t="s">
        <v>822</v>
      </c>
      <c r="E447" s="330">
        <v>0</v>
      </c>
      <c r="F447" s="330">
        <v>88275587.659999996</v>
      </c>
      <c r="G447" s="326"/>
      <c r="H447" s="326"/>
      <c r="J447" s="164">
        <v>3905476615.25</v>
      </c>
      <c r="M447" s="308">
        <v>443</v>
      </c>
      <c r="N447" s="309" t="s">
        <v>822</v>
      </c>
      <c r="O447" s="310">
        <v>0</v>
      </c>
      <c r="P447" s="310">
        <v>0</v>
      </c>
      <c r="R447" s="258">
        <v>5</v>
      </c>
      <c r="S447" s="258" t="s">
        <v>1453</v>
      </c>
      <c r="T447" s="258">
        <v>2</v>
      </c>
    </row>
    <row r="448" spans="2:20" ht="13.8">
      <c r="B448" s="359">
        <v>444</v>
      </c>
      <c r="C448" s="360">
        <v>448</v>
      </c>
      <c r="D448" s="361" t="s">
        <v>823</v>
      </c>
      <c r="E448" s="330">
        <v>0</v>
      </c>
      <c r="F448" s="330">
        <v>141345767.18000001</v>
      </c>
      <c r="G448" s="326"/>
      <c r="H448" s="326"/>
      <c r="M448" s="308">
        <v>444</v>
      </c>
      <c r="N448" s="309" t="s">
        <v>823</v>
      </c>
      <c r="O448" s="310">
        <v>0</v>
      </c>
      <c r="P448" s="310">
        <v>0</v>
      </c>
      <c r="R448" s="258">
        <v>5</v>
      </c>
      <c r="S448" s="258" t="s">
        <v>1453</v>
      </c>
      <c r="T448" s="258">
        <v>2</v>
      </c>
    </row>
    <row r="449" spans="1:20" s="156" customFormat="1" ht="13.8">
      <c r="A449" s="258"/>
      <c r="B449" s="359">
        <v>445</v>
      </c>
      <c r="C449" s="359">
        <v>449</v>
      </c>
      <c r="D449" s="361" t="s">
        <v>824</v>
      </c>
      <c r="E449" s="330">
        <v>0</v>
      </c>
      <c r="F449" s="330">
        <v>0</v>
      </c>
      <c r="G449" s="326"/>
      <c r="H449" s="326">
        <f>+F541</f>
        <v>999.99899673461914</v>
      </c>
      <c r="I449" s="164"/>
      <c r="M449" s="308">
        <v>445</v>
      </c>
      <c r="N449" s="309" t="s">
        <v>824</v>
      </c>
      <c r="O449" s="310">
        <v>0</v>
      </c>
      <c r="P449" s="310">
        <v>0</v>
      </c>
      <c r="R449" s="275">
        <v>5</v>
      </c>
      <c r="S449" s="275" t="s">
        <v>1453</v>
      </c>
      <c r="T449" s="275">
        <v>2</v>
      </c>
    </row>
    <row r="450" spans="1:20" ht="26.4">
      <c r="B450" s="359">
        <v>446</v>
      </c>
      <c r="C450" s="360">
        <v>450</v>
      </c>
      <c r="D450" s="361" t="s">
        <v>591</v>
      </c>
      <c r="E450" s="439">
        <v>2865790441.6100001</v>
      </c>
      <c r="F450" s="330">
        <v>0</v>
      </c>
      <c r="G450" s="326"/>
      <c r="H450" s="326">
        <v>40028457.850000001</v>
      </c>
      <c r="M450" s="308">
        <v>446</v>
      </c>
      <c r="N450" s="309" t="s">
        <v>591</v>
      </c>
      <c r="O450" s="310">
        <v>0</v>
      </c>
      <c r="P450" s="310">
        <v>0</v>
      </c>
      <c r="R450" s="258">
        <v>5</v>
      </c>
      <c r="S450" s="258" t="s">
        <v>1453</v>
      </c>
      <c r="T450" s="258">
        <v>2</v>
      </c>
    </row>
    <row r="451" spans="1:20" ht="26.4">
      <c r="B451" s="359">
        <v>447</v>
      </c>
      <c r="C451" s="360">
        <v>451</v>
      </c>
      <c r="D451" s="361" t="s">
        <v>191</v>
      </c>
      <c r="E451" s="330">
        <v>0</v>
      </c>
      <c r="F451" s="330">
        <v>228242792.88</v>
      </c>
      <c r="G451" s="326"/>
      <c r="H451" s="326">
        <f>+E450-H450</f>
        <v>2825761983.7600002</v>
      </c>
      <c r="J451" s="164">
        <v>1963476618.8699999</v>
      </c>
      <c r="M451" s="308">
        <v>447</v>
      </c>
      <c r="N451" s="309" t="s">
        <v>191</v>
      </c>
      <c r="O451" s="310">
        <v>0</v>
      </c>
      <c r="P451" s="310">
        <v>0</v>
      </c>
      <c r="R451" s="258">
        <v>5</v>
      </c>
      <c r="S451" s="258" t="s">
        <v>1453</v>
      </c>
      <c r="T451" s="258">
        <v>2</v>
      </c>
    </row>
    <row r="452" spans="1:20" s="156" customFormat="1" ht="26.4">
      <c r="A452" s="258"/>
      <c r="B452" s="359">
        <v>448</v>
      </c>
      <c r="C452" s="359">
        <v>452</v>
      </c>
      <c r="D452" s="361" t="s">
        <v>192</v>
      </c>
      <c r="E452" s="330">
        <v>0</v>
      </c>
      <c r="F452" s="330">
        <v>0</v>
      </c>
      <c r="G452" s="326"/>
      <c r="H452" s="326"/>
      <c r="I452" s="164">
        <f>+E452</f>
        <v>0</v>
      </c>
      <c r="J452" s="164">
        <v>1279646619.5</v>
      </c>
      <c r="K452" s="164"/>
      <c r="L452" s="164"/>
      <c r="M452" s="308">
        <v>448</v>
      </c>
      <c r="N452" s="309" t="s">
        <v>192</v>
      </c>
      <c r="O452" s="310">
        <v>0</v>
      </c>
      <c r="P452" s="310">
        <v>0</v>
      </c>
      <c r="R452" s="275">
        <v>5</v>
      </c>
      <c r="S452" s="275" t="s">
        <v>1453</v>
      </c>
      <c r="T452" s="275">
        <v>2</v>
      </c>
    </row>
    <row r="453" spans="1:20" s="281" customFormat="1" ht="13.8">
      <c r="A453" s="280"/>
      <c r="B453" s="363">
        <v>449</v>
      </c>
      <c r="C453" s="363">
        <v>453</v>
      </c>
      <c r="D453" s="361" t="s">
        <v>825</v>
      </c>
      <c r="E453" s="330">
        <v>0</v>
      </c>
      <c r="F453" s="330">
        <v>36933844.369999997</v>
      </c>
      <c r="G453" s="326"/>
      <c r="H453" s="326"/>
      <c r="I453" s="164">
        <f>+F453</f>
        <v>36933844.369999997</v>
      </c>
      <c r="J453" s="159">
        <f>SUM(J451-J452)</f>
        <v>683829999.36999989</v>
      </c>
      <c r="K453" s="164"/>
      <c r="L453" s="164"/>
      <c r="M453" s="308">
        <v>449</v>
      </c>
      <c r="N453" s="309" t="s">
        <v>825</v>
      </c>
      <c r="O453" s="310">
        <v>0</v>
      </c>
      <c r="P453" s="310">
        <v>0</v>
      </c>
      <c r="R453" s="280">
        <v>5</v>
      </c>
      <c r="S453" s="280" t="s">
        <v>1453</v>
      </c>
      <c r="T453" s="280">
        <v>2</v>
      </c>
    </row>
    <row r="454" spans="1:20" s="281" customFormat="1" ht="26.4">
      <c r="A454" s="280"/>
      <c r="B454" s="363">
        <v>450</v>
      </c>
      <c r="C454" s="363">
        <v>454</v>
      </c>
      <c r="D454" s="361" t="s">
        <v>451</v>
      </c>
      <c r="E454" s="330">
        <v>0</v>
      </c>
      <c r="F454" s="330">
        <v>8494119.8699999992</v>
      </c>
      <c r="G454" s="326"/>
      <c r="H454" s="326"/>
      <c r="I454" s="164"/>
      <c r="J454" s="164"/>
      <c r="K454" s="164"/>
      <c r="L454" s="164"/>
      <c r="M454" s="308">
        <v>450</v>
      </c>
      <c r="N454" s="309" t="s">
        <v>451</v>
      </c>
      <c r="O454" s="310">
        <v>0</v>
      </c>
      <c r="P454" s="310">
        <v>0</v>
      </c>
      <c r="R454" s="280">
        <v>5</v>
      </c>
      <c r="S454" s="280" t="s">
        <v>1453</v>
      </c>
      <c r="T454" s="280">
        <v>2</v>
      </c>
    </row>
    <row r="455" spans="1:20" s="281" customFormat="1" ht="26.4">
      <c r="A455" s="280"/>
      <c r="B455" s="363">
        <v>451</v>
      </c>
      <c r="C455" s="363">
        <v>455</v>
      </c>
      <c r="D455" s="361" t="s">
        <v>452</v>
      </c>
      <c r="E455" s="330">
        <v>0</v>
      </c>
      <c r="F455" s="330">
        <v>0</v>
      </c>
      <c r="G455" s="326"/>
      <c r="H455" s="326"/>
      <c r="I455" s="164">
        <f>+F455+F454</f>
        <v>8494119.8699999992</v>
      </c>
      <c r="J455" s="164"/>
      <c r="K455" s="164"/>
      <c r="L455" s="164"/>
      <c r="M455" s="308">
        <v>451</v>
      </c>
      <c r="N455" s="309" t="s">
        <v>452</v>
      </c>
      <c r="O455" s="310">
        <v>0</v>
      </c>
      <c r="P455" s="310">
        <v>0</v>
      </c>
      <c r="R455" s="280">
        <v>5</v>
      </c>
      <c r="S455" s="280" t="s">
        <v>1453</v>
      </c>
      <c r="T455" s="280">
        <v>2</v>
      </c>
    </row>
    <row r="456" spans="1:20" s="281" customFormat="1" ht="13.8">
      <c r="A456" s="280"/>
      <c r="B456" s="363">
        <v>452</v>
      </c>
      <c r="C456" s="363">
        <v>456</v>
      </c>
      <c r="D456" s="361" t="s">
        <v>453</v>
      </c>
      <c r="E456" s="330">
        <v>0</v>
      </c>
      <c r="F456" s="330">
        <v>0</v>
      </c>
      <c r="G456" s="326"/>
      <c r="H456" s="326"/>
      <c r="I456" s="164"/>
      <c r="J456" s="164"/>
      <c r="K456" s="164"/>
      <c r="L456" s="164"/>
      <c r="M456" s="308">
        <v>452</v>
      </c>
      <c r="N456" s="309" t="s">
        <v>453</v>
      </c>
      <c r="O456" s="310">
        <v>0</v>
      </c>
      <c r="P456" s="310">
        <v>0</v>
      </c>
      <c r="R456" s="280">
        <v>4</v>
      </c>
      <c r="S456" s="280" t="s">
        <v>284</v>
      </c>
      <c r="T456" s="280">
        <v>2</v>
      </c>
    </row>
    <row r="457" spans="1:20" s="281" customFormat="1" ht="26.4">
      <c r="A457" s="280"/>
      <c r="B457" s="363">
        <v>453</v>
      </c>
      <c r="C457" s="363">
        <v>457</v>
      </c>
      <c r="D457" s="361" t="s">
        <v>116</v>
      </c>
      <c r="E457" s="330">
        <v>0</v>
      </c>
      <c r="F457" s="330">
        <v>0</v>
      </c>
      <c r="G457" s="326"/>
      <c r="H457" s="326"/>
      <c r="I457" s="164">
        <f>+F457+F456</f>
        <v>0</v>
      </c>
      <c r="J457" s="164"/>
      <c r="K457" s="164"/>
      <c r="L457" s="164"/>
      <c r="M457" s="308">
        <v>453</v>
      </c>
      <c r="N457" s="309" t="s">
        <v>116</v>
      </c>
      <c r="O457" s="310">
        <v>0</v>
      </c>
      <c r="P457" s="310">
        <v>0</v>
      </c>
      <c r="R457" s="280">
        <v>4</v>
      </c>
      <c r="S457" s="280" t="s">
        <v>284</v>
      </c>
      <c r="T457" s="280">
        <v>2</v>
      </c>
    </row>
    <row r="458" spans="1:20" ht="13.8">
      <c r="B458" s="359">
        <v>454</v>
      </c>
      <c r="C458" s="360">
        <v>458</v>
      </c>
      <c r="D458" s="361" t="s">
        <v>826</v>
      </c>
      <c r="E458" s="330">
        <v>13820342.779999999</v>
      </c>
      <c r="F458" s="330">
        <v>0</v>
      </c>
      <c r="G458" s="326"/>
      <c r="H458" s="326"/>
      <c r="I458" s="164">
        <f>+E458</f>
        <v>13820342.779999999</v>
      </c>
      <c r="J458" s="297">
        <v>592302615.88</v>
      </c>
      <c r="M458" s="308">
        <v>454</v>
      </c>
      <c r="N458" s="309" t="s">
        <v>826</v>
      </c>
      <c r="O458" s="310">
        <v>0</v>
      </c>
      <c r="P458" s="310">
        <v>0</v>
      </c>
      <c r="R458" s="258">
        <v>5</v>
      </c>
      <c r="S458" s="258" t="s">
        <v>1453</v>
      </c>
      <c r="T458" s="258">
        <v>2</v>
      </c>
    </row>
    <row r="459" spans="1:20" ht="26.4">
      <c r="B459" s="359">
        <v>455</v>
      </c>
      <c r="C459" s="360">
        <v>459</v>
      </c>
      <c r="D459" s="361" t="s">
        <v>827</v>
      </c>
      <c r="E459" s="330">
        <v>2372663.58</v>
      </c>
      <c r="F459" s="330">
        <v>0</v>
      </c>
      <c r="G459" s="326"/>
      <c r="H459" s="326"/>
      <c r="J459" s="294">
        <v>48337274.119999997</v>
      </c>
      <c r="M459" s="308">
        <v>455</v>
      </c>
      <c r="N459" s="309" t="s">
        <v>827</v>
      </c>
      <c r="O459" s="310">
        <v>0</v>
      </c>
      <c r="P459" s="310">
        <v>0</v>
      </c>
      <c r="R459" s="258">
        <v>5</v>
      </c>
      <c r="S459" s="258" t="s">
        <v>1453</v>
      </c>
      <c r="T459" s="258">
        <v>2</v>
      </c>
    </row>
    <row r="460" spans="1:20" ht="13.8">
      <c r="B460" s="359">
        <v>456</v>
      </c>
      <c r="C460" s="360">
        <v>460</v>
      </c>
      <c r="D460" s="361" t="s">
        <v>1438</v>
      </c>
      <c r="E460" s="330">
        <v>0</v>
      </c>
      <c r="F460" s="330">
        <v>0</v>
      </c>
      <c r="G460" s="326"/>
      <c r="H460" s="326"/>
      <c r="I460" s="164">
        <f>+E460</f>
        <v>0</v>
      </c>
      <c r="J460" s="164">
        <f>+J458-J459</f>
        <v>543965341.75999999</v>
      </c>
      <c r="M460" s="308">
        <v>456</v>
      </c>
      <c r="N460" s="309" t="s">
        <v>832</v>
      </c>
      <c r="O460" s="310">
        <v>0</v>
      </c>
      <c r="P460" s="310">
        <v>0</v>
      </c>
      <c r="R460" s="258">
        <v>5</v>
      </c>
      <c r="S460" s="258" t="s">
        <v>1453</v>
      </c>
      <c r="T460" s="258">
        <v>2</v>
      </c>
    </row>
    <row r="461" spans="1:20" ht="17.25" customHeight="1">
      <c r="B461" s="359">
        <v>457</v>
      </c>
      <c r="C461" s="360">
        <v>461</v>
      </c>
      <c r="D461" s="361" t="s">
        <v>1437</v>
      </c>
      <c r="E461" s="330">
        <v>0</v>
      </c>
      <c r="F461" s="330">
        <v>0</v>
      </c>
      <c r="G461" s="326"/>
      <c r="H461" s="326"/>
      <c r="I461" s="164">
        <f>+E461</f>
        <v>0</v>
      </c>
      <c r="M461" s="308">
        <v>457</v>
      </c>
      <c r="N461" s="309" t="s">
        <v>322</v>
      </c>
      <c r="O461" s="310">
        <v>0</v>
      </c>
      <c r="P461" s="310">
        <v>0</v>
      </c>
      <c r="R461" s="258">
        <v>5</v>
      </c>
      <c r="S461" s="258" t="s">
        <v>1453</v>
      </c>
      <c r="T461" s="258">
        <v>2</v>
      </c>
    </row>
    <row r="462" spans="1:20" ht="26.4">
      <c r="B462" s="359">
        <v>458</v>
      </c>
      <c r="C462" s="360">
        <v>462</v>
      </c>
      <c r="D462" s="361" t="s">
        <v>454</v>
      </c>
      <c r="E462" s="330">
        <v>0</v>
      </c>
      <c r="F462" s="330">
        <v>0</v>
      </c>
      <c r="G462" s="326"/>
      <c r="H462" s="326"/>
      <c r="I462" s="164">
        <f>+E462</f>
        <v>0</v>
      </c>
      <c r="M462" s="308">
        <v>458</v>
      </c>
      <c r="N462" s="309" t="s">
        <v>454</v>
      </c>
      <c r="O462" s="310">
        <v>0</v>
      </c>
      <c r="P462" s="310">
        <v>0</v>
      </c>
      <c r="R462" s="258">
        <v>5</v>
      </c>
      <c r="S462" s="258" t="s">
        <v>1453</v>
      </c>
      <c r="T462" s="258">
        <v>2</v>
      </c>
    </row>
    <row r="463" spans="1:20" ht="13.8">
      <c r="B463" s="359">
        <v>459</v>
      </c>
      <c r="C463" s="360">
        <v>463</v>
      </c>
      <c r="D463" s="361" t="s">
        <v>455</v>
      </c>
      <c r="E463" s="330">
        <v>0</v>
      </c>
      <c r="F463" s="330">
        <v>2150453238.0599999</v>
      </c>
      <c r="G463" s="326"/>
      <c r="H463" s="326"/>
      <c r="I463" s="168">
        <f>+F463</f>
        <v>2150453238.0599999</v>
      </c>
      <c r="M463" s="308">
        <v>459</v>
      </c>
      <c r="N463" s="309" t="s">
        <v>455</v>
      </c>
      <c r="O463" s="310">
        <v>0</v>
      </c>
      <c r="P463" s="310">
        <v>0</v>
      </c>
      <c r="R463" s="258">
        <v>5</v>
      </c>
      <c r="S463" s="258" t="s">
        <v>1453</v>
      </c>
      <c r="T463" s="258">
        <v>2</v>
      </c>
    </row>
    <row r="464" spans="1:20" ht="26.4">
      <c r="B464" s="359">
        <v>460</v>
      </c>
      <c r="C464" s="360">
        <v>464</v>
      </c>
      <c r="D464" s="361" t="s">
        <v>456</v>
      </c>
      <c r="E464" s="330">
        <v>0</v>
      </c>
      <c r="F464" s="330">
        <v>723465732.26999998</v>
      </c>
      <c r="G464" s="326"/>
      <c r="H464" s="326"/>
      <c r="I464" s="168">
        <f>+F464</f>
        <v>723465732.26999998</v>
      </c>
      <c r="M464" s="308">
        <v>460</v>
      </c>
      <c r="N464" s="309" t="s">
        <v>456</v>
      </c>
      <c r="O464" s="310">
        <v>0</v>
      </c>
      <c r="P464" s="310">
        <v>0</v>
      </c>
      <c r="R464" s="258">
        <v>5</v>
      </c>
      <c r="S464" s="258" t="s">
        <v>1453</v>
      </c>
      <c r="T464" s="258">
        <v>2</v>
      </c>
    </row>
    <row r="465" spans="1:20" ht="26.4">
      <c r="B465" s="359">
        <v>461</v>
      </c>
      <c r="C465" s="360">
        <v>465</v>
      </c>
      <c r="D465" s="361" t="s">
        <v>418</v>
      </c>
      <c r="E465" s="330">
        <v>0</v>
      </c>
      <c r="F465" s="330">
        <v>129181933.23999999</v>
      </c>
      <c r="G465" s="326"/>
      <c r="H465" s="326"/>
      <c r="I465" s="168">
        <f>+F465+F464</f>
        <v>852647665.50999999</v>
      </c>
      <c r="M465" s="308">
        <v>461</v>
      </c>
      <c r="N465" s="309" t="s">
        <v>418</v>
      </c>
      <c r="O465" s="310">
        <v>0</v>
      </c>
      <c r="P465" s="310">
        <v>0</v>
      </c>
      <c r="R465" s="258">
        <v>5</v>
      </c>
      <c r="S465" s="258" t="s">
        <v>1453</v>
      </c>
      <c r="T465" s="258">
        <v>2</v>
      </c>
    </row>
    <row r="466" spans="1:20" ht="26.4">
      <c r="B466" s="359">
        <v>462</v>
      </c>
      <c r="C466" s="360">
        <v>466</v>
      </c>
      <c r="D466" s="361" t="s">
        <v>1290</v>
      </c>
      <c r="E466" s="330">
        <v>0</v>
      </c>
      <c r="F466" s="330">
        <v>186763099.33000001</v>
      </c>
      <c r="G466" s="326"/>
      <c r="H466" s="326"/>
      <c r="I466" s="168">
        <f>+F466+F467+F468</f>
        <v>1036802996.62</v>
      </c>
      <c r="M466" s="308">
        <v>462</v>
      </c>
      <c r="N466" s="309" t="s">
        <v>1290</v>
      </c>
      <c r="O466" s="310">
        <v>0</v>
      </c>
      <c r="P466" s="310">
        <v>0</v>
      </c>
      <c r="R466" s="258">
        <v>5</v>
      </c>
      <c r="S466" s="258" t="s">
        <v>1453</v>
      </c>
      <c r="T466" s="258">
        <v>2</v>
      </c>
    </row>
    <row r="467" spans="1:20" ht="13.8">
      <c r="B467" s="359">
        <v>463</v>
      </c>
      <c r="C467" s="360">
        <v>467</v>
      </c>
      <c r="D467" s="361" t="s">
        <v>419</v>
      </c>
      <c r="E467" s="330">
        <v>0</v>
      </c>
      <c r="F467" s="330">
        <v>544897491.50999999</v>
      </c>
      <c r="G467" s="326"/>
      <c r="H467" s="326">
        <f>+I141-F467</f>
        <v>0</v>
      </c>
      <c r="I467" s="168">
        <f>+F467+F468+F469</f>
        <v>850039897.28999996</v>
      </c>
      <c r="M467" s="308">
        <v>463</v>
      </c>
      <c r="N467" s="309" t="s">
        <v>419</v>
      </c>
      <c r="O467" s="310">
        <v>0</v>
      </c>
      <c r="P467" s="310">
        <v>0</v>
      </c>
      <c r="R467" s="258">
        <v>5</v>
      </c>
      <c r="S467" s="258" t="s">
        <v>1453</v>
      </c>
      <c r="T467" s="258">
        <v>2</v>
      </c>
    </row>
    <row r="468" spans="1:20" ht="26.4">
      <c r="B468" s="359">
        <v>464</v>
      </c>
      <c r="C468" s="360">
        <v>468</v>
      </c>
      <c r="D468" s="361" t="s">
        <v>1291</v>
      </c>
      <c r="E468" s="330">
        <v>0</v>
      </c>
      <c r="F468" s="330">
        <v>305142405.77999997</v>
      </c>
      <c r="G468" s="326"/>
      <c r="H468" s="326">
        <f>+F467+H467</f>
        <v>544897491.50999999</v>
      </c>
      <c r="I468" s="168">
        <f>+F468+F469+F470</f>
        <v>305142405.77999997</v>
      </c>
      <c r="M468" s="308">
        <v>464</v>
      </c>
      <c r="N468" s="309" t="s">
        <v>1291</v>
      </c>
      <c r="O468" s="310">
        <v>0</v>
      </c>
      <c r="P468" s="310">
        <v>0</v>
      </c>
      <c r="R468" s="258">
        <v>5</v>
      </c>
      <c r="S468" s="258" t="s">
        <v>1453</v>
      </c>
      <c r="T468" s="258">
        <v>2</v>
      </c>
    </row>
    <row r="469" spans="1:20" ht="13.8">
      <c r="B469" s="359">
        <v>465</v>
      </c>
      <c r="C469" s="360">
        <v>469</v>
      </c>
      <c r="D469" s="361" t="s">
        <v>420</v>
      </c>
      <c r="E469" s="330">
        <v>592165337.5</v>
      </c>
      <c r="F469" s="330">
        <v>0</v>
      </c>
      <c r="G469" s="326"/>
      <c r="H469" s="326"/>
      <c r="I469" s="164">
        <f>+E469</f>
        <v>592165337.5</v>
      </c>
      <c r="M469" s="308">
        <v>465</v>
      </c>
      <c r="N469" s="309" t="s">
        <v>420</v>
      </c>
      <c r="O469" s="310">
        <v>0</v>
      </c>
      <c r="P469" s="310">
        <v>0</v>
      </c>
      <c r="R469" s="258">
        <v>5</v>
      </c>
      <c r="S469" s="258" t="s">
        <v>1453</v>
      </c>
      <c r="T469" s="258">
        <v>2</v>
      </c>
    </row>
    <row r="470" spans="1:20" ht="26.4">
      <c r="B470" s="359">
        <v>466</v>
      </c>
      <c r="C470" s="360">
        <v>470</v>
      </c>
      <c r="D470" s="361" t="s">
        <v>92</v>
      </c>
      <c r="E470" s="330">
        <v>210994709.65000001</v>
      </c>
      <c r="F470" s="330">
        <v>0</v>
      </c>
      <c r="G470" s="326"/>
      <c r="H470" s="326"/>
      <c r="M470" s="308">
        <v>466</v>
      </c>
      <c r="N470" s="309" t="s">
        <v>92</v>
      </c>
      <c r="O470" s="310">
        <v>0</v>
      </c>
      <c r="P470" s="310">
        <v>0</v>
      </c>
      <c r="R470" s="258">
        <v>5</v>
      </c>
      <c r="S470" s="258" t="s">
        <v>1453</v>
      </c>
      <c r="T470" s="258">
        <v>2</v>
      </c>
    </row>
    <row r="471" spans="1:20" ht="26.4">
      <c r="B471" s="359">
        <v>467</v>
      </c>
      <c r="C471" s="360">
        <v>471</v>
      </c>
      <c r="D471" s="361" t="s">
        <v>435</v>
      </c>
      <c r="E471" s="330">
        <v>21042777.109999999</v>
      </c>
      <c r="F471" s="330">
        <v>0</v>
      </c>
      <c r="G471" s="326"/>
      <c r="H471" s="326"/>
      <c r="I471" s="164">
        <f>+E471+E470</f>
        <v>232037486.75999999</v>
      </c>
      <c r="M471" s="308">
        <v>467</v>
      </c>
      <c r="N471" s="309" t="s">
        <v>435</v>
      </c>
      <c r="O471" s="310">
        <v>0</v>
      </c>
      <c r="P471" s="310">
        <v>0</v>
      </c>
      <c r="R471" s="258">
        <v>5</v>
      </c>
      <c r="S471" s="258" t="s">
        <v>1453</v>
      </c>
      <c r="T471" s="258">
        <v>2</v>
      </c>
    </row>
    <row r="472" spans="1:20" ht="15" customHeight="1">
      <c r="B472" s="359">
        <v>468</v>
      </c>
      <c r="C472" s="360">
        <v>472</v>
      </c>
      <c r="D472" s="361" t="s">
        <v>1292</v>
      </c>
      <c r="E472" s="330">
        <v>60148923.039999999</v>
      </c>
      <c r="F472" s="330">
        <v>0</v>
      </c>
      <c r="G472" s="326"/>
      <c r="H472" s="326"/>
      <c r="M472" s="308">
        <v>468</v>
      </c>
      <c r="N472" s="309" t="s">
        <v>1292</v>
      </c>
      <c r="O472" s="310">
        <v>0</v>
      </c>
      <c r="P472" s="310">
        <v>0</v>
      </c>
      <c r="R472" s="258">
        <v>5</v>
      </c>
      <c r="S472" s="258" t="s">
        <v>1453</v>
      </c>
      <c r="T472" s="258">
        <v>2</v>
      </c>
    </row>
    <row r="473" spans="1:20" ht="17.25" customHeight="1">
      <c r="B473" s="359">
        <v>469</v>
      </c>
      <c r="C473" s="360">
        <v>473</v>
      </c>
      <c r="D473" s="361" t="s">
        <v>436</v>
      </c>
      <c r="E473" s="330">
        <v>30596350.550000001</v>
      </c>
      <c r="F473" s="330">
        <v>0</v>
      </c>
      <c r="G473" s="326"/>
      <c r="H473" s="326"/>
      <c r="M473" s="308">
        <v>469</v>
      </c>
      <c r="N473" s="309" t="s">
        <v>436</v>
      </c>
      <c r="O473" s="310">
        <v>0</v>
      </c>
      <c r="P473" s="310">
        <v>0</v>
      </c>
      <c r="R473" s="258">
        <v>5</v>
      </c>
      <c r="S473" s="258" t="s">
        <v>1453</v>
      </c>
      <c r="T473" s="258">
        <v>2</v>
      </c>
    </row>
    <row r="474" spans="1:20" ht="13.8">
      <c r="B474" s="359">
        <v>470</v>
      </c>
      <c r="C474" s="360">
        <v>474</v>
      </c>
      <c r="D474" s="361" t="s">
        <v>323</v>
      </c>
      <c r="E474" s="330">
        <v>45884433.390000001</v>
      </c>
      <c r="F474" s="330">
        <v>0</v>
      </c>
      <c r="G474" s="326"/>
      <c r="H474" s="326"/>
      <c r="I474" s="164">
        <f>+E474+E473+E472+E31</f>
        <v>136629706.97999999</v>
      </c>
      <c r="M474" s="308">
        <v>470</v>
      </c>
      <c r="N474" s="309" t="s">
        <v>323</v>
      </c>
      <c r="O474" s="310">
        <v>0</v>
      </c>
      <c r="P474" s="310">
        <v>0</v>
      </c>
      <c r="R474" s="258">
        <v>5</v>
      </c>
      <c r="S474" s="258" t="s">
        <v>1453</v>
      </c>
      <c r="T474" s="258">
        <v>2</v>
      </c>
    </row>
    <row r="475" spans="1:20" s="156" customFormat="1" ht="13.8">
      <c r="A475" s="275"/>
      <c r="B475" s="359">
        <v>471</v>
      </c>
      <c r="C475" s="359">
        <v>475</v>
      </c>
      <c r="D475" s="361" t="s">
        <v>833</v>
      </c>
      <c r="E475" s="330">
        <v>1655055723.5899999</v>
      </c>
      <c r="F475" s="330">
        <v>0</v>
      </c>
      <c r="G475" s="326"/>
      <c r="H475" s="326"/>
      <c r="I475" s="164">
        <f>+E475</f>
        <v>1655055723.5899999</v>
      </c>
      <c r="J475" s="164"/>
      <c r="K475" s="164"/>
      <c r="L475" s="164"/>
      <c r="M475" s="308">
        <v>471</v>
      </c>
      <c r="N475" s="309" t="s">
        <v>833</v>
      </c>
      <c r="O475" s="310">
        <v>0</v>
      </c>
      <c r="P475" s="310">
        <v>0</v>
      </c>
      <c r="R475" s="275">
        <v>5</v>
      </c>
      <c r="S475" s="275" t="s">
        <v>1453</v>
      </c>
      <c r="T475" s="275">
        <v>2</v>
      </c>
    </row>
    <row r="476" spans="1:20" s="156" customFormat="1" ht="18.75" customHeight="1">
      <c r="A476" s="275"/>
      <c r="B476" s="359">
        <v>472</v>
      </c>
      <c r="C476" s="359">
        <v>476</v>
      </c>
      <c r="D476" s="361" t="s">
        <v>834</v>
      </c>
      <c r="E476" s="330">
        <v>198240522.75999999</v>
      </c>
      <c r="F476" s="330">
        <v>0</v>
      </c>
      <c r="G476" s="326"/>
      <c r="H476" s="326"/>
      <c r="I476" s="164"/>
      <c r="J476" s="164"/>
      <c r="K476" s="164"/>
      <c r="L476" s="164"/>
      <c r="M476" s="308">
        <v>472</v>
      </c>
      <c r="N476" s="309" t="s">
        <v>834</v>
      </c>
      <c r="O476" s="310">
        <v>0</v>
      </c>
      <c r="P476" s="310">
        <v>0</v>
      </c>
      <c r="R476" s="275">
        <v>5</v>
      </c>
      <c r="S476" s="275" t="s">
        <v>1453</v>
      </c>
      <c r="T476" s="275">
        <v>2</v>
      </c>
    </row>
    <row r="477" spans="1:20" s="156" customFormat="1" ht="13.8">
      <c r="A477" s="275"/>
      <c r="B477" s="359">
        <v>473</v>
      </c>
      <c r="C477" s="359">
        <v>477</v>
      </c>
      <c r="D477" s="361" t="s">
        <v>835</v>
      </c>
      <c r="E477" s="330">
        <v>9511929.8300000001</v>
      </c>
      <c r="F477" s="330">
        <v>0</v>
      </c>
      <c r="G477" s="326"/>
      <c r="H477" s="326"/>
      <c r="I477" s="164">
        <f>+E477+E476</f>
        <v>207752452.59</v>
      </c>
      <c r="J477" s="164"/>
      <c r="K477" s="164"/>
      <c r="L477" s="164"/>
      <c r="M477" s="308">
        <v>473</v>
      </c>
      <c r="N477" s="309" t="s">
        <v>835</v>
      </c>
      <c r="O477" s="310">
        <v>0</v>
      </c>
      <c r="P477" s="310">
        <v>0</v>
      </c>
      <c r="R477" s="275">
        <v>5</v>
      </c>
      <c r="S477" s="275" t="s">
        <v>1453</v>
      </c>
      <c r="T477" s="275">
        <v>2</v>
      </c>
    </row>
    <row r="478" spans="1:20" s="156" customFormat="1" ht="18.75" customHeight="1">
      <c r="A478" s="275"/>
      <c r="B478" s="359">
        <v>474</v>
      </c>
      <c r="C478" s="359">
        <v>478</v>
      </c>
      <c r="D478" s="361" t="s">
        <v>836</v>
      </c>
      <c r="E478" s="330">
        <v>27515642.239999998</v>
      </c>
      <c r="F478" s="330">
        <v>0</v>
      </c>
      <c r="G478" s="326"/>
      <c r="H478" s="326"/>
      <c r="I478" s="164"/>
      <c r="J478" s="164"/>
      <c r="K478" s="164"/>
      <c r="L478" s="164"/>
      <c r="M478" s="308">
        <v>474</v>
      </c>
      <c r="N478" s="309" t="s">
        <v>836</v>
      </c>
      <c r="O478" s="310">
        <v>0</v>
      </c>
      <c r="P478" s="310">
        <v>0</v>
      </c>
      <c r="R478" s="275">
        <v>5</v>
      </c>
      <c r="S478" s="275" t="s">
        <v>1453</v>
      </c>
      <c r="T478" s="275">
        <v>2</v>
      </c>
    </row>
    <row r="479" spans="1:20" s="156" customFormat="1" ht="13.8">
      <c r="A479" s="275"/>
      <c r="B479" s="359">
        <v>475</v>
      </c>
      <c r="C479" s="359">
        <v>479</v>
      </c>
      <c r="D479" s="361" t="s">
        <v>837</v>
      </c>
      <c r="E479" s="330">
        <v>2669574.5099999998</v>
      </c>
      <c r="F479" s="330">
        <v>0</v>
      </c>
      <c r="G479" s="326"/>
      <c r="H479" s="326"/>
      <c r="I479" s="164"/>
      <c r="J479" s="164"/>
      <c r="K479" s="164"/>
      <c r="L479" s="164"/>
      <c r="M479" s="308">
        <v>475</v>
      </c>
      <c r="N479" s="309" t="s">
        <v>837</v>
      </c>
      <c r="O479" s="310">
        <v>0</v>
      </c>
      <c r="P479" s="310">
        <v>0</v>
      </c>
      <c r="R479" s="275">
        <v>5</v>
      </c>
      <c r="S479" s="275" t="s">
        <v>1453</v>
      </c>
      <c r="T479" s="275">
        <v>2</v>
      </c>
    </row>
    <row r="480" spans="1:20" s="156" customFormat="1" ht="13.8">
      <c r="A480" s="275"/>
      <c r="B480" s="359">
        <v>476</v>
      </c>
      <c r="C480" s="359">
        <v>480</v>
      </c>
      <c r="D480" s="361" t="s">
        <v>838</v>
      </c>
      <c r="E480" s="330">
        <v>5705938.6799999997</v>
      </c>
      <c r="F480" s="330">
        <v>0</v>
      </c>
      <c r="G480" s="326"/>
      <c r="H480" s="326"/>
      <c r="I480" s="164">
        <f>+E480+E478</f>
        <v>33221580.919999998</v>
      </c>
      <c r="J480" s="164"/>
      <c r="K480" s="164"/>
      <c r="L480" s="164"/>
      <c r="M480" s="308">
        <v>476</v>
      </c>
      <c r="N480" s="309" t="s">
        <v>838</v>
      </c>
      <c r="O480" s="310">
        <v>0</v>
      </c>
      <c r="P480" s="310">
        <v>0</v>
      </c>
      <c r="R480" s="275">
        <v>5</v>
      </c>
      <c r="S480" s="275" t="s">
        <v>1453</v>
      </c>
      <c r="T480" s="275">
        <v>2</v>
      </c>
    </row>
    <row r="481" spans="2:20" ht="13.8">
      <c r="B481" s="359">
        <v>477</v>
      </c>
      <c r="C481" s="360">
        <v>340</v>
      </c>
      <c r="D481" s="361" t="s">
        <v>839</v>
      </c>
      <c r="E481" s="330">
        <v>0</v>
      </c>
      <c r="F481" s="330">
        <v>0</v>
      </c>
      <c r="G481" s="326"/>
      <c r="H481" s="326"/>
      <c r="M481" s="308">
        <v>477</v>
      </c>
      <c r="N481" s="309" t="s">
        <v>839</v>
      </c>
      <c r="O481" s="310">
        <v>0</v>
      </c>
      <c r="P481" s="310">
        <v>0</v>
      </c>
      <c r="R481" s="258">
        <v>5</v>
      </c>
      <c r="S481" s="258" t="s">
        <v>1453</v>
      </c>
      <c r="T481" s="258">
        <v>2</v>
      </c>
    </row>
    <row r="482" spans="2:20" ht="23.25" customHeight="1">
      <c r="B482" s="359">
        <v>478</v>
      </c>
      <c r="C482" s="360">
        <v>482</v>
      </c>
      <c r="D482" s="361" t="s">
        <v>368</v>
      </c>
      <c r="E482" s="330">
        <v>105439</v>
      </c>
      <c r="F482" s="330">
        <v>0</v>
      </c>
      <c r="G482" s="326"/>
      <c r="H482" s="326"/>
      <c r="M482" s="308">
        <v>478</v>
      </c>
      <c r="N482" s="309" t="s">
        <v>368</v>
      </c>
      <c r="O482" s="310">
        <v>0</v>
      </c>
      <c r="P482" s="310">
        <v>0</v>
      </c>
      <c r="R482" s="258">
        <v>5</v>
      </c>
      <c r="S482" s="258" t="s">
        <v>1453</v>
      </c>
      <c r="T482" s="258">
        <v>2</v>
      </c>
    </row>
    <row r="483" spans="2:20" ht="13.8">
      <c r="B483" s="359">
        <v>479</v>
      </c>
      <c r="C483" s="360">
        <v>483</v>
      </c>
      <c r="D483" s="361" t="s">
        <v>146</v>
      </c>
      <c r="E483" s="330">
        <v>0</v>
      </c>
      <c r="F483" s="330">
        <v>4491141.82</v>
      </c>
      <c r="G483" s="326"/>
      <c r="H483" s="326"/>
      <c r="M483" s="308">
        <v>479</v>
      </c>
      <c r="N483" s="309" t="s">
        <v>146</v>
      </c>
      <c r="O483" s="310">
        <v>0</v>
      </c>
      <c r="P483" s="310">
        <v>0</v>
      </c>
      <c r="R483" s="258">
        <v>5</v>
      </c>
      <c r="S483" s="258" t="s">
        <v>1453</v>
      </c>
      <c r="T483" s="258">
        <v>2</v>
      </c>
    </row>
    <row r="484" spans="2:20" ht="16.5" customHeight="1">
      <c r="B484" s="359">
        <v>480</v>
      </c>
      <c r="C484" s="360">
        <v>15</v>
      </c>
      <c r="D484" s="361" t="s">
        <v>1479</v>
      </c>
      <c r="E484" s="330">
        <v>0</v>
      </c>
      <c r="F484" s="330">
        <v>0</v>
      </c>
      <c r="G484" s="326"/>
      <c r="H484" s="326"/>
      <c r="M484" s="308">
        <v>480</v>
      </c>
      <c r="N484" s="309" t="s">
        <v>1479</v>
      </c>
      <c r="O484" s="310">
        <v>0</v>
      </c>
      <c r="P484" s="310">
        <v>0</v>
      </c>
      <c r="R484" s="258">
        <v>5</v>
      </c>
      <c r="S484" s="258" t="s">
        <v>1453</v>
      </c>
      <c r="T484" s="258">
        <v>2</v>
      </c>
    </row>
    <row r="485" spans="2:20" ht="15.75" customHeight="1">
      <c r="B485" s="359">
        <v>481</v>
      </c>
      <c r="C485" s="360">
        <v>11</v>
      </c>
      <c r="D485" s="361" t="s">
        <v>369</v>
      </c>
      <c r="E485" s="330">
        <v>4500</v>
      </c>
      <c r="F485" s="330">
        <v>0</v>
      </c>
      <c r="G485" s="326"/>
      <c r="H485" s="326"/>
      <c r="M485" s="308">
        <v>481</v>
      </c>
      <c r="N485" s="309" t="s">
        <v>369</v>
      </c>
      <c r="O485" s="310">
        <v>0</v>
      </c>
      <c r="P485" s="310">
        <v>0</v>
      </c>
      <c r="R485" s="258">
        <v>5</v>
      </c>
      <c r="S485" s="258" t="s">
        <v>1453</v>
      </c>
      <c r="T485" s="258">
        <v>2</v>
      </c>
    </row>
    <row r="486" spans="2:20" ht="13.8">
      <c r="B486" s="359">
        <v>482</v>
      </c>
      <c r="C486" s="360">
        <v>23</v>
      </c>
      <c r="D486" s="361" t="s">
        <v>370</v>
      </c>
      <c r="E486" s="330">
        <v>64116</v>
      </c>
      <c r="F486" s="330">
        <v>0</v>
      </c>
      <c r="G486" s="326"/>
      <c r="H486" s="326"/>
      <c r="M486" s="308">
        <v>482</v>
      </c>
      <c r="N486" s="309" t="s">
        <v>370</v>
      </c>
      <c r="O486" s="310">
        <v>0</v>
      </c>
      <c r="P486" s="310">
        <v>0</v>
      </c>
      <c r="R486" s="258">
        <v>5</v>
      </c>
      <c r="S486" s="258" t="s">
        <v>1453</v>
      </c>
      <c r="T486" s="258">
        <v>2</v>
      </c>
    </row>
    <row r="487" spans="2:20" ht="16.5" customHeight="1">
      <c r="B487" s="359">
        <v>483</v>
      </c>
      <c r="C487" s="360">
        <v>21</v>
      </c>
      <c r="D487" s="361" t="s">
        <v>1019</v>
      </c>
      <c r="E487" s="330">
        <v>0</v>
      </c>
      <c r="F487" s="330">
        <v>0</v>
      </c>
      <c r="G487" s="326"/>
      <c r="H487" s="326"/>
      <c r="M487" s="308">
        <v>483</v>
      </c>
      <c r="N487" s="309" t="s">
        <v>1019</v>
      </c>
      <c r="O487" s="310">
        <v>0</v>
      </c>
      <c r="P487" s="310">
        <v>0</v>
      </c>
      <c r="R487" s="258">
        <v>2</v>
      </c>
      <c r="S487" s="258" t="s">
        <v>1450</v>
      </c>
      <c r="T487" s="258">
        <v>2</v>
      </c>
    </row>
    <row r="488" spans="2:20" ht="29.25" customHeight="1">
      <c r="B488" s="359">
        <v>484</v>
      </c>
      <c r="C488" s="360">
        <v>484</v>
      </c>
      <c r="D488" s="361" t="s">
        <v>371</v>
      </c>
      <c r="E488" s="330">
        <v>0</v>
      </c>
      <c r="F488" s="330">
        <v>0</v>
      </c>
      <c r="G488" s="326"/>
      <c r="H488" s="326"/>
      <c r="M488" s="308">
        <v>484</v>
      </c>
      <c r="N488" s="309" t="s">
        <v>371</v>
      </c>
      <c r="O488" s="310">
        <v>0</v>
      </c>
      <c r="P488" s="310">
        <v>0</v>
      </c>
      <c r="R488" s="258">
        <v>4</v>
      </c>
      <c r="S488" s="258" t="s">
        <v>284</v>
      </c>
      <c r="T488" s="258">
        <v>2</v>
      </c>
    </row>
    <row r="489" spans="2:20" ht="13.8">
      <c r="B489" s="359">
        <v>485</v>
      </c>
      <c r="C489" s="360">
        <v>104</v>
      </c>
      <c r="D489" s="362" t="s">
        <v>1481</v>
      </c>
      <c r="E489" s="330">
        <v>23318203.280000001</v>
      </c>
      <c r="F489" s="330">
        <v>0</v>
      </c>
      <c r="G489" s="326"/>
      <c r="H489" s="326"/>
      <c r="M489" s="308">
        <v>485</v>
      </c>
      <c r="N489" s="309" t="s">
        <v>1481</v>
      </c>
      <c r="O489" s="310">
        <v>0</v>
      </c>
      <c r="P489" s="310">
        <v>0</v>
      </c>
      <c r="R489" s="258">
        <v>5</v>
      </c>
      <c r="S489" s="258" t="s">
        <v>1453</v>
      </c>
      <c r="T489" s="258">
        <v>2</v>
      </c>
    </row>
    <row r="490" spans="2:20" ht="13.8">
      <c r="B490" s="359">
        <v>486</v>
      </c>
      <c r="C490" s="360">
        <v>486</v>
      </c>
      <c r="D490" s="361" t="s">
        <v>1460</v>
      </c>
      <c r="E490" s="330">
        <v>1816250</v>
      </c>
      <c r="F490" s="330">
        <v>0</v>
      </c>
      <c r="G490" s="326"/>
      <c r="H490" s="326"/>
      <c r="M490" s="308">
        <v>486</v>
      </c>
      <c r="N490" s="309" t="s">
        <v>796</v>
      </c>
      <c r="O490" s="310">
        <v>0</v>
      </c>
      <c r="P490" s="310">
        <v>0</v>
      </c>
    </row>
    <row r="491" spans="2:20" ht="13.8">
      <c r="B491" s="359">
        <v>487</v>
      </c>
      <c r="C491" s="360">
        <v>487</v>
      </c>
      <c r="D491" s="361" t="s">
        <v>1018</v>
      </c>
      <c r="E491" s="330">
        <v>0</v>
      </c>
      <c r="F491" s="330">
        <v>0</v>
      </c>
      <c r="G491" s="326"/>
      <c r="H491" s="326"/>
      <c r="M491" s="308">
        <v>487</v>
      </c>
      <c r="N491" s="309" t="s">
        <v>1018</v>
      </c>
      <c r="O491" s="310">
        <v>0</v>
      </c>
      <c r="P491" s="310">
        <v>0</v>
      </c>
    </row>
    <row r="492" spans="2:20" ht="13.8">
      <c r="B492" s="359">
        <v>488</v>
      </c>
      <c r="C492" s="360">
        <v>488</v>
      </c>
      <c r="D492" s="361" t="s">
        <v>1015</v>
      </c>
      <c r="E492" s="330">
        <v>0</v>
      </c>
      <c r="F492" s="330">
        <v>0</v>
      </c>
      <c r="G492" s="326"/>
      <c r="H492" s="326"/>
      <c r="M492" s="308">
        <v>488</v>
      </c>
      <c r="N492" s="309" t="s">
        <v>1015</v>
      </c>
      <c r="O492" s="310">
        <v>0</v>
      </c>
      <c r="P492" s="310">
        <v>0</v>
      </c>
    </row>
    <row r="493" spans="2:20" ht="18" customHeight="1">
      <c r="B493" s="359">
        <v>489</v>
      </c>
      <c r="C493" s="360">
        <v>489</v>
      </c>
      <c r="D493" s="361" t="s">
        <v>123</v>
      </c>
      <c r="E493" s="330">
        <v>0</v>
      </c>
      <c r="F493" s="330">
        <v>0</v>
      </c>
      <c r="G493" s="326"/>
      <c r="H493" s="326"/>
      <c r="M493" s="308">
        <v>489</v>
      </c>
      <c r="N493" s="309" t="s">
        <v>123</v>
      </c>
      <c r="O493" s="310">
        <v>0</v>
      </c>
      <c r="P493" s="310">
        <v>0</v>
      </c>
    </row>
    <row r="494" spans="2:20" ht="13.8">
      <c r="B494" s="359">
        <v>490</v>
      </c>
      <c r="C494" s="360">
        <v>490</v>
      </c>
      <c r="D494" s="361" t="s">
        <v>1017</v>
      </c>
      <c r="E494" s="330">
        <v>0</v>
      </c>
      <c r="F494" s="330">
        <v>0</v>
      </c>
      <c r="G494" s="326"/>
      <c r="H494" s="326"/>
      <c r="M494" s="308">
        <v>490</v>
      </c>
      <c r="N494" s="309" t="s">
        <v>1017</v>
      </c>
      <c r="O494" s="310">
        <v>0</v>
      </c>
      <c r="P494" s="310">
        <v>0</v>
      </c>
    </row>
    <row r="495" spans="2:20" ht="13.8">
      <c r="B495" s="359">
        <v>491</v>
      </c>
      <c r="C495" s="360">
        <v>25</v>
      </c>
      <c r="D495" s="361" t="s">
        <v>372</v>
      </c>
      <c r="E495" s="330">
        <v>0</v>
      </c>
      <c r="F495" s="330">
        <v>0</v>
      </c>
      <c r="G495" s="326"/>
      <c r="H495" s="326"/>
      <c r="M495" s="308">
        <v>491</v>
      </c>
      <c r="N495" s="309" t="s">
        <v>372</v>
      </c>
      <c r="O495" s="310">
        <v>0</v>
      </c>
      <c r="P495" s="310">
        <v>0</v>
      </c>
    </row>
    <row r="496" spans="2:20" ht="13.8">
      <c r="B496" s="359">
        <v>492</v>
      </c>
      <c r="C496" s="360">
        <v>29</v>
      </c>
      <c r="D496" s="361" t="s">
        <v>1471</v>
      </c>
      <c r="E496" s="330">
        <v>0</v>
      </c>
      <c r="F496" s="330">
        <v>0</v>
      </c>
      <c r="G496" s="326"/>
      <c r="H496" s="326"/>
      <c r="M496" s="308">
        <v>492</v>
      </c>
      <c r="N496" s="309" t="s">
        <v>1471</v>
      </c>
      <c r="O496" s="310">
        <v>0</v>
      </c>
      <c r="P496" s="310">
        <v>0</v>
      </c>
    </row>
    <row r="497" spans="2:16" ht="13.8">
      <c r="B497" s="359">
        <v>493</v>
      </c>
      <c r="C497" s="360">
        <v>201</v>
      </c>
      <c r="D497" s="361" t="s">
        <v>1472</v>
      </c>
      <c r="E497" s="330">
        <v>0</v>
      </c>
      <c r="F497" s="330">
        <v>57537642.539999999</v>
      </c>
      <c r="G497" s="326"/>
      <c r="H497" s="326"/>
      <c r="M497" s="308">
        <v>493</v>
      </c>
      <c r="N497" s="309" t="s">
        <v>1472</v>
      </c>
      <c r="O497" s="310">
        <v>0</v>
      </c>
      <c r="P497" s="310">
        <v>0</v>
      </c>
    </row>
    <row r="498" spans="2:16" ht="13.8">
      <c r="B498" s="359">
        <v>494</v>
      </c>
      <c r="C498" s="360">
        <v>432</v>
      </c>
      <c r="D498" s="361" t="s">
        <v>566</v>
      </c>
      <c r="E498" s="330">
        <v>0</v>
      </c>
      <c r="F498" s="330">
        <v>0</v>
      </c>
      <c r="G498" s="326"/>
      <c r="H498" s="326"/>
      <c r="M498" s="308">
        <v>494</v>
      </c>
      <c r="N498" s="309" t="s">
        <v>566</v>
      </c>
      <c r="O498" s="310">
        <v>0</v>
      </c>
      <c r="P498" s="310">
        <v>0</v>
      </c>
    </row>
    <row r="499" spans="2:16" ht="13.8">
      <c r="B499" s="359">
        <v>495</v>
      </c>
      <c r="C499" s="360">
        <v>495</v>
      </c>
      <c r="D499" s="361" t="s">
        <v>373</v>
      </c>
      <c r="E499" s="330">
        <v>240631778.52000001</v>
      </c>
      <c r="F499" s="330">
        <v>0</v>
      </c>
      <c r="G499" s="326"/>
      <c r="H499" s="326"/>
      <c r="M499" s="308">
        <v>495</v>
      </c>
      <c r="N499" s="309" t="s">
        <v>373</v>
      </c>
      <c r="O499" s="310">
        <v>0</v>
      </c>
      <c r="P499" s="310">
        <v>0</v>
      </c>
    </row>
    <row r="500" spans="2:16" ht="18" customHeight="1">
      <c r="B500" s="359">
        <v>496</v>
      </c>
      <c r="C500" s="360">
        <v>496</v>
      </c>
      <c r="D500" s="361" t="s">
        <v>374</v>
      </c>
      <c r="E500" s="330">
        <v>0</v>
      </c>
      <c r="F500" s="330">
        <v>0</v>
      </c>
      <c r="G500" s="326"/>
      <c r="H500" s="326"/>
      <c r="M500" s="308">
        <v>496</v>
      </c>
      <c r="N500" s="309" t="s">
        <v>374</v>
      </c>
      <c r="O500" s="310">
        <v>0</v>
      </c>
      <c r="P500" s="310">
        <v>0</v>
      </c>
    </row>
    <row r="501" spans="2:16" ht="13.8">
      <c r="B501" s="359">
        <v>497</v>
      </c>
      <c r="C501" s="360">
        <v>387</v>
      </c>
      <c r="D501" s="361" t="s">
        <v>124</v>
      </c>
      <c r="E501" s="330">
        <v>1350</v>
      </c>
      <c r="F501" s="330">
        <v>0</v>
      </c>
      <c r="G501" s="326"/>
      <c r="H501" s="326"/>
      <c r="M501" s="308">
        <v>497</v>
      </c>
      <c r="N501" s="309" t="s">
        <v>124</v>
      </c>
      <c r="O501" s="310">
        <v>0</v>
      </c>
      <c r="P501" s="310">
        <v>0</v>
      </c>
    </row>
    <row r="502" spans="2:16" ht="13.8">
      <c r="B502" s="359">
        <v>498</v>
      </c>
      <c r="C502" s="364">
        <v>1</v>
      </c>
      <c r="D502" s="362" t="s">
        <v>1440</v>
      </c>
      <c r="E502" s="330">
        <v>0</v>
      </c>
      <c r="F502" s="330">
        <v>0</v>
      </c>
      <c r="G502" s="326"/>
      <c r="H502" s="326"/>
      <c r="M502" s="308">
        <v>498</v>
      </c>
      <c r="N502" s="309" t="s">
        <v>1440</v>
      </c>
      <c r="O502" s="310">
        <v>0</v>
      </c>
      <c r="P502" s="310">
        <v>0</v>
      </c>
    </row>
    <row r="503" spans="2:16" ht="13.8">
      <c r="B503" s="359">
        <v>499</v>
      </c>
      <c r="C503" s="364">
        <v>88</v>
      </c>
      <c r="D503" s="362" t="s">
        <v>375</v>
      </c>
      <c r="E503" s="330">
        <v>0</v>
      </c>
      <c r="F503" s="330">
        <v>0</v>
      </c>
      <c r="G503" s="326"/>
      <c r="H503" s="326"/>
      <c r="M503" s="308">
        <v>499</v>
      </c>
      <c r="N503" s="309" t="s">
        <v>375</v>
      </c>
      <c r="O503" s="310">
        <v>0</v>
      </c>
      <c r="P503" s="310">
        <v>0</v>
      </c>
    </row>
    <row r="504" spans="2:16" ht="13.8">
      <c r="B504" s="359">
        <v>500</v>
      </c>
      <c r="C504" s="364">
        <v>486</v>
      </c>
      <c r="D504" s="361" t="s">
        <v>376</v>
      </c>
      <c r="E504" s="330">
        <v>0</v>
      </c>
      <c r="F504" s="330">
        <v>0</v>
      </c>
      <c r="G504" s="326"/>
      <c r="H504" s="326"/>
      <c r="M504" s="308">
        <v>500</v>
      </c>
      <c r="N504" s="309" t="s">
        <v>376</v>
      </c>
      <c r="O504" s="310">
        <v>0</v>
      </c>
      <c r="P504" s="310">
        <v>0</v>
      </c>
    </row>
    <row r="505" spans="2:16" ht="13.8">
      <c r="B505" s="359">
        <v>501</v>
      </c>
      <c r="C505" s="364">
        <v>42</v>
      </c>
      <c r="D505" s="361" t="s">
        <v>377</v>
      </c>
      <c r="E505" s="330">
        <v>0</v>
      </c>
      <c r="F505" s="330">
        <v>0</v>
      </c>
      <c r="G505" s="326"/>
      <c r="H505" s="326"/>
      <c r="M505" s="308">
        <v>501</v>
      </c>
      <c r="N505" s="309" t="s">
        <v>377</v>
      </c>
      <c r="O505" s="310">
        <v>0</v>
      </c>
      <c r="P505" s="310">
        <v>0</v>
      </c>
    </row>
    <row r="506" spans="2:16" ht="13.8">
      <c r="B506" s="359">
        <v>502</v>
      </c>
      <c r="C506" s="364">
        <v>284</v>
      </c>
      <c r="D506" s="361" t="s">
        <v>1057</v>
      </c>
      <c r="E506" s="330">
        <v>0</v>
      </c>
      <c r="F506" s="330">
        <v>3512575</v>
      </c>
      <c r="G506" s="326"/>
      <c r="H506" s="326"/>
      <c r="M506" s="308">
        <v>502</v>
      </c>
      <c r="N506" s="309" t="s">
        <v>1057</v>
      </c>
      <c r="O506" s="310">
        <v>0</v>
      </c>
      <c r="P506" s="310">
        <v>0</v>
      </c>
    </row>
    <row r="507" spans="2:16" ht="24.75" customHeight="1">
      <c r="B507" s="359">
        <v>503</v>
      </c>
      <c r="C507" s="364">
        <v>457</v>
      </c>
      <c r="D507" s="361" t="s">
        <v>914</v>
      </c>
      <c r="E507" s="330">
        <v>0</v>
      </c>
      <c r="F507" s="330">
        <v>0</v>
      </c>
      <c r="G507" s="326"/>
      <c r="H507" s="326"/>
      <c r="M507" s="308">
        <v>503</v>
      </c>
      <c r="N507" s="309" t="s">
        <v>914</v>
      </c>
      <c r="O507" s="310">
        <v>0</v>
      </c>
      <c r="P507" s="310">
        <v>0</v>
      </c>
    </row>
    <row r="508" spans="2:16" ht="15.75" customHeight="1">
      <c r="B508" s="359">
        <v>504</v>
      </c>
      <c r="C508" s="364">
        <v>457</v>
      </c>
      <c r="D508" s="361" t="s">
        <v>915</v>
      </c>
      <c r="E508" s="330">
        <v>0</v>
      </c>
      <c r="F508" s="330">
        <v>0</v>
      </c>
      <c r="G508" s="326"/>
      <c r="H508" s="326"/>
      <c r="M508" s="308">
        <v>504</v>
      </c>
      <c r="N508" s="309" t="s">
        <v>915</v>
      </c>
      <c r="O508" s="310">
        <v>0</v>
      </c>
      <c r="P508" s="310">
        <v>0</v>
      </c>
    </row>
    <row r="509" spans="2:16" ht="15" customHeight="1">
      <c r="B509" s="359">
        <v>505</v>
      </c>
      <c r="C509" s="364">
        <v>287</v>
      </c>
      <c r="D509" s="362" t="s">
        <v>378</v>
      </c>
      <c r="E509" s="330">
        <v>11870924</v>
      </c>
      <c r="F509" s="330">
        <v>0</v>
      </c>
      <c r="G509" s="326"/>
      <c r="H509" s="326"/>
      <c r="M509" s="308">
        <v>505</v>
      </c>
      <c r="N509" s="309" t="s">
        <v>378</v>
      </c>
      <c r="O509" s="310">
        <v>0</v>
      </c>
      <c r="P509" s="310">
        <v>0</v>
      </c>
    </row>
    <row r="510" spans="2:16" ht="13.8">
      <c r="B510" s="359">
        <v>506</v>
      </c>
      <c r="C510" s="360">
        <v>506</v>
      </c>
      <c r="D510" s="361" t="s">
        <v>379</v>
      </c>
      <c r="E510" s="330">
        <v>0</v>
      </c>
      <c r="F510" s="330">
        <v>0</v>
      </c>
      <c r="G510" s="326"/>
      <c r="H510" s="326"/>
      <c r="M510" s="308">
        <v>506</v>
      </c>
      <c r="N510" s="309" t="s">
        <v>379</v>
      </c>
      <c r="O510" s="310">
        <v>0</v>
      </c>
      <c r="P510" s="310">
        <v>0</v>
      </c>
    </row>
    <row r="511" spans="2:16" ht="13.8">
      <c r="B511" s="359">
        <v>507</v>
      </c>
      <c r="C511" s="360">
        <v>507</v>
      </c>
      <c r="D511" s="361" t="s">
        <v>380</v>
      </c>
      <c r="E511" s="330">
        <v>0</v>
      </c>
      <c r="F511" s="330">
        <v>0</v>
      </c>
      <c r="G511" s="326"/>
      <c r="H511" s="326"/>
      <c r="M511" s="308">
        <v>507</v>
      </c>
      <c r="N511" s="309" t="s">
        <v>380</v>
      </c>
      <c r="O511" s="310">
        <v>0</v>
      </c>
      <c r="P511" s="310">
        <v>0</v>
      </c>
    </row>
    <row r="512" spans="2:16" ht="13.8">
      <c r="B512" s="360">
        <v>508</v>
      </c>
      <c r="C512" s="365">
        <v>23</v>
      </c>
      <c r="D512" s="361" t="s">
        <v>1371</v>
      </c>
      <c r="E512" s="330">
        <v>0</v>
      </c>
      <c r="F512" s="330">
        <v>0</v>
      </c>
      <c r="G512" s="326"/>
      <c r="H512" s="326"/>
      <c r="M512" s="308">
        <v>508</v>
      </c>
      <c r="N512" s="309" t="s">
        <v>1371</v>
      </c>
      <c r="O512" s="310">
        <v>0</v>
      </c>
      <c r="P512" s="310">
        <v>0</v>
      </c>
    </row>
    <row r="513" spans="2:16" ht="13.8">
      <c r="B513" s="360">
        <v>509</v>
      </c>
      <c r="C513" s="365">
        <v>216</v>
      </c>
      <c r="D513" s="361" t="s">
        <v>1372</v>
      </c>
      <c r="E513" s="330">
        <v>0</v>
      </c>
      <c r="F513" s="330">
        <v>0</v>
      </c>
      <c r="G513" s="326"/>
      <c r="H513" s="326"/>
      <c r="M513" s="308">
        <v>509</v>
      </c>
      <c r="N513" s="309" t="s">
        <v>1372</v>
      </c>
      <c r="O513" s="310">
        <v>0</v>
      </c>
      <c r="P513" s="310">
        <v>0</v>
      </c>
    </row>
    <row r="514" spans="2:16" ht="18" customHeight="1">
      <c r="B514" s="360">
        <v>510</v>
      </c>
      <c r="C514" s="365">
        <v>465</v>
      </c>
      <c r="D514" s="361" t="s">
        <v>1373</v>
      </c>
      <c r="E514" s="330">
        <v>0</v>
      </c>
      <c r="F514" s="330">
        <v>0</v>
      </c>
      <c r="G514" s="326"/>
      <c r="H514" s="326"/>
      <c r="M514" s="308">
        <v>510</v>
      </c>
      <c r="N514" s="309" t="s">
        <v>1373</v>
      </c>
      <c r="O514" s="310">
        <v>0</v>
      </c>
      <c r="P514" s="310">
        <v>0</v>
      </c>
    </row>
    <row r="515" spans="2:16" ht="13.8">
      <c r="B515" s="360">
        <v>511</v>
      </c>
      <c r="C515" s="365">
        <v>310</v>
      </c>
      <c r="D515" s="361" t="s">
        <v>909</v>
      </c>
      <c r="E515" s="330">
        <v>0</v>
      </c>
      <c r="F515" s="330">
        <v>0</v>
      </c>
      <c r="G515" s="326"/>
      <c r="H515" s="326"/>
      <c r="M515" s="308">
        <v>511</v>
      </c>
      <c r="N515" s="309" t="s">
        <v>1374</v>
      </c>
      <c r="O515" s="310">
        <v>0</v>
      </c>
      <c r="P515" s="310">
        <v>0</v>
      </c>
    </row>
    <row r="516" spans="2:16" ht="13.8">
      <c r="B516" s="360">
        <v>512</v>
      </c>
      <c r="C516" s="365">
        <v>327</v>
      </c>
      <c r="D516" s="361" t="s">
        <v>381</v>
      </c>
      <c r="E516" s="330">
        <v>0</v>
      </c>
      <c r="F516" s="330">
        <v>0</v>
      </c>
      <c r="G516" s="326"/>
      <c r="H516" s="326"/>
      <c r="M516" s="308">
        <v>512</v>
      </c>
      <c r="N516" s="309" t="s">
        <v>381</v>
      </c>
      <c r="O516" s="310">
        <v>0</v>
      </c>
      <c r="P516" s="310">
        <v>0</v>
      </c>
    </row>
    <row r="517" spans="2:16" ht="13.8">
      <c r="B517" s="360">
        <v>513</v>
      </c>
      <c r="C517" s="365">
        <v>336</v>
      </c>
      <c r="D517" s="361" t="s">
        <v>1375</v>
      </c>
      <c r="E517" s="330">
        <v>0</v>
      </c>
      <c r="F517" s="330">
        <v>0</v>
      </c>
      <c r="G517" s="326"/>
      <c r="H517" s="326"/>
      <c r="M517" s="308">
        <v>513</v>
      </c>
      <c r="N517" s="309" t="s">
        <v>1375</v>
      </c>
      <c r="O517" s="310">
        <v>0</v>
      </c>
      <c r="P517" s="310">
        <v>0</v>
      </c>
    </row>
    <row r="518" spans="2:16" ht="15" customHeight="1">
      <c r="B518" s="360">
        <v>514</v>
      </c>
      <c r="C518" s="365">
        <v>357</v>
      </c>
      <c r="D518" s="361" t="s">
        <v>382</v>
      </c>
      <c r="E518" s="330">
        <v>0</v>
      </c>
      <c r="F518" s="330">
        <v>0</v>
      </c>
      <c r="G518" s="326"/>
      <c r="H518" s="326"/>
      <c r="M518" s="308">
        <v>514</v>
      </c>
      <c r="N518" s="309" t="s">
        <v>382</v>
      </c>
      <c r="O518" s="310">
        <v>0</v>
      </c>
      <c r="P518" s="310">
        <v>0</v>
      </c>
    </row>
    <row r="519" spans="2:16" ht="19.5" customHeight="1">
      <c r="B519" s="360">
        <v>515</v>
      </c>
      <c r="C519" s="366">
        <v>358</v>
      </c>
      <c r="D519" s="361" t="s">
        <v>1376</v>
      </c>
      <c r="E519" s="330">
        <v>0</v>
      </c>
      <c r="F519" s="330">
        <v>4373586.21</v>
      </c>
      <c r="G519" s="326"/>
      <c r="H519" s="326"/>
      <c r="M519" s="308">
        <v>515</v>
      </c>
      <c r="N519" s="309" t="s">
        <v>1376</v>
      </c>
      <c r="O519" s="310">
        <v>0</v>
      </c>
      <c r="P519" s="310">
        <v>0</v>
      </c>
    </row>
    <row r="520" spans="2:16" ht="13.8">
      <c r="B520" s="367">
        <v>516</v>
      </c>
      <c r="C520" s="368">
        <v>105</v>
      </c>
      <c r="D520" s="362" t="s">
        <v>301</v>
      </c>
      <c r="E520" s="330">
        <v>374571.13</v>
      </c>
      <c r="F520" s="330">
        <v>0</v>
      </c>
      <c r="G520" s="326"/>
      <c r="H520" s="326"/>
      <c r="M520" s="308">
        <v>516</v>
      </c>
      <c r="N520" s="309" t="s">
        <v>301</v>
      </c>
      <c r="O520" s="310">
        <v>0</v>
      </c>
      <c r="P520" s="310">
        <v>0</v>
      </c>
    </row>
    <row r="521" spans="2:16" ht="13.8">
      <c r="B521" s="367">
        <v>517</v>
      </c>
      <c r="C521" s="369">
        <v>300</v>
      </c>
      <c r="D521" s="361" t="s">
        <v>1443</v>
      </c>
      <c r="E521" s="330">
        <v>108030000</v>
      </c>
      <c r="F521" s="330">
        <v>0</v>
      </c>
      <c r="G521" s="326"/>
      <c r="H521" s="326"/>
      <c r="K521" s="315">
        <v>78555000</v>
      </c>
      <c r="L521" s="315">
        <v>0</v>
      </c>
      <c r="M521" s="308">
        <v>517</v>
      </c>
      <c r="N521" s="309" t="s">
        <v>1443</v>
      </c>
      <c r="O521" s="310">
        <v>0</v>
      </c>
      <c r="P521" s="310">
        <v>0</v>
      </c>
    </row>
    <row r="522" spans="2:16" ht="13.8">
      <c r="B522" s="367">
        <v>518</v>
      </c>
      <c r="C522" s="369">
        <v>300</v>
      </c>
      <c r="D522" s="361" t="s">
        <v>913</v>
      </c>
      <c r="E522" s="330">
        <v>344258000</v>
      </c>
      <c r="F522" s="330">
        <v>0</v>
      </c>
      <c r="G522" s="326"/>
      <c r="H522" s="326"/>
      <c r="K522" s="315">
        <v>214060000</v>
      </c>
      <c r="L522" s="315">
        <v>0</v>
      </c>
      <c r="M522" s="308">
        <v>518</v>
      </c>
      <c r="N522" s="309" t="s">
        <v>913</v>
      </c>
      <c r="O522" s="310">
        <v>0</v>
      </c>
      <c r="P522" s="310">
        <v>0</v>
      </c>
    </row>
    <row r="523" spans="2:16" ht="28.5" customHeight="1">
      <c r="B523" s="367">
        <v>519</v>
      </c>
      <c r="C523" s="369">
        <v>303</v>
      </c>
      <c r="D523" s="361" t="s">
        <v>914</v>
      </c>
      <c r="E523" s="330">
        <v>0</v>
      </c>
      <c r="F523" s="330">
        <v>108030000</v>
      </c>
      <c r="G523" s="326"/>
      <c r="H523" s="326"/>
      <c r="K523" s="315">
        <v>0</v>
      </c>
      <c r="L523" s="315">
        <v>78555000</v>
      </c>
      <c r="M523" s="308">
        <v>519</v>
      </c>
      <c r="N523" s="309" t="s">
        <v>914</v>
      </c>
      <c r="O523" s="310">
        <v>0</v>
      </c>
      <c r="P523" s="310">
        <v>0</v>
      </c>
    </row>
    <row r="524" spans="2:16" ht="16.5" customHeight="1">
      <c r="B524" s="367">
        <v>520</v>
      </c>
      <c r="C524" s="369">
        <v>304</v>
      </c>
      <c r="D524" s="361" t="s">
        <v>915</v>
      </c>
      <c r="E524" s="330">
        <v>0</v>
      </c>
      <c r="F524" s="330">
        <v>344258000</v>
      </c>
      <c r="G524" s="326"/>
      <c r="H524" s="326"/>
      <c r="K524" s="315">
        <v>0</v>
      </c>
      <c r="L524" s="315">
        <v>214060000</v>
      </c>
      <c r="M524" s="308">
        <v>520</v>
      </c>
      <c r="N524" s="309" t="s">
        <v>915</v>
      </c>
      <c r="O524" s="310">
        <v>0</v>
      </c>
      <c r="P524" s="310">
        <v>0</v>
      </c>
    </row>
    <row r="525" spans="2:16" ht="13.8">
      <c r="B525" s="367">
        <v>521</v>
      </c>
      <c r="C525" s="368">
        <v>447</v>
      </c>
      <c r="D525" s="361" t="s">
        <v>383</v>
      </c>
      <c r="E525" s="330">
        <v>0</v>
      </c>
      <c r="F525" s="330">
        <v>0</v>
      </c>
      <c r="G525" s="326"/>
      <c r="H525" s="326"/>
      <c r="M525" s="308">
        <v>521</v>
      </c>
      <c r="N525" s="309" t="s">
        <v>383</v>
      </c>
      <c r="O525" s="310">
        <v>0</v>
      </c>
      <c r="P525" s="310">
        <v>0</v>
      </c>
    </row>
    <row r="526" spans="2:16" ht="17.25" customHeight="1">
      <c r="B526" s="367">
        <v>522</v>
      </c>
      <c r="C526" s="370">
        <v>245</v>
      </c>
      <c r="D526" s="361" t="s">
        <v>384</v>
      </c>
      <c r="E526" s="330">
        <v>0</v>
      </c>
      <c r="F526" s="330">
        <v>0</v>
      </c>
      <c r="G526" s="326"/>
      <c r="H526" s="326"/>
      <c r="M526" s="308">
        <v>522</v>
      </c>
      <c r="N526" s="309" t="s">
        <v>384</v>
      </c>
      <c r="O526" s="310">
        <v>0</v>
      </c>
      <c r="P526" s="310">
        <v>0</v>
      </c>
    </row>
    <row r="527" spans="2:16" ht="13.8">
      <c r="B527" s="367">
        <v>523</v>
      </c>
      <c r="C527" s="370">
        <v>246</v>
      </c>
      <c r="D527" s="361" t="s">
        <v>385</v>
      </c>
      <c r="E527" s="330">
        <v>0</v>
      </c>
      <c r="F527" s="330">
        <v>0</v>
      </c>
      <c r="G527" s="326"/>
      <c r="H527" s="326"/>
      <c r="M527" s="308">
        <v>523</v>
      </c>
      <c r="N527" s="309" t="s">
        <v>385</v>
      </c>
      <c r="O527" s="310">
        <v>0</v>
      </c>
      <c r="P527" s="310">
        <v>0</v>
      </c>
    </row>
    <row r="528" spans="2:16" ht="13.8">
      <c r="B528" s="367">
        <v>524</v>
      </c>
      <c r="C528" s="368"/>
      <c r="D528" s="361" t="s">
        <v>1461</v>
      </c>
      <c r="E528" s="330">
        <v>500744.26</v>
      </c>
      <c r="F528" s="330">
        <v>0</v>
      </c>
      <c r="G528" s="326"/>
      <c r="H528" s="326"/>
      <c r="O528" s="316">
        <v>0</v>
      </c>
      <c r="P528" s="316">
        <v>0</v>
      </c>
    </row>
    <row r="529" spans="1:20" ht="13.8">
      <c r="B529" s="367">
        <v>525</v>
      </c>
      <c r="C529" s="371"/>
      <c r="D529" s="361" t="s">
        <v>1462</v>
      </c>
      <c r="E529" s="330">
        <v>7830.64</v>
      </c>
      <c r="F529" s="330">
        <v>0</v>
      </c>
      <c r="G529" s="326"/>
      <c r="H529" s="326"/>
      <c r="O529" s="317"/>
      <c r="P529" s="317"/>
    </row>
    <row r="530" spans="1:20" ht="13.8">
      <c r="B530" s="367">
        <v>526</v>
      </c>
      <c r="C530" s="372"/>
      <c r="D530" s="373" t="s">
        <v>1463</v>
      </c>
      <c r="E530" s="330">
        <v>504160.86</v>
      </c>
      <c r="F530" s="330">
        <v>0</v>
      </c>
      <c r="G530" s="326"/>
      <c r="H530" s="326"/>
      <c r="O530" s="317"/>
      <c r="P530" s="317"/>
    </row>
    <row r="531" spans="1:20" ht="13.8">
      <c r="B531" s="367">
        <v>527</v>
      </c>
      <c r="C531" s="372"/>
      <c r="D531" s="373" t="s">
        <v>1464</v>
      </c>
      <c r="E531" s="330">
        <v>45719</v>
      </c>
      <c r="F531" s="330">
        <v>0</v>
      </c>
      <c r="G531" s="326"/>
      <c r="H531" s="326"/>
      <c r="O531" s="317"/>
      <c r="P531" s="317"/>
    </row>
    <row r="532" spans="1:20" ht="13.8">
      <c r="B532" s="367">
        <v>528</v>
      </c>
      <c r="C532" s="372">
        <v>307</v>
      </c>
      <c r="D532" s="373" t="s">
        <v>1028</v>
      </c>
      <c r="E532" s="330">
        <v>163029981.66</v>
      </c>
      <c r="F532" s="330">
        <v>0</v>
      </c>
      <c r="G532" s="326"/>
      <c r="H532" s="326"/>
      <c r="O532" s="317"/>
      <c r="P532" s="317"/>
    </row>
    <row r="533" spans="1:20" s="156" customFormat="1" ht="13.8">
      <c r="A533" s="275"/>
      <c r="B533" s="374">
        <v>529</v>
      </c>
      <c r="C533" s="375">
        <v>529</v>
      </c>
      <c r="D533" s="376" t="s">
        <v>1369</v>
      </c>
      <c r="E533" s="330">
        <v>96069.72</v>
      </c>
      <c r="F533" s="330">
        <v>0</v>
      </c>
      <c r="G533" s="326"/>
      <c r="H533" s="326"/>
      <c r="I533" s="164"/>
      <c r="J533" s="164"/>
      <c r="K533" s="164"/>
      <c r="L533" s="164"/>
      <c r="M533" s="275"/>
      <c r="N533" s="275"/>
      <c r="O533" s="318"/>
      <c r="P533" s="318"/>
      <c r="R533" s="275"/>
      <c r="S533" s="275"/>
      <c r="T533" s="275"/>
    </row>
    <row r="534" spans="1:20" s="156" customFormat="1" ht="13.8">
      <c r="A534" s="275"/>
      <c r="B534" s="374">
        <v>530</v>
      </c>
      <c r="C534" s="375"/>
      <c r="D534" s="376" t="s">
        <v>715</v>
      </c>
      <c r="E534" s="330">
        <v>299018</v>
      </c>
      <c r="F534" s="330">
        <v>0</v>
      </c>
      <c r="G534" s="326"/>
      <c r="H534" s="326"/>
      <c r="I534" s="164"/>
      <c r="J534" s="164"/>
      <c r="K534" s="164"/>
      <c r="L534" s="164"/>
      <c r="M534" s="275"/>
      <c r="N534" s="275"/>
      <c r="O534" s="318"/>
      <c r="P534" s="318"/>
      <c r="R534" s="275"/>
      <c r="S534" s="275"/>
      <c r="T534" s="275"/>
    </row>
    <row r="535" spans="1:20" s="156" customFormat="1">
      <c r="A535" s="275"/>
      <c r="B535" s="353">
        <v>531</v>
      </c>
      <c r="C535" s="377"/>
      <c r="D535" s="376"/>
      <c r="E535" s="307">
        <v>0</v>
      </c>
      <c r="F535" s="307">
        <v>0</v>
      </c>
      <c r="G535" s="326"/>
      <c r="H535" s="326"/>
      <c r="I535" s="164"/>
      <c r="J535" s="164"/>
      <c r="K535" s="164"/>
      <c r="L535" s="164"/>
      <c r="M535" s="275"/>
      <c r="N535" s="275"/>
      <c r="O535" s="318"/>
      <c r="P535" s="318"/>
      <c r="R535" s="275"/>
      <c r="S535" s="275"/>
      <c r="T535" s="275"/>
    </row>
    <row r="536" spans="1:20">
      <c r="B536" s="354"/>
      <c r="C536" s="378"/>
      <c r="D536" s="379"/>
      <c r="E536" s="319"/>
      <c r="F536" s="319"/>
      <c r="G536" s="319"/>
      <c r="H536" s="319"/>
      <c r="O536" s="317"/>
      <c r="P536" s="317"/>
    </row>
    <row r="537" spans="1:20">
      <c r="B537" s="354"/>
      <c r="C537" s="378"/>
      <c r="D537" s="379"/>
      <c r="E537" s="319"/>
      <c r="F537" s="319"/>
      <c r="G537" s="319"/>
      <c r="H537" s="319"/>
      <c r="O537" s="317"/>
      <c r="P537" s="317"/>
    </row>
    <row r="538" spans="1:20">
      <c r="E538" s="164"/>
      <c r="F538" s="164"/>
      <c r="G538" s="164"/>
      <c r="H538" s="164"/>
      <c r="O538" s="317"/>
      <c r="P538" s="317"/>
    </row>
    <row r="539" spans="1:20">
      <c r="E539" s="175">
        <f>SUM(E5:E538)</f>
        <v>24278261041.860001</v>
      </c>
      <c r="F539" s="175">
        <f>SUM(F5:F538)</f>
        <v>24278260041.861004</v>
      </c>
      <c r="G539" s="175"/>
      <c r="H539" s="175"/>
      <c r="I539" s="159">
        <f>SUM(E539-F539)</f>
        <v>999.99899673461914</v>
      </c>
      <c r="O539" s="317"/>
      <c r="P539" s="317"/>
      <c r="Q539" s="150">
        <f>SUM(O539-P539)</f>
        <v>0</v>
      </c>
    </row>
    <row r="540" spans="1:20">
      <c r="E540" s="164"/>
      <c r="F540" s="164"/>
      <c r="G540" s="164"/>
      <c r="H540" s="164"/>
      <c r="O540" s="317"/>
      <c r="P540" s="317"/>
    </row>
    <row r="541" spans="1:20">
      <c r="E541" s="320" t="s">
        <v>536</v>
      </c>
      <c r="F541" s="159">
        <f>E539-F539</f>
        <v>999.99899673461914</v>
      </c>
      <c r="G541" s="164"/>
      <c r="H541" s="164"/>
      <c r="O541" s="317"/>
      <c r="P541" s="317"/>
    </row>
    <row r="542" spans="1:20">
      <c r="D542" s="380"/>
      <c r="E542" s="164"/>
      <c r="F542" s="164"/>
      <c r="G542" s="164"/>
      <c r="H542" s="164"/>
      <c r="O542" s="317"/>
      <c r="P542" s="317"/>
    </row>
    <row r="543" spans="1:20">
      <c r="B543" s="381"/>
      <c r="C543" s="381"/>
      <c r="D543" s="382"/>
      <c r="E543" s="164"/>
      <c r="F543" s="164"/>
      <c r="G543" s="164"/>
      <c r="H543" s="164"/>
      <c r="O543" s="317"/>
      <c r="P543" s="317"/>
    </row>
    <row r="544" spans="1:20">
      <c r="B544" s="383"/>
      <c r="C544" s="383"/>
      <c r="D544" s="384"/>
      <c r="E544" s="164"/>
      <c r="F544" s="164"/>
      <c r="G544" s="164"/>
      <c r="H544" s="164"/>
      <c r="O544" s="317"/>
      <c r="P544" s="317"/>
    </row>
    <row r="545" spans="2:16">
      <c r="B545" s="383"/>
      <c r="C545" s="383"/>
      <c r="D545" s="384"/>
      <c r="E545" s="164"/>
      <c r="F545" s="164">
        <v>1247459162.1300001</v>
      </c>
      <c r="G545" s="164"/>
      <c r="H545" s="164"/>
      <c r="O545" s="317"/>
      <c r="P545" s="317"/>
    </row>
    <row r="546" spans="2:16">
      <c r="C546" s="381"/>
      <c r="D546" s="380"/>
      <c r="E546" s="164"/>
      <c r="F546" s="164">
        <f>+F545-F541</f>
        <v>1247458162.1310034</v>
      </c>
      <c r="G546" s="164"/>
      <c r="H546" s="164"/>
      <c r="O546" s="317"/>
      <c r="P546" s="317"/>
    </row>
    <row r="547" spans="2:16">
      <c r="C547" s="385"/>
      <c r="E547" s="164"/>
      <c r="F547" s="164"/>
      <c r="G547" s="164"/>
      <c r="H547" s="164"/>
      <c r="O547" s="317"/>
      <c r="P547" s="317"/>
    </row>
    <row r="548" spans="2:16">
      <c r="B548" s="381"/>
      <c r="C548" s="385"/>
      <c r="D548" s="382"/>
      <c r="E548" s="321"/>
      <c r="F548" s="164">
        <v>4427690.33</v>
      </c>
      <c r="G548" s="164"/>
      <c r="H548" s="164"/>
      <c r="O548" s="317"/>
      <c r="P548" s="317"/>
    </row>
    <row r="549" spans="2:16">
      <c r="B549" s="385"/>
      <c r="C549" s="385"/>
      <c r="D549" s="384"/>
      <c r="E549" s="318"/>
      <c r="F549" s="318">
        <f>+F546-F548</f>
        <v>1243030471.8010035</v>
      </c>
      <c r="G549" s="318"/>
      <c r="H549" s="318"/>
      <c r="O549" s="317"/>
      <c r="P549" s="317"/>
    </row>
    <row r="550" spans="2:16">
      <c r="B550" s="385"/>
      <c r="C550" s="385"/>
      <c r="D550" s="384"/>
      <c r="E550" s="318"/>
      <c r="F550" s="164"/>
      <c r="G550" s="164"/>
      <c r="H550" s="164"/>
      <c r="O550" s="317"/>
      <c r="P550" s="317"/>
    </row>
    <row r="551" spans="2:16">
      <c r="B551" s="385"/>
      <c r="C551" s="385"/>
      <c r="D551" s="384"/>
      <c r="E551" s="318"/>
      <c r="F551" s="322"/>
      <c r="G551" s="327"/>
      <c r="H551" s="327"/>
      <c r="O551" s="317"/>
      <c r="P551" s="317"/>
    </row>
    <row r="552" spans="2:16">
      <c r="B552" s="385"/>
      <c r="C552" s="385"/>
      <c r="D552" s="384"/>
      <c r="E552" s="318"/>
      <c r="F552" s="323"/>
      <c r="G552" s="328"/>
      <c r="H552" s="328"/>
      <c r="O552" s="317"/>
      <c r="P552" s="317"/>
    </row>
    <row r="553" spans="2:16">
      <c r="B553" s="385"/>
      <c r="C553" s="385"/>
      <c r="D553" s="384"/>
      <c r="E553" s="318"/>
      <c r="F553" s="323"/>
      <c r="G553" s="328"/>
      <c r="H553" s="328"/>
      <c r="O553" s="317"/>
      <c r="P553" s="317"/>
    </row>
    <row r="554" spans="2:16">
      <c r="B554" s="385"/>
      <c r="C554" s="385"/>
      <c r="D554" s="384"/>
      <c r="E554" s="319"/>
      <c r="F554" s="323"/>
      <c r="G554" s="328"/>
      <c r="H554" s="328"/>
      <c r="O554" s="317"/>
      <c r="P554" s="317"/>
    </row>
    <row r="555" spans="2:16">
      <c r="B555" s="385"/>
      <c r="C555" s="385"/>
      <c r="D555" s="384"/>
      <c r="E555" s="319"/>
      <c r="F555" s="323"/>
      <c r="G555" s="328"/>
      <c r="H555" s="328"/>
      <c r="O555" s="317"/>
      <c r="P555" s="317"/>
    </row>
    <row r="556" spans="2:16">
      <c r="B556" s="385"/>
      <c r="C556" s="386"/>
      <c r="D556" s="384"/>
      <c r="E556" s="319"/>
      <c r="F556" s="323"/>
      <c r="G556" s="328"/>
      <c r="H556" s="328"/>
      <c r="O556" s="317"/>
      <c r="P556" s="317"/>
    </row>
    <row r="557" spans="2:16">
      <c r="B557" s="385"/>
      <c r="C557" s="386"/>
      <c r="E557" s="324"/>
      <c r="F557" s="323"/>
      <c r="G557" s="328"/>
      <c r="H557" s="328"/>
      <c r="O557" s="317"/>
      <c r="P557" s="317"/>
    </row>
    <row r="558" spans="2:16">
      <c r="E558" s="324"/>
      <c r="F558" s="323"/>
      <c r="G558" s="328"/>
      <c r="H558" s="328"/>
      <c r="O558" s="317"/>
      <c r="P558" s="317"/>
    </row>
    <row r="559" spans="2:16">
      <c r="E559" s="324"/>
      <c r="F559" s="323"/>
      <c r="G559" s="328"/>
      <c r="H559" s="328"/>
      <c r="O559" s="317"/>
      <c r="P559" s="317"/>
    </row>
    <row r="560" spans="2:16">
      <c r="E560" s="324"/>
      <c r="F560" s="323"/>
      <c r="G560" s="328"/>
      <c r="H560" s="328"/>
      <c r="O560" s="317"/>
      <c r="P560" s="317"/>
    </row>
    <row r="561" spans="5:16">
      <c r="E561" s="324"/>
      <c r="F561" s="323"/>
      <c r="G561" s="328"/>
      <c r="H561" s="328"/>
      <c r="O561" s="317"/>
      <c r="P561" s="317"/>
    </row>
    <row r="562" spans="5:16">
      <c r="E562" s="324"/>
      <c r="F562" s="324"/>
      <c r="G562" s="324"/>
      <c r="H562" s="324"/>
      <c r="O562" s="317"/>
      <c r="P562" s="317"/>
    </row>
    <row r="563" spans="5:16">
      <c r="E563" s="324"/>
      <c r="F563" s="324"/>
      <c r="G563" s="324"/>
      <c r="H563" s="324"/>
      <c r="O563" s="317"/>
      <c r="P563" s="317"/>
    </row>
    <row r="564" spans="5:16">
      <c r="E564" s="324"/>
      <c r="F564" s="324"/>
      <c r="G564" s="324"/>
      <c r="H564" s="324"/>
      <c r="O564" s="317"/>
      <c r="P564" s="317"/>
    </row>
    <row r="565" spans="5:16">
      <c r="E565" s="324"/>
      <c r="F565" s="324"/>
      <c r="G565" s="324"/>
      <c r="H565" s="324"/>
      <c r="O565" s="317"/>
      <c r="P565" s="317"/>
    </row>
    <row r="566" spans="5:16">
      <c r="E566" s="324"/>
      <c r="F566" s="324"/>
      <c r="G566" s="324"/>
      <c r="H566" s="324"/>
      <c r="O566" s="317"/>
      <c r="P566" s="317"/>
    </row>
    <row r="567" spans="5:16">
      <c r="E567" s="324"/>
      <c r="F567" s="324"/>
      <c r="G567" s="324"/>
      <c r="H567" s="324"/>
      <c r="O567" s="317"/>
      <c r="P567" s="317"/>
    </row>
    <row r="568" spans="5:16">
      <c r="E568" s="324"/>
      <c r="F568" s="324"/>
      <c r="G568" s="324"/>
      <c r="H568" s="324"/>
      <c r="O568" s="317"/>
      <c r="P568" s="317"/>
    </row>
    <row r="569" spans="5:16">
      <c r="E569" s="324"/>
      <c r="F569" s="324"/>
      <c r="G569" s="324"/>
      <c r="H569" s="324"/>
      <c r="O569" s="317"/>
      <c r="P569" s="317"/>
    </row>
    <row r="570" spans="5:16">
      <c r="E570" s="324"/>
      <c r="F570" s="324"/>
      <c r="G570" s="324"/>
      <c r="H570" s="324"/>
      <c r="O570" s="317"/>
      <c r="P570" s="317"/>
    </row>
    <row r="571" spans="5:16">
      <c r="E571" s="324"/>
      <c r="F571" s="324"/>
      <c r="G571" s="324"/>
      <c r="H571" s="324"/>
      <c r="O571" s="317"/>
      <c r="P571" s="317"/>
    </row>
    <row r="572" spans="5:16">
      <c r="E572" s="324"/>
      <c r="F572" s="324"/>
      <c r="G572" s="324"/>
      <c r="H572" s="324"/>
      <c r="O572" s="317"/>
      <c r="P572" s="317"/>
    </row>
    <row r="573" spans="5:16">
      <c r="E573" s="324"/>
      <c r="F573" s="324"/>
      <c r="G573" s="324"/>
      <c r="H573" s="324"/>
      <c r="O573" s="317"/>
      <c r="P573" s="317"/>
    </row>
    <row r="574" spans="5:16">
      <c r="E574" s="324"/>
      <c r="F574" s="324"/>
      <c r="G574" s="324"/>
      <c r="H574" s="324"/>
      <c r="O574" s="317"/>
      <c r="P574" s="317"/>
    </row>
    <row r="575" spans="5:16">
      <c r="E575" s="324"/>
      <c r="F575" s="324"/>
      <c r="G575" s="324"/>
      <c r="H575" s="324"/>
      <c r="O575" s="317"/>
      <c r="P575" s="317"/>
    </row>
    <row r="576" spans="5:16">
      <c r="E576" s="324"/>
      <c r="F576" s="324"/>
      <c r="G576" s="324"/>
      <c r="H576" s="324"/>
      <c r="O576" s="317"/>
      <c r="P576" s="317"/>
    </row>
    <row r="577" spans="5:16">
      <c r="E577" s="324"/>
      <c r="F577" s="324"/>
      <c r="G577" s="324"/>
      <c r="H577" s="324"/>
      <c r="O577" s="317"/>
      <c r="P577" s="317"/>
    </row>
    <row r="578" spans="5:16">
      <c r="E578" s="324"/>
      <c r="F578" s="324"/>
      <c r="G578" s="324"/>
      <c r="H578" s="324"/>
      <c r="O578" s="317"/>
      <c r="P578" s="317"/>
    </row>
    <row r="579" spans="5:16">
      <c r="E579" s="324"/>
      <c r="F579" s="324"/>
      <c r="G579" s="324"/>
      <c r="H579" s="324"/>
      <c r="O579" s="317"/>
      <c r="P579" s="317"/>
    </row>
    <row r="580" spans="5:16">
      <c r="E580" s="324"/>
      <c r="F580" s="324"/>
      <c r="G580" s="324"/>
      <c r="H580" s="324"/>
      <c r="O580" s="317"/>
      <c r="P580" s="317"/>
    </row>
    <row r="581" spans="5:16">
      <c r="E581" s="324"/>
      <c r="F581" s="324"/>
      <c r="G581" s="324"/>
      <c r="H581" s="324"/>
      <c r="O581" s="317"/>
      <c r="P581" s="317"/>
    </row>
    <row r="582" spans="5:16">
      <c r="E582" s="324"/>
      <c r="F582" s="324"/>
      <c r="G582" s="324"/>
      <c r="H582" s="324"/>
      <c r="O582" s="317"/>
      <c r="P582" s="317"/>
    </row>
    <row r="583" spans="5:16">
      <c r="E583" s="324"/>
      <c r="F583" s="324"/>
      <c r="G583" s="324"/>
      <c r="H583" s="324"/>
      <c r="O583" s="317"/>
      <c r="P583" s="317"/>
    </row>
    <row r="584" spans="5:16">
      <c r="E584" s="324"/>
      <c r="F584" s="324"/>
      <c r="G584" s="324"/>
      <c r="H584" s="324"/>
      <c r="O584" s="317"/>
      <c r="P584" s="317"/>
    </row>
    <row r="585" spans="5:16">
      <c r="E585" s="324"/>
      <c r="F585" s="324"/>
      <c r="G585" s="324"/>
      <c r="H585" s="324"/>
      <c r="O585" s="317"/>
      <c r="P585" s="317"/>
    </row>
    <row r="586" spans="5:16">
      <c r="E586" s="324"/>
      <c r="F586" s="324"/>
      <c r="G586" s="324"/>
      <c r="H586" s="324"/>
      <c r="O586" s="317"/>
      <c r="P586" s="317"/>
    </row>
    <row r="587" spans="5:16">
      <c r="E587" s="324"/>
      <c r="F587" s="324"/>
      <c r="G587" s="324"/>
      <c r="H587" s="324"/>
      <c r="O587" s="317"/>
      <c r="P587" s="317"/>
    </row>
    <row r="588" spans="5:16">
      <c r="E588" s="324"/>
      <c r="F588" s="324"/>
      <c r="G588" s="324"/>
      <c r="H588" s="324"/>
      <c r="O588" s="317"/>
      <c r="P588" s="317"/>
    </row>
    <row r="589" spans="5:16">
      <c r="E589" s="324"/>
      <c r="F589" s="324"/>
      <c r="G589" s="324"/>
      <c r="H589" s="324"/>
      <c r="O589" s="317"/>
      <c r="P589" s="317"/>
    </row>
    <row r="590" spans="5:16">
      <c r="E590" s="324"/>
      <c r="F590" s="324"/>
      <c r="G590" s="324"/>
      <c r="H590" s="324"/>
      <c r="O590" s="317"/>
      <c r="P590" s="317"/>
    </row>
    <row r="591" spans="5:16">
      <c r="E591" s="324"/>
      <c r="F591" s="324"/>
      <c r="G591" s="324"/>
      <c r="H591" s="324"/>
      <c r="O591" s="317"/>
      <c r="P591" s="317"/>
    </row>
    <row r="592" spans="5:16">
      <c r="E592" s="324"/>
      <c r="F592" s="324"/>
      <c r="G592" s="324"/>
      <c r="H592" s="324"/>
      <c r="O592" s="317"/>
      <c r="P592" s="317"/>
    </row>
    <row r="593" spans="5:16">
      <c r="E593" s="324"/>
      <c r="F593" s="324"/>
      <c r="G593" s="324"/>
      <c r="H593" s="324"/>
      <c r="O593" s="317"/>
      <c r="P593" s="317"/>
    </row>
    <row r="594" spans="5:16">
      <c r="E594" s="324"/>
      <c r="F594" s="324"/>
      <c r="G594" s="324"/>
      <c r="H594" s="324"/>
      <c r="O594" s="317"/>
      <c r="P594" s="317"/>
    </row>
    <row r="595" spans="5:16">
      <c r="E595" s="324"/>
      <c r="F595" s="324"/>
      <c r="G595" s="324"/>
      <c r="H595" s="324"/>
      <c r="O595" s="317"/>
      <c r="P595" s="317"/>
    </row>
    <row r="596" spans="5:16">
      <c r="E596" s="324"/>
      <c r="F596" s="324"/>
      <c r="G596" s="324"/>
      <c r="H596" s="324"/>
      <c r="O596" s="317"/>
      <c r="P596" s="317"/>
    </row>
    <row r="597" spans="5:16">
      <c r="E597" s="324"/>
      <c r="F597" s="324"/>
      <c r="G597" s="324"/>
      <c r="H597" s="324"/>
      <c r="O597" s="317"/>
      <c r="P597" s="317"/>
    </row>
    <row r="598" spans="5:16">
      <c r="E598" s="324"/>
      <c r="F598" s="324"/>
      <c r="G598" s="324"/>
      <c r="H598" s="324"/>
      <c r="O598" s="317"/>
      <c r="P598" s="317"/>
    </row>
    <row r="599" spans="5:16">
      <c r="E599" s="324"/>
      <c r="F599" s="324"/>
      <c r="G599" s="324"/>
      <c r="H599" s="324"/>
      <c r="O599" s="317"/>
      <c r="P599" s="317"/>
    </row>
    <row r="600" spans="5:16">
      <c r="E600" s="324"/>
      <c r="F600" s="324"/>
      <c r="G600" s="324"/>
      <c r="H600" s="324"/>
      <c r="O600" s="317"/>
      <c r="P600" s="317"/>
    </row>
    <row r="601" spans="5:16">
      <c r="E601" s="324"/>
      <c r="F601" s="324"/>
      <c r="G601" s="324"/>
      <c r="H601" s="324"/>
    </row>
    <row r="602" spans="5:16">
      <c r="E602" s="324"/>
      <c r="F602" s="324"/>
      <c r="G602" s="324"/>
      <c r="H602" s="324"/>
    </row>
    <row r="603" spans="5:16">
      <c r="E603" s="324"/>
      <c r="F603" s="324"/>
      <c r="G603" s="324"/>
      <c r="H603" s="324"/>
    </row>
    <row r="604" spans="5:16">
      <c r="E604" s="324"/>
      <c r="F604" s="324"/>
      <c r="G604" s="324"/>
      <c r="H604" s="324"/>
    </row>
    <row r="605" spans="5:16">
      <c r="E605" s="324"/>
      <c r="F605" s="324"/>
      <c r="G605" s="324"/>
      <c r="H605" s="324"/>
    </row>
    <row r="606" spans="5:16">
      <c r="E606" s="324"/>
      <c r="F606" s="324"/>
      <c r="G606" s="324"/>
      <c r="H606" s="324"/>
    </row>
    <row r="607" spans="5:16">
      <c r="E607" s="324"/>
      <c r="F607" s="324"/>
      <c r="G607" s="324"/>
      <c r="H607" s="324"/>
    </row>
    <row r="608" spans="5:16">
      <c r="E608" s="324"/>
      <c r="F608" s="324"/>
      <c r="G608" s="324"/>
      <c r="H608" s="324"/>
    </row>
    <row r="609" spans="5:8">
      <c r="E609" s="324"/>
      <c r="F609" s="324"/>
      <c r="G609" s="324"/>
      <c r="H609" s="324"/>
    </row>
    <row r="610" spans="5:8">
      <c r="E610" s="324"/>
      <c r="F610" s="324"/>
      <c r="G610" s="324"/>
      <c r="H610" s="324"/>
    </row>
    <row r="611" spans="5:8">
      <c r="E611" s="324"/>
      <c r="F611" s="324"/>
      <c r="G611" s="324"/>
      <c r="H611" s="324"/>
    </row>
    <row r="612" spans="5:8">
      <c r="E612" s="324"/>
      <c r="F612" s="324"/>
      <c r="G612" s="324"/>
      <c r="H612" s="324"/>
    </row>
    <row r="613" spans="5:8">
      <c r="E613" s="324"/>
      <c r="F613" s="324"/>
      <c r="G613" s="324"/>
      <c r="H613" s="324"/>
    </row>
    <row r="614" spans="5:8">
      <c r="E614" s="324"/>
      <c r="F614" s="324"/>
      <c r="G614" s="324"/>
      <c r="H614" s="324"/>
    </row>
    <row r="615" spans="5:8">
      <c r="E615" s="324"/>
      <c r="F615" s="324"/>
      <c r="G615" s="324"/>
      <c r="H615" s="324"/>
    </row>
    <row r="616" spans="5:8">
      <c r="E616" s="324"/>
      <c r="F616" s="324"/>
      <c r="G616" s="324"/>
      <c r="H616" s="324"/>
    </row>
    <row r="617" spans="5:8">
      <c r="E617" s="324"/>
      <c r="F617" s="324"/>
      <c r="G617" s="324"/>
      <c r="H617" s="324"/>
    </row>
    <row r="618" spans="5:8">
      <c r="E618" s="324"/>
      <c r="F618" s="324"/>
      <c r="G618" s="324"/>
      <c r="H618" s="324"/>
    </row>
    <row r="619" spans="5:8">
      <c r="E619" s="324"/>
      <c r="F619" s="324"/>
      <c r="G619" s="324"/>
      <c r="H619" s="324"/>
    </row>
    <row r="620" spans="5:8">
      <c r="E620" s="324"/>
      <c r="F620" s="324"/>
      <c r="G620" s="324"/>
      <c r="H620" s="324"/>
    </row>
    <row r="621" spans="5:8">
      <c r="E621" s="324"/>
      <c r="F621" s="324"/>
      <c r="G621" s="324"/>
      <c r="H621" s="324"/>
    </row>
    <row r="622" spans="5:8">
      <c r="E622" s="324"/>
      <c r="F622" s="324"/>
      <c r="G622" s="324"/>
      <c r="H622" s="324"/>
    </row>
    <row r="623" spans="5:8">
      <c r="E623" s="324"/>
      <c r="F623" s="324"/>
      <c r="G623" s="324"/>
      <c r="H623" s="324"/>
    </row>
    <row r="624" spans="5:8">
      <c r="E624" s="324"/>
      <c r="F624" s="324"/>
      <c r="G624" s="324"/>
      <c r="H624" s="324"/>
    </row>
    <row r="625" spans="5:8">
      <c r="E625" s="324"/>
      <c r="F625" s="324"/>
      <c r="G625" s="324"/>
      <c r="H625" s="324"/>
    </row>
    <row r="626" spans="5:8">
      <c r="E626" s="324"/>
      <c r="F626" s="324"/>
      <c r="G626" s="324"/>
      <c r="H626" s="324"/>
    </row>
    <row r="627" spans="5:8">
      <c r="E627" s="324"/>
      <c r="F627" s="324"/>
      <c r="G627" s="324"/>
      <c r="H627" s="324"/>
    </row>
    <row r="628" spans="5:8">
      <c r="E628" s="324"/>
      <c r="F628" s="324"/>
      <c r="G628" s="324"/>
      <c r="H628" s="324"/>
    </row>
    <row r="629" spans="5:8">
      <c r="E629" s="324"/>
      <c r="F629" s="324"/>
      <c r="G629" s="324"/>
      <c r="H629" s="324"/>
    </row>
    <row r="630" spans="5:8">
      <c r="E630" s="324"/>
      <c r="F630" s="324"/>
      <c r="G630" s="324"/>
      <c r="H630" s="324"/>
    </row>
    <row r="631" spans="5:8">
      <c r="E631" s="324"/>
      <c r="F631" s="324"/>
      <c r="G631" s="324"/>
      <c r="H631" s="324"/>
    </row>
    <row r="632" spans="5:8">
      <c r="E632" s="324"/>
      <c r="F632" s="324"/>
      <c r="G632" s="324"/>
      <c r="H632" s="324"/>
    </row>
    <row r="633" spans="5:8">
      <c r="E633" s="324"/>
      <c r="F633" s="324"/>
      <c r="G633" s="324"/>
      <c r="H633" s="324"/>
    </row>
    <row r="634" spans="5:8">
      <c r="E634" s="324"/>
      <c r="F634" s="324"/>
      <c r="G634" s="324"/>
      <c r="H634" s="324"/>
    </row>
    <row r="635" spans="5:8">
      <c r="E635" s="324"/>
      <c r="F635" s="324"/>
      <c r="G635" s="324"/>
      <c r="H635" s="324"/>
    </row>
    <row r="636" spans="5:8">
      <c r="E636" s="324"/>
      <c r="F636" s="324"/>
      <c r="G636" s="324"/>
      <c r="H636" s="324"/>
    </row>
    <row r="637" spans="5:8">
      <c r="E637" s="324"/>
      <c r="F637" s="324"/>
      <c r="G637" s="324"/>
      <c r="H637" s="324"/>
    </row>
    <row r="638" spans="5:8">
      <c r="E638" s="324"/>
      <c r="F638" s="324"/>
      <c r="G638" s="324"/>
      <c r="H638" s="324"/>
    </row>
    <row r="639" spans="5:8">
      <c r="E639" s="324"/>
      <c r="F639" s="324"/>
      <c r="G639" s="324"/>
      <c r="H639" s="324"/>
    </row>
    <row r="640" spans="5:8">
      <c r="E640" s="324"/>
      <c r="F640" s="324"/>
      <c r="G640" s="324"/>
      <c r="H640" s="324"/>
    </row>
    <row r="641" spans="5:8">
      <c r="E641" s="324"/>
      <c r="F641" s="324"/>
      <c r="G641" s="324"/>
      <c r="H641" s="324"/>
    </row>
    <row r="642" spans="5:8">
      <c r="E642" s="324"/>
      <c r="F642" s="324"/>
      <c r="G642" s="324"/>
      <c r="H642" s="324"/>
    </row>
    <row r="643" spans="5:8">
      <c r="E643" s="324"/>
      <c r="F643" s="324"/>
      <c r="G643" s="324"/>
      <c r="H643" s="324"/>
    </row>
    <row r="644" spans="5:8">
      <c r="E644" s="324"/>
      <c r="F644" s="324"/>
      <c r="G644" s="324"/>
      <c r="H644" s="324"/>
    </row>
    <row r="645" spans="5:8">
      <c r="E645" s="324"/>
      <c r="F645" s="324"/>
      <c r="G645" s="324"/>
      <c r="H645" s="324"/>
    </row>
    <row r="646" spans="5:8">
      <c r="E646" s="324"/>
      <c r="F646" s="324"/>
      <c r="G646" s="324"/>
      <c r="H646" s="324"/>
    </row>
    <row r="647" spans="5:8">
      <c r="E647" s="324"/>
      <c r="F647" s="324"/>
      <c r="G647" s="324"/>
      <c r="H647" s="324"/>
    </row>
    <row r="648" spans="5:8">
      <c r="E648" s="324"/>
      <c r="F648" s="324"/>
      <c r="G648" s="324"/>
      <c r="H648" s="324"/>
    </row>
    <row r="649" spans="5:8">
      <c r="E649" s="324"/>
      <c r="F649" s="324"/>
      <c r="G649" s="324"/>
      <c r="H649" s="324"/>
    </row>
    <row r="650" spans="5:8">
      <c r="E650" s="324"/>
      <c r="F650" s="324"/>
      <c r="G650" s="324"/>
      <c r="H650" s="324"/>
    </row>
    <row r="651" spans="5:8">
      <c r="E651" s="324"/>
      <c r="F651" s="324"/>
      <c r="G651" s="324"/>
      <c r="H651" s="324"/>
    </row>
    <row r="652" spans="5:8">
      <c r="E652" s="324"/>
      <c r="F652" s="324"/>
      <c r="G652" s="324"/>
      <c r="H652" s="324"/>
    </row>
    <row r="653" spans="5:8">
      <c r="E653" s="324"/>
      <c r="F653" s="324"/>
      <c r="G653" s="324"/>
      <c r="H653" s="324"/>
    </row>
    <row r="654" spans="5:8">
      <c r="E654" s="324"/>
      <c r="F654" s="324"/>
      <c r="G654" s="324"/>
      <c r="H654" s="324"/>
    </row>
    <row r="655" spans="5:8">
      <c r="E655" s="324"/>
      <c r="F655" s="324"/>
      <c r="G655" s="324"/>
      <c r="H655" s="324"/>
    </row>
    <row r="656" spans="5:8">
      <c r="E656" s="324"/>
      <c r="F656" s="324"/>
      <c r="G656" s="324"/>
      <c r="H656" s="324"/>
    </row>
    <row r="657" spans="5:8">
      <c r="E657" s="324"/>
      <c r="F657" s="324"/>
      <c r="G657" s="324"/>
      <c r="H657" s="324"/>
    </row>
    <row r="658" spans="5:8">
      <c r="E658" s="324"/>
      <c r="F658" s="324"/>
      <c r="G658" s="324"/>
      <c r="H658" s="324"/>
    </row>
    <row r="659" spans="5:8">
      <c r="E659" s="324"/>
      <c r="F659" s="324"/>
      <c r="G659" s="324"/>
      <c r="H659" s="324"/>
    </row>
    <row r="660" spans="5:8">
      <c r="E660" s="324"/>
      <c r="F660" s="324"/>
      <c r="G660" s="324"/>
      <c r="H660" s="324"/>
    </row>
    <row r="661" spans="5:8">
      <c r="E661" s="324"/>
      <c r="F661" s="324"/>
      <c r="G661" s="324"/>
      <c r="H661" s="324"/>
    </row>
    <row r="662" spans="5:8">
      <c r="E662" s="324"/>
      <c r="F662" s="324"/>
      <c r="G662" s="324"/>
      <c r="H662" s="324"/>
    </row>
    <row r="663" spans="5:8">
      <c r="E663" s="324"/>
      <c r="F663" s="324"/>
      <c r="G663" s="324"/>
      <c r="H663" s="324"/>
    </row>
    <row r="664" spans="5:8">
      <c r="E664" s="324"/>
      <c r="F664" s="324"/>
      <c r="G664" s="324"/>
      <c r="H664" s="324"/>
    </row>
    <row r="665" spans="5:8">
      <c r="E665" s="324"/>
      <c r="F665" s="324"/>
      <c r="G665" s="324"/>
      <c r="H665" s="324"/>
    </row>
    <row r="666" spans="5:8">
      <c r="E666" s="324"/>
      <c r="F666" s="324"/>
      <c r="G666" s="324"/>
      <c r="H666" s="324"/>
    </row>
    <row r="667" spans="5:8">
      <c r="E667" s="324"/>
      <c r="F667" s="324"/>
      <c r="G667" s="324"/>
      <c r="H667" s="324"/>
    </row>
    <row r="668" spans="5:8">
      <c r="E668" s="324"/>
      <c r="F668" s="324"/>
      <c r="G668" s="324"/>
      <c r="H668" s="324"/>
    </row>
    <row r="669" spans="5:8">
      <c r="E669" s="324"/>
      <c r="F669" s="324"/>
      <c r="G669" s="324"/>
      <c r="H669" s="324"/>
    </row>
    <row r="670" spans="5:8">
      <c r="E670" s="324"/>
      <c r="F670" s="324"/>
      <c r="G670" s="324"/>
      <c r="H670" s="324"/>
    </row>
    <row r="671" spans="5:8">
      <c r="E671" s="324"/>
      <c r="F671" s="324"/>
      <c r="G671" s="324"/>
      <c r="H671" s="324"/>
    </row>
    <row r="672" spans="5:8">
      <c r="E672" s="324"/>
      <c r="F672" s="324"/>
      <c r="G672" s="324"/>
      <c r="H672" s="324"/>
    </row>
    <row r="673" spans="5:8">
      <c r="E673" s="324"/>
      <c r="F673" s="324"/>
      <c r="G673" s="324"/>
      <c r="H673" s="324"/>
    </row>
    <row r="674" spans="5:8">
      <c r="E674" s="324"/>
      <c r="F674" s="324"/>
      <c r="G674" s="324"/>
      <c r="H674" s="324"/>
    </row>
    <row r="675" spans="5:8">
      <c r="E675" s="324"/>
      <c r="F675" s="324"/>
      <c r="G675" s="324"/>
      <c r="H675" s="324"/>
    </row>
    <row r="676" spans="5:8">
      <c r="E676" s="324"/>
      <c r="F676" s="324"/>
      <c r="G676" s="324"/>
      <c r="H676" s="324"/>
    </row>
    <row r="677" spans="5:8">
      <c r="E677" s="324"/>
      <c r="F677" s="324"/>
      <c r="G677" s="324"/>
      <c r="H677" s="324"/>
    </row>
    <row r="678" spans="5:8">
      <c r="E678" s="324"/>
      <c r="F678" s="324"/>
      <c r="G678" s="324"/>
      <c r="H678" s="324"/>
    </row>
    <row r="679" spans="5:8">
      <c r="E679" s="324"/>
      <c r="F679" s="324"/>
      <c r="G679" s="324"/>
      <c r="H679" s="324"/>
    </row>
    <row r="680" spans="5:8">
      <c r="E680" s="324"/>
      <c r="F680" s="324"/>
      <c r="G680" s="324"/>
      <c r="H680" s="324"/>
    </row>
    <row r="681" spans="5:8">
      <c r="E681" s="324"/>
      <c r="F681" s="324"/>
      <c r="G681" s="324"/>
      <c r="H681" s="324"/>
    </row>
    <row r="682" spans="5:8">
      <c r="E682" s="324"/>
      <c r="F682" s="324"/>
      <c r="G682" s="324"/>
      <c r="H682" s="324"/>
    </row>
    <row r="683" spans="5:8">
      <c r="E683" s="324"/>
      <c r="F683" s="324"/>
      <c r="G683" s="324"/>
      <c r="H683" s="324"/>
    </row>
    <row r="684" spans="5:8">
      <c r="E684" s="324"/>
      <c r="F684" s="324"/>
      <c r="G684" s="324"/>
      <c r="H684" s="324"/>
    </row>
    <row r="685" spans="5:8">
      <c r="E685" s="324"/>
      <c r="F685" s="324"/>
      <c r="G685" s="324"/>
      <c r="H685" s="324"/>
    </row>
    <row r="686" spans="5:8">
      <c r="E686" s="324"/>
      <c r="F686" s="324"/>
      <c r="G686" s="324"/>
      <c r="H686" s="324"/>
    </row>
    <row r="687" spans="5:8">
      <c r="E687" s="324"/>
      <c r="F687" s="324"/>
      <c r="G687" s="324"/>
      <c r="H687" s="324"/>
    </row>
    <row r="688" spans="5:8">
      <c r="E688" s="324"/>
      <c r="F688" s="324"/>
      <c r="G688" s="324"/>
      <c r="H688" s="324"/>
    </row>
    <row r="689" spans="5:8">
      <c r="E689" s="324"/>
      <c r="F689" s="324"/>
      <c r="G689" s="324"/>
      <c r="H689" s="324"/>
    </row>
    <row r="690" spans="5:8">
      <c r="E690" s="324"/>
      <c r="F690" s="324"/>
      <c r="G690" s="324"/>
      <c r="H690" s="324"/>
    </row>
    <row r="691" spans="5:8">
      <c r="E691" s="324"/>
      <c r="F691" s="324"/>
      <c r="G691" s="324"/>
      <c r="H691" s="324"/>
    </row>
    <row r="692" spans="5:8">
      <c r="E692" s="324"/>
      <c r="F692" s="324"/>
      <c r="G692" s="324"/>
      <c r="H692" s="324"/>
    </row>
    <row r="693" spans="5:8">
      <c r="E693" s="324"/>
      <c r="F693" s="324"/>
      <c r="G693" s="324"/>
      <c r="H693" s="324"/>
    </row>
    <row r="694" spans="5:8">
      <c r="E694" s="324"/>
      <c r="F694" s="324"/>
      <c r="G694" s="324"/>
      <c r="H694" s="324"/>
    </row>
    <row r="695" spans="5:8">
      <c r="E695" s="324"/>
      <c r="F695" s="324"/>
      <c r="G695" s="324"/>
      <c r="H695" s="324"/>
    </row>
    <row r="696" spans="5:8">
      <c r="E696" s="324"/>
      <c r="F696" s="324"/>
      <c r="G696" s="324"/>
      <c r="H696" s="324"/>
    </row>
    <row r="697" spans="5:8">
      <c r="E697" s="324"/>
      <c r="F697" s="324"/>
      <c r="G697" s="324"/>
      <c r="H697" s="324"/>
    </row>
    <row r="698" spans="5:8">
      <c r="E698" s="324"/>
      <c r="F698" s="324"/>
      <c r="G698" s="324"/>
      <c r="H698" s="324"/>
    </row>
    <row r="699" spans="5:8">
      <c r="E699" s="324"/>
      <c r="F699" s="324"/>
      <c r="G699" s="324"/>
      <c r="H699" s="324"/>
    </row>
    <row r="700" spans="5:8">
      <c r="E700" s="324"/>
      <c r="F700" s="324"/>
      <c r="G700" s="324"/>
      <c r="H700" s="324"/>
    </row>
    <row r="701" spans="5:8">
      <c r="E701" s="324"/>
      <c r="F701" s="324"/>
      <c r="G701" s="324"/>
      <c r="H701" s="324"/>
    </row>
    <row r="702" spans="5:8">
      <c r="E702" s="324"/>
      <c r="F702" s="324"/>
      <c r="G702" s="324"/>
      <c r="H702" s="324"/>
    </row>
    <row r="703" spans="5:8">
      <c r="E703" s="324"/>
      <c r="F703" s="324"/>
      <c r="G703" s="324"/>
      <c r="H703" s="324"/>
    </row>
    <row r="704" spans="5:8">
      <c r="E704" s="324"/>
      <c r="F704" s="324"/>
      <c r="G704" s="324"/>
      <c r="H704" s="324"/>
    </row>
    <row r="705" spans="5:8">
      <c r="E705" s="324"/>
      <c r="F705" s="324"/>
      <c r="G705" s="324"/>
      <c r="H705" s="324"/>
    </row>
    <row r="706" spans="5:8">
      <c r="E706" s="324"/>
      <c r="F706" s="324"/>
      <c r="G706" s="324"/>
      <c r="H706" s="324"/>
    </row>
    <row r="707" spans="5:8">
      <c r="E707" s="324"/>
      <c r="F707" s="324"/>
      <c r="G707" s="324"/>
      <c r="H707" s="324"/>
    </row>
    <row r="708" spans="5:8">
      <c r="E708" s="324"/>
      <c r="F708" s="324"/>
      <c r="G708" s="324"/>
      <c r="H708" s="324"/>
    </row>
    <row r="709" spans="5:8">
      <c r="E709" s="324"/>
      <c r="F709" s="324"/>
      <c r="G709" s="324"/>
      <c r="H709" s="324"/>
    </row>
    <row r="710" spans="5:8">
      <c r="E710" s="324"/>
      <c r="F710" s="324"/>
      <c r="G710" s="324"/>
      <c r="H710" s="324"/>
    </row>
    <row r="711" spans="5:8">
      <c r="E711" s="324"/>
      <c r="F711" s="324"/>
      <c r="G711" s="324"/>
      <c r="H711" s="324"/>
    </row>
    <row r="712" spans="5:8">
      <c r="E712" s="324"/>
      <c r="F712" s="324"/>
      <c r="G712" s="324"/>
      <c r="H712" s="324"/>
    </row>
    <row r="713" spans="5:8">
      <c r="E713" s="324"/>
      <c r="F713" s="324"/>
      <c r="G713" s="324"/>
      <c r="H713" s="324"/>
    </row>
    <row r="714" spans="5:8">
      <c r="E714" s="324"/>
      <c r="F714" s="324"/>
      <c r="G714" s="324"/>
      <c r="H714" s="324"/>
    </row>
    <row r="715" spans="5:8">
      <c r="E715" s="324"/>
      <c r="F715" s="324"/>
      <c r="G715" s="324"/>
      <c r="H715" s="324"/>
    </row>
    <row r="716" spans="5:8">
      <c r="E716" s="324"/>
      <c r="F716" s="324"/>
      <c r="G716" s="324"/>
      <c r="H716" s="324"/>
    </row>
    <row r="717" spans="5:8">
      <c r="E717" s="324"/>
      <c r="F717" s="324"/>
      <c r="G717" s="324"/>
      <c r="H717" s="324"/>
    </row>
    <row r="718" spans="5:8">
      <c r="E718" s="324"/>
      <c r="F718" s="324"/>
      <c r="G718" s="324"/>
      <c r="H718" s="324"/>
    </row>
    <row r="719" spans="5:8">
      <c r="E719" s="324"/>
      <c r="F719" s="324"/>
      <c r="G719" s="324"/>
      <c r="H719" s="324"/>
    </row>
    <row r="720" spans="5:8">
      <c r="E720" s="324"/>
      <c r="F720" s="324"/>
      <c r="G720" s="324"/>
      <c r="H720" s="324"/>
    </row>
    <row r="721" spans="5:8">
      <c r="E721" s="324"/>
      <c r="F721" s="324"/>
      <c r="G721" s="324"/>
      <c r="H721" s="324"/>
    </row>
    <row r="722" spans="5:8">
      <c r="E722" s="324"/>
      <c r="F722" s="324"/>
      <c r="G722" s="324"/>
      <c r="H722" s="324"/>
    </row>
    <row r="723" spans="5:8">
      <c r="E723" s="324"/>
      <c r="F723" s="324"/>
      <c r="G723" s="324"/>
      <c r="H723" s="324"/>
    </row>
    <row r="724" spans="5:8">
      <c r="E724" s="324"/>
      <c r="F724" s="324"/>
      <c r="G724" s="324"/>
      <c r="H724" s="324"/>
    </row>
    <row r="725" spans="5:8">
      <c r="E725" s="324"/>
      <c r="F725" s="324"/>
      <c r="G725" s="324"/>
      <c r="H725" s="324"/>
    </row>
    <row r="726" spans="5:8">
      <c r="E726" s="324"/>
      <c r="F726" s="324"/>
      <c r="G726" s="324"/>
      <c r="H726" s="324"/>
    </row>
    <row r="727" spans="5:8">
      <c r="E727" s="324"/>
      <c r="F727" s="324"/>
      <c r="G727" s="324"/>
      <c r="H727" s="324"/>
    </row>
    <row r="728" spans="5:8">
      <c r="E728" s="324"/>
      <c r="F728" s="324"/>
      <c r="G728" s="324"/>
      <c r="H728" s="324"/>
    </row>
    <row r="729" spans="5:8">
      <c r="E729" s="324"/>
      <c r="F729" s="324"/>
      <c r="G729" s="324"/>
      <c r="H729" s="324"/>
    </row>
    <row r="730" spans="5:8">
      <c r="E730" s="324"/>
      <c r="F730" s="324"/>
      <c r="G730" s="324"/>
      <c r="H730" s="324"/>
    </row>
    <row r="731" spans="5:8">
      <c r="E731" s="324"/>
      <c r="F731" s="324"/>
      <c r="G731" s="324"/>
      <c r="H731" s="324"/>
    </row>
    <row r="732" spans="5:8">
      <c r="E732" s="324"/>
      <c r="F732" s="324"/>
      <c r="G732" s="324"/>
      <c r="H732" s="324"/>
    </row>
    <row r="733" spans="5:8">
      <c r="E733" s="324"/>
      <c r="F733" s="324"/>
      <c r="G733" s="324"/>
      <c r="H733" s="324"/>
    </row>
    <row r="734" spans="5:8">
      <c r="E734" s="324"/>
      <c r="F734" s="324"/>
      <c r="G734" s="324"/>
      <c r="H734" s="324"/>
    </row>
    <row r="735" spans="5:8">
      <c r="E735" s="324"/>
      <c r="F735" s="324"/>
      <c r="G735" s="324"/>
      <c r="H735" s="324"/>
    </row>
    <row r="736" spans="5:8">
      <c r="E736" s="324"/>
      <c r="F736" s="324"/>
      <c r="G736" s="324"/>
      <c r="H736" s="324"/>
    </row>
    <row r="737" spans="5:8">
      <c r="E737" s="324"/>
      <c r="F737" s="324"/>
      <c r="G737" s="324"/>
      <c r="H737" s="324"/>
    </row>
    <row r="738" spans="5:8">
      <c r="E738" s="324"/>
      <c r="F738" s="324"/>
      <c r="G738" s="324"/>
      <c r="H738" s="324"/>
    </row>
    <row r="739" spans="5:8">
      <c r="E739" s="324"/>
      <c r="F739" s="324"/>
      <c r="G739" s="324"/>
      <c r="H739" s="324"/>
    </row>
    <row r="740" spans="5:8">
      <c r="E740" s="324"/>
      <c r="F740" s="324"/>
      <c r="G740" s="324"/>
      <c r="H740" s="324"/>
    </row>
    <row r="741" spans="5:8">
      <c r="E741" s="324"/>
      <c r="F741" s="324"/>
      <c r="G741" s="324"/>
      <c r="H741" s="324"/>
    </row>
    <row r="742" spans="5:8">
      <c r="E742" s="324"/>
      <c r="F742" s="324"/>
      <c r="G742" s="324"/>
      <c r="H742" s="324"/>
    </row>
    <row r="743" spans="5:8">
      <c r="E743" s="324"/>
      <c r="F743" s="324"/>
      <c r="G743" s="324"/>
      <c r="H743" s="324"/>
    </row>
    <row r="744" spans="5:8">
      <c r="E744" s="324"/>
      <c r="F744" s="324"/>
      <c r="G744" s="324"/>
      <c r="H744" s="324"/>
    </row>
    <row r="745" spans="5:8">
      <c r="E745" s="324"/>
      <c r="F745" s="324"/>
      <c r="G745" s="324"/>
      <c r="H745" s="324"/>
    </row>
    <row r="746" spans="5:8">
      <c r="E746" s="324"/>
      <c r="F746" s="324"/>
      <c r="G746" s="324"/>
      <c r="H746" s="324"/>
    </row>
    <row r="747" spans="5:8">
      <c r="E747" s="324"/>
      <c r="F747" s="324"/>
      <c r="G747" s="324"/>
      <c r="H747" s="324"/>
    </row>
    <row r="748" spans="5:8">
      <c r="E748" s="324"/>
      <c r="F748" s="324"/>
      <c r="G748" s="324"/>
      <c r="H748" s="324"/>
    </row>
    <row r="749" spans="5:8">
      <c r="E749" s="324"/>
      <c r="F749" s="324"/>
      <c r="G749" s="324"/>
      <c r="H749" s="324"/>
    </row>
    <row r="750" spans="5:8">
      <c r="E750" s="324"/>
      <c r="F750" s="324"/>
      <c r="G750" s="324"/>
      <c r="H750" s="324"/>
    </row>
    <row r="751" spans="5:8">
      <c r="E751" s="324"/>
      <c r="F751" s="324"/>
      <c r="G751" s="324"/>
      <c r="H751" s="324"/>
    </row>
    <row r="752" spans="5:8">
      <c r="E752" s="324"/>
      <c r="F752" s="324"/>
      <c r="G752" s="324"/>
      <c r="H752" s="324"/>
    </row>
    <row r="753" spans="5:8">
      <c r="E753" s="324"/>
      <c r="F753" s="324"/>
      <c r="G753" s="324"/>
      <c r="H753" s="324"/>
    </row>
    <row r="754" spans="5:8">
      <c r="E754" s="324"/>
      <c r="F754" s="324"/>
      <c r="G754" s="324"/>
      <c r="H754" s="324"/>
    </row>
    <row r="755" spans="5:8">
      <c r="E755" s="324"/>
      <c r="F755" s="324"/>
      <c r="G755" s="324"/>
      <c r="H755" s="324"/>
    </row>
    <row r="756" spans="5:8">
      <c r="E756" s="324"/>
      <c r="F756" s="324"/>
      <c r="G756" s="324"/>
      <c r="H756" s="324"/>
    </row>
    <row r="757" spans="5:8">
      <c r="E757" s="324"/>
      <c r="F757" s="324"/>
      <c r="G757" s="324"/>
      <c r="H757" s="324"/>
    </row>
    <row r="758" spans="5:8">
      <c r="E758" s="324"/>
      <c r="F758" s="324"/>
      <c r="G758" s="324"/>
      <c r="H758" s="324"/>
    </row>
    <row r="759" spans="5:8">
      <c r="E759" s="324"/>
      <c r="F759" s="324"/>
      <c r="G759" s="324"/>
      <c r="H759" s="324"/>
    </row>
    <row r="760" spans="5:8">
      <c r="E760" s="324"/>
      <c r="F760" s="324"/>
      <c r="G760" s="324"/>
      <c r="H760" s="324"/>
    </row>
    <row r="761" spans="5:8">
      <c r="E761" s="324"/>
      <c r="F761" s="324"/>
      <c r="G761" s="324"/>
      <c r="H761" s="324"/>
    </row>
    <row r="762" spans="5:8">
      <c r="E762" s="324"/>
      <c r="F762" s="324"/>
      <c r="G762" s="324"/>
      <c r="H762" s="324"/>
    </row>
    <row r="763" spans="5:8">
      <c r="E763" s="324"/>
      <c r="F763" s="324"/>
      <c r="G763" s="324"/>
      <c r="H763" s="324"/>
    </row>
    <row r="764" spans="5:8">
      <c r="E764" s="324"/>
      <c r="F764" s="324"/>
      <c r="G764" s="324"/>
      <c r="H764" s="324"/>
    </row>
    <row r="765" spans="5:8">
      <c r="E765" s="324"/>
      <c r="F765" s="324"/>
      <c r="G765" s="324"/>
      <c r="H765" s="324"/>
    </row>
    <row r="766" spans="5:8">
      <c r="E766" s="324"/>
      <c r="F766" s="324"/>
      <c r="G766" s="324"/>
      <c r="H766" s="324"/>
    </row>
    <row r="767" spans="5:8">
      <c r="E767" s="324"/>
      <c r="F767" s="324"/>
      <c r="G767" s="324"/>
      <c r="H767" s="324"/>
    </row>
    <row r="768" spans="5:8">
      <c r="E768" s="324"/>
      <c r="F768" s="324"/>
      <c r="G768" s="324"/>
      <c r="H768" s="324"/>
    </row>
    <row r="769" spans="5:8">
      <c r="E769" s="324"/>
      <c r="F769" s="324"/>
      <c r="G769" s="324"/>
      <c r="H769" s="324"/>
    </row>
    <row r="770" spans="5:8">
      <c r="E770" s="324"/>
      <c r="F770" s="324"/>
      <c r="G770" s="324"/>
      <c r="H770" s="324"/>
    </row>
    <row r="771" spans="5:8">
      <c r="E771" s="324"/>
      <c r="F771" s="324"/>
      <c r="G771" s="324"/>
      <c r="H771" s="324"/>
    </row>
    <row r="772" spans="5:8">
      <c r="E772" s="324"/>
      <c r="F772" s="324"/>
      <c r="G772" s="324"/>
      <c r="H772" s="324"/>
    </row>
    <row r="773" spans="5:8">
      <c r="E773" s="324"/>
      <c r="F773" s="324"/>
      <c r="G773" s="324"/>
      <c r="H773" s="324"/>
    </row>
    <row r="774" spans="5:8">
      <c r="E774" s="324"/>
      <c r="F774" s="324"/>
      <c r="G774" s="324"/>
      <c r="H774" s="324"/>
    </row>
    <row r="775" spans="5:8">
      <c r="E775" s="324"/>
      <c r="F775" s="324"/>
      <c r="G775" s="324"/>
      <c r="H775" s="324"/>
    </row>
    <row r="776" spans="5:8">
      <c r="E776" s="324"/>
      <c r="F776" s="324"/>
      <c r="G776" s="324"/>
      <c r="H776" s="324"/>
    </row>
    <row r="777" spans="5:8">
      <c r="E777" s="324"/>
      <c r="F777" s="324"/>
      <c r="G777" s="324"/>
      <c r="H777" s="324"/>
    </row>
    <row r="778" spans="5:8">
      <c r="E778" s="324"/>
      <c r="F778" s="324"/>
      <c r="G778" s="324"/>
      <c r="H778" s="324"/>
    </row>
    <row r="779" spans="5:8">
      <c r="E779" s="324"/>
      <c r="F779" s="324"/>
      <c r="G779" s="324"/>
      <c r="H779" s="324"/>
    </row>
    <row r="780" spans="5:8">
      <c r="E780" s="324"/>
      <c r="F780" s="324"/>
      <c r="G780" s="324"/>
      <c r="H780" s="324"/>
    </row>
    <row r="781" spans="5:8">
      <c r="E781" s="324"/>
      <c r="F781" s="324"/>
      <c r="G781" s="324"/>
      <c r="H781" s="324"/>
    </row>
    <row r="782" spans="5:8">
      <c r="E782" s="324"/>
      <c r="F782" s="324"/>
      <c r="G782" s="324"/>
      <c r="H782" s="324"/>
    </row>
    <row r="783" spans="5:8">
      <c r="E783" s="324"/>
      <c r="F783" s="324"/>
      <c r="G783" s="324"/>
      <c r="H783" s="324"/>
    </row>
    <row r="784" spans="5:8">
      <c r="E784" s="324"/>
      <c r="F784" s="324"/>
      <c r="G784" s="324"/>
      <c r="H784" s="324"/>
    </row>
    <row r="785" spans="5:8">
      <c r="E785" s="324"/>
      <c r="F785" s="324"/>
      <c r="G785" s="324"/>
      <c r="H785" s="324"/>
    </row>
    <row r="786" spans="5:8">
      <c r="E786" s="324"/>
      <c r="F786" s="324"/>
      <c r="G786" s="324"/>
      <c r="H786" s="324"/>
    </row>
    <row r="787" spans="5:8">
      <c r="E787" s="324"/>
      <c r="F787" s="324"/>
      <c r="G787" s="324"/>
      <c r="H787" s="324"/>
    </row>
    <row r="788" spans="5:8">
      <c r="E788" s="324"/>
      <c r="F788" s="324"/>
      <c r="G788" s="324"/>
      <c r="H788" s="324"/>
    </row>
    <row r="789" spans="5:8">
      <c r="E789" s="324"/>
      <c r="F789" s="324"/>
      <c r="G789" s="324"/>
      <c r="H789" s="324"/>
    </row>
    <row r="790" spans="5:8">
      <c r="E790" s="324"/>
      <c r="F790" s="324"/>
      <c r="G790" s="324"/>
      <c r="H790" s="324"/>
    </row>
    <row r="791" spans="5:8">
      <c r="E791" s="324"/>
      <c r="F791" s="324"/>
      <c r="G791" s="324"/>
      <c r="H791" s="324"/>
    </row>
    <row r="792" spans="5:8">
      <c r="E792" s="324"/>
      <c r="F792" s="324"/>
      <c r="G792" s="324"/>
      <c r="H792" s="324"/>
    </row>
    <row r="793" spans="5:8">
      <c r="E793" s="324"/>
      <c r="F793" s="324"/>
      <c r="G793" s="324"/>
      <c r="H793" s="324"/>
    </row>
    <row r="794" spans="5:8">
      <c r="E794" s="324"/>
      <c r="F794" s="324"/>
      <c r="G794" s="324"/>
      <c r="H794" s="324"/>
    </row>
    <row r="795" spans="5:8">
      <c r="E795" s="324"/>
      <c r="F795" s="324"/>
      <c r="G795" s="324"/>
      <c r="H795" s="324"/>
    </row>
    <row r="796" spans="5:8">
      <c r="E796" s="324"/>
      <c r="F796" s="324"/>
      <c r="G796" s="324"/>
      <c r="H796" s="324"/>
    </row>
    <row r="797" spans="5:8">
      <c r="E797" s="324"/>
      <c r="F797" s="324"/>
      <c r="G797" s="324"/>
      <c r="H797" s="324"/>
    </row>
    <row r="798" spans="5:8">
      <c r="E798" s="324"/>
      <c r="F798" s="324"/>
      <c r="G798" s="324"/>
      <c r="H798" s="324"/>
    </row>
    <row r="799" spans="5:8">
      <c r="E799" s="324"/>
      <c r="F799" s="324"/>
      <c r="G799" s="324"/>
      <c r="H799" s="324"/>
    </row>
    <row r="800" spans="5:8">
      <c r="E800" s="324"/>
      <c r="F800" s="324"/>
      <c r="G800" s="324"/>
      <c r="H800" s="324"/>
    </row>
    <row r="801" spans="5:8">
      <c r="E801" s="324"/>
      <c r="F801" s="324"/>
      <c r="G801" s="324"/>
      <c r="H801" s="324"/>
    </row>
    <row r="802" spans="5:8">
      <c r="E802" s="324"/>
      <c r="F802" s="324"/>
      <c r="G802" s="324"/>
      <c r="H802" s="324"/>
    </row>
    <row r="803" spans="5:8">
      <c r="E803" s="324"/>
      <c r="F803" s="324"/>
      <c r="G803" s="324"/>
      <c r="H803" s="324"/>
    </row>
    <row r="804" spans="5:8">
      <c r="E804" s="324"/>
      <c r="F804" s="324"/>
      <c r="G804" s="324"/>
      <c r="H804" s="324"/>
    </row>
    <row r="805" spans="5:8">
      <c r="E805" s="324"/>
      <c r="F805" s="324"/>
      <c r="G805" s="324"/>
      <c r="H805" s="324"/>
    </row>
    <row r="806" spans="5:8">
      <c r="E806" s="324"/>
      <c r="F806" s="324"/>
      <c r="G806" s="324"/>
      <c r="H806" s="324"/>
    </row>
    <row r="807" spans="5:8">
      <c r="E807" s="324"/>
      <c r="F807" s="324"/>
      <c r="G807" s="324"/>
      <c r="H807" s="324"/>
    </row>
    <row r="808" spans="5:8">
      <c r="E808" s="324"/>
      <c r="F808" s="324"/>
      <c r="G808" s="324"/>
      <c r="H808" s="324"/>
    </row>
    <row r="809" spans="5:8">
      <c r="E809" s="324"/>
      <c r="F809" s="324"/>
      <c r="G809" s="324"/>
      <c r="H809" s="324"/>
    </row>
    <row r="810" spans="5:8">
      <c r="E810" s="324"/>
      <c r="F810" s="324"/>
      <c r="G810" s="324"/>
      <c r="H810" s="324"/>
    </row>
    <row r="811" spans="5:8">
      <c r="E811" s="324"/>
      <c r="F811" s="324"/>
      <c r="G811" s="324"/>
      <c r="H811" s="324"/>
    </row>
    <row r="812" spans="5:8">
      <c r="E812" s="324"/>
      <c r="F812" s="324"/>
      <c r="G812" s="324"/>
      <c r="H812" s="324"/>
    </row>
    <row r="813" spans="5:8">
      <c r="E813" s="324"/>
      <c r="F813" s="324"/>
      <c r="G813" s="324"/>
      <c r="H813" s="324"/>
    </row>
    <row r="814" spans="5:8">
      <c r="E814" s="324"/>
      <c r="F814" s="324"/>
      <c r="G814" s="324"/>
      <c r="H814" s="324"/>
    </row>
    <row r="815" spans="5:8">
      <c r="E815" s="324"/>
      <c r="F815" s="324"/>
      <c r="G815" s="324"/>
      <c r="H815" s="324"/>
    </row>
    <row r="816" spans="5:8">
      <c r="E816" s="324"/>
      <c r="F816" s="324"/>
      <c r="G816" s="324"/>
      <c r="H816" s="324"/>
    </row>
    <row r="817" spans="5:8">
      <c r="E817" s="324"/>
      <c r="F817" s="324"/>
      <c r="G817" s="324"/>
      <c r="H817" s="324"/>
    </row>
    <row r="818" spans="5:8">
      <c r="E818" s="324"/>
      <c r="F818" s="324"/>
      <c r="G818" s="324"/>
      <c r="H818" s="324"/>
    </row>
    <row r="819" spans="5:8">
      <c r="E819" s="324"/>
      <c r="F819" s="324"/>
      <c r="G819" s="324"/>
      <c r="H819" s="324"/>
    </row>
    <row r="820" spans="5:8">
      <c r="E820" s="324"/>
      <c r="F820" s="324"/>
      <c r="G820" s="324"/>
      <c r="H820" s="324"/>
    </row>
    <row r="821" spans="5:8">
      <c r="E821" s="324"/>
      <c r="F821" s="324"/>
      <c r="G821" s="324"/>
      <c r="H821" s="324"/>
    </row>
    <row r="822" spans="5:8">
      <c r="E822" s="324"/>
      <c r="F822" s="324"/>
      <c r="G822" s="324"/>
      <c r="H822" s="324"/>
    </row>
    <row r="823" spans="5:8">
      <c r="E823" s="324"/>
      <c r="F823" s="324"/>
      <c r="G823" s="324"/>
      <c r="H823" s="324"/>
    </row>
    <row r="824" spans="5:8">
      <c r="E824" s="324"/>
      <c r="F824" s="324"/>
      <c r="G824" s="324"/>
      <c r="H824" s="324"/>
    </row>
    <row r="825" spans="5:8">
      <c r="E825" s="324"/>
      <c r="F825" s="324"/>
      <c r="G825" s="324"/>
      <c r="H825" s="324"/>
    </row>
    <row r="826" spans="5:8">
      <c r="E826" s="324"/>
      <c r="F826" s="324"/>
      <c r="G826" s="324"/>
      <c r="H826" s="324"/>
    </row>
    <row r="827" spans="5:8">
      <c r="E827" s="324"/>
      <c r="F827" s="324"/>
      <c r="G827" s="324"/>
      <c r="H827" s="324"/>
    </row>
    <row r="828" spans="5:8">
      <c r="E828" s="324"/>
      <c r="F828" s="324"/>
      <c r="G828" s="324"/>
      <c r="H828" s="324"/>
    </row>
    <row r="829" spans="5:8">
      <c r="E829" s="324"/>
      <c r="F829" s="324"/>
      <c r="G829" s="324"/>
      <c r="H829" s="324"/>
    </row>
    <row r="830" spans="5:8">
      <c r="E830" s="324"/>
      <c r="F830" s="324"/>
      <c r="G830" s="324"/>
      <c r="H830" s="324"/>
    </row>
    <row r="831" spans="5:8">
      <c r="E831" s="324"/>
      <c r="F831" s="324"/>
      <c r="G831" s="324"/>
      <c r="H831" s="324"/>
    </row>
    <row r="832" spans="5:8">
      <c r="E832" s="324"/>
      <c r="F832" s="324"/>
      <c r="G832" s="324"/>
      <c r="H832" s="324"/>
    </row>
    <row r="833" spans="5:8">
      <c r="E833" s="324"/>
      <c r="F833" s="324"/>
      <c r="G833" s="324"/>
      <c r="H833" s="324"/>
    </row>
    <row r="834" spans="5:8">
      <c r="E834" s="324"/>
      <c r="F834" s="324"/>
      <c r="G834" s="324"/>
      <c r="H834" s="324"/>
    </row>
    <row r="835" spans="5:8">
      <c r="E835" s="324"/>
      <c r="F835" s="324"/>
      <c r="G835" s="324"/>
      <c r="H835" s="324"/>
    </row>
    <row r="836" spans="5:8">
      <c r="E836" s="324"/>
      <c r="F836" s="324"/>
      <c r="G836" s="324"/>
      <c r="H836" s="324"/>
    </row>
    <row r="837" spans="5:8">
      <c r="E837" s="324"/>
      <c r="F837" s="324"/>
      <c r="G837" s="324"/>
      <c r="H837" s="324"/>
    </row>
    <row r="838" spans="5:8">
      <c r="E838" s="324"/>
      <c r="F838" s="324"/>
      <c r="G838" s="324"/>
      <c r="H838" s="324"/>
    </row>
    <row r="839" spans="5:8">
      <c r="E839" s="324"/>
      <c r="F839" s="324"/>
      <c r="G839" s="324"/>
      <c r="H839" s="324"/>
    </row>
    <row r="840" spans="5:8">
      <c r="E840" s="324"/>
      <c r="F840" s="324"/>
      <c r="G840" s="324"/>
      <c r="H840" s="324"/>
    </row>
    <row r="841" spans="5:8">
      <c r="E841" s="324"/>
      <c r="F841" s="324"/>
      <c r="G841" s="324"/>
      <c r="H841" s="324"/>
    </row>
    <row r="842" spans="5:8">
      <c r="E842" s="324"/>
      <c r="F842" s="324"/>
      <c r="G842" s="324"/>
      <c r="H842" s="324"/>
    </row>
    <row r="843" spans="5:8">
      <c r="E843" s="324"/>
      <c r="F843" s="324"/>
      <c r="G843" s="324"/>
      <c r="H843" s="324"/>
    </row>
    <row r="844" spans="5:8">
      <c r="E844" s="324"/>
      <c r="F844" s="324"/>
      <c r="G844" s="324"/>
      <c r="H844" s="324"/>
    </row>
    <row r="845" spans="5:8">
      <c r="E845" s="324"/>
      <c r="F845" s="324"/>
      <c r="G845" s="324"/>
      <c r="H845" s="324"/>
    </row>
    <row r="846" spans="5:8">
      <c r="E846" s="324"/>
      <c r="F846" s="324"/>
      <c r="G846" s="324"/>
      <c r="H846" s="324"/>
    </row>
    <row r="847" spans="5:8">
      <c r="E847" s="324"/>
      <c r="F847" s="324"/>
      <c r="G847" s="324"/>
      <c r="H847" s="324"/>
    </row>
    <row r="848" spans="5:8">
      <c r="E848" s="324"/>
      <c r="F848" s="324"/>
      <c r="G848" s="324"/>
      <c r="H848" s="324"/>
    </row>
    <row r="849" spans="5:8">
      <c r="E849" s="324"/>
      <c r="F849" s="324"/>
      <c r="G849" s="324"/>
      <c r="H849" s="324"/>
    </row>
    <row r="850" spans="5:8">
      <c r="E850" s="324"/>
      <c r="F850" s="324"/>
      <c r="G850" s="324"/>
      <c r="H850" s="324"/>
    </row>
    <row r="851" spans="5:8">
      <c r="E851" s="324"/>
      <c r="F851" s="324"/>
      <c r="G851" s="324"/>
      <c r="H851" s="324"/>
    </row>
    <row r="852" spans="5:8">
      <c r="E852" s="324"/>
      <c r="F852" s="324"/>
      <c r="G852" s="324"/>
      <c r="H852" s="324"/>
    </row>
    <row r="853" spans="5:8">
      <c r="E853" s="324"/>
      <c r="F853" s="324"/>
      <c r="G853" s="324"/>
      <c r="H853" s="324"/>
    </row>
    <row r="854" spans="5:8">
      <c r="E854" s="324"/>
      <c r="F854" s="324"/>
      <c r="G854" s="324"/>
      <c r="H854" s="324"/>
    </row>
    <row r="855" spans="5:8">
      <c r="E855" s="324"/>
      <c r="F855" s="324"/>
      <c r="G855" s="324"/>
      <c r="H855" s="324"/>
    </row>
    <row r="856" spans="5:8">
      <c r="E856" s="324"/>
      <c r="F856" s="324"/>
      <c r="G856" s="324"/>
      <c r="H856" s="324"/>
    </row>
    <row r="857" spans="5:8">
      <c r="E857" s="324"/>
      <c r="F857" s="324"/>
      <c r="G857" s="324"/>
      <c r="H857" s="324"/>
    </row>
    <row r="858" spans="5:8">
      <c r="E858" s="324"/>
      <c r="F858" s="324"/>
      <c r="G858" s="324"/>
      <c r="H858" s="324"/>
    </row>
    <row r="859" spans="5:8">
      <c r="E859" s="324"/>
      <c r="F859" s="324"/>
      <c r="G859" s="324"/>
      <c r="H859" s="324"/>
    </row>
    <row r="860" spans="5:8">
      <c r="E860" s="324"/>
      <c r="F860" s="324"/>
      <c r="G860" s="324"/>
      <c r="H860" s="324"/>
    </row>
    <row r="861" spans="5:8">
      <c r="E861" s="324"/>
      <c r="F861" s="324"/>
      <c r="G861" s="324"/>
      <c r="H861" s="324"/>
    </row>
    <row r="862" spans="5:8">
      <c r="E862" s="324"/>
      <c r="F862" s="324"/>
      <c r="G862" s="324"/>
      <c r="H862" s="324"/>
    </row>
    <row r="863" spans="5:8">
      <c r="E863" s="324"/>
      <c r="F863" s="324"/>
      <c r="G863" s="324"/>
      <c r="H863" s="324"/>
    </row>
    <row r="864" spans="5:8">
      <c r="E864" s="324"/>
      <c r="F864" s="324"/>
      <c r="G864" s="324"/>
      <c r="H864" s="324"/>
    </row>
    <row r="865" spans="5:8">
      <c r="E865" s="324"/>
      <c r="F865" s="324"/>
      <c r="G865" s="324"/>
      <c r="H865" s="324"/>
    </row>
    <row r="866" spans="5:8">
      <c r="E866" s="324"/>
      <c r="F866" s="324"/>
      <c r="G866" s="324"/>
      <c r="H866" s="324"/>
    </row>
    <row r="867" spans="5:8">
      <c r="E867" s="324"/>
      <c r="F867" s="324"/>
      <c r="G867" s="324"/>
      <c r="H867" s="324"/>
    </row>
    <row r="868" spans="5:8">
      <c r="E868" s="324"/>
      <c r="F868" s="324"/>
      <c r="G868" s="324"/>
      <c r="H868" s="324"/>
    </row>
    <row r="869" spans="5:8">
      <c r="E869" s="324"/>
      <c r="F869" s="324"/>
      <c r="G869" s="324"/>
      <c r="H869" s="324"/>
    </row>
    <row r="870" spans="5:8">
      <c r="E870" s="324"/>
      <c r="F870" s="324"/>
      <c r="G870" s="324"/>
      <c r="H870" s="324"/>
    </row>
    <row r="871" spans="5:8">
      <c r="E871" s="324"/>
      <c r="F871" s="324"/>
      <c r="G871" s="324"/>
      <c r="H871" s="324"/>
    </row>
    <row r="872" spans="5:8">
      <c r="E872" s="324"/>
      <c r="F872" s="324"/>
      <c r="G872" s="324"/>
      <c r="H872" s="324"/>
    </row>
    <row r="873" spans="5:8">
      <c r="E873" s="324"/>
      <c r="F873" s="324"/>
      <c r="G873" s="324"/>
      <c r="H873" s="324"/>
    </row>
    <row r="874" spans="5:8">
      <c r="E874" s="324"/>
      <c r="F874" s="324"/>
      <c r="G874" s="324"/>
      <c r="H874" s="324"/>
    </row>
    <row r="875" spans="5:8">
      <c r="E875" s="324"/>
      <c r="F875" s="324"/>
      <c r="G875" s="324"/>
      <c r="H875" s="324"/>
    </row>
    <row r="876" spans="5:8">
      <c r="E876" s="324"/>
      <c r="F876" s="324"/>
      <c r="G876" s="324"/>
      <c r="H876" s="324"/>
    </row>
    <row r="877" spans="5:8">
      <c r="E877" s="324"/>
      <c r="F877" s="324"/>
      <c r="G877" s="324"/>
      <c r="H877" s="324"/>
    </row>
    <row r="878" spans="5:8">
      <c r="E878" s="324"/>
      <c r="F878" s="324"/>
      <c r="G878" s="324"/>
      <c r="H878" s="324"/>
    </row>
    <row r="879" spans="5:8">
      <c r="E879" s="324"/>
      <c r="F879" s="324"/>
      <c r="G879" s="324"/>
      <c r="H879" s="324"/>
    </row>
    <row r="880" spans="5:8">
      <c r="E880" s="324"/>
      <c r="F880" s="324"/>
      <c r="G880" s="324"/>
      <c r="H880" s="324"/>
    </row>
    <row r="881" spans="5:8">
      <c r="E881" s="324"/>
      <c r="F881" s="324"/>
      <c r="G881" s="324"/>
      <c r="H881" s="324"/>
    </row>
    <row r="882" spans="5:8">
      <c r="E882" s="324"/>
      <c r="F882" s="324"/>
      <c r="G882" s="324"/>
      <c r="H882" s="324"/>
    </row>
    <row r="883" spans="5:8">
      <c r="E883" s="324"/>
      <c r="F883" s="324"/>
      <c r="G883" s="324"/>
      <c r="H883" s="324"/>
    </row>
    <row r="884" spans="5:8">
      <c r="E884" s="324"/>
      <c r="F884" s="324"/>
      <c r="G884" s="324"/>
      <c r="H884" s="324"/>
    </row>
    <row r="885" spans="5:8">
      <c r="E885" s="324"/>
      <c r="F885" s="324"/>
      <c r="G885" s="324"/>
      <c r="H885" s="324"/>
    </row>
    <row r="886" spans="5:8">
      <c r="E886" s="324"/>
      <c r="F886" s="324"/>
      <c r="G886" s="324"/>
      <c r="H886" s="324"/>
    </row>
    <row r="887" spans="5:8">
      <c r="E887" s="324"/>
      <c r="F887" s="324"/>
      <c r="G887" s="324"/>
      <c r="H887" s="324"/>
    </row>
    <row r="888" spans="5:8">
      <c r="E888" s="324"/>
      <c r="F888" s="324"/>
      <c r="G888" s="324"/>
      <c r="H888" s="324"/>
    </row>
    <row r="889" spans="5:8">
      <c r="E889" s="324"/>
      <c r="F889" s="324"/>
      <c r="G889" s="324"/>
      <c r="H889" s="324"/>
    </row>
    <row r="890" spans="5:8">
      <c r="E890" s="324"/>
      <c r="F890" s="324"/>
      <c r="G890" s="324"/>
      <c r="H890" s="324"/>
    </row>
    <row r="891" spans="5:8">
      <c r="E891" s="324"/>
      <c r="F891" s="324"/>
      <c r="G891" s="324"/>
      <c r="H891" s="324"/>
    </row>
    <row r="892" spans="5:8">
      <c r="E892" s="324"/>
      <c r="F892" s="324"/>
      <c r="G892" s="324"/>
      <c r="H892" s="324"/>
    </row>
    <row r="893" spans="5:8">
      <c r="E893" s="324"/>
      <c r="F893" s="324"/>
      <c r="G893" s="324"/>
      <c r="H893" s="324"/>
    </row>
    <row r="894" spans="5:8">
      <c r="E894" s="324"/>
      <c r="F894" s="324"/>
      <c r="G894" s="324"/>
      <c r="H894" s="324"/>
    </row>
    <row r="895" spans="5:8">
      <c r="E895" s="324"/>
      <c r="F895" s="324"/>
      <c r="G895" s="324"/>
      <c r="H895" s="324"/>
    </row>
    <row r="896" spans="5:8">
      <c r="E896" s="324"/>
      <c r="F896" s="324"/>
      <c r="G896" s="324"/>
      <c r="H896" s="324"/>
    </row>
    <row r="897" spans="5:8">
      <c r="E897" s="324"/>
      <c r="F897" s="324"/>
      <c r="G897" s="324"/>
      <c r="H897" s="324"/>
    </row>
    <row r="898" spans="5:8">
      <c r="E898" s="324"/>
      <c r="F898" s="324"/>
      <c r="G898" s="324"/>
      <c r="H898" s="324"/>
    </row>
    <row r="899" spans="5:8">
      <c r="E899" s="324"/>
      <c r="F899" s="324"/>
      <c r="G899" s="324"/>
      <c r="H899" s="324"/>
    </row>
    <row r="900" spans="5:8">
      <c r="E900" s="324"/>
      <c r="F900" s="324"/>
      <c r="G900" s="324"/>
      <c r="H900" s="324"/>
    </row>
    <row r="901" spans="5:8">
      <c r="E901" s="324"/>
      <c r="F901" s="324"/>
      <c r="G901" s="324"/>
      <c r="H901" s="324"/>
    </row>
    <row r="902" spans="5:8">
      <c r="E902" s="324"/>
      <c r="F902" s="324"/>
      <c r="G902" s="324"/>
      <c r="H902" s="324"/>
    </row>
    <row r="903" spans="5:8">
      <c r="E903" s="324"/>
      <c r="F903" s="324"/>
      <c r="G903" s="324"/>
      <c r="H903" s="324"/>
    </row>
    <row r="904" spans="5:8">
      <c r="E904" s="324"/>
      <c r="F904" s="324"/>
      <c r="G904" s="324"/>
      <c r="H904" s="324"/>
    </row>
    <row r="905" spans="5:8">
      <c r="E905" s="324"/>
      <c r="F905" s="324"/>
      <c r="G905" s="324"/>
      <c r="H905" s="324"/>
    </row>
    <row r="906" spans="5:8">
      <c r="E906" s="324"/>
      <c r="F906" s="324"/>
      <c r="G906" s="324"/>
      <c r="H906" s="324"/>
    </row>
    <row r="907" spans="5:8">
      <c r="E907" s="324"/>
      <c r="F907" s="324"/>
      <c r="G907" s="324"/>
      <c r="H907" s="324"/>
    </row>
    <row r="908" spans="5:8">
      <c r="E908" s="324"/>
      <c r="F908" s="324"/>
      <c r="G908" s="324"/>
      <c r="H908" s="324"/>
    </row>
    <row r="909" spans="5:8">
      <c r="E909" s="324"/>
      <c r="F909" s="324"/>
      <c r="G909" s="324"/>
      <c r="H909" s="324"/>
    </row>
    <row r="910" spans="5:8">
      <c r="E910" s="324"/>
      <c r="F910" s="324"/>
      <c r="G910" s="324"/>
      <c r="H910" s="324"/>
    </row>
    <row r="911" spans="5:8">
      <c r="E911" s="324"/>
      <c r="F911" s="324"/>
      <c r="G911" s="324"/>
      <c r="H911" s="324"/>
    </row>
    <row r="912" spans="5:8">
      <c r="E912" s="324"/>
      <c r="F912" s="324"/>
      <c r="G912" s="324"/>
      <c r="H912" s="324"/>
    </row>
    <row r="913" spans="5:8">
      <c r="E913" s="324"/>
      <c r="F913" s="324"/>
      <c r="G913" s="324"/>
      <c r="H913" s="324"/>
    </row>
    <row r="914" spans="5:8">
      <c r="E914" s="324"/>
      <c r="F914" s="324"/>
      <c r="G914" s="324"/>
      <c r="H914" s="324"/>
    </row>
    <row r="915" spans="5:8">
      <c r="E915" s="324"/>
      <c r="F915" s="324"/>
      <c r="G915" s="324"/>
      <c r="H915" s="324"/>
    </row>
    <row r="916" spans="5:8">
      <c r="E916" s="324"/>
      <c r="F916" s="324"/>
      <c r="G916" s="324"/>
      <c r="H916" s="324"/>
    </row>
    <row r="917" spans="5:8">
      <c r="E917" s="324"/>
      <c r="F917" s="324"/>
      <c r="G917" s="324"/>
      <c r="H917" s="324"/>
    </row>
    <row r="918" spans="5:8">
      <c r="E918" s="324"/>
      <c r="F918" s="324"/>
      <c r="G918" s="324"/>
      <c r="H918" s="324"/>
    </row>
    <row r="919" spans="5:8">
      <c r="E919" s="324"/>
      <c r="F919" s="324"/>
      <c r="G919" s="324"/>
      <c r="H919" s="324"/>
    </row>
    <row r="920" spans="5:8">
      <c r="E920" s="324"/>
      <c r="F920" s="324"/>
      <c r="G920" s="324"/>
      <c r="H920" s="324"/>
    </row>
    <row r="921" spans="5:8">
      <c r="E921" s="324"/>
      <c r="F921" s="324"/>
      <c r="G921" s="324"/>
      <c r="H921" s="324"/>
    </row>
    <row r="922" spans="5:8">
      <c r="E922" s="324"/>
      <c r="F922" s="324"/>
      <c r="G922" s="324"/>
      <c r="H922" s="324"/>
    </row>
    <row r="923" spans="5:8">
      <c r="E923" s="324"/>
      <c r="F923" s="324"/>
      <c r="G923" s="324"/>
      <c r="H923" s="324"/>
    </row>
    <row r="924" spans="5:8">
      <c r="E924" s="324"/>
      <c r="F924" s="324"/>
      <c r="G924" s="324"/>
      <c r="H924" s="324"/>
    </row>
    <row r="925" spans="5:8">
      <c r="E925" s="324"/>
      <c r="F925" s="324"/>
      <c r="G925" s="324"/>
      <c r="H925" s="324"/>
    </row>
    <row r="926" spans="5:8">
      <c r="E926" s="324"/>
      <c r="F926" s="324"/>
      <c r="G926" s="324"/>
      <c r="H926" s="324"/>
    </row>
    <row r="927" spans="5:8">
      <c r="E927" s="149"/>
      <c r="F927" s="149"/>
      <c r="G927" s="149"/>
      <c r="H927" s="149"/>
    </row>
    <row r="928" spans="5:8">
      <c r="E928" s="149"/>
      <c r="F928" s="149"/>
      <c r="G928" s="149"/>
      <c r="H928" s="149"/>
    </row>
    <row r="929" spans="5:8">
      <c r="E929" s="149"/>
      <c r="F929" s="149"/>
      <c r="G929" s="149"/>
      <c r="H929" s="149"/>
    </row>
    <row r="930" spans="5:8">
      <c r="E930" s="149"/>
      <c r="F930" s="149"/>
      <c r="G930" s="149"/>
      <c r="H930" s="149"/>
    </row>
    <row r="931" spans="5:8">
      <c r="E931" s="149"/>
      <c r="F931" s="149"/>
      <c r="G931" s="149"/>
      <c r="H931" s="149"/>
    </row>
    <row r="932" spans="5:8">
      <c r="E932" s="149"/>
      <c r="F932" s="149"/>
      <c r="G932" s="149"/>
      <c r="H932" s="149"/>
    </row>
    <row r="933" spans="5:8">
      <c r="E933" s="149"/>
      <c r="F933" s="149"/>
      <c r="G933" s="149"/>
      <c r="H933" s="149"/>
    </row>
    <row r="934" spans="5:8">
      <c r="E934" s="149"/>
      <c r="F934" s="149"/>
      <c r="G934" s="149"/>
      <c r="H934" s="149"/>
    </row>
    <row r="935" spans="5:8">
      <c r="E935" s="149"/>
      <c r="F935" s="149"/>
      <c r="G935" s="149"/>
      <c r="H935" s="149"/>
    </row>
    <row r="936" spans="5:8">
      <c r="E936" s="149"/>
      <c r="F936" s="149"/>
      <c r="G936" s="149"/>
      <c r="H936" s="149"/>
    </row>
    <row r="937" spans="5:8">
      <c r="E937" s="149"/>
      <c r="F937" s="149"/>
      <c r="G937" s="149"/>
      <c r="H937" s="149"/>
    </row>
    <row r="938" spans="5:8">
      <c r="E938" s="149"/>
      <c r="F938" s="149"/>
      <c r="G938" s="149"/>
      <c r="H938" s="149"/>
    </row>
    <row r="939" spans="5:8">
      <c r="E939" s="149"/>
      <c r="F939" s="149"/>
      <c r="G939" s="149"/>
      <c r="H939" s="149"/>
    </row>
    <row r="940" spans="5:8">
      <c r="E940" s="149"/>
      <c r="F940" s="149"/>
      <c r="G940" s="149"/>
      <c r="H940" s="149"/>
    </row>
    <row r="941" spans="5:8">
      <c r="E941" s="149"/>
      <c r="F941" s="149"/>
      <c r="G941" s="149"/>
      <c r="H941" s="149"/>
    </row>
    <row r="942" spans="5:8">
      <c r="E942" s="149"/>
      <c r="F942" s="149"/>
      <c r="G942" s="149"/>
      <c r="H942" s="149"/>
    </row>
    <row r="943" spans="5:8">
      <c r="E943" s="149"/>
      <c r="F943" s="149"/>
      <c r="G943" s="149"/>
      <c r="H943" s="149"/>
    </row>
    <row r="944" spans="5:8">
      <c r="E944" s="149"/>
      <c r="F944" s="149"/>
      <c r="G944" s="149"/>
      <c r="H944" s="149"/>
    </row>
    <row r="945" spans="5:8">
      <c r="E945" s="149"/>
      <c r="F945" s="149"/>
      <c r="G945" s="149"/>
      <c r="H945" s="149"/>
    </row>
    <row r="946" spans="5:8">
      <c r="E946" s="149"/>
      <c r="F946" s="149"/>
      <c r="G946" s="149"/>
      <c r="H946" s="149"/>
    </row>
    <row r="947" spans="5:8">
      <c r="E947" s="149"/>
      <c r="F947" s="149"/>
      <c r="G947" s="149"/>
      <c r="H947" s="149"/>
    </row>
    <row r="948" spans="5:8">
      <c r="E948" s="149"/>
      <c r="F948" s="149"/>
      <c r="G948" s="149"/>
      <c r="H948" s="149"/>
    </row>
    <row r="949" spans="5:8">
      <c r="E949" s="149"/>
      <c r="F949" s="149"/>
      <c r="G949" s="149"/>
      <c r="H949" s="149"/>
    </row>
    <row r="950" spans="5:8">
      <c r="E950" s="149"/>
      <c r="F950" s="149"/>
      <c r="G950" s="149"/>
      <c r="H950" s="149"/>
    </row>
    <row r="951" spans="5:8">
      <c r="E951" s="149"/>
      <c r="F951" s="149"/>
      <c r="G951" s="149"/>
      <c r="H951" s="149"/>
    </row>
    <row r="952" spans="5:8">
      <c r="E952" s="149"/>
      <c r="F952" s="149"/>
      <c r="G952" s="149"/>
      <c r="H952" s="149"/>
    </row>
    <row r="953" spans="5:8">
      <c r="E953" s="149"/>
      <c r="F953" s="149"/>
      <c r="G953" s="149"/>
      <c r="H953" s="149"/>
    </row>
    <row r="954" spans="5:8">
      <c r="E954" s="149"/>
      <c r="F954" s="149"/>
      <c r="G954" s="149"/>
      <c r="H954" s="149"/>
    </row>
    <row r="955" spans="5:8">
      <c r="E955" s="149"/>
      <c r="F955" s="149"/>
      <c r="G955" s="149"/>
      <c r="H955" s="149"/>
    </row>
    <row r="956" spans="5:8">
      <c r="E956" s="149"/>
      <c r="F956" s="149"/>
      <c r="G956" s="149"/>
      <c r="H956" s="149"/>
    </row>
    <row r="957" spans="5:8">
      <c r="E957" s="149"/>
      <c r="F957" s="149"/>
      <c r="G957" s="149"/>
      <c r="H957" s="149"/>
    </row>
    <row r="958" spans="5:8">
      <c r="E958" s="149"/>
      <c r="F958" s="149"/>
      <c r="G958" s="149"/>
      <c r="H958" s="149"/>
    </row>
    <row r="959" spans="5:8">
      <c r="E959" s="149"/>
      <c r="F959" s="149"/>
      <c r="G959" s="149"/>
      <c r="H959" s="149"/>
    </row>
    <row r="960" spans="5:8">
      <c r="E960" s="149"/>
      <c r="F960" s="149"/>
      <c r="G960" s="149"/>
      <c r="H960" s="149"/>
    </row>
    <row r="961" spans="5:8">
      <c r="E961" s="149"/>
      <c r="F961" s="149"/>
      <c r="G961" s="149"/>
      <c r="H961" s="149"/>
    </row>
    <row r="962" spans="5:8">
      <c r="E962" s="149"/>
      <c r="F962" s="149"/>
      <c r="G962" s="149"/>
      <c r="H962" s="149"/>
    </row>
    <row r="963" spans="5:8">
      <c r="E963" s="149"/>
      <c r="F963" s="149"/>
      <c r="G963" s="149"/>
      <c r="H963" s="149"/>
    </row>
    <row r="964" spans="5:8">
      <c r="E964" s="149"/>
      <c r="F964" s="149"/>
      <c r="G964" s="149"/>
      <c r="H964" s="149"/>
    </row>
    <row r="965" spans="5:8">
      <c r="E965" s="149"/>
      <c r="F965" s="149"/>
      <c r="G965" s="149"/>
      <c r="H965" s="149"/>
    </row>
    <row r="966" spans="5:8">
      <c r="E966" s="149"/>
      <c r="F966" s="149"/>
      <c r="G966" s="149"/>
      <c r="H966" s="149"/>
    </row>
    <row r="967" spans="5:8">
      <c r="E967" s="149"/>
      <c r="F967" s="149"/>
      <c r="G967" s="149"/>
      <c r="H967" s="149"/>
    </row>
    <row r="968" spans="5:8">
      <c r="E968" s="149"/>
      <c r="F968" s="149"/>
      <c r="G968" s="149"/>
      <c r="H968" s="149"/>
    </row>
    <row r="969" spans="5:8">
      <c r="E969" s="149"/>
      <c r="F969" s="149"/>
      <c r="G969" s="149"/>
      <c r="H969" s="149"/>
    </row>
    <row r="970" spans="5:8">
      <c r="E970" s="149"/>
      <c r="F970" s="149"/>
      <c r="G970" s="149"/>
      <c r="H970" s="149"/>
    </row>
    <row r="971" spans="5:8">
      <c r="E971" s="149"/>
      <c r="F971" s="149"/>
      <c r="G971" s="149"/>
      <c r="H971" s="149"/>
    </row>
    <row r="972" spans="5:8">
      <c r="E972" s="149"/>
      <c r="F972" s="149"/>
      <c r="G972" s="149"/>
      <c r="H972" s="149"/>
    </row>
    <row r="973" spans="5:8">
      <c r="E973" s="149"/>
      <c r="F973" s="149"/>
      <c r="G973" s="149"/>
      <c r="H973" s="149"/>
    </row>
    <row r="974" spans="5:8">
      <c r="E974" s="149"/>
      <c r="F974" s="149"/>
      <c r="G974" s="149"/>
      <c r="H974" s="149"/>
    </row>
    <row r="975" spans="5:8">
      <c r="E975" s="149"/>
      <c r="F975" s="149"/>
      <c r="G975" s="149"/>
      <c r="H975" s="149"/>
    </row>
    <row r="976" spans="5:8">
      <c r="E976" s="149"/>
      <c r="F976" s="149"/>
      <c r="G976" s="149"/>
      <c r="H976" s="149"/>
    </row>
    <row r="977" spans="5:8">
      <c r="E977" s="149"/>
      <c r="F977" s="149"/>
      <c r="G977" s="149"/>
      <c r="H977" s="149"/>
    </row>
    <row r="978" spans="5:8">
      <c r="E978" s="149"/>
      <c r="F978" s="149"/>
      <c r="G978" s="149"/>
      <c r="H978" s="149"/>
    </row>
    <row r="979" spans="5:8">
      <c r="E979" s="149"/>
      <c r="F979" s="149"/>
      <c r="G979" s="149"/>
      <c r="H979" s="149"/>
    </row>
    <row r="980" spans="5:8">
      <c r="E980" s="149"/>
      <c r="F980" s="149"/>
      <c r="G980" s="149"/>
      <c r="H980" s="149"/>
    </row>
    <row r="981" spans="5:8">
      <c r="E981" s="149"/>
      <c r="F981" s="149"/>
      <c r="G981" s="149"/>
      <c r="H981" s="149"/>
    </row>
    <row r="982" spans="5:8">
      <c r="E982" s="149"/>
      <c r="F982" s="149"/>
      <c r="G982" s="149"/>
      <c r="H982" s="149"/>
    </row>
    <row r="983" spans="5:8">
      <c r="E983" s="149"/>
      <c r="F983" s="149"/>
      <c r="G983" s="149"/>
      <c r="H983" s="149"/>
    </row>
    <row r="984" spans="5:8">
      <c r="E984" s="149"/>
      <c r="F984" s="149"/>
      <c r="G984" s="149"/>
      <c r="H984" s="149"/>
    </row>
    <row r="985" spans="5:8">
      <c r="E985" s="149"/>
      <c r="F985" s="149"/>
      <c r="G985" s="149"/>
      <c r="H985" s="149"/>
    </row>
    <row r="986" spans="5:8">
      <c r="E986" s="149"/>
      <c r="F986" s="149"/>
      <c r="G986" s="149"/>
      <c r="H986" s="149"/>
    </row>
    <row r="987" spans="5:8">
      <c r="E987" s="149"/>
      <c r="F987" s="149"/>
      <c r="G987" s="149"/>
      <c r="H987" s="149"/>
    </row>
    <row r="988" spans="5:8">
      <c r="E988" s="149"/>
      <c r="F988" s="149"/>
      <c r="G988" s="149"/>
      <c r="H988" s="149"/>
    </row>
    <row r="989" spans="5:8">
      <c r="E989" s="149"/>
      <c r="F989" s="149"/>
      <c r="G989" s="149"/>
      <c r="H989" s="149"/>
    </row>
    <row r="990" spans="5:8">
      <c r="E990" s="149"/>
      <c r="F990" s="149"/>
      <c r="G990" s="149"/>
      <c r="H990" s="149"/>
    </row>
    <row r="991" spans="5:8">
      <c r="E991" s="149"/>
      <c r="F991" s="149"/>
      <c r="G991" s="149"/>
      <c r="H991" s="149"/>
    </row>
    <row r="992" spans="5:8">
      <c r="E992" s="149"/>
      <c r="F992" s="149"/>
      <c r="G992" s="149"/>
      <c r="H992" s="149"/>
    </row>
    <row r="993" spans="5:8">
      <c r="E993" s="149"/>
      <c r="F993" s="149"/>
      <c r="G993" s="149"/>
      <c r="H993" s="149"/>
    </row>
    <row r="994" spans="5:8">
      <c r="E994" s="149"/>
      <c r="F994" s="149"/>
      <c r="G994" s="149"/>
      <c r="H994" s="149"/>
    </row>
    <row r="995" spans="5:8">
      <c r="E995" s="149"/>
      <c r="F995" s="149"/>
      <c r="G995" s="149"/>
      <c r="H995" s="149"/>
    </row>
    <row r="996" spans="5:8">
      <c r="E996" s="149"/>
      <c r="F996" s="149"/>
      <c r="G996" s="149"/>
      <c r="H996" s="149"/>
    </row>
    <row r="997" spans="5:8">
      <c r="E997" s="149"/>
      <c r="F997" s="149"/>
      <c r="G997" s="149"/>
      <c r="H997" s="149"/>
    </row>
    <row r="998" spans="5:8">
      <c r="E998" s="149"/>
      <c r="F998" s="149"/>
      <c r="G998" s="149"/>
      <c r="H998" s="149"/>
    </row>
    <row r="999" spans="5:8">
      <c r="E999" s="149"/>
      <c r="F999" s="149"/>
      <c r="G999" s="149"/>
      <c r="H999" s="149"/>
    </row>
    <row r="1000" spans="5:8">
      <c r="E1000" s="149"/>
      <c r="F1000" s="149"/>
      <c r="G1000" s="149"/>
      <c r="H1000" s="149"/>
    </row>
    <row r="1001" spans="5:8">
      <c r="E1001" s="149"/>
      <c r="F1001" s="149"/>
      <c r="G1001" s="149"/>
      <c r="H1001" s="149"/>
    </row>
    <row r="1002" spans="5:8">
      <c r="E1002" s="149"/>
      <c r="F1002" s="149"/>
      <c r="G1002" s="149"/>
      <c r="H1002" s="149"/>
    </row>
    <row r="1003" spans="5:8">
      <c r="E1003" s="149"/>
      <c r="F1003" s="149"/>
      <c r="G1003" s="149"/>
      <c r="H1003" s="149"/>
    </row>
    <row r="1004" spans="5:8">
      <c r="E1004" s="149"/>
      <c r="F1004" s="149"/>
      <c r="G1004" s="149"/>
      <c r="H1004" s="149"/>
    </row>
    <row r="1005" spans="5:8">
      <c r="E1005" s="149"/>
      <c r="F1005" s="149"/>
      <c r="G1005" s="149"/>
      <c r="H1005" s="149"/>
    </row>
    <row r="1006" spans="5:8">
      <c r="E1006" s="149"/>
      <c r="F1006" s="149"/>
      <c r="G1006" s="149"/>
      <c r="H1006" s="149"/>
    </row>
    <row r="1007" spans="5:8">
      <c r="E1007" s="149"/>
      <c r="F1007" s="149"/>
      <c r="G1007" s="149"/>
      <c r="H1007" s="149"/>
    </row>
    <row r="1008" spans="5:8">
      <c r="E1008" s="149"/>
      <c r="F1008" s="149"/>
      <c r="G1008" s="149"/>
      <c r="H1008" s="149"/>
    </row>
    <row r="1009" spans="5:8">
      <c r="E1009" s="149"/>
      <c r="F1009" s="149"/>
      <c r="G1009" s="149"/>
      <c r="H1009" s="149"/>
    </row>
    <row r="1010" spans="5:8">
      <c r="E1010" s="149"/>
      <c r="F1010" s="149"/>
      <c r="G1010" s="149"/>
      <c r="H1010" s="149"/>
    </row>
    <row r="1011" spans="5:8">
      <c r="E1011" s="149"/>
      <c r="F1011" s="149"/>
      <c r="G1011" s="149"/>
      <c r="H1011" s="149"/>
    </row>
    <row r="1012" spans="5:8">
      <c r="E1012" s="149"/>
      <c r="F1012" s="149"/>
      <c r="G1012" s="149"/>
      <c r="H1012" s="149"/>
    </row>
    <row r="1013" spans="5:8">
      <c r="E1013" s="149"/>
      <c r="F1013" s="149"/>
      <c r="G1013" s="149"/>
      <c r="H1013" s="149"/>
    </row>
    <row r="1014" spans="5:8">
      <c r="E1014" s="149"/>
      <c r="F1014" s="149"/>
      <c r="G1014" s="149"/>
      <c r="H1014" s="149"/>
    </row>
    <row r="1015" spans="5:8">
      <c r="E1015" s="149"/>
      <c r="F1015" s="149"/>
      <c r="G1015" s="149"/>
      <c r="H1015" s="149"/>
    </row>
    <row r="1016" spans="5:8">
      <c r="E1016" s="149"/>
      <c r="F1016" s="149"/>
      <c r="G1016" s="149"/>
      <c r="H1016" s="149"/>
    </row>
    <row r="1017" spans="5:8">
      <c r="E1017" s="149"/>
      <c r="F1017" s="149"/>
      <c r="G1017" s="149"/>
      <c r="H1017" s="149"/>
    </row>
    <row r="1018" spans="5:8">
      <c r="E1018" s="149"/>
      <c r="F1018" s="149"/>
      <c r="G1018" s="149"/>
      <c r="H1018" s="149"/>
    </row>
    <row r="1019" spans="5:8">
      <c r="E1019" s="149"/>
      <c r="F1019" s="149"/>
      <c r="G1019" s="149"/>
      <c r="H1019" s="149"/>
    </row>
    <row r="1020" spans="5:8">
      <c r="E1020" s="149"/>
      <c r="F1020" s="149"/>
      <c r="G1020" s="149"/>
      <c r="H1020" s="149"/>
    </row>
    <row r="1021" spans="5:8">
      <c r="E1021" s="149"/>
      <c r="F1021" s="149"/>
      <c r="G1021" s="149"/>
      <c r="H1021" s="149"/>
    </row>
    <row r="1022" spans="5:8">
      <c r="E1022" s="149"/>
      <c r="F1022" s="149"/>
      <c r="G1022" s="149"/>
      <c r="H1022" s="149"/>
    </row>
    <row r="1023" spans="5:8">
      <c r="E1023" s="149"/>
      <c r="F1023" s="149"/>
      <c r="G1023" s="149"/>
      <c r="H1023" s="149"/>
    </row>
    <row r="1024" spans="5:8">
      <c r="E1024" s="149"/>
      <c r="F1024" s="149"/>
      <c r="G1024" s="149"/>
      <c r="H1024" s="149"/>
    </row>
    <row r="1025" spans="5:8">
      <c r="E1025" s="149"/>
      <c r="F1025" s="149"/>
      <c r="G1025" s="149"/>
      <c r="H1025" s="149"/>
    </row>
    <row r="1026" spans="5:8">
      <c r="E1026" s="149"/>
      <c r="F1026" s="149"/>
      <c r="G1026" s="149"/>
      <c r="H1026" s="149"/>
    </row>
    <row r="1027" spans="5:8">
      <c r="E1027" s="149"/>
      <c r="F1027" s="149"/>
      <c r="G1027" s="149"/>
      <c r="H1027" s="149"/>
    </row>
    <row r="1028" spans="5:8">
      <c r="E1028" s="149"/>
      <c r="F1028" s="149"/>
      <c r="G1028" s="149"/>
      <c r="H1028" s="149"/>
    </row>
    <row r="1029" spans="5:8">
      <c r="E1029" s="149"/>
      <c r="F1029" s="149"/>
      <c r="G1029" s="149"/>
      <c r="H1029" s="149"/>
    </row>
    <row r="1030" spans="5:8">
      <c r="E1030" s="149"/>
      <c r="F1030" s="149"/>
      <c r="G1030" s="149"/>
      <c r="H1030" s="149"/>
    </row>
    <row r="1031" spans="5:8">
      <c r="E1031" s="149"/>
      <c r="F1031" s="149"/>
      <c r="G1031" s="149"/>
      <c r="H1031" s="149"/>
    </row>
    <row r="1032" spans="5:8">
      <c r="E1032" s="149"/>
      <c r="F1032" s="149"/>
      <c r="G1032" s="149"/>
      <c r="H1032" s="149"/>
    </row>
    <row r="1033" spans="5:8">
      <c r="E1033" s="149"/>
      <c r="F1033" s="149"/>
      <c r="G1033" s="149"/>
      <c r="H1033" s="149"/>
    </row>
    <row r="1034" spans="5:8">
      <c r="E1034" s="149"/>
      <c r="F1034" s="149"/>
      <c r="G1034" s="149"/>
      <c r="H1034" s="149"/>
    </row>
    <row r="1035" spans="5:8">
      <c r="E1035" s="149"/>
      <c r="F1035" s="149"/>
      <c r="G1035" s="149"/>
      <c r="H1035" s="149"/>
    </row>
    <row r="1036" spans="5:8">
      <c r="E1036" s="149"/>
      <c r="F1036" s="149"/>
      <c r="G1036" s="149"/>
      <c r="H1036" s="149"/>
    </row>
    <row r="1037" spans="5:8">
      <c r="E1037" s="149"/>
      <c r="F1037" s="149"/>
      <c r="G1037" s="149"/>
      <c r="H1037" s="149"/>
    </row>
    <row r="1038" spans="5:8">
      <c r="E1038" s="149"/>
      <c r="F1038" s="149"/>
      <c r="G1038" s="149"/>
      <c r="H1038" s="149"/>
    </row>
    <row r="1039" spans="5:8">
      <c r="E1039" s="149"/>
      <c r="F1039" s="149"/>
      <c r="G1039" s="149"/>
      <c r="H1039" s="149"/>
    </row>
    <row r="1040" spans="5:8">
      <c r="E1040" s="149"/>
      <c r="F1040" s="149"/>
      <c r="G1040" s="149"/>
      <c r="H1040" s="149"/>
    </row>
    <row r="1041" spans="5:8">
      <c r="E1041" s="149"/>
      <c r="F1041" s="149"/>
      <c r="G1041" s="149"/>
      <c r="H1041" s="149"/>
    </row>
    <row r="1042" spans="5:8">
      <c r="E1042" s="149"/>
      <c r="F1042" s="149"/>
      <c r="G1042" s="149"/>
      <c r="H1042" s="149"/>
    </row>
    <row r="1043" spans="5:8">
      <c r="E1043" s="149"/>
      <c r="F1043" s="149"/>
      <c r="G1043" s="149"/>
      <c r="H1043" s="149"/>
    </row>
    <row r="1044" spans="5:8">
      <c r="E1044" s="149"/>
      <c r="F1044" s="149"/>
      <c r="G1044" s="149"/>
      <c r="H1044" s="149"/>
    </row>
    <row r="1045" spans="5:8">
      <c r="E1045" s="149"/>
      <c r="F1045" s="149"/>
      <c r="G1045" s="149"/>
      <c r="H1045" s="149"/>
    </row>
    <row r="1046" spans="5:8">
      <c r="E1046" s="149"/>
      <c r="F1046" s="149"/>
      <c r="G1046" s="149"/>
      <c r="H1046" s="149"/>
    </row>
    <row r="1047" spans="5:8">
      <c r="E1047" s="149"/>
      <c r="F1047" s="149"/>
      <c r="G1047" s="149"/>
      <c r="H1047" s="149"/>
    </row>
    <row r="1048" spans="5:8">
      <c r="E1048" s="149"/>
      <c r="F1048" s="149"/>
      <c r="G1048" s="149"/>
      <c r="H1048" s="149"/>
    </row>
    <row r="1049" spans="5:8">
      <c r="E1049" s="149"/>
      <c r="F1049" s="149"/>
      <c r="G1049" s="149"/>
      <c r="H1049" s="149"/>
    </row>
    <row r="1050" spans="5:8">
      <c r="E1050" s="149"/>
      <c r="F1050" s="149"/>
      <c r="G1050" s="149"/>
      <c r="H1050" s="149"/>
    </row>
    <row r="1051" spans="5:8">
      <c r="E1051" s="149"/>
      <c r="F1051" s="149"/>
      <c r="G1051" s="149"/>
      <c r="H1051" s="149"/>
    </row>
    <row r="1052" spans="5:8">
      <c r="E1052" s="149"/>
      <c r="F1052" s="149"/>
      <c r="G1052" s="149"/>
      <c r="H1052" s="149"/>
    </row>
    <row r="1053" spans="5:8">
      <c r="E1053" s="149"/>
      <c r="F1053" s="149"/>
      <c r="G1053" s="149"/>
      <c r="H1053" s="149"/>
    </row>
    <row r="1054" spans="5:8">
      <c r="E1054" s="149"/>
      <c r="F1054" s="149"/>
      <c r="G1054" s="149"/>
      <c r="H1054" s="149"/>
    </row>
    <row r="1055" spans="5:8">
      <c r="E1055" s="149"/>
      <c r="F1055" s="149"/>
      <c r="G1055" s="149"/>
      <c r="H1055" s="149"/>
    </row>
    <row r="1056" spans="5:8">
      <c r="E1056" s="149"/>
      <c r="F1056" s="149"/>
      <c r="G1056" s="149"/>
      <c r="H1056" s="149"/>
    </row>
    <row r="1057" spans="5:8">
      <c r="E1057" s="149"/>
      <c r="F1057" s="149"/>
      <c r="G1057" s="149"/>
      <c r="H1057" s="149"/>
    </row>
    <row r="1058" spans="5:8">
      <c r="E1058" s="149"/>
      <c r="F1058" s="149"/>
      <c r="G1058" s="149"/>
      <c r="H1058" s="149"/>
    </row>
    <row r="1059" spans="5:8">
      <c r="E1059" s="149"/>
      <c r="F1059" s="149"/>
      <c r="G1059" s="149"/>
      <c r="H1059" s="149"/>
    </row>
    <row r="1060" spans="5:8">
      <c r="E1060" s="149"/>
      <c r="F1060" s="149"/>
      <c r="G1060" s="149"/>
      <c r="H1060" s="149"/>
    </row>
    <row r="1061" spans="5:8">
      <c r="E1061" s="149"/>
      <c r="F1061" s="149"/>
      <c r="G1061" s="149"/>
      <c r="H1061" s="149"/>
    </row>
    <row r="1062" spans="5:8">
      <c r="E1062" s="149"/>
      <c r="F1062" s="149"/>
      <c r="G1062" s="149"/>
      <c r="H1062" s="149"/>
    </row>
    <row r="1063" spans="5:8">
      <c r="E1063" s="149"/>
      <c r="F1063" s="149"/>
      <c r="G1063" s="149"/>
      <c r="H1063" s="149"/>
    </row>
    <row r="1064" spans="5:8">
      <c r="E1064" s="149"/>
      <c r="F1064" s="149"/>
      <c r="G1064" s="149"/>
      <c r="H1064" s="149"/>
    </row>
    <row r="1065" spans="5:8">
      <c r="E1065" s="149"/>
      <c r="F1065" s="149"/>
      <c r="G1065" s="149"/>
      <c r="H1065" s="149"/>
    </row>
    <row r="1066" spans="5:8">
      <c r="E1066" s="149"/>
      <c r="F1066" s="149"/>
      <c r="G1066" s="149"/>
      <c r="H1066" s="149"/>
    </row>
    <row r="1067" spans="5:8">
      <c r="E1067" s="149"/>
      <c r="F1067" s="149"/>
      <c r="G1067" s="149"/>
      <c r="H1067" s="149"/>
    </row>
    <row r="1068" spans="5:8">
      <c r="E1068" s="149"/>
      <c r="F1068" s="149"/>
      <c r="G1068" s="149"/>
      <c r="H1068" s="149"/>
    </row>
    <row r="1069" spans="5:8">
      <c r="E1069" s="149"/>
      <c r="F1069" s="149"/>
      <c r="G1069" s="149"/>
      <c r="H1069" s="149"/>
    </row>
    <row r="1070" spans="5:8">
      <c r="E1070" s="149"/>
      <c r="F1070" s="149"/>
      <c r="G1070" s="149"/>
      <c r="H1070" s="149"/>
    </row>
    <row r="1071" spans="5:8">
      <c r="E1071" s="149"/>
      <c r="F1071" s="149"/>
      <c r="G1071" s="149"/>
      <c r="H1071" s="149"/>
    </row>
    <row r="1072" spans="5:8">
      <c r="E1072" s="149"/>
      <c r="F1072" s="149"/>
      <c r="G1072" s="149"/>
      <c r="H1072" s="149"/>
    </row>
    <row r="1073" spans="5:8">
      <c r="E1073" s="149"/>
      <c r="F1073" s="149"/>
      <c r="G1073" s="149"/>
      <c r="H1073" s="149"/>
    </row>
    <row r="1074" spans="5:8">
      <c r="E1074" s="149"/>
      <c r="F1074" s="149"/>
      <c r="G1074" s="149"/>
      <c r="H1074" s="149"/>
    </row>
    <row r="1075" spans="5:8">
      <c r="E1075" s="149"/>
      <c r="F1075" s="149"/>
      <c r="G1075" s="149"/>
      <c r="H1075" s="149"/>
    </row>
    <row r="1076" spans="5:8">
      <c r="E1076" s="149"/>
      <c r="F1076" s="149"/>
      <c r="G1076" s="149"/>
      <c r="H1076" s="149"/>
    </row>
    <row r="1077" spans="5:8">
      <c r="E1077" s="149"/>
      <c r="F1077" s="149"/>
      <c r="G1077" s="149"/>
      <c r="H1077" s="149"/>
    </row>
    <row r="1078" spans="5:8">
      <c r="E1078" s="149"/>
      <c r="F1078" s="149"/>
      <c r="G1078" s="149"/>
      <c r="H1078" s="149"/>
    </row>
    <row r="1079" spans="5:8">
      <c r="E1079" s="149"/>
      <c r="F1079" s="149"/>
      <c r="G1079" s="149"/>
      <c r="H1079" s="149"/>
    </row>
    <row r="1080" spans="5:8">
      <c r="E1080" s="149"/>
      <c r="F1080" s="149"/>
      <c r="G1080" s="149"/>
      <c r="H1080" s="149"/>
    </row>
    <row r="1081" spans="5:8">
      <c r="E1081" s="149"/>
      <c r="F1081" s="149"/>
      <c r="G1081" s="149"/>
      <c r="H1081" s="149"/>
    </row>
    <row r="1082" spans="5:8">
      <c r="E1082" s="149"/>
      <c r="F1082" s="149"/>
      <c r="G1082" s="149"/>
      <c r="H1082" s="149"/>
    </row>
    <row r="1083" spans="5:8">
      <c r="E1083" s="149"/>
      <c r="F1083" s="149"/>
      <c r="G1083" s="149"/>
      <c r="H1083" s="149"/>
    </row>
    <row r="1084" spans="5:8">
      <c r="E1084" s="149"/>
      <c r="F1084" s="149"/>
      <c r="G1084" s="149"/>
      <c r="H1084" s="149"/>
    </row>
    <row r="1085" spans="5:8">
      <c r="E1085" s="149"/>
      <c r="F1085" s="149"/>
      <c r="G1085" s="149"/>
      <c r="H1085" s="149"/>
    </row>
    <row r="1086" spans="5:8">
      <c r="E1086" s="149"/>
      <c r="F1086" s="149"/>
      <c r="G1086" s="149"/>
      <c r="H1086" s="149"/>
    </row>
    <row r="1087" spans="5:8">
      <c r="E1087" s="149"/>
      <c r="F1087" s="149"/>
      <c r="G1087" s="149"/>
      <c r="H1087" s="149"/>
    </row>
    <row r="1088" spans="5:8">
      <c r="E1088" s="149"/>
      <c r="F1088" s="149"/>
      <c r="G1088" s="149"/>
      <c r="H1088" s="149"/>
    </row>
    <row r="1089" spans="5:8">
      <c r="E1089" s="149"/>
      <c r="F1089" s="149"/>
      <c r="G1089" s="149"/>
      <c r="H1089" s="149"/>
    </row>
    <row r="1090" spans="5:8">
      <c r="E1090" s="149"/>
      <c r="F1090" s="149"/>
      <c r="G1090" s="149"/>
      <c r="H1090" s="149"/>
    </row>
    <row r="1091" spans="5:8">
      <c r="E1091" s="149"/>
      <c r="F1091" s="149"/>
      <c r="G1091" s="149"/>
      <c r="H1091" s="149"/>
    </row>
    <row r="1092" spans="5:8">
      <c r="E1092" s="149"/>
      <c r="F1092" s="149"/>
      <c r="G1092" s="149"/>
      <c r="H1092" s="149"/>
    </row>
    <row r="1093" spans="5:8">
      <c r="E1093" s="149"/>
      <c r="F1093" s="149"/>
      <c r="G1093" s="149"/>
      <c r="H1093" s="149"/>
    </row>
    <row r="1094" spans="5:8">
      <c r="E1094" s="149"/>
      <c r="F1094" s="149"/>
      <c r="G1094" s="149"/>
      <c r="H1094" s="149"/>
    </row>
    <row r="1095" spans="5:8">
      <c r="E1095" s="149"/>
      <c r="F1095" s="149"/>
      <c r="G1095" s="149"/>
      <c r="H1095" s="149"/>
    </row>
    <row r="1096" spans="5:8">
      <c r="E1096" s="149"/>
      <c r="F1096" s="149"/>
      <c r="G1096" s="149"/>
      <c r="H1096" s="149"/>
    </row>
    <row r="1097" spans="5:8">
      <c r="E1097" s="149"/>
      <c r="F1097" s="149"/>
      <c r="G1097" s="149"/>
      <c r="H1097" s="149"/>
    </row>
    <row r="1098" spans="5:8">
      <c r="E1098" s="149"/>
      <c r="F1098" s="149"/>
      <c r="G1098" s="149"/>
      <c r="H1098" s="149"/>
    </row>
    <row r="1099" spans="5:8">
      <c r="E1099" s="149"/>
      <c r="F1099" s="149"/>
      <c r="G1099" s="149"/>
      <c r="H1099" s="149"/>
    </row>
    <row r="1100" spans="5:8">
      <c r="E1100" s="149"/>
      <c r="F1100" s="149"/>
      <c r="G1100" s="149"/>
      <c r="H1100" s="149"/>
    </row>
    <row r="1101" spans="5:8">
      <c r="E1101" s="149"/>
      <c r="F1101" s="149"/>
      <c r="G1101" s="149"/>
      <c r="H1101" s="149"/>
    </row>
    <row r="1102" spans="5:8">
      <c r="E1102" s="149"/>
      <c r="F1102" s="149"/>
      <c r="G1102" s="149"/>
      <c r="H1102" s="149"/>
    </row>
    <row r="1103" spans="5:8">
      <c r="E1103" s="149"/>
      <c r="F1103" s="149"/>
      <c r="G1103" s="149"/>
      <c r="H1103" s="149"/>
    </row>
    <row r="1104" spans="5:8">
      <c r="E1104" s="149"/>
      <c r="F1104" s="149"/>
      <c r="G1104" s="149"/>
      <c r="H1104" s="149"/>
    </row>
    <row r="1105" spans="5:8">
      <c r="E1105" s="149"/>
      <c r="F1105" s="149"/>
      <c r="G1105" s="149"/>
      <c r="H1105" s="149"/>
    </row>
    <row r="1106" spans="5:8">
      <c r="E1106" s="149"/>
      <c r="F1106" s="149"/>
      <c r="G1106" s="149"/>
      <c r="H1106" s="149"/>
    </row>
    <row r="1107" spans="5:8">
      <c r="E1107" s="149"/>
      <c r="F1107" s="149"/>
      <c r="G1107" s="149"/>
      <c r="H1107" s="149"/>
    </row>
    <row r="1108" spans="5:8">
      <c r="E1108" s="149"/>
      <c r="F1108" s="149"/>
      <c r="G1108" s="149"/>
      <c r="H1108" s="149"/>
    </row>
    <row r="1109" spans="5:8">
      <c r="E1109" s="149"/>
      <c r="F1109" s="149"/>
      <c r="G1109" s="149"/>
      <c r="H1109" s="149"/>
    </row>
    <row r="1110" spans="5:8">
      <c r="E1110" s="149"/>
      <c r="F1110" s="149"/>
      <c r="G1110" s="149"/>
      <c r="H1110" s="149"/>
    </row>
    <row r="1111" spans="5:8">
      <c r="E1111" s="149"/>
      <c r="F1111" s="149"/>
      <c r="G1111" s="149"/>
      <c r="H1111" s="149"/>
    </row>
    <row r="1112" spans="5:8">
      <c r="E1112" s="149"/>
      <c r="F1112" s="149"/>
      <c r="G1112" s="149"/>
      <c r="H1112" s="149"/>
    </row>
    <row r="1113" spans="5:8">
      <c r="E1113" s="149"/>
      <c r="F1113" s="149"/>
      <c r="G1113" s="149"/>
      <c r="H1113" s="149"/>
    </row>
    <row r="1114" spans="5:8">
      <c r="E1114" s="149"/>
      <c r="F1114" s="149"/>
      <c r="G1114" s="149"/>
      <c r="H1114" s="149"/>
    </row>
    <row r="1115" spans="5:8">
      <c r="E1115" s="149"/>
      <c r="F1115" s="149"/>
      <c r="G1115" s="149"/>
      <c r="H1115" s="149"/>
    </row>
    <row r="1116" spans="5:8">
      <c r="E1116" s="149"/>
      <c r="F1116" s="149"/>
      <c r="G1116" s="149"/>
      <c r="H1116" s="149"/>
    </row>
    <row r="1117" spans="5:8">
      <c r="E1117" s="149"/>
      <c r="F1117" s="149"/>
      <c r="G1117" s="149"/>
      <c r="H1117" s="149"/>
    </row>
    <row r="1118" spans="5:8">
      <c r="E1118" s="149"/>
      <c r="F1118" s="149"/>
      <c r="G1118" s="149"/>
      <c r="H1118" s="149"/>
    </row>
    <row r="1119" spans="5:8">
      <c r="E1119" s="149"/>
      <c r="F1119" s="149"/>
      <c r="G1119" s="149"/>
      <c r="H1119" s="149"/>
    </row>
    <row r="1120" spans="5:8">
      <c r="E1120" s="149"/>
      <c r="F1120" s="149"/>
      <c r="G1120" s="149"/>
      <c r="H1120" s="149"/>
    </row>
    <row r="1121" spans="5:8">
      <c r="E1121" s="149"/>
      <c r="F1121" s="149"/>
      <c r="G1121" s="149"/>
      <c r="H1121" s="149"/>
    </row>
    <row r="1122" spans="5:8">
      <c r="E1122" s="149"/>
      <c r="F1122" s="149"/>
      <c r="G1122" s="149"/>
      <c r="H1122" s="149"/>
    </row>
    <row r="1123" spans="5:8">
      <c r="E1123" s="149"/>
      <c r="F1123" s="149"/>
      <c r="G1123" s="149"/>
      <c r="H1123" s="149"/>
    </row>
    <row r="1124" spans="5:8">
      <c r="E1124" s="149"/>
      <c r="F1124" s="149"/>
      <c r="G1124" s="149"/>
      <c r="H1124" s="149"/>
    </row>
    <row r="1125" spans="5:8">
      <c r="E1125" s="149"/>
      <c r="F1125" s="149"/>
      <c r="G1125" s="149"/>
      <c r="H1125" s="149"/>
    </row>
    <row r="1126" spans="5:8">
      <c r="E1126" s="149"/>
      <c r="F1126" s="149"/>
      <c r="G1126" s="149"/>
      <c r="H1126" s="149"/>
    </row>
    <row r="1127" spans="5:8">
      <c r="E1127" s="149"/>
      <c r="F1127" s="149"/>
      <c r="G1127" s="149"/>
      <c r="H1127" s="149"/>
    </row>
    <row r="1128" spans="5:8">
      <c r="E1128" s="149"/>
      <c r="F1128" s="149"/>
      <c r="G1128" s="149"/>
      <c r="H1128" s="149"/>
    </row>
    <row r="1129" spans="5:8">
      <c r="E1129" s="149"/>
      <c r="F1129" s="149"/>
      <c r="G1129" s="149"/>
      <c r="H1129" s="149"/>
    </row>
    <row r="1130" spans="5:8">
      <c r="E1130" s="149"/>
      <c r="F1130" s="149"/>
      <c r="G1130" s="149"/>
      <c r="H1130" s="149"/>
    </row>
    <row r="1131" spans="5:8">
      <c r="E1131" s="149"/>
      <c r="F1131" s="149"/>
      <c r="G1131" s="149"/>
      <c r="H1131" s="149"/>
    </row>
    <row r="1132" spans="5:8">
      <c r="E1132" s="149"/>
      <c r="F1132" s="149"/>
      <c r="G1132" s="149"/>
      <c r="H1132" s="149"/>
    </row>
    <row r="1133" spans="5:8">
      <c r="E1133" s="149"/>
      <c r="F1133" s="149"/>
      <c r="G1133" s="149"/>
      <c r="H1133" s="149"/>
    </row>
    <row r="1134" spans="5:8">
      <c r="E1134" s="149"/>
      <c r="F1134" s="149"/>
      <c r="G1134" s="149"/>
      <c r="H1134" s="149"/>
    </row>
    <row r="1135" spans="5:8">
      <c r="E1135" s="149"/>
      <c r="F1135" s="149"/>
      <c r="G1135" s="149"/>
      <c r="H1135" s="149"/>
    </row>
    <row r="1136" spans="5:8">
      <c r="E1136" s="149"/>
      <c r="F1136" s="149"/>
      <c r="G1136" s="149"/>
      <c r="H1136" s="149"/>
    </row>
    <row r="1137" spans="5:8">
      <c r="E1137" s="149"/>
      <c r="F1137" s="149"/>
      <c r="G1137" s="149"/>
      <c r="H1137" s="149"/>
    </row>
    <row r="1138" spans="5:8">
      <c r="E1138" s="149"/>
      <c r="F1138" s="149"/>
      <c r="G1138" s="149"/>
      <c r="H1138" s="149"/>
    </row>
    <row r="1139" spans="5:8">
      <c r="E1139" s="149"/>
      <c r="F1139" s="149"/>
      <c r="G1139" s="149"/>
      <c r="H1139" s="149"/>
    </row>
    <row r="1140" spans="5:8">
      <c r="E1140" s="149"/>
      <c r="F1140" s="149"/>
      <c r="G1140" s="149"/>
      <c r="H1140" s="149"/>
    </row>
    <row r="1141" spans="5:8">
      <c r="E1141" s="149"/>
      <c r="F1141" s="149"/>
      <c r="G1141" s="149"/>
      <c r="H1141" s="149"/>
    </row>
    <row r="1142" spans="5:8">
      <c r="E1142" s="149"/>
      <c r="F1142" s="149"/>
      <c r="G1142" s="149"/>
      <c r="H1142" s="149"/>
    </row>
    <row r="1143" spans="5:8">
      <c r="E1143" s="149"/>
      <c r="F1143" s="149"/>
      <c r="G1143" s="149"/>
      <c r="H1143" s="149"/>
    </row>
    <row r="1144" spans="5:8">
      <c r="E1144" s="149"/>
      <c r="F1144" s="149"/>
      <c r="G1144" s="149"/>
      <c r="H1144" s="149"/>
    </row>
    <row r="1145" spans="5:8">
      <c r="E1145" s="149"/>
      <c r="F1145" s="149"/>
      <c r="G1145" s="149"/>
      <c r="H1145" s="149"/>
    </row>
    <row r="1146" spans="5:8">
      <c r="E1146" s="149"/>
      <c r="F1146" s="149"/>
      <c r="G1146" s="149"/>
      <c r="H1146" s="149"/>
    </row>
    <row r="1147" spans="5:8">
      <c r="E1147" s="149"/>
      <c r="F1147" s="149"/>
      <c r="G1147" s="149"/>
      <c r="H1147" s="149"/>
    </row>
    <row r="1148" spans="5:8">
      <c r="E1148" s="149"/>
      <c r="F1148" s="149"/>
      <c r="G1148" s="149"/>
      <c r="H1148" s="149"/>
    </row>
    <row r="1149" spans="5:8">
      <c r="E1149" s="149"/>
      <c r="F1149" s="149"/>
      <c r="G1149" s="149"/>
      <c r="H1149" s="149"/>
    </row>
    <row r="1150" spans="5:8">
      <c r="E1150" s="149"/>
      <c r="F1150" s="149"/>
      <c r="G1150" s="149"/>
      <c r="H1150" s="149"/>
    </row>
    <row r="1151" spans="5:8">
      <c r="E1151" s="149"/>
      <c r="F1151" s="149"/>
      <c r="G1151" s="149"/>
      <c r="H1151" s="149"/>
    </row>
    <row r="1152" spans="5:8">
      <c r="E1152" s="149"/>
      <c r="F1152" s="149"/>
      <c r="G1152" s="149"/>
      <c r="H1152" s="149"/>
    </row>
    <row r="1153" spans="5:8">
      <c r="E1153" s="149"/>
      <c r="F1153" s="149"/>
      <c r="G1153" s="149"/>
      <c r="H1153" s="149"/>
    </row>
    <row r="1154" spans="5:8">
      <c r="E1154" s="149"/>
      <c r="F1154" s="149"/>
      <c r="G1154" s="149"/>
      <c r="H1154" s="149"/>
    </row>
    <row r="1155" spans="5:8">
      <c r="E1155" s="149"/>
      <c r="F1155" s="149"/>
      <c r="G1155" s="149"/>
      <c r="H1155" s="149"/>
    </row>
    <row r="1156" spans="5:8">
      <c r="E1156" s="149"/>
      <c r="F1156" s="149"/>
      <c r="G1156" s="149"/>
      <c r="H1156" s="149"/>
    </row>
    <row r="1157" spans="5:8">
      <c r="E1157" s="149"/>
      <c r="F1157" s="149"/>
      <c r="G1157" s="149"/>
      <c r="H1157" s="149"/>
    </row>
    <row r="1158" spans="5:8">
      <c r="E1158" s="149"/>
      <c r="F1158" s="149"/>
      <c r="G1158" s="149"/>
      <c r="H1158" s="149"/>
    </row>
    <row r="1159" spans="5:8">
      <c r="E1159" s="149"/>
      <c r="F1159" s="149"/>
      <c r="G1159" s="149"/>
      <c r="H1159" s="149"/>
    </row>
    <row r="1160" spans="5:8">
      <c r="E1160" s="149"/>
      <c r="F1160" s="149"/>
      <c r="G1160" s="149"/>
      <c r="H1160" s="149"/>
    </row>
    <row r="1161" spans="5:8">
      <c r="E1161" s="149"/>
      <c r="F1161" s="149"/>
      <c r="G1161" s="149"/>
      <c r="H1161" s="149"/>
    </row>
    <row r="1162" spans="5:8">
      <c r="E1162" s="149"/>
      <c r="F1162" s="149"/>
      <c r="G1162" s="149"/>
      <c r="H1162" s="149"/>
    </row>
    <row r="1163" spans="5:8">
      <c r="E1163" s="149"/>
      <c r="F1163" s="149"/>
      <c r="G1163" s="149"/>
      <c r="H1163" s="149"/>
    </row>
    <row r="1164" spans="5:8">
      <c r="E1164" s="149"/>
      <c r="F1164" s="149"/>
      <c r="G1164" s="149"/>
      <c r="H1164" s="149"/>
    </row>
    <row r="1165" spans="5:8">
      <c r="E1165" s="149"/>
      <c r="F1165" s="149"/>
      <c r="G1165" s="149"/>
      <c r="H1165" s="149"/>
    </row>
    <row r="1166" spans="5:8">
      <c r="E1166" s="149"/>
      <c r="F1166" s="149"/>
      <c r="G1166" s="149"/>
      <c r="H1166" s="149"/>
    </row>
    <row r="1167" spans="5:8">
      <c r="E1167" s="149"/>
      <c r="F1167" s="149"/>
      <c r="G1167" s="149"/>
      <c r="H1167" s="149"/>
    </row>
    <row r="1168" spans="5:8">
      <c r="E1168" s="149"/>
      <c r="F1168" s="149"/>
      <c r="G1168" s="149"/>
      <c r="H1168" s="149"/>
    </row>
    <row r="1169" spans="5:8">
      <c r="E1169" s="149"/>
      <c r="F1169" s="149"/>
      <c r="G1169" s="149"/>
      <c r="H1169" s="149"/>
    </row>
    <row r="1170" spans="5:8">
      <c r="E1170" s="149"/>
      <c r="F1170" s="149"/>
      <c r="G1170" s="149"/>
      <c r="H1170" s="149"/>
    </row>
    <row r="1171" spans="5:8">
      <c r="E1171" s="149"/>
      <c r="F1171" s="149"/>
      <c r="G1171" s="149"/>
      <c r="H1171" s="149"/>
    </row>
    <row r="1172" spans="5:8">
      <c r="E1172" s="149"/>
      <c r="F1172" s="149"/>
      <c r="G1172" s="149"/>
      <c r="H1172" s="149"/>
    </row>
    <row r="1173" spans="5:8">
      <c r="E1173" s="149"/>
      <c r="F1173" s="149"/>
      <c r="G1173" s="149"/>
      <c r="H1173" s="149"/>
    </row>
    <row r="1174" spans="5:8">
      <c r="E1174" s="149"/>
      <c r="F1174" s="149"/>
      <c r="G1174" s="149"/>
      <c r="H1174" s="149"/>
    </row>
    <row r="1175" spans="5:8">
      <c r="E1175" s="149"/>
      <c r="F1175" s="149"/>
      <c r="G1175" s="149"/>
      <c r="H1175" s="149"/>
    </row>
    <row r="1176" spans="5:8">
      <c r="E1176" s="149"/>
      <c r="F1176" s="149"/>
      <c r="G1176" s="149"/>
      <c r="H1176" s="149"/>
    </row>
    <row r="1177" spans="5:8">
      <c r="E1177" s="149"/>
      <c r="F1177" s="149"/>
      <c r="G1177" s="149"/>
      <c r="H1177" s="149"/>
    </row>
    <row r="1178" spans="5:8">
      <c r="E1178" s="149"/>
      <c r="F1178" s="149"/>
      <c r="G1178" s="149"/>
      <c r="H1178" s="149"/>
    </row>
    <row r="1179" spans="5:8">
      <c r="E1179" s="149"/>
      <c r="F1179" s="149"/>
      <c r="G1179" s="149"/>
      <c r="H1179" s="149"/>
    </row>
    <row r="1180" spans="5:8">
      <c r="E1180" s="149"/>
      <c r="F1180" s="149"/>
      <c r="G1180" s="149"/>
      <c r="H1180" s="149"/>
    </row>
    <row r="1181" spans="5:8">
      <c r="E1181" s="149"/>
      <c r="F1181" s="149"/>
      <c r="G1181" s="149"/>
      <c r="H1181" s="149"/>
    </row>
    <row r="1182" spans="5:8">
      <c r="E1182" s="149"/>
      <c r="F1182" s="149"/>
      <c r="G1182" s="149"/>
      <c r="H1182" s="149"/>
    </row>
    <row r="1183" spans="5:8">
      <c r="E1183" s="149"/>
      <c r="F1183" s="149"/>
      <c r="G1183" s="149"/>
      <c r="H1183" s="149"/>
    </row>
    <row r="1184" spans="5:8">
      <c r="E1184" s="149"/>
      <c r="F1184" s="149"/>
      <c r="G1184" s="149"/>
      <c r="H1184" s="149"/>
    </row>
    <row r="1185" spans="5:8">
      <c r="E1185" s="149"/>
      <c r="F1185" s="149"/>
      <c r="G1185" s="149"/>
      <c r="H1185" s="149"/>
    </row>
    <row r="1186" spans="5:8">
      <c r="E1186" s="149"/>
      <c r="F1186" s="149"/>
      <c r="G1186" s="149"/>
      <c r="H1186" s="149"/>
    </row>
    <row r="1187" spans="5:8">
      <c r="E1187" s="149"/>
      <c r="F1187" s="149"/>
      <c r="G1187" s="149"/>
      <c r="H1187" s="149"/>
    </row>
    <row r="1188" spans="5:8">
      <c r="E1188" s="149"/>
      <c r="F1188" s="149"/>
      <c r="G1188" s="149"/>
      <c r="H1188" s="149"/>
    </row>
    <row r="1189" spans="5:8">
      <c r="E1189" s="149"/>
      <c r="F1189" s="149"/>
      <c r="G1189" s="149"/>
      <c r="H1189" s="149"/>
    </row>
    <row r="1190" spans="5:8">
      <c r="E1190" s="149"/>
      <c r="F1190" s="149"/>
      <c r="G1190" s="149"/>
      <c r="H1190" s="149"/>
    </row>
    <row r="1191" spans="5:8">
      <c r="E1191" s="149"/>
      <c r="F1191" s="149"/>
      <c r="G1191" s="149"/>
      <c r="H1191" s="149"/>
    </row>
    <row r="1192" spans="5:8">
      <c r="E1192" s="149"/>
      <c r="F1192" s="149"/>
      <c r="G1192" s="149"/>
      <c r="H1192" s="149"/>
    </row>
    <row r="1193" spans="5:8">
      <c r="E1193" s="149"/>
      <c r="F1193" s="149"/>
      <c r="G1193" s="149"/>
      <c r="H1193" s="149"/>
    </row>
    <row r="1194" spans="5:8">
      <c r="E1194" s="149"/>
      <c r="F1194" s="149"/>
      <c r="G1194" s="149"/>
      <c r="H1194" s="149"/>
    </row>
    <row r="1195" spans="5:8">
      <c r="E1195" s="149"/>
      <c r="F1195" s="149"/>
      <c r="G1195" s="149"/>
      <c r="H1195" s="149"/>
    </row>
    <row r="1196" spans="5:8">
      <c r="E1196" s="149"/>
      <c r="F1196" s="149"/>
      <c r="G1196" s="149"/>
      <c r="H1196" s="149"/>
    </row>
    <row r="1197" spans="5:8">
      <c r="E1197" s="149"/>
      <c r="F1197" s="149"/>
      <c r="G1197" s="149"/>
      <c r="H1197" s="149"/>
    </row>
    <row r="1198" spans="5:8">
      <c r="E1198" s="149"/>
      <c r="F1198" s="149"/>
      <c r="G1198" s="149"/>
      <c r="H1198" s="149"/>
    </row>
    <row r="1199" spans="5:8">
      <c r="E1199" s="149"/>
      <c r="F1199" s="149"/>
      <c r="G1199" s="149"/>
      <c r="H1199" s="149"/>
    </row>
    <row r="1200" spans="5:8">
      <c r="E1200" s="149"/>
      <c r="F1200" s="149"/>
      <c r="G1200" s="149"/>
      <c r="H1200" s="149"/>
    </row>
    <row r="1201" spans="5:8">
      <c r="E1201" s="149"/>
      <c r="F1201" s="149"/>
      <c r="G1201" s="149"/>
      <c r="H1201" s="149"/>
    </row>
    <row r="1202" spans="5:8">
      <c r="E1202" s="149"/>
      <c r="F1202" s="149"/>
      <c r="G1202" s="149"/>
      <c r="H1202" s="149"/>
    </row>
    <row r="1203" spans="5:8">
      <c r="E1203" s="149"/>
      <c r="F1203" s="149"/>
      <c r="G1203" s="149"/>
      <c r="H1203" s="149"/>
    </row>
    <row r="1204" spans="5:8">
      <c r="E1204" s="149"/>
      <c r="F1204" s="149"/>
      <c r="G1204" s="149"/>
      <c r="H1204" s="149"/>
    </row>
    <row r="1205" spans="5:8">
      <c r="E1205" s="149"/>
      <c r="F1205" s="149"/>
      <c r="G1205" s="149"/>
      <c r="H1205" s="149"/>
    </row>
    <row r="1206" spans="5:8">
      <c r="E1206" s="149"/>
      <c r="F1206" s="149"/>
      <c r="G1206" s="149"/>
      <c r="H1206" s="149"/>
    </row>
    <row r="1207" spans="5:8">
      <c r="E1207" s="149"/>
      <c r="F1207" s="149"/>
      <c r="G1207" s="149"/>
      <c r="H1207" s="149"/>
    </row>
    <row r="1208" spans="5:8">
      <c r="E1208" s="149"/>
      <c r="F1208" s="149"/>
      <c r="G1208" s="149"/>
      <c r="H1208" s="149"/>
    </row>
    <row r="1209" spans="5:8">
      <c r="E1209" s="149"/>
      <c r="F1209" s="149"/>
      <c r="G1209" s="149"/>
      <c r="H1209" s="149"/>
    </row>
    <row r="1210" spans="5:8">
      <c r="E1210" s="149"/>
      <c r="F1210" s="149"/>
      <c r="G1210" s="149"/>
      <c r="H1210" s="149"/>
    </row>
    <row r="1211" spans="5:8">
      <c r="E1211" s="149"/>
      <c r="F1211" s="149"/>
      <c r="G1211" s="149"/>
      <c r="H1211" s="149"/>
    </row>
    <row r="1212" spans="5:8">
      <c r="E1212" s="149"/>
      <c r="F1212" s="149"/>
      <c r="G1212" s="149"/>
      <c r="H1212" s="149"/>
    </row>
    <row r="1213" spans="5:8">
      <c r="E1213" s="149"/>
      <c r="F1213" s="149"/>
      <c r="G1213" s="149"/>
      <c r="H1213" s="149"/>
    </row>
    <row r="1214" spans="5:8">
      <c r="E1214" s="149"/>
      <c r="F1214" s="149"/>
      <c r="G1214" s="149"/>
      <c r="H1214" s="149"/>
    </row>
    <row r="1215" spans="5:8">
      <c r="E1215" s="149"/>
      <c r="F1215" s="149"/>
      <c r="G1215" s="149"/>
      <c r="H1215" s="149"/>
    </row>
    <row r="1216" spans="5:8">
      <c r="E1216" s="149"/>
      <c r="F1216" s="149"/>
      <c r="G1216" s="149"/>
      <c r="H1216" s="149"/>
    </row>
    <row r="1217" spans="5:8">
      <c r="E1217" s="149"/>
      <c r="F1217" s="149"/>
      <c r="G1217" s="149"/>
      <c r="H1217" s="149"/>
    </row>
    <row r="1218" spans="5:8">
      <c r="E1218" s="149"/>
      <c r="F1218" s="149"/>
      <c r="G1218" s="149"/>
      <c r="H1218" s="149"/>
    </row>
    <row r="1219" spans="5:8">
      <c r="E1219" s="149"/>
      <c r="F1219" s="149"/>
      <c r="G1219" s="149"/>
      <c r="H1219" s="149"/>
    </row>
    <row r="1220" spans="5:8">
      <c r="E1220" s="149"/>
      <c r="F1220" s="149"/>
      <c r="G1220" s="149"/>
      <c r="H1220" s="149"/>
    </row>
    <row r="1221" spans="5:8">
      <c r="E1221" s="149"/>
      <c r="F1221" s="149"/>
      <c r="G1221" s="149"/>
      <c r="H1221" s="149"/>
    </row>
    <row r="1222" spans="5:8">
      <c r="E1222" s="149"/>
      <c r="F1222" s="149"/>
      <c r="G1222" s="149"/>
      <c r="H1222" s="149"/>
    </row>
    <row r="1223" spans="5:8">
      <c r="E1223" s="149"/>
      <c r="F1223" s="149"/>
      <c r="G1223" s="149"/>
      <c r="H1223" s="149"/>
    </row>
    <row r="1224" spans="5:8">
      <c r="E1224" s="149"/>
      <c r="F1224" s="149"/>
      <c r="G1224" s="149"/>
      <c r="H1224" s="149"/>
    </row>
    <row r="1225" spans="5:8">
      <c r="E1225" s="149"/>
      <c r="F1225" s="149"/>
      <c r="G1225" s="149"/>
      <c r="H1225" s="149"/>
    </row>
    <row r="1226" spans="5:8">
      <c r="E1226" s="149"/>
      <c r="F1226" s="149"/>
      <c r="G1226" s="149"/>
      <c r="H1226" s="149"/>
    </row>
    <row r="1227" spans="5:8">
      <c r="E1227" s="149"/>
      <c r="F1227" s="149"/>
      <c r="G1227" s="149"/>
      <c r="H1227" s="149"/>
    </row>
    <row r="1228" spans="5:8">
      <c r="E1228" s="149"/>
      <c r="F1228" s="149"/>
      <c r="G1228" s="149"/>
      <c r="H1228" s="149"/>
    </row>
    <row r="1229" spans="5:8">
      <c r="E1229" s="149"/>
      <c r="F1229" s="149"/>
      <c r="G1229" s="149"/>
      <c r="H1229" s="149"/>
    </row>
    <row r="1230" spans="5:8">
      <c r="E1230" s="149"/>
      <c r="F1230" s="149"/>
      <c r="G1230" s="149"/>
      <c r="H1230" s="149"/>
    </row>
    <row r="1231" spans="5:8">
      <c r="E1231" s="149"/>
      <c r="F1231" s="149"/>
      <c r="G1231" s="149"/>
      <c r="H1231" s="149"/>
    </row>
    <row r="1232" spans="5:8">
      <c r="E1232" s="149"/>
      <c r="F1232" s="149"/>
      <c r="G1232" s="149"/>
      <c r="H1232" s="149"/>
    </row>
    <row r="1233" spans="5:8">
      <c r="E1233" s="149"/>
      <c r="F1233" s="149"/>
      <c r="G1233" s="149"/>
      <c r="H1233" s="149"/>
    </row>
    <row r="1234" spans="5:8">
      <c r="E1234" s="149"/>
      <c r="F1234" s="149"/>
      <c r="G1234" s="149"/>
      <c r="H1234" s="149"/>
    </row>
    <row r="1235" spans="5:8">
      <c r="E1235" s="149"/>
      <c r="F1235" s="149"/>
      <c r="G1235" s="149"/>
      <c r="H1235" s="149"/>
    </row>
    <row r="1236" spans="5:8">
      <c r="E1236" s="149"/>
      <c r="F1236" s="149"/>
      <c r="G1236" s="149"/>
      <c r="H1236" s="149"/>
    </row>
    <row r="1237" spans="5:8">
      <c r="E1237" s="149"/>
      <c r="F1237" s="149"/>
      <c r="G1237" s="149"/>
      <c r="H1237" s="149"/>
    </row>
    <row r="1238" spans="5:8">
      <c r="E1238" s="149"/>
      <c r="F1238" s="149"/>
      <c r="G1238" s="149"/>
      <c r="H1238" s="149"/>
    </row>
    <row r="1239" spans="5:8">
      <c r="E1239" s="149"/>
      <c r="F1239" s="149"/>
      <c r="G1239" s="149"/>
      <c r="H1239" s="149"/>
    </row>
    <row r="1240" spans="5:8">
      <c r="E1240" s="149"/>
      <c r="F1240" s="149"/>
      <c r="G1240" s="149"/>
      <c r="H1240" s="149"/>
    </row>
    <row r="1241" spans="5:8">
      <c r="E1241" s="149"/>
      <c r="F1241" s="149"/>
      <c r="G1241" s="149"/>
      <c r="H1241" s="149"/>
    </row>
    <row r="1242" spans="5:8">
      <c r="E1242" s="149"/>
      <c r="F1242" s="149"/>
      <c r="G1242" s="149"/>
      <c r="H1242" s="149"/>
    </row>
    <row r="1243" spans="5:8">
      <c r="E1243" s="149"/>
      <c r="F1243" s="149"/>
      <c r="G1243" s="149"/>
      <c r="H1243" s="149"/>
    </row>
    <row r="1244" spans="5:8">
      <c r="E1244" s="149"/>
      <c r="F1244" s="149"/>
      <c r="G1244" s="149"/>
      <c r="H1244" s="149"/>
    </row>
    <row r="1245" spans="5:8">
      <c r="E1245" s="149"/>
      <c r="F1245" s="149"/>
      <c r="G1245" s="149"/>
      <c r="H1245" s="149"/>
    </row>
    <row r="1246" spans="5:8">
      <c r="E1246" s="149"/>
      <c r="F1246" s="149"/>
      <c r="G1246" s="149"/>
      <c r="H1246" s="149"/>
    </row>
    <row r="1247" spans="5:8">
      <c r="E1247" s="149"/>
      <c r="F1247" s="149"/>
      <c r="G1247" s="149"/>
      <c r="H1247" s="149"/>
    </row>
    <row r="1248" spans="5:8">
      <c r="E1248" s="149"/>
      <c r="F1248" s="149"/>
      <c r="G1248" s="149"/>
      <c r="H1248" s="149"/>
    </row>
    <row r="1249" spans="5:8">
      <c r="E1249" s="149"/>
      <c r="F1249" s="149"/>
      <c r="G1249" s="149"/>
      <c r="H1249" s="149"/>
    </row>
    <row r="1250" spans="5:8">
      <c r="E1250" s="149"/>
      <c r="F1250" s="149"/>
      <c r="G1250" s="149"/>
      <c r="H1250" s="149"/>
    </row>
    <row r="1251" spans="5:8">
      <c r="E1251" s="149"/>
      <c r="F1251" s="149"/>
      <c r="G1251" s="149"/>
      <c r="H1251" s="149"/>
    </row>
    <row r="1252" spans="5:8">
      <c r="E1252" s="149"/>
      <c r="F1252" s="149"/>
      <c r="G1252" s="149"/>
      <c r="H1252" s="149"/>
    </row>
    <row r="1253" spans="5:8">
      <c r="E1253" s="149"/>
      <c r="F1253" s="149"/>
      <c r="G1253" s="149"/>
      <c r="H1253" s="149"/>
    </row>
    <row r="1254" spans="5:8">
      <c r="E1254" s="149"/>
      <c r="F1254" s="149"/>
      <c r="G1254" s="149"/>
      <c r="H1254" s="149"/>
    </row>
    <row r="1255" spans="5:8">
      <c r="E1255" s="149"/>
      <c r="F1255" s="149"/>
      <c r="G1255" s="149"/>
      <c r="H1255" s="149"/>
    </row>
    <row r="1256" spans="5:8">
      <c r="E1256" s="149"/>
      <c r="F1256" s="149"/>
      <c r="G1256" s="149"/>
      <c r="H1256" s="149"/>
    </row>
    <row r="1257" spans="5:8">
      <c r="E1257" s="149"/>
      <c r="F1257" s="149"/>
      <c r="G1257" s="149"/>
      <c r="H1257" s="149"/>
    </row>
    <row r="1258" spans="5:8">
      <c r="E1258" s="149"/>
      <c r="F1258" s="149"/>
      <c r="G1258" s="149"/>
      <c r="H1258" s="149"/>
    </row>
    <row r="1259" spans="5:8">
      <c r="E1259" s="149"/>
      <c r="F1259" s="149"/>
      <c r="G1259" s="149"/>
      <c r="H1259" s="149"/>
    </row>
    <row r="1260" spans="5:8">
      <c r="E1260" s="149"/>
      <c r="F1260" s="149"/>
      <c r="G1260" s="149"/>
      <c r="H1260" s="149"/>
    </row>
    <row r="1261" spans="5:8">
      <c r="E1261" s="149"/>
      <c r="F1261" s="149"/>
      <c r="G1261" s="149"/>
      <c r="H1261" s="149"/>
    </row>
    <row r="1262" spans="5:8">
      <c r="E1262" s="149"/>
      <c r="F1262" s="149"/>
      <c r="G1262" s="149"/>
      <c r="H1262" s="149"/>
    </row>
    <row r="1263" spans="5:8">
      <c r="E1263" s="149"/>
      <c r="F1263" s="149"/>
      <c r="G1263" s="149"/>
      <c r="H1263" s="149"/>
    </row>
    <row r="1264" spans="5:8">
      <c r="E1264" s="149"/>
      <c r="F1264" s="149"/>
      <c r="G1264" s="149"/>
      <c r="H1264" s="149"/>
    </row>
    <row r="1265" spans="5:8">
      <c r="E1265" s="149"/>
      <c r="F1265" s="149"/>
      <c r="G1265" s="149"/>
      <c r="H1265" s="149"/>
    </row>
    <row r="1266" spans="5:8">
      <c r="E1266" s="149"/>
      <c r="F1266" s="149"/>
      <c r="G1266" s="149"/>
      <c r="H1266" s="149"/>
    </row>
    <row r="1267" spans="5:8">
      <c r="E1267" s="149"/>
      <c r="F1267" s="149"/>
      <c r="G1267" s="149"/>
      <c r="H1267" s="149"/>
    </row>
    <row r="1268" spans="5:8">
      <c r="E1268" s="149"/>
      <c r="F1268" s="149"/>
      <c r="G1268" s="149"/>
      <c r="H1268" s="149"/>
    </row>
    <row r="1269" spans="5:8">
      <c r="E1269" s="149"/>
      <c r="F1269" s="149"/>
      <c r="G1269" s="149"/>
      <c r="H1269" s="149"/>
    </row>
    <row r="1270" spans="5:8">
      <c r="E1270" s="149"/>
      <c r="F1270" s="149"/>
      <c r="G1270" s="149"/>
      <c r="H1270" s="149"/>
    </row>
    <row r="1271" spans="5:8">
      <c r="E1271" s="149"/>
      <c r="F1271" s="149"/>
      <c r="G1271" s="149"/>
      <c r="H1271" s="149"/>
    </row>
    <row r="1272" spans="5:8">
      <c r="E1272" s="149"/>
      <c r="F1272" s="149"/>
      <c r="G1272" s="149"/>
      <c r="H1272" s="149"/>
    </row>
    <row r="1273" spans="5:8">
      <c r="E1273" s="149"/>
      <c r="F1273" s="149"/>
      <c r="G1273" s="149"/>
      <c r="H1273" s="149"/>
    </row>
    <row r="1274" spans="5:8">
      <c r="E1274" s="149"/>
      <c r="F1274" s="149"/>
      <c r="G1274" s="149"/>
      <c r="H1274" s="149"/>
    </row>
    <row r="1275" spans="5:8">
      <c r="E1275" s="149"/>
      <c r="F1275" s="149"/>
      <c r="G1275" s="149"/>
      <c r="H1275" s="149"/>
    </row>
    <row r="1276" spans="5:8">
      <c r="E1276" s="149"/>
      <c r="F1276" s="149"/>
      <c r="G1276" s="149"/>
      <c r="H1276" s="149"/>
    </row>
    <row r="1277" spans="5:8">
      <c r="E1277" s="149"/>
      <c r="F1277" s="149"/>
      <c r="G1277" s="149"/>
      <c r="H1277" s="149"/>
    </row>
    <row r="1278" spans="5:8">
      <c r="E1278" s="149"/>
      <c r="F1278" s="149"/>
      <c r="G1278" s="149"/>
      <c r="H1278" s="149"/>
    </row>
    <row r="1279" spans="5:8">
      <c r="E1279" s="149"/>
      <c r="F1279" s="149"/>
      <c r="G1279" s="149"/>
      <c r="H1279" s="149"/>
    </row>
    <row r="1280" spans="5:8">
      <c r="E1280" s="149"/>
      <c r="F1280" s="149"/>
      <c r="G1280" s="149"/>
      <c r="H1280" s="149"/>
    </row>
    <row r="1281" spans="5:8">
      <c r="E1281" s="149"/>
      <c r="F1281" s="149"/>
      <c r="G1281" s="149"/>
      <c r="H1281" s="149"/>
    </row>
    <row r="1282" spans="5:8">
      <c r="E1282" s="149"/>
      <c r="F1282" s="149"/>
      <c r="G1282" s="149"/>
      <c r="H1282" s="149"/>
    </row>
    <row r="1283" spans="5:8">
      <c r="E1283" s="149"/>
      <c r="F1283" s="149"/>
      <c r="G1283" s="149"/>
      <c r="H1283" s="149"/>
    </row>
    <row r="1284" spans="5:8">
      <c r="E1284" s="149"/>
      <c r="F1284" s="149"/>
      <c r="G1284" s="149"/>
      <c r="H1284" s="149"/>
    </row>
    <row r="1285" spans="5:8">
      <c r="E1285" s="149"/>
      <c r="F1285" s="149"/>
      <c r="G1285" s="149"/>
      <c r="H1285" s="149"/>
    </row>
    <row r="1286" spans="5:8">
      <c r="E1286" s="149"/>
      <c r="F1286" s="149"/>
      <c r="G1286" s="149"/>
      <c r="H1286" s="149"/>
    </row>
    <row r="1287" spans="5:8">
      <c r="E1287" s="149"/>
      <c r="F1287" s="149"/>
      <c r="G1287" s="149"/>
      <c r="H1287" s="149"/>
    </row>
    <row r="1288" spans="5:8">
      <c r="E1288" s="149"/>
      <c r="F1288" s="149"/>
      <c r="G1288" s="149"/>
      <c r="H1288" s="149"/>
    </row>
    <row r="1289" spans="5:8">
      <c r="E1289" s="149"/>
      <c r="F1289" s="149"/>
      <c r="G1289" s="149"/>
      <c r="H1289" s="149"/>
    </row>
    <row r="1290" spans="5:8">
      <c r="E1290" s="149"/>
      <c r="F1290" s="149"/>
      <c r="G1290" s="149"/>
      <c r="H1290" s="149"/>
    </row>
    <row r="1291" spans="5:8">
      <c r="E1291" s="149"/>
      <c r="F1291" s="149"/>
      <c r="G1291" s="149"/>
      <c r="H1291" s="149"/>
    </row>
    <row r="1292" spans="5:8">
      <c r="E1292" s="149"/>
      <c r="F1292" s="149"/>
      <c r="G1292" s="149"/>
      <c r="H1292" s="149"/>
    </row>
    <row r="1293" spans="5:8">
      <c r="E1293" s="149"/>
      <c r="F1293" s="149"/>
      <c r="G1293" s="149"/>
      <c r="H1293" s="149"/>
    </row>
    <row r="1294" spans="5:8">
      <c r="E1294" s="149"/>
      <c r="F1294" s="149"/>
      <c r="G1294" s="149"/>
      <c r="H1294" s="149"/>
    </row>
    <row r="1295" spans="5:8">
      <c r="E1295" s="149"/>
      <c r="F1295" s="149"/>
      <c r="G1295" s="149"/>
      <c r="H1295" s="149"/>
    </row>
    <row r="1296" spans="5:8">
      <c r="E1296" s="149"/>
      <c r="F1296" s="149"/>
      <c r="G1296" s="149"/>
      <c r="H1296" s="149"/>
    </row>
    <row r="1297" spans="5:8">
      <c r="E1297" s="149"/>
      <c r="F1297" s="149"/>
      <c r="G1297" s="149"/>
      <c r="H1297" s="149"/>
    </row>
    <row r="1298" spans="5:8">
      <c r="E1298" s="149"/>
      <c r="F1298" s="149"/>
      <c r="G1298" s="149"/>
      <c r="H1298" s="149"/>
    </row>
    <row r="1299" spans="5:8">
      <c r="E1299" s="149"/>
      <c r="F1299" s="149"/>
      <c r="G1299" s="149"/>
      <c r="H1299" s="149"/>
    </row>
    <row r="1300" spans="5:8">
      <c r="E1300" s="149"/>
      <c r="F1300" s="149"/>
      <c r="G1300" s="149"/>
      <c r="H1300" s="149"/>
    </row>
    <row r="1301" spans="5:8">
      <c r="E1301" s="149"/>
      <c r="F1301" s="149"/>
      <c r="G1301" s="149"/>
      <c r="H1301" s="149"/>
    </row>
    <row r="1302" spans="5:8">
      <c r="E1302" s="149"/>
      <c r="F1302" s="149"/>
      <c r="G1302" s="149"/>
      <c r="H1302" s="149"/>
    </row>
    <row r="1303" spans="5:8">
      <c r="E1303" s="149"/>
      <c r="F1303" s="149"/>
      <c r="G1303" s="149"/>
      <c r="H1303" s="149"/>
    </row>
    <row r="1304" spans="5:8">
      <c r="E1304" s="149"/>
      <c r="F1304" s="149"/>
      <c r="G1304" s="149"/>
      <c r="H1304" s="149"/>
    </row>
    <row r="1305" spans="5:8">
      <c r="E1305" s="149"/>
      <c r="F1305" s="149"/>
      <c r="G1305" s="149"/>
      <c r="H1305" s="149"/>
    </row>
    <row r="1306" spans="5:8">
      <c r="E1306" s="149"/>
      <c r="F1306" s="149"/>
      <c r="G1306" s="149"/>
      <c r="H1306" s="149"/>
    </row>
    <row r="1307" spans="5:8">
      <c r="E1307" s="149"/>
      <c r="F1307" s="149"/>
      <c r="G1307" s="149"/>
      <c r="H1307" s="149"/>
    </row>
    <row r="1308" spans="5:8">
      <c r="E1308" s="149"/>
      <c r="F1308" s="149"/>
      <c r="G1308" s="149"/>
      <c r="H1308" s="149"/>
    </row>
    <row r="1309" spans="5:8">
      <c r="E1309" s="149"/>
      <c r="F1309" s="149"/>
      <c r="G1309" s="149"/>
      <c r="H1309" s="149"/>
    </row>
    <row r="1310" spans="5:8">
      <c r="E1310" s="149"/>
      <c r="F1310" s="149"/>
      <c r="G1310" s="149"/>
      <c r="H1310" s="149"/>
    </row>
    <row r="1311" spans="5:8">
      <c r="E1311" s="149"/>
      <c r="F1311" s="149"/>
      <c r="G1311" s="149"/>
      <c r="H1311" s="149"/>
    </row>
    <row r="1312" spans="5:8">
      <c r="E1312" s="149"/>
      <c r="F1312" s="149"/>
      <c r="G1312" s="149"/>
      <c r="H1312" s="149"/>
    </row>
    <row r="1313" spans="5:8">
      <c r="E1313" s="149"/>
      <c r="F1313" s="149"/>
      <c r="G1313" s="149"/>
      <c r="H1313" s="149"/>
    </row>
    <row r="1314" spans="5:8">
      <c r="E1314" s="149"/>
      <c r="F1314" s="149"/>
      <c r="G1314" s="149"/>
      <c r="H1314" s="149"/>
    </row>
    <row r="1315" spans="5:8">
      <c r="E1315" s="149"/>
      <c r="F1315" s="149"/>
      <c r="G1315" s="149"/>
      <c r="H1315" s="149"/>
    </row>
    <row r="1316" spans="5:8">
      <c r="E1316" s="149"/>
      <c r="F1316" s="149"/>
      <c r="G1316" s="149"/>
      <c r="H1316" s="149"/>
    </row>
    <row r="1317" spans="5:8">
      <c r="E1317" s="149"/>
      <c r="F1317" s="149"/>
      <c r="G1317" s="149"/>
      <c r="H1317" s="149"/>
    </row>
    <row r="1318" spans="5:8">
      <c r="E1318" s="149"/>
      <c r="F1318" s="149"/>
      <c r="G1318" s="149"/>
      <c r="H1318" s="149"/>
    </row>
    <row r="1319" spans="5:8">
      <c r="E1319" s="149"/>
      <c r="F1319" s="149"/>
      <c r="G1319" s="149"/>
      <c r="H1319" s="149"/>
    </row>
    <row r="1320" spans="5:8">
      <c r="E1320" s="149"/>
      <c r="F1320" s="149"/>
      <c r="G1320" s="149"/>
      <c r="H1320" s="149"/>
    </row>
    <row r="1321" spans="5:8">
      <c r="E1321" s="149"/>
      <c r="F1321" s="149"/>
      <c r="G1321" s="149"/>
      <c r="H1321" s="149"/>
    </row>
    <row r="1322" spans="5:8">
      <c r="E1322" s="149"/>
      <c r="F1322" s="149"/>
      <c r="G1322" s="149"/>
      <c r="H1322" s="149"/>
    </row>
    <row r="1323" spans="5:8">
      <c r="E1323" s="149"/>
      <c r="F1323" s="149"/>
      <c r="G1323" s="149"/>
      <c r="H1323" s="149"/>
    </row>
    <row r="1324" spans="5:8">
      <c r="E1324" s="149"/>
      <c r="F1324" s="149"/>
      <c r="G1324" s="149"/>
      <c r="H1324" s="149"/>
    </row>
    <row r="1325" spans="5:8">
      <c r="E1325" s="149"/>
      <c r="F1325" s="149"/>
      <c r="G1325" s="149"/>
      <c r="H1325" s="149"/>
    </row>
    <row r="1326" spans="5:8">
      <c r="E1326" s="149"/>
      <c r="F1326" s="149"/>
      <c r="G1326" s="149"/>
      <c r="H1326" s="149"/>
    </row>
    <row r="1327" spans="5:8">
      <c r="E1327" s="149"/>
      <c r="F1327" s="149"/>
      <c r="G1327" s="149"/>
      <c r="H1327" s="149"/>
    </row>
    <row r="1328" spans="5:8">
      <c r="E1328" s="149"/>
      <c r="F1328" s="149"/>
      <c r="G1328" s="149"/>
      <c r="H1328" s="149"/>
    </row>
    <row r="1329" spans="5:8">
      <c r="E1329" s="149"/>
      <c r="F1329" s="149"/>
      <c r="G1329" s="149"/>
      <c r="H1329" s="149"/>
    </row>
    <row r="1330" spans="5:8">
      <c r="E1330" s="149"/>
      <c r="F1330" s="149"/>
      <c r="G1330" s="149"/>
      <c r="H1330" s="149"/>
    </row>
    <row r="1331" spans="5:8">
      <c r="E1331" s="149"/>
      <c r="F1331" s="149"/>
      <c r="G1331" s="149"/>
      <c r="H1331" s="149"/>
    </row>
    <row r="1332" spans="5:8">
      <c r="E1332" s="149"/>
      <c r="F1332" s="149"/>
      <c r="G1332" s="149"/>
      <c r="H1332" s="149"/>
    </row>
    <row r="1333" spans="5:8">
      <c r="E1333" s="149"/>
      <c r="F1333" s="149"/>
      <c r="G1333" s="149"/>
      <c r="H1333" s="149"/>
    </row>
    <row r="1334" spans="5:8">
      <c r="E1334" s="149"/>
      <c r="F1334" s="149"/>
      <c r="G1334" s="149"/>
      <c r="H1334" s="149"/>
    </row>
    <row r="1335" spans="5:8">
      <c r="E1335" s="149"/>
      <c r="F1335" s="149"/>
      <c r="G1335" s="149"/>
      <c r="H1335" s="149"/>
    </row>
    <row r="1336" spans="5:8">
      <c r="E1336" s="149"/>
      <c r="F1336" s="149"/>
      <c r="G1336" s="149"/>
      <c r="H1336" s="149"/>
    </row>
    <row r="1337" spans="5:8">
      <c r="E1337" s="149"/>
      <c r="F1337" s="149"/>
      <c r="G1337" s="149"/>
      <c r="H1337" s="149"/>
    </row>
    <row r="1338" spans="5:8">
      <c r="E1338" s="149"/>
      <c r="F1338" s="149"/>
      <c r="G1338" s="149"/>
      <c r="H1338" s="149"/>
    </row>
    <row r="1339" spans="5:8">
      <c r="E1339" s="149"/>
      <c r="F1339" s="149"/>
      <c r="G1339" s="149"/>
      <c r="H1339" s="149"/>
    </row>
    <row r="1340" spans="5:8">
      <c r="E1340" s="149"/>
      <c r="F1340" s="149"/>
      <c r="G1340" s="149"/>
      <c r="H1340" s="149"/>
    </row>
    <row r="1341" spans="5:8">
      <c r="E1341" s="149"/>
      <c r="F1341" s="149"/>
      <c r="G1341" s="149"/>
      <c r="H1341" s="149"/>
    </row>
    <row r="1342" spans="5:8">
      <c r="E1342" s="149"/>
      <c r="F1342" s="149"/>
      <c r="G1342" s="149"/>
      <c r="H1342" s="149"/>
    </row>
    <row r="1343" spans="5:8">
      <c r="E1343" s="149"/>
      <c r="F1343" s="149"/>
      <c r="G1343" s="149"/>
      <c r="H1343" s="149"/>
    </row>
    <row r="1344" spans="5:8">
      <c r="E1344" s="149"/>
      <c r="F1344" s="149"/>
      <c r="G1344" s="149"/>
      <c r="H1344" s="149"/>
    </row>
    <row r="1345" spans="5:8">
      <c r="E1345" s="149"/>
      <c r="F1345" s="149"/>
      <c r="G1345" s="149"/>
      <c r="H1345" s="149"/>
    </row>
    <row r="1346" spans="5:8">
      <c r="E1346" s="149"/>
      <c r="F1346" s="149"/>
      <c r="G1346" s="149"/>
      <c r="H1346" s="149"/>
    </row>
    <row r="1347" spans="5:8">
      <c r="E1347" s="149"/>
      <c r="F1347" s="149"/>
      <c r="G1347" s="149"/>
      <c r="H1347" s="149"/>
    </row>
    <row r="1348" spans="5:8">
      <c r="E1348" s="149"/>
      <c r="F1348" s="149"/>
      <c r="G1348" s="149"/>
      <c r="H1348" s="149"/>
    </row>
    <row r="1349" spans="5:8">
      <c r="E1349" s="149"/>
      <c r="F1349" s="149"/>
      <c r="G1349" s="149"/>
      <c r="H1349" s="149"/>
    </row>
    <row r="1350" spans="5:8">
      <c r="E1350" s="149"/>
      <c r="F1350" s="149"/>
      <c r="G1350" s="149"/>
      <c r="H1350" s="149"/>
    </row>
    <row r="1351" spans="5:8">
      <c r="E1351" s="149"/>
      <c r="F1351" s="149"/>
      <c r="G1351" s="149"/>
      <c r="H1351" s="149"/>
    </row>
    <row r="1352" spans="5:8">
      <c r="E1352" s="149"/>
      <c r="F1352" s="149"/>
      <c r="G1352" s="149"/>
      <c r="H1352" s="149"/>
    </row>
    <row r="1353" spans="5:8">
      <c r="E1353" s="149"/>
      <c r="F1353" s="149"/>
      <c r="G1353" s="149"/>
      <c r="H1353" s="149"/>
    </row>
    <row r="1354" spans="5:8">
      <c r="E1354" s="149"/>
      <c r="F1354" s="149"/>
      <c r="G1354" s="149"/>
      <c r="H1354" s="149"/>
    </row>
    <row r="1355" spans="5:8">
      <c r="E1355" s="149"/>
      <c r="F1355" s="149"/>
      <c r="G1355" s="149"/>
      <c r="H1355" s="149"/>
    </row>
    <row r="1356" spans="5:8">
      <c r="E1356" s="149"/>
      <c r="F1356" s="149"/>
      <c r="G1356" s="149"/>
      <c r="H1356" s="149"/>
    </row>
    <row r="1357" spans="5:8">
      <c r="E1357" s="149"/>
      <c r="F1357" s="149"/>
      <c r="G1357" s="149"/>
      <c r="H1357" s="149"/>
    </row>
    <row r="1358" spans="5:8">
      <c r="E1358" s="149"/>
      <c r="F1358" s="149"/>
      <c r="G1358" s="149"/>
      <c r="H1358" s="149"/>
    </row>
    <row r="1359" spans="5:8">
      <c r="E1359" s="149"/>
      <c r="F1359" s="149"/>
      <c r="G1359" s="149"/>
      <c r="H1359" s="149"/>
    </row>
    <row r="1360" spans="5:8">
      <c r="E1360" s="149"/>
      <c r="F1360" s="149"/>
      <c r="G1360" s="149"/>
      <c r="H1360" s="149"/>
    </row>
    <row r="1361" spans="5:8">
      <c r="E1361" s="149"/>
      <c r="F1361" s="149"/>
      <c r="G1361" s="149"/>
      <c r="H1361" s="149"/>
    </row>
    <row r="1362" spans="5:8">
      <c r="E1362" s="149"/>
      <c r="F1362" s="149"/>
      <c r="G1362" s="149"/>
      <c r="H1362" s="149"/>
    </row>
    <row r="1363" spans="5:8">
      <c r="E1363" s="149"/>
      <c r="F1363" s="149"/>
      <c r="G1363" s="149"/>
      <c r="H1363" s="149"/>
    </row>
    <row r="1364" spans="5:8">
      <c r="E1364" s="149"/>
      <c r="F1364" s="149"/>
      <c r="G1364" s="149"/>
      <c r="H1364" s="149"/>
    </row>
    <row r="1365" spans="5:8">
      <c r="E1365" s="149"/>
      <c r="F1365" s="149"/>
      <c r="G1365" s="149"/>
      <c r="H1365" s="149"/>
    </row>
    <row r="1366" spans="5:8">
      <c r="E1366" s="149"/>
      <c r="F1366" s="149"/>
      <c r="G1366" s="149"/>
      <c r="H1366" s="149"/>
    </row>
    <row r="1367" spans="5:8">
      <c r="E1367" s="149"/>
      <c r="F1367" s="149"/>
      <c r="G1367" s="149"/>
      <c r="H1367" s="149"/>
    </row>
    <row r="1368" spans="5:8">
      <c r="E1368" s="149"/>
      <c r="F1368" s="149"/>
      <c r="G1368" s="149"/>
      <c r="H1368" s="149"/>
    </row>
    <row r="1369" spans="5:8">
      <c r="E1369" s="149"/>
      <c r="F1369" s="149"/>
      <c r="G1369" s="149"/>
      <c r="H1369" s="149"/>
    </row>
    <row r="1370" spans="5:8">
      <c r="E1370" s="149"/>
      <c r="F1370" s="149"/>
      <c r="G1370" s="149"/>
      <c r="H1370" s="149"/>
    </row>
    <row r="1371" spans="5:8">
      <c r="E1371" s="149"/>
      <c r="F1371" s="149"/>
      <c r="G1371" s="149"/>
      <c r="H1371" s="149"/>
    </row>
    <row r="1372" spans="5:8">
      <c r="E1372" s="149"/>
      <c r="F1372" s="149"/>
      <c r="G1372" s="149"/>
      <c r="H1372" s="149"/>
    </row>
    <row r="1373" spans="5:8">
      <c r="E1373" s="149"/>
      <c r="F1373" s="149"/>
      <c r="G1373" s="149"/>
      <c r="H1373" s="149"/>
    </row>
    <row r="1374" spans="5:8">
      <c r="E1374" s="149"/>
      <c r="F1374" s="149"/>
      <c r="G1374" s="149"/>
      <c r="H1374" s="149"/>
    </row>
    <row r="1375" spans="5:8">
      <c r="E1375" s="149"/>
      <c r="F1375" s="149"/>
      <c r="G1375" s="149"/>
      <c r="H1375" s="149"/>
    </row>
    <row r="1376" spans="5:8">
      <c r="E1376" s="149"/>
      <c r="F1376" s="149"/>
      <c r="G1376" s="149"/>
      <c r="H1376" s="149"/>
    </row>
    <row r="1377" spans="5:8">
      <c r="E1377" s="149"/>
      <c r="F1377" s="149"/>
      <c r="G1377" s="149"/>
      <c r="H1377" s="149"/>
    </row>
    <row r="1378" spans="5:8">
      <c r="E1378" s="149"/>
      <c r="F1378" s="149"/>
      <c r="G1378" s="149"/>
      <c r="H1378" s="149"/>
    </row>
    <row r="1379" spans="5:8">
      <c r="E1379" s="149"/>
      <c r="F1379" s="149"/>
      <c r="G1379" s="149"/>
      <c r="H1379" s="149"/>
    </row>
    <row r="1380" spans="5:8">
      <c r="E1380" s="149"/>
      <c r="F1380" s="149"/>
      <c r="G1380" s="149"/>
      <c r="H1380" s="149"/>
    </row>
    <row r="1381" spans="5:8">
      <c r="E1381" s="149"/>
      <c r="F1381" s="149"/>
      <c r="G1381" s="149"/>
      <c r="H1381" s="149"/>
    </row>
    <row r="1382" spans="5:8">
      <c r="E1382" s="149"/>
      <c r="F1382" s="149"/>
      <c r="G1382" s="149"/>
      <c r="H1382" s="149"/>
    </row>
    <row r="1383" spans="5:8">
      <c r="E1383" s="149"/>
      <c r="F1383" s="149"/>
      <c r="G1383" s="149"/>
      <c r="H1383" s="149"/>
    </row>
    <row r="1384" spans="5:8">
      <c r="E1384" s="149"/>
      <c r="F1384" s="149"/>
      <c r="G1384" s="149"/>
      <c r="H1384" s="149"/>
    </row>
    <row r="1385" spans="5:8">
      <c r="E1385" s="149"/>
      <c r="F1385" s="149"/>
      <c r="G1385" s="149"/>
      <c r="H1385" s="149"/>
    </row>
    <row r="1386" spans="5:8">
      <c r="E1386" s="149"/>
      <c r="F1386" s="149"/>
      <c r="G1386" s="149"/>
      <c r="H1386" s="149"/>
    </row>
    <row r="1387" spans="5:8">
      <c r="E1387" s="149"/>
      <c r="F1387" s="149"/>
      <c r="G1387" s="149"/>
      <c r="H1387" s="149"/>
    </row>
    <row r="1388" spans="5:8">
      <c r="E1388" s="149"/>
      <c r="F1388" s="149"/>
      <c r="G1388" s="149"/>
      <c r="H1388" s="149"/>
    </row>
    <row r="1389" spans="5:8">
      <c r="E1389" s="149"/>
      <c r="F1389" s="149"/>
      <c r="G1389" s="149"/>
      <c r="H1389" s="149"/>
    </row>
    <row r="1390" spans="5:8">
      <c r="E1390" s="149"/>
      <c r="F1390" s="149"/>
      <c r="G1390" s="149"/>
      <c r="H1390" s="149"/>
    </row>
    <row r="1391" spans="5:8">
      <c r="E1391" s="149"/>
      <c r="F1391" s="149"/>
      <c r="G1391" s="149"/>
      <c r="H1391" s="149"/>
    </row>
    <row r="1392" spans="5:8">
      <c r="E1392" s="149"/>
      <c r="F1392" s="149"/>
      <c r="G1392" s="149"/>
      <c r="H1392" s="149"/>
    </row>
    <row r="1393" spans="5:8">
      <c r="E1393" s="149"/>
      <c r="F1393" s="149"/>
      <c r="G1393" s="149"/>
      <c r="H1393" s="149"/>
    </row>
    <row r="1394" spans="5:8">
      <c r="E1394" s="149"/>
      <c r="F1394" s="149"/>
      <c r="G1394" s="149"/>
      <c r="H1394" s="149"/>
    </row>
    <row r="1395" spans="5:8">
      <c r="E1395" s="149"/>
      <c r="F1395" s="149"/>
      <c r="G1395" s="149"/>
      <c r="H1395" s="149"/>
    </row>
    <row r="1396" spans="5:8">
      <c r="E1396" s="149"/>
      <c r="F1396" s="149"/>
      <c r="G1396" s="149"/>
      <c r="H1396" s="149"/>
    </row>
    <row r="1397" spans="5:8">
      <c r="E1397" s="149"/>
      <c r="F1397" s="149"/>
      <c r="G1397" s="149"/>
      <c r="H1397" s="149"/>
    </row>
    <row r="1398" spans="5:8">
      <c r="E1398" s="149"/>
      <c r="F1398" s="149"/>
      <c r="G1398" s="149"/>
      <c r="H1398" s="149"/>
    </row>
    <row r="1399" spans="5:8">
      <c r="E1399" s="149"/>
      <c r="F1399" s="149"/>
      <c r="G1399" s="149"/>
      <c r="H1399" s="149"/>
    </row>
    <row r="1400" spans="5:8">
      <c r="E1400" s="149"/>
      <c r="F1400" s="149"/>
      <c r="G1400" s="149"/>
      <c r="H1400" s="149"/>
    </row>
    <row r="1401" spans="5:8">
      <c r="E1401" s="149"/>
      <c r="F1401" s="149"/>
      <c r="G1401" s="149"/>
      <c r="H1401" s="149"/>
    </row>
    <row r="1402" spans="5:8">
      <c r="E1402" s="149"/>
      <c r="F1402" s="149"/>
      <c r="G1402" s="149"/>
      <c r="H1402" s="149"/>
    </row>
    <row r="1403" spans="5:8">
      <c r="E1403" s="149"/>
      <c r="F1403" s="149"/>
      <c r="G1403" s="149"/>
      <c r="H1403" s="149"/>
    </row>
    <row r="1404" spans="5:8">
      <c r="E1404" s="149"/>
      <c r="F1404" s="149"/>
      <c r="G1404" s="149"/>
      <c r="H1404" s="149"/>
    </row>
    <row r="1405" spans="5:8">
      <c r="E1405" s="149"/>
      <c r="F1405" s="149"/>
      <c r="G1405" s="149"/>
      <c r="H1405" s="149"/>
    </row>
    <row r="1406" spans="5:8">
      <c r="E1406" s="149"/>
      <c r="F1406" s="149"/>
      <c r="G1406" s="149"/>
      <c r="H1406" s="149"/>
    </row>
    <row r="1407" spans="5:8">
      <c r="E1407" s="149"/>
      <c r="F1407" s="149"/>
      <c r="G1407" s="149"/>
      <c r="H1407" s="149"/>
    </row>
    <row r="1408" spans="5:8">
      <c r="E1408" s="149"/>
      <c r="F1408" s="149"/>
      <c r="G1408" s="149"/>
      <c r="H1408" s="149"/>
    </row>
    <row r="1409" spans="5:8">
      <c r="E1409" s="149"/>
      <c r="F1409" s="149"/>
      <c r="G1409" s="149"/>
      <c r="H1409" s="149"/>
    </row>
    <row r="1410" spans="5:8">
      <c r="E1410" s="149"/>
      <c r="F1410" s="149"/>
      <c r="G1410" s="149"/>
      <c r="H1410" s="149"/>
    </row>
    <row r="1411" spans="5:8">
      <c r="E1411" s="149"/>
      <c r="F1411" s="149"/>
      <c r="G1411" s="149"/>
      <c r="H1411" s="149"/>
    </row>
    <row r="1412" spans="5:8">
      <c r="E1412" s="149"/>
      <c r="F1412" s="149"/>
      <c r="G1412" s="149"/>
      <c r="H1412" s="149"/>
    </row>
    <row r="1413" spans="5:8">
      <c r="E1413" s="149"/>
      <c r="F1413" s="149"/>
      <c r="G1413" s="149"/>
      <c r="H1413" s="149"/>
    </row>
    <row r="1414" spans="5:8">
      <c r="E1414" s="149"/>
      <c r="F1414" s="149"/>
      <c r="G1414" s="149"/>
      <c r="H1414" s="149"/>
    </row>
    <row r="1415" spans="5:8">
      <c r="E1415" s="149"/>
      <c r="F1415" s="149"/>
      <c r="G1415" s="149"/>
      <c r="H1415" s="149"/>
    </row>
    <row r="1416" spans="5:8">
      <c r="E1416" s="149"/>
      <c r="F1416" s="149"/>
      <c r="G1416" s="149"/>
      <c r="H1416" s="149"/>
    </row>
    <row r="1417" spans="5:8">
      <c r="E1417" s="149"/>
      <c r="F1417" s="149"/>
      <c r="G1417" s="149"/>
      <c r="H1417" s="149"/>
    </row>
    <row r="1418" spans="5:8">
      <c r="E1418" s="149"/>
      <c r="F1418" s="149"/>
      <c r="G1418" s="149"/>
      <c r="H1418" s="149"/>
    </row>
    <row r="1419" spans="5:8">
      <c r="E1419" s="149"/>
      <c r="F1419" s="149"/>
      <c r="G1419" s="149"/>
      <c r="H1419" s="149"/>
    </row>
    <row r="1420" spans="5:8">
      <c r="E1420" s="149"/>
      <c r="F1420" s="149"/>
      <c r="G1420" s="149"/>
      <c r="H1420" s="149"/>
    </row>
    <row r="1421" spans="5:8">
      <c r="E1421" s="149"/>
      <c r="F1421" s="149"/>
      <c r="G1421" s="149"/>
      <c r="H1421" s="149"/>
    </row>
    <row r="1422" spans="5:8">
      <c r="E1422" s="149"/>
      <c r="F1422" s="149"/>
      <c r="G1422" s="149"/>
      <c r="H1422" s="149"/>
    </row>
    <row r="1423" spans="5:8">
      <c r="E1423" s="149"/>
      <c r="F1423" s="149"/>
      <c r="G1423" s="149"/>
      <c r="H1423" s="149"/>
    </row>
    <row r="1424" spans="5:8">
      <c r="E1424" s="149"/>
      <c r="F1424" s="149"/>
      <c r="G1424" s="149"/>
      <c r="H1424" s="149"/>
    </row>
    <row r="1425" spans="5:8">
      <c r="E1425" s="149"/>
      <c r="F1425" s="149"/>
      <c r="G1425" s="149"/>
      <c r="H1425" s="149"/>
    </row>
    <row r="1426" spans="5:8">
      <c r="E1426" s="149"/>
      <c r="F1426" s="149"/>
      <c r="G1426" s="149"/>
      <c r="H1426" s="149"/>
    </row>
    <row r="1427" spans="5:8">
      <c r="E1427" s="149"/>
      <c r="F1427" s="149"/>
      <c r="G1427" s="149"/>
      <c r="H1427" s="149"/>
    </row>
    <row r="1428" spans="5:8">
      <c r="E1428" s="149"/>
      <c r="F1428" s="149"/>
      <c r="G1428" s="149"/>
      <c r="H1428" s="149"/>
    </row>
    <row r="1429" spans="5:8">
      <c r="E1429" s="149"/>
      <c r="F1429" s="149"/>
      <c r="G1429" s="149"/>
      <c r="H1429" s="149"/>
    </row>
    <row r="1430" spans="5:8">
      <c r="E1430" s="149"/>
      <c r="F1430" s="149"/>
      <c r="G1430" s="149"/>
      <c r="H1430" s="149"/>
    </row>
    <row r="1431" spans="5:8">
      <c r="E1431" s="149"/>
      <c r="F1431" s="149"/>
      <c r="G1431" s="149"/>
      <c r="H1431" s="149"/>
    </row>
    <row r="1432" spans="5:8">
      <c r="E1432" s="149"/>
      <c r="F1432" s="149"/>
      <c r="G1432" s="149"/>
      <c r="H1432" s="149"/>
    </row>
    <row r="1433" spans="5:8">
      <c r="E1433" s="149"/>
      <c r="F1433" s="149"/>
      <c r="G1433" s="149"/>
      <c r="H1433" s="149"/>
    </row>
    <row r="1434" spans="5:8">
      <c r="E1434" s="149"/>
      <c r="F1434" s="149"/>
      <c r="G1434" s="149"/>
      <c r="H1434" s="149"/>
    </row>
    <row r="1435" spans="5:8">
      <c r="E1435" s="149"/>
      <c r="F1435" s="149"/>
      <c r="G1435" s="149"/>
      <c r="H1435" s="149"/>
    </row>
    <row r="1436" spans="5:8">
      <c r="E1436" s="149"/>
      <c r="F1436" s="149"/>
      <c r="G1436" s="149"/>
      <c r="H1436" s="149"/>
    </row>
    <row r="1437" spans="5:8">
      <c r="E1437" s="149"/>
      <c r="F1437" s="149"/>
      <c r="G1437" s="149"/>
      <c r="H1437" s="149"/>
    </row>
    <row r="1438" spans="5:8">
      <c r="E1438" s="149"/>
      <c r="F1438" s="149"/>
      <c r="G1438" s="149"/>
      <c r="H1438" s="149"/>
    </row>
    <row r="1439" spans="5:8">
      <c r="E1439" s="149"/>
      <c r="F1439" s="149"/>
      <c r="G1439" s="149"/>
      <c r="H1439" s="149"/>
    </row>
    <row r="1440" spans="5:8">
      <c r="E1440" s="149"/>
      <c r="F1440" s="149"/>
      <c r="G1440" s="149"/>
      <c r="H1440" s="149"/>
    </row>
    <row r="1441" spans="5:8">
      <c r="E1441" s="149"/>
      <c r="F1441" s="149"/>
      <c r="G1441" s="149"/>
      <c r="H1441" s="149"/>
    </row>
    <row r="1442" spans="5:8">
      <c r="E1442" s="149"/>
      <c r="F1442" s="149"/>
      <c r="G1442" s="149"/>
      <c r="H1442" s="149"/>
    </row>
    <row r="1443" spans="5:8">
      <c r="E1443" s="149"/>
      <c r="F1443" s="149"/>
      <c r="G1443" s="149"/>
      <c r="H1443" s="149"/>
    </row>
    <row r="1444" spans="5:8">
      <c r="E1444" s="149"/>
      <c r="F1444" s="149"/>
      <c r="G1444" s="149"/>
      <c r="H1444" s="149"/>
    </row>
    <row r="1445" spans="5:8">
      <c r="E1445" s="149"/>
      <c r="F1445" s="149"/>
      <c r="G1445" s="149"/>
      <c r="H1445" s="149"/>
    </row>
    <row r="1446" spans="5:8">
      <c r="E1446" s="149"/>
      <c r="F1446" s="149"/>
      <c r="G1446" s="149"/>
      <c r="H1446" s="149"/>
    </row>
    <row r="1447" spans="5:8">
      <c r="E1447" s="149"/>
      <c r="F1447" s="149"/>
      <c r="G1447" s="149"/>
      <c r="H1447" s="149"/>
    </row>
    <row r="1448" spans="5:8">
      <c r="E1448" s="149"/>
      <c r="F1448" s="149"/>
      <c r="G1448" s="149"/>
      <c r="H1448" s="149"/>
    </row>
    <row r="1449" spans="5:8">
      <c r="E1449" s="149"/>
      <c r="F1449" s="149"/>
      <c r="G1449" s="149"/>
      <c r="H1449" s="149"/>
    </row>
    <row r="1450" spans="5:8">
      <c r="E1450" s="149"/>
      <c r="F1450" s="149"/>
      <c r="G1450" s="149"/>
      <c r="H1450" s="149"/>
    </row>
    <row r="1451" spans="5:8">
      <c r="E1451" s="149"/>
      <c r="F1451" s="149"/>
      <c r="G1451" s="149"/>
      <c r="H1451" s="149"/>
    </row>
    <row r="1452" spans="5:8">
      <c r="E1452" s="149"/>
      <c r="F1452" s="149"/>
      <c r="G1452" s="149"/>
      <c r="H1452" s="149"/>
    </row>
    <row r="1453" spans="5:8">
      <c r="E1453" s="149"/>
      <c r="F1453" s="149"/>
      <c r="G1453" s="149"/>
      <c r="H1453" s="149"/>
    </row>
    <row r="1454" spans="5:8">
      <c r="E1454" s="149"/>
      <c r="F1454" s="149"/>
      <c r="G1454" s="149"/>
      <c r="H1454" s="149"/>
    </row>
    <row r="1455" spans="5:8">
      <c r="E1455" s="149"/>
      <c r="F1455" s="149"/>
      <c r="G1455" s="149"/>
      <c r="H1455" s="149"/>
    </row>
    <row r="1456" spans="5:8">
      <c r="E1456" s="149"/>
      <c r="F1456" s="149"/>
      <c r="G1456" s="149"/>
      <c r="H1456" s="149"/>
    </row>
    <row r="1457" spans="5:8">
      <c r="E1457" s="149"/>
      <c r="F1457" s="149"/>
      <c r="G1457" s="149"/>
      <c r="H1457" s="149"/>
    </row>
    <row r="1458" spans="5:8">
      <c r="E1458" s="149"/>
      <c r="F1458" s="149"/>
      <c r="G1458" s="149"/>
      <c r="H1458" s="149"/>
    </row>
    <row r="1459" spans="5:8">
      <c r="E1459" s="149"/>
      <c r="F1459" s="149"/>
      <c r="G1459" s="149"/>
      <c r="H1459" s="149"/>
    </row>
    <row r="1460" spans="5:8">
      <c r="E1460" s="149"/>
      <c r="F1460" s="149"/>
      <c r="G1460" s="149"/>
      <c r="H1460" s="149"/>
    </row>
    <row r="1461" spans="5:8">
      <c r="E1461" s="149"/>
      <c r="F1461" s="149"/>
      <c r="G1461" s="149"/>
      <c r="H1461" s="149"/>
    </row>
    <row r="1462" spans="5:8">
      <c r="E1462" s="149"/>
      <c r="F1462" s="149"/>
      <c r="G1462" s="149"/>
      <c r="H1462" s="149"/>
    </row>
    <row r="1463" spans="5:8">
      <c r="E1463" s="149"/>
      <c r="F1463" s="149"/>
      <c r="G1463" s="149"/>
      <c r="H1463" s="149"/>
    </row>
    <row r="1464" spans="5:8">
      <c r="E1464" s="149"/>
      <c r="F1464" s="149"/>
      <c r="G1464" s="149"/>
      <c r="H1464" s="149"/>
    </row>
    <row r="1465" spans="5:8">
      <c r="E1465" s="149"/>
      <c r="F1465" s="149"/>
      <c r="G1465" s="149"/>
      <c r="H1465" s="149"/>
    </row>
    <row r="1466" spans="5:8">
      <c r="E1466" s="149"/>
      <c r="F1466" s="149"/>
      <c r="G1466" s="149"/>
      <c r="H1466" s="149"/>
    </row>
    <row r="1467" spans="5:8">
      <c r="E1467" s="149"/>
      <c r="F1467" s="149"/>
      <c r="G1467" s="149"/>
      <c r="H1467" s="149"/>
    </row>
    <row r="1468" spans="5:8">
      <c r="E1468" s="149"/>
      <c r="F1468" s="149"/>
      <c r="G1468" s="149"/>
      <c r="H1468" s="149"/>
    </row>
    <row r="1469" spans="5:8">
      <c r="E1469" s="149"/>
      <c r="F1469" s="149"/>
      <c r="G1469" s="149"/>
      <c r="H1469" s="149"/>
    </row>
    <row r="1470" spans="5:8">
      <c r="E1470" s="149"/>
      <c r="F1470" s="149"/>
      <c r="G1470" s="149"/>
      <c r="H1470" s="149"/>
    </row>
    <row r="1471" spans="5:8">
      <c r="E1471" s="149"/>
      <c r="F1471" s="149"/>
      <c r="G1471" s="149"/>
      <c r="H1471" s="149"/>
    </row>
    <row r="1472" spans="5:8">
      <c r="E1472" s="149"/>
      <c r="F1472" s="149"/>
      <c r="G1472" s="149"/>
      <c r="H1472" s="149"/>
    </row>
    <row r="1473" spans="5:8">
      <c r="E1473" s="149"/>
      <c r="F1473" s="149"/>
      <c r="G1473" s="149"/>
      <c r="H1473" s="149"/>
    </row>
    <row r="1474" spans="5:8">
      <c r="E1474" s="149"/>
      <c r="F1474" s="149"/>
      <c r="G1474" s="149"/>
      <c r="H1474" s="149"/>
    </row>
    <row r="1475" spans="5:8">
      <c r="E1475" s="149"/>
      <c r="F1475" s="149"/>
      <c r="G1475" s="149"/>
      <c r="H1475" s="149"/>
    </row>
    <row r="1476" spans="5:8">
      <c r="E1476" s="149"/>
      <c r="F1476" s="149"/>
      <c r="G1476" s="149"/>
      <c r="H1476" s="149"/>
    </row>
    <row r="1477" spans="5:8">
      <c r="E1477" s="149"/>
      <c r="F1477" s="149"/>
      <c r="G1477" s="149"/>
      <c r="H1477" s="149"/>
    </row>
    <row r="1478" spans="5:8">
      <c r="E1478" s="149"/>
      <c r="F1478" s="149"/>
      <c r="G1478" s="149"/>
      <c r="H1478" s="149"/>
    </row>
    <row r="1479" spans="5:8">
      <c r="E1479" s="149"/>
      <c r="F1479" s="149"/>
      <c r="G1479" s="149"/>
      <c r="H1479" s="149"/>
    </row>
    <row r="1480" spans="5:8">
      <c r="E1480" s="149"/>
      <c r="F1480" s="149"/>
      <c r="G1480" s="149"/>
      <c r="H1480" s="149"/>
    </row>
    <row r="1481" spans="5:8">
      <c r="E1481" s="149"/>
      <c r="F1481" s="149"/>
      <c r="G1481" s="149"/>
      <c r="H1481" s="149"/>
    </row>
    <row r="1482" spans="5:8">
      <c r="E1482" s="149"/>
      <c r="F1482" s="149"/>
      <c r="G1482" s="149"/>
      <c r="H1482" s="149"/>
    </row>
    <row r="1483" spans="5:8">
      <c r="E1483" s="149"/>
      <c r="F1483" s="149"/>
      <c r="G1483" s="149"/>
      <c r="H1483" s="149"/>
    </row>
    <row r="1484" spans="5:8">
      <c r="E1484" s="149"/>
      <c r="F1484" s="149"/>
      <c r="G1484" s="149"/>
      <c r="H1484" s="149"/>
    </row>
    <row r="1485" spans="5:8">
      <c r="E1485" s="149"/>
      <c r="F1485" s="149"/>
      <c r="G1485" s="149"/>
      <c r="H1485" s="149"/>
    </row>
    <row r="1486" spans="5:8">
      <c r="E1486" s="149"/>
      <c r="F1486" s="149"/>
      <c r="G1486" s="149"/>
      <c r="H1486" s="149"/>
    </row>
    <row r="1487" spans="5:8">
      <c r="E1487" s="149"/>
      <c r="F1487" s="149"/>
      <c r="G1487" s="149"/>
      <c r="H1487" s="149"/>
    </row>
    <row r="1488" spans="5:8">
      <c r="E1488" s="149"/>
      <c r="F1488" s="149"/>
      <c r="G1488" s="149"/>
      <c r="H1488" s="149"/>
    </row>
    <row r="1489" spans="5:8">
      <c r="E1489" s="149"/>
      <c r="F1489" s="149"/>
      <c r="G1489" s="149"/>
      <c r="H1489" s="149"/>
    </row>
    <row r="1490" spans="5:8">
      <c r="E1490" s="149"/>
      <c r="F1490" s="149"/>
      <c r="G1490" s="149"/>
      <c r="H1490" s="149"/>
    </row>
    <row r="1491" spans="5:8">
      <c r="E1491" s="149"/>
      <c r="F1491" s="149"/>
      <c r="G1491" s="149"/>
      <c r="H1491" s="149"/>
    </row>
    <row r="1492" spans="5:8">
      <c r="E1492" s="149"/>
      <c r="F1492" s="149"/>
      <c r="G1492" s="149"/>
      <c r="H1492" s="149"/>
    </row>
    <row r="1493" spans="5:8">
      <c r="E1493" s="149"/>
      <c r="F1493" s="149"/>
      <c r="G1493" s="149"/>
      <c r="H1493" s="149"/>
    </row>
    <row r="1494" spans="5:8">
      <c r="E1494" s="149"/>
      <c r="F1494" s="149"/>
      <c r="G1494" s="149"/>
      <c r="H1494" s="149"/>
    </row>
    <row r="1495" spans="5:8">
      <c r="E1495" s="149"/>
      <c r="F1495" s="149"/>
      <c r="G1495" s="149"/>
      <c r="H1495" s="149"/>
    </row>
    <row r="1496" spans="5:8">
      <c r="E1496" s="149"/>
      <c r="F1496" s="149"/>
      <c r="G1496" s="149"/>
      <c r="H1496" s="149"/>
    </row>
    <row r="1497" spans="5:8">
      <c r="E1497" s="149"/>
      <c r="F1497" s="149"/>
      <c r="G1497" s="149"/>
      <c r="H1497" s="149"/>
    </row>
    <row r="1498" spans="5:8">
      <c r="E1498" s="149"/>
      <c r="F1498" s="149"/>
      <c r="G1498" s="149"/>
      <c r="H1498" s="149"/>
    </row>
    <row r="1499" spans="5:8">
      <c r="E1499" s="149"/>
      <c r="F1499" s="149"/>
      <c r="G1499" s="149"/>
      <c r="H1499" s="149"/>
    </row>
    <row r="1500" spans="5:8">
      <c r="E1500" s="149"/>
      <c r="F1500" s="149"/>
      <c r="G1500" s="149"/>
      <c r="H1500" s="149"/>
    </row>
    <row r="1501" spans="5:8">
      <c r="E1501" s="149"/>
      <c r="F1501" s="149"/>
      <c r="G1501" s="149"/>
      <c r="H1501" s="149"/>
    </row>
    <row r="1502" spans="5:8">
      <c r="E1502" s="149"/>
      <c r="F1502" s="149"/>
      <c r="G1502" s="149"/>
      <c r="H1502" s="149"/>
    </row>
    <row r="1503" spans="5:8">
      <c r="E1503" s="149"/>
      <c r="F1503" s="149"/>
      <c r="G1503" s="149"/>
      <c r="H1503" s="149"/>
    </row>
    <row r="1504" spans="5:8">
      <c r="E1504" s="149"/>
      <c r="F1504" s="149"/>
      <c r="G1504" s="149"/>
      <c r="H1504" s="149"/>
    </row>
    <row r="1505" spans="5:8">
      <c r="E1505" s="149"/>
      <c r="F1505" s="149"/>
      <c r="G1505" s="149"/>
      <c r="H1505" s="149"/>
    </row>
    <row r="1506" spans="5:8">
      <c r="E1506" s="149"/>
      <c r="F1506" s="149"/>
      <c r="G1506" s="149"/>
      <c r="H1506" s="149"/>
    </row>
    <row r="1507" spans="5:8">
      <c r="E1507" s="149"/>
      <c r="F1507" s="149"/>
      <c r="G1507" s="149"/>
      <c r="H1507" s="149"/>
    </row>
    <row r="1508" spans="5:8">
      <c r="E1508" s="149"/>
      <c r="F1508" s="149"/>
      <c r="G1508" s="149"/>
      <c r="H1508" s="149"/>
    </row>
    <row r="1509" spans="5:8">
      <c r="E1509" s="149"/>
      <c r="F1509" s="149"/>
      <c r="G1509" s="149"/>
      <c r="H1509" s="149"/>
    </row>
    <row r="1510" spans="5:8">
      <c r="E1510" s="149"/>
      <c r="F1510" s="149"/>
      <c r="G1510" s="149"/>
      <c r="H1510" s="149"/>
    </row>
    <row r="1511" spans="5:8">
      <c r="E1511" s="149"/>
      <c r="F1511" s="149"/>
      <c r="G1511" s="149"/>
      <c r="H1511" s="149"/>
    </row>
    <row r="1512" spans="5:8">
      <c r="E1512" s="149"/>
      <c r="F1512" s="149"/>
      <c r="G1512" s="149"/>
      <c r="H1512" s="149"/>
    </row>
    <row r="1513" spans="5:8">
      <c r="E1513" s="149"/>
      <c r="F1513" s="149"/>
      <c r="G1513" s="149"/>
      <c r="H1513" s="149"/>
    </row>
    <row r="1514" spans="5:8">
      <c r="E1514" s="149"/>
      <c r="F1514" s="149"/>
      <c r="G1514" s="149"/>
      <c r="H1514" s="149"/>
    </row>
    <row r="1515" spans="5:8">
      <c r="E1515" s="149"/>
      <c r="F1515" s="149"/>
      <c r="G1515" s="149"/>
      <c r="H1515" s="149"/>
    </row>
    <row r="1516" spans="5:8">
      <c r="E1516" s="149"/>
      <c r="F1516" s="149"/>
      <c r="G1516" s="149"/>
      <c r="H1516" s="149"/>
    </row>
    <row r="1517" spans="5:8">
      <c r="E1517" s="149"/>
      <c r="F1517" s="149"/>
      <c r="G1517" s="149"/>
      <c r="H1517" s="149"/>
    </row>
    <row r="1518" spans="5:8">
      <c r="E1518" s="149"/>
      <c r="F1518" s="149"/>
      <c r="G1518" s="149"/>
      <c r="H1518" s="149"/>
    </row>
    <row r="1519" spans="5:8">
      <c r="E1519" s="149"/>
      <c r="F1519" s="149"/>
      <c r="G1519" s="149"/>
      <c r="H1519" s="149"/>
    </row>
    <row r="1520" spans="5:8">
      <c r="E1520" s="149"/>
      <c r="F1520" s="149"/>
      <c r="G1520" s="149"/>
      <c r="H1520" s="149"/>
    </row>
    <row r="1521" spans="5:8">
      <c r="E1521" s="149"/>
      <c r="F1521" s="149"/>
      <c r="G1521" s="149"/>
      <c r="H1521" s="149"/>
    </row>
    <row r="1522" spans="5:8">
      <c r="E1522" s="149"/>
      <c r="F1522" s="149"/>
      <c r="G1522" s="149"/>
      <c r="H1522" s="149"/>
    </row>
    <row r="1523" spans="5:8">
      <c r="E1523" s="149"/>
      <c r="F1523" s="149"/>
      <c r="G1523" s="149"/>
      <c r="H1523" s="149"/>
    </row>
    <row r="1524" spans="5:8">
      <c r="E1524" s="149"/>
      <c r="F1524" s="149"/>
      <c r="G1524" s="149"/>
      <c r="H1524" s="149"/>
    </row>
    <row r="1525" spans="5:8">
      <c r="E1525" s="149"/>
      <c r="F1525" s="149"/>
      <c r="G1525" s="149"/>
      <c r="H1525" s="149"/>
    </row>
    <row r="1526" spans="5:8">
      <c r="E1526" s="149"/>
      <c r="F1526" s="149"/>
      <c r="G1526" s="149"/>
      <c r="H1526" s="149"/>
    </row>
    <row r="1527" spans="5:8">
      <c r="E1527" s="149"/>
      <c r="F1527" s="149"/>
      <c r="G1527" s="149"/>
      <c r="H1527" s="149"/>
    </row>
    <row r="1528" spans="5:8">
      <c r="E1528" s="149"/>
      <c r="F1528" s="149"/>
      <c r="G1528" s="149"/>
      <c r="H1528" s="149"/>
    </row>
    <row r="1529" spans="5:8">
      <c r="E1529" s="149"/>
      <c r="F1529" s="149"/>
      <c r="G1529" s="149"/>
      <c r="H1529" s="149"/>
    </row>
    <row r="1530" spans="5:8">
      <c r="E1530" s="149"/>
      <c r="F1530" s="149"/>
      <c r="G1530" s="149"/>
      <c r="H1530" s="149"/>
    </row>
    <row r="1531" spans="5:8">
      <c r="E1531" s="149"/>
      <c r="F1531" s="149"/>
      <c r="G1531" s="149"/>
      <c r="H1531" s="149"/>
    </row>
    <row r="1532" spans="5:8">
      <c r="E1532" s="149"/>
      <c r="F1532" s="149"/>
      <c r="G1532" s="149"/>
      <c r="H1532" s="149"/>
    </row>
    <row r="1533" spans="5:8">
      <c r="E1533" s="149"/>
      <c r="F1533" s="149"/>
      <c r="G1533" s="149"/>
      <c r="H1533" s="149"/>
    </row>
    <row r="1534" spans="5:8">
      <c r="E1534" s="149"/>
      <c r="F1534" s="149"/>
      <c r="G1534" s="149"/>
      <c r="H1534" s="149"/>
    </row>
    <row r="1535" spans="5:8">
      <c r="E1535" s="149"/>
      <c r="F1535" s="149"/>
      <c r="G1535" s="149"/>
      <c r="H1535" s="149"/>
    </row>
    <row r="1536" spans="5:8">
      <c r="E1536" s="149"/>
      <c r="F1536" s="149"/>
      <c r="G1536" s="149"/>
      <c r="H1536" s="149"/>
    </row>
    <row r="1537" spans="5:8">
      <c r="E1537" s="149"/>
      <c r="F1537" s="149"/>
      <c r="G1537" s="149"/>
      <c r="H1537" s="149"/>
    </row>
    <row r="1538" spans="5:8">
      <c r="E1538" s="149"/>
      <c r="F1538" s="149"/>
      <c r="G1538" s="149"/>
      <c r="H1538" s="149"/>
    </row>
    <row r="1539" spans="5:8">
      <c r="E1539" s="149"/>
      <c r="F1539" s="149"/>
      <c r="G1539" s="149"/>
      <c r="H1539" s="149"/>
    </row>
    <row r="1540" spans="5:8">
      <c r="E1540" s="149"/>
      <c r="F1540" s="149"/>
      <c r="G1540" s="149"/>
      <c r="H1540" s="149"/>
    </row>
    <row r="1541" spans="5:8">
      <c r="E1541" s="149"/>
      <c r="F1541" s="149"/>
      <c r="G1541" s="149"/>
      <c r="H1541" s="149"/>
    </row>
    <row r="1542" spans="5:8">
      <c r="E1542" s="149"/>
      <c r="F1542" s="149"/>
      <c r="G1542" s="149"/>
      <c r="H1542" s="149"/>
    </row>
    <row r="1543" spans="5:8">
      <c r="E1543" s="149"/>
      <c r="F1543" s="149"/>
      <c r="G1543" s="149"/>
      <c r="H1543" s="149"/>
    </row>
    <row r="1544" spans="5:8">
      <c r="E1544" s="149"/>
      <c r="F1544" s="149"/>
      <c r="G1544" s="149"/>
      <c r="H1544" s="149"/>
    </row>
    <row r="1545" spans="5:8">
      <c r="E1545" s="149"/>
      <c r="F1545" s="149"/>
      <c r="G1545" s="149"/>
      <c r="H1545" s="149"/>
    </row>
    <row r="1546" spans="5:8">
      <c r="E1546" s="149"/>
      <c r="F1546" s="149"/>
      <c r="G1546" s="149"/>
      <c r="H1546" s="149"/>
    </row>
    <row r="1547" spans="5:8">
      <c r="E1547" s="149"/>
      <c r="F1547" s="149"/>
      <c r="G1547" s="149"/>
      <c r="H1547" s="149"/>
    </row>
    <row r="1548" spans="5:8">
      <c r="E1548" s="149"/>
      <c r="F1548" s="149"/>
      <c r="G1548" s="149"/>
      <c r="H1548" s="149"/>
    </row>
    <row r="1549" spans="5:8">
      <c r="E1549" s="149"/>
      <c r="F1549" s="149"/>
      <c r="G1549" s="149"/>
      <c r="H1549" s="149"/>
    </row>
    <row r="1550" spans="5:8">
      <c r="E1550" s="149"/>
      <c r="F1550" s="149"/>
      <c r="G1550" s="149"/>
      <c r="H1550" s="149"/>
    </row>
    <row r="1551" spans="5:8">
      <c r="E1551" s="149"/>
      <c r="F1551" s="149"/>
      <c r="G1551" s="149"/>
      <c r="H1551" s="149"/>
    </row>
    <row r="1552" spans="5:8">
      <c r="E1552" s="149"/>
      <c r="F1552" s="149"/>
      <c r="G1552" s="149"/>
      <c r="H1552" s="149"/>
    </row>
    <row r="1553" spans="5:8">
      <c r="E1553" s="149"/>
      <c r="F1553" s="149"/>
      <c r="G1553" s="149"/>
      <c r="H1553" s="149"/>
    </row>
    <row r="1554" spans="5:8">
      <c r="E1554" s="149"/>
      <c r="F1554" s="149"/>
      <c r="G1554" s="149"/>
      <c r="H1554" s="149"/>
    </row>
    <row r="1555" spans="5:8">
      <c r="E1555" s="149"/>
      <c r="F1555" s="149"/>
      <c r="G1555" s="149"/>
      <c r="H1555" s="149"/>
    </row>
    <row r="1556" spans="5:8">
      <c r="E1556" s="149"/>
      <c r="F1556" s="149"/>
      <c r="G1556" s="149"/>
      <c r="H1556" s="149"/>
    </row>
    <row r="1557" spans="5:8">
      <c r="E1557" s="149"/>
      <c r="F1557" s="149"/>
      <c r="G1557" s="149"/>
      <c r="H1557" s="149"/>
    </row>
    <row r="1558" spans="5:8">
      <c r="E1558" s="149"/>
      <c r="F1558" s="149"/>
      <c r="G1558" s="149"/>
      <c r="H1558" s="149"/>
    </row>
    <row r="1559" spans="5:8">
      <c r="E1559" s="149"/>
      <c r="F1559" s="149"/>
      <c r="G1559" s="149"/>
      <c r="H1559" s="149"/>
    </row>
    <row r="1560" spans="5:8">
      <c r="E1560" s="149"/>
      <c r="F1560" s="149"/>
      <c r="G1560" s="149"/>
      <c r="H1560" s="149"/>
    </row>
    <row r="1561" spans="5:8">
      <c r="E1561" s="149"/>
      <c r="F1561" s="149"/>
      <c r="G1561" s="149"/>
      <c r="H1561" s="149"/>
    </row>
    <row r="1562" spans="5:8">
      <c r="E1562" s="149"/>
      <c r="F1562" s="149"/>
      <c r="G1562" s="149"/>
      <c r="H1562" s="149"/>
    </row>
    <row r="1563" spans="5:8">
      <c r="E1563" s="149"/>
      <c r="F1563" s="149"/>
      <c r="G1563" s="149"/>
      <c r="H1563" s="149"/>
    </row>
    <row r="1564" spans="5:8">
      <c r="E1564" s="149"/>
      <c r="F1564" s="149"/>
      <c r="G1564" s="149"/>
      <c r="H1564" s="149"/>
    </row>
    <row r="1565" spans="5:8">
      <c r="E1565" s="149"/>
      <c r="F1565" s="149"/>
      <c r="G1565" s="149"/>
      <c r="H1565" s="149"/>
    </row>
    <row r="1566" spans="5:8">
      <c r="E1566" s="149"/>
      <c r="F1566" s="149"/>
      <c r="G1566" s="149"/>
      <c r="H1566" s="149"/>
    </row>
    <row r="1567" spans="5:8">
      <c r="E1567" s="149"/>
      <c r="F1567" s="149"/>
      <c r="G1567" s="149"/>
      <c r="H1567" s="149"/>
    </row>
    <row r="1568" spans="5:8">
      <c r="E1568" s="149"/>
      <c r="F1568" s="149"/>
      <c r="G1568" s="149"/>
      <c r="H1568" s="149"/>
    </row>
    <row r="1569" spans="5:8">
      <c r="E1569" s="149"/>
      <c r="F1569" s="149"/>
      <c r="G1569" s="149"/>
      <c r="H1569" s="149"/>
    </row>
    <row r="1570" spans="5:8">
      <c r="E1570" s="149"/>
      <c r="F1570" s="149"/>
      <c r="G1570" s="149"/>
      <c r="H1570" s="149"/>
    </row>
    <row r="1571" spans="5:8">
      <c r="E1571" s="149"/>
      <c r="F1571" s="149"/>
      <c r="G1571" s="149"/>
      <c r="H1571" s="149"/>
    </row>
    <row r="1572" spans="5:8">
      <c r="E1572" s="149"/>
      <c r="F1572" s="149"/>
      <c r="G1572" s="149"/>
      <c r="H1572" s="149"/>
    </row>
    <row r="1573" spans="5:8">
      <c r="E1573" s="149"/>
      <c r="F1573" s="149"/>
      <c r="G1573" s="149"/>
      <c r="H1573" s="149"/>
    </row>
    <row r="1574" spans="5:8">
      <c r="E1574" s="149"/>
      <c r="F1574" s="149"/>
      <c r="G1574" s="149"/>
      <c r="H1574" s="149"/>
    </row>
    <row r="1575" spans="5:8">
      <c r="E1575" s="149"/>
      <c r="F1575" s="149"/>
      <c r="G1575" s="149"/>
      <c r="H1575" s="149"/>
    </row>
    <row r="1576" spans="5:8">
      <c r="E1576" s="149"/>
      <c r="F1576" s="149"/>
      <c r="G1576" s="149"/>
      <c r="H1576" s="149"/>
    </row>
    <row r="1577" spans="5:8">
      <c r="E1577" s="149"/>
      <c r="F1577" s="149"/>
      <c r="G1577" s="149"/>
      <c r="H1577" s="149"/>
    </row>
    <row r="1578" spans="5:8">
      <c r="E1578" s="149"/>
      <c r="F1578" s="149"/>
      <c r="G1578" s="149"/>
      <c r="H1578" s="149"/>
    </row>
    <row r="1579" spans="5:8">
      <c r="E1579" s="149"/>
      <c r="F1579" s="149"/>
      <c r="G1579" s="149"/>
      <c r="H1579" s="149"/>
    </row>
    <row r="1580" spans="5:8">
      <c r="E1580" s="149"/>
      <c r="F1580" s="149"/>
      <c r="G1580" s="149"/>
      <c r="H1580" s="149"/>
    </row>
    <row r="1581" spans="5:8">
      <c r="E1581" s="149"/>
      <c r="F1581" s="149"/>
      <c r="G1581" s="149"/>
      <c r="H1581" s="149"/>
    </row>
    <row r="1582" spans="5:8">
      <c r="E1582" s="149"/>
      <c r="F1582" s="149"/>
      <c r="G1582" s="149"/>
      <c r="H1582" s="149"/>
    </row>
    <row r="1583" spans="5:8">
      <c r="E1583" s="149"/>
      <c r="F1583" s="149"/>
      <c r="G1583" s="149"/>
      <c r="H1583" s="149"/>
    </row>
    <row r="1584" spans="5:8">
      <c r="E1584" s="149"/>
      <c r="F1584" s="149"/>
      <c r="G1584" s="149"/>
      <c r="H1584" s="149"/>
    </row>
    <row r="1585" spans="5:8">
      <c r="E1585" s="149"/>
      <c r="F1585" s="149"/>
      <c r="G1585" s="149"/>
      <c r="H1585" s="149"/>
    </row>
    <row r="1586" spans="5:8">
      <c r="E1586" s="149"/>
      <c r="F1586" s="149"/>
      <c r="G1586" s="149"/>
      <c r="H1586" s="149"/>
    </row>
    <row r="1587" spans="5:8">
      <c r="E1587" s="149"/>
      <c r="F1587" s="149"/>
      <c r="G1587" s="149"/>
      <c r="H1587" s="149"/>
    </row>
    <row r="1588" spans="5:8">
      <c r="E1588" s="149"/>
      <c r="F1588" s="149"/>
      <c r="G1588" s="149"/>
      <c r="H1588" s="149"/>
    </row>
    <row r="1589" spans="5:8">
      <c r="E1589" s="149"/>
      <c r="F1589" s="149"/>
      <c r="G1589" s="149"/>
      <c r="H1589" s="149"/>
    </row>
    <row r="1590" spans="5:8">
      <c r="E1590" s="149"/>
      <c r="F1590" s="149"/>
      <c r="G1590" s="149"/>
      <c r="H1590" s="149"/>
    </row>
    <row r="1591" spans="5:8">
      <c r="E1591" s="149"/>
      <c r="F1591" s="149"/>
      <c r="G1591" s="149"/>
      <c r="H1591" s="149"/>
    </row>
    <row r="1592" spans="5:8">
      <c r="E1592" s="149"/>
      <c r="F1592" s="149"/>
      <c r="G1592" s="149"/>
      <c r="H1592" s="149"/>
    </row>
    <row r="1593" spans="5:8">
      <c r="E1593" s="149"/>
      <c r="F1593" s="149"/>
      <c r="G1593" s="149"/>
      <c r="H1593" s="149"/>
    </row>
    <row r="1594" spans="5:8">
      <c r="E1594" s="149"/>
      <c r="F1594" s="149"/>
      <c r="G1594" s="149"/>
      <c r="H1594" s="149"/>
    </row>
    <row r="1595" spans="5:8">
      <c r="E1595" s="149"/>
      <c r="F1595" s="149"/>
      <c r="G1595" s="149"/>
      <c r="H1595" s="149"/>
    </row>
    <row r="1596" spans="5:8">
      <c r="E1596" s="149"/>
      <c r="F1596" s="149"/>
      <c r="G1596" s="149"/>
      <c r="H1596" s="149"/>
    </row>
    <row r="1597" spans="5:8">
      <c r="E1597" s="149"/>
      <c r="F1597" s="149"/>
      <c r="G1597" s="149"/>
      <c r="H1597" s="149"/>
    </row>
    <row r="1598" spans="5:8">
      <c r="E1598" s="149"/>
      <c r="F1598" s="149"/>
      <c r="G1598" s="149"/>
      <c r="H1598" s="149"/>
    </row>
    <row r="1599" spans="5:8">
      <c r="E1599" s="149"/>
      <c r="F1599" s="149"/>
      <c r="G1599" s="149"/>
      <c r="H1599" s="149"/>
    </row>
    <row r="1600" spans="5:8">
      <c r="E1600" s="149"/>
      <c r="F1600" s="149"/>
      <c r="G1600" s="149"/>
      <c r="H1600" s="149"/>
    </row>
    <row r="1601" spans="5:8">
      <c r="E1601" s="149"/>
      <c r="F1601" s="149"/>
      <c r="G1601" s="149"/>
      <c r="H1601" s="149"/>
    </row>
    <row r="1602" spans="5:8">
      <c r="E1602" s="149"/>
      <c r="F1602" s="149"/>
      <c r="G1602" s="149"/>
      <c r="H1602" s="149"/>
    </row>
    <row r="1603" spans="5:8">
      <c r="E1603" s="149"/>
      <c r="F1603" s="149"/>
      <c r="G1603" s="149"/>
      <c r="H1603" s="149"/>
    </row>
    <row r="1604" spans="5:8">
      <c r="E1604" s="149"/>
      <c r="F1604" s="149"/>
      <c r="G1604" s="149"/>
      <c r="H1604" s="149"/>
    </row>
    <row r="1605" spans="5:8">
      <c r="E1605" s="149"/>
      <c r="F1605" s="149"/>
      <c r="G1605" s="149"/>
      <c r="H1605" s="149"/>
    </row>
    <row r="1606" spans="5:8">
      <c r="E1606" s="149"/>
      <c r="F1606" s="149"/>
      <c r="G1606" s="149"/>
      <c r="H1606" s="149"/>
    </row>
    <row r="1607" spans="5:8">
      <c r="E1607" s="149"/>
      <c r="F1607" s="149"/>
      <c r="G1607" s="149"/>
      <c r="H1607" s="149"/>
    </row>
    <row r="1608" spans="5:8">
      <c r="E1608" s="149"/>
      <c r="F1608" s="149"/>
      <c r="G1608" s="149"/>
      <c r="H1608" s="149"/>
    </row>
    <row r="1609" spans="5:8">
      <c r="E1609" s="149"/>
      <c r="F1609" s="149"/>
      <c r="G1609" s="149"/>
      <c r="H1609" s="149"/>
    </row>
    <row r="1610" spans="5:8">
      <c r="E1610" s="149"/>
      <c r="F1610" s="149"/>
      <c r="G1610" s="149"/>
      <c r="H1610" s="149"/>
    </row>
    <row r="1611" spans="5:8">
      <c r="E1611" s="149"/>
      <c r="F1611" s="149"/>
      <c r="G1611" s="149"/>
      <c r="H1611" s="149"/>
    </row>
    <row r="1612" spans="5:8">
      <c r="E1612" s="149"/>
      <c r="F1612" s="149"/>
      <c r="G1612" s="149"/>
      <c r="H1612" s="149"/>
    </row>
    <row r="1613" spans="5:8">
      <c r="E1613" s="149"/>
      <c r="F1613" s="149"/>
      <c r="G1613" s="149"/>
      <c r="H1613" s="149"/>
    </row>
    <row r="1614" spans="5:8">
      <c r="E1614" s="149"/>
      <c r="F1614" s="149"/>
      <c r="G1614" s="149"/>
      <c r="H1614" s="149"/>
    </row>
    <row r="1615" spans="5:8">
      <c r="E1615" s="149"/>
      <c r="F1615" s="149"/>
      <c r="G1615" s="149"/>
      <c r="H1615" s="149"/>
    </row>
    <row r="1616" spans="5:8">
      <c r="E1616" s="149"/>
      <c r="F1616" s="149"/>
      <c r="G1616" s="149"/>
      <c r="H1616" s="149"/>
    </row>
    <row r="1617" spans="5:8">
      <c r="E1617" s="149"/>
      <c r="F1617" s="149"/>
      <c r="G1617" s="149"/>
      <c r="H1617" s="149"/>
    </row>
    <row r="1618" spans="5:8">
      <c r="E1618" s="149"/>
      <c r="F1618" s="149"/>
      <c r="G1618" s="149"/>
      <c r="H1618" s="149"/>
    </row>
    <row r="1619" spans="5:8">
      <c r="E1619" s="149"/>
      <c r="F1619" s="149"/>
      <c r="G1619" s="149"/>
      <c r="H1619" s="149"/>
    </row>
    <row r="1620" spans="5:8">
      <c r="E1620" s="149"/>
      <c r="F1620" s="149"/>
      <c r="G1620" s="149"/>
      <c r="H1620" s="149"/>
    </row>
    <row r="1621" spans="5:8">
      <c r="E1621" s="149"/>
      <c r="F1621" s="149"/>
      <c r="G1621" s="149"/>
      <c r="H1621" s="149"/>
    </row>
    <row r="1622" spans="5:8">
      <c r="E1622" s="149"/>
      <c r="F1622" s="149"/>
      <c r="G1622" s="149"/>
      <c r="H1622" s="149"/>
    </row>
    <row r="1623" spans="5:8">
      <c r="E1623" s="149"/>
      <c r="F1623" s="149"/>
      <c r="G1623" s="149"/>
      <c r="H1623" s="149"/>
    </row>
    <row r="1624" spans="5:8">
      <c r="E1624" s="149"/>
      <c r="F1624" s="149"/>
      <c r="G1624" s="149"/>
      <c r="H1624" s="149"/>
    </row>
    <row r="1625" spans="5:8">
      <c r="E1625" s="149"/>
      <c r="F1625" s="149"/>
      <c r="G1625" s="149"/>
      <c r="H1625" s="149"/>
    </row>
    <row r="1626" spans="5:8">
      <c r="E1626" s="149"/>
      <c r="F1626" s="149"/>
      <c r="G1626" s="149"/>
      <c r="H1626" s="149"/>
    </row>
    <row r="1627" spans="5:8">
      <c r="E1627" s="149"/>
      <c r="F1627" s="149"/>
      <c r="G1627" s="149"/>
      <c r="H1627" s="149"/>
    </row>
    <row r="1628" spans="5:8">
      <c r="E1628" s="149"/>
      <c r="F1628" s="149"/>
      <c r="G1628" s="149"/>
      <c r="H1628" s="149"/>
    </row>
    <row r="1629" spans="5:8">
      <c r="E1629" s="149"/>
      <c r="F1629" s="149"/>
      <c r="G1629" s="149"/>
      <c r="H1629" s="149"/>
    </row>
    <row r="1630" spans="5:8">
      <c r="E1630" s="149"/>
      <c r="F1630" s="149"/>
      <c r="G1630" s="149"/>
      <c r="H1630" s="149"/>
    </row>
    <row r="1631" spans="5:8">
      <c r="E1631" s="149"/>
      <c r="F1631" s="149"/>
      <c r="G1631" s="149"/>
      <c r="H1631" s="149"/>
    </row>
    <row r="1632" spans="5:8">
      <c r="E1632" s="149"/>
      <c r="F1632" s="149"/>
      <c r="G1632" s="149"/>
      <c r="H1632" s="149"/>
    </row>
    <row r="1633" spans="5:8">
      <c r="E1633" s="149"/>
      <c r="F1633" s="149"/>
      <c r="G1633" s="149"/>
      <c r="H1633" s="149"/>
    </row>
    <row r="1634" spans="5:8">
      <c r="E1634" s="149"/>
      <c r="F1634" s="149"/>
      <c r="G1634" s="149"/>
      <c r="H1634" s="149"/>
    </row>
    <row r="1635" spans="5:8">
      <c r="E1635" s="149"/>
      <c r="F1635" s="149"/>
      <c r="G1635" s="149"/>
      <c r="H1635" s="149"/>
    </row>
    <row r="1636" spans="5:8">
      <c r="E1636" s="149"/>
      <c r="F1636" s="149"/>
      <c r="G1636" s="149"/>
      <c r="H1636" s="149"/>
    </row>
    <row r="1637" spans="5:8">
      <c r="E1637" s="149"/>
      <c r="F1637" s="149"/>
      <c r="G1637" s="149"/>
      <c r="H1637" s="149"/>
    </row>
    <row r="1638" spans="5:8">
      <c r="E1638" s="149"/>
      <c r="F1638" s="149"/>
      <c r="G1638" s="149"/>
      <c r="H1638" s="149"/>
    </row>
    <row r="1639" spans="5:8">
      <c r="E1639" s="149"/>
      <c r="F1639" s="149"/>
      <c r="G1639" s="149"/>
      <c r="H1639" s="149"/>
    </row>
    <row r="1640" spans="5:8">
      <c r="E1640" s="149"/>
      <c r="F1640" s="149"/>
      <c r="G1640" s="149"/>
      <c r="H1640" s="149"/>
    </row>
    <row r="1641" spans="5:8">
      <c r="E1641" s="149"/>
      <c r="F1641" s="149"/>
      <c r="G1641" s="149"/>
      <c r="H1641" s="149"/>
    </row>
    <row r="1642" spans="5:8">
      <c r="E1642" s="149"/>
      <c r="F1642" s="149"/>
      <c r="G1642" s="149"/>
      <c r="H1642" s="149"/>
    </row>
    <row r="1643" spans="5:8">
      <c r="E1643" s="149"/>
      <c r="F1643" s="149"/>
      <c r="G1643" s="149"/>
      <c r="H1643" s="149"/>
    </row>
    <row r="1644" spans="5:8">
      <c r="E1644" s="149"/>
      <c r="F1644" s="149"/>
      <c r="G1644" s="149"/>
      <c r="H1644" s="149"/>
    </row>
    <row r="1645" spans="5:8">
      <c r="E1645" s="149"/>
      <c r="F1645" s="149"/>
      <c r="G1645" s="149"/>
      <c r="H1645" s="149"/>
    </row>
    <row r="1646" spans="5:8">
      <c r="E1646" s="149"/>
      <c r="F1646" s="149"/>
      <c r="G1646" s="149"/>
      <c r="H1646" s="149"/>
    </row>
    <row r="1647" spans="5:8">
      <c r="E1647" s="149"/>
      <c r="F1647" s="149"/>
      <c r="G1647" s="149"/>
      <c r="H1647" s="149"/>
    </row>
    <row r="1648" spans="5:8">
      <c r="E1648" s="149"/>
      <c r="F1648" s="149"/>
      <c r="G1648" s="149"/>
      <c r="H1648" s="149"/>
    </row>
    <row r="1649" spans="5:8">
      <c r="E1649" s="149"/>
      <c r="F1649" s="149"/>
      <c r="G1649" s="149"/>
      <c r="H1649" s="149"/>
    </row>
    <row r="1650" spans="5:8">
      <c r="E1650" s="149"/>
      <c r="F1650" s="149"/>
      <c r="G1650" s="149"/>
      <c r="H1650" s="149"/>
    </row>
    <row r="1651" spans="5:8">
      <c r="E1651" s="149"/>
      <c r="F1651" s="149"/>
      <c r="G1651" s="149"/>
      <c r="H1651" s="149"/>
    </row>
    <row r="1652" spans="5:8">
      <c r="E1652" s="149"/>
      <c r="F1652" s="149"/>
      <c r="G1652" s="149"/>
      <c r="H1652" s="149"/>
    </row>
    <row r="1653" spans="5:8">
      <c r="E1653" s="149"/>
      <c r="F1653" s="149"/>
      <c r="G1653" s="149"/>
      <c r="H1653" s="149"/>
    </row>
    <row r="1654" spans="5:8">
      <c r="E1654" s="149"/>
      <c r="F1654" s="149"/>
      <c r="G1654" s="149"/>
      <c r="H1654" s="149"/>
    </row>
    <row r="1655" spans="5:8">
      <c r="E1655" s="149"/>
      <c r="F1655" s="149"/>
      <c r="G1655" s="149"/>
      <c r="H1655" s="149"/>
    </row>
    <row r="1656" spans="5:8">
      <c r="E1656" s="149"/>
      <c r="F1656" s="149"/>
      <c r="G1656" s="149"/>
      <c r="H1656" s="149"/>
    </row>
    <row r="1657" spans="5:8">
      <c r="E1657" s="149"/>
      <c r="F1657" s="149"/>
      <c r="G1657" s="149"/>
      <c r="H1657" s="149"/>
    </row>
    <row r="1658" spans="5:8">
      <c r="E1658" s="149"/>
      <c r="F1658" s="149"/>
      <c r="G1658" s="149"/>
      <c r="H1658" s="149"/>
    </row>
    <row r="1659" spans="5:8">
      <c r="E1659" s="149"/>
      <c r="F1659" s="149"/>
      <c r="G1659" s="149"/>
      <c r="H1659" s="149"/>
    </row>
    <row r="1660" spans="5:8">
      <c r="E1660" s="149"/>
      <c r="F1660" s="149"/>
      <c r="G1660" s="149"/>
      <c r="H1660" s="149"/>
    </row>
    <row r="1661" spans="5:8">
      <c r="E1661" s="149"/>
      <c r="F1661" s="149"/>
      <c r="G1661" s="149"/>
      <c r="H1661" s="149"/>
    </row>
    <row r="1662" spans="5:8">
      <c r="E1662" s="149"/>
      <c r="F1662" s="149"/>
      <c r="G1662" s="149"/>
      <c r="H1662" s="149"/>
    </row>
    <row r="1663" spans="5:8">
      <c r="E1663" s="149"/>
      <c r="F1663" s="149"/>
      <c r="G1663" s="149"/>
      <c r="H1663" s="149"/>
    </row>
    <row r="1664" spans="5:8">
      <c r="E1664" s="149"/>
      <c r="F1664" s="149"/>
      <c r="G1664" s="149"/>
      <c r="H1664" s="149"/>
    </row>
    <row r="1665" spans="5:8">
      <c r="E1665" s="149"/>
      <c r="F1665" s="149"/>
      <c r="G1665" s="149"/>
      <c r="H1665" s="149"/>
    </row>
    <row r="1666" spans="5:8">
      <c r="E1666" s="149"/>
      <c r="F1666" s="149"/>
      <c r="G1666" s="149"/>
      <c r="H1666" s="149"/>
    </row>
    <row r="1667" spans="5:8">
      <c r="E1667" s="149"/>
      <c r="F1667" s="149"/>
      <c r="G1667" s="149"/>
      <c r="H1667" s="149"/>
    </row>
    <row r="1668" spans="5:8">
      <c r="E1668" s="149"/>
      <c r="F1668" s="149"/>
      <c r="G1668" s="149"/>
      <c r="H1668" s="149"/>
    </row>
    <row r="1669" spans="5:8">
      <c r="E1669" s="149"/>
      <c r="F1669" s="149"/>
      <c r="G1669" s="149"/>
      <c r="H1669" s="149"/>
    </row>
    <row r="1670" spans="5:8">
      <c r="E1670" s="149"/>
      <c r="F1670" s="149"/>
      <c r="G1670" s="149"/>
      <c r="H1670" s="149"/>
    </row>
    <row r="1671" spans="5:8">
      <c r="E1671" s="149"/>
      <c r="F1671" s="149"/>
      <c r="G1671" s="149"/>
      <c r="H1671" s="149"/>
    </row>
    <row r="1672" spans="5:8">
      <c r="E1672" s="149"/>
      <c r="F1672" s="149"/>
      <c r="G1672" s="149"/>
      <c r="H1672" s="149"/>
    </row>
    <row r="1673" spans="5:8">
      <c r="E1673" s="149"/>
      <c r="F1673" s="149"/>
      <c r="G1673" s="149"/>
      <c r="H1673" s="149"/>
    </row>
    <row r="1674" spans="5:8">
      <c r="E1674" s="149"/>
      <c r="F1674" s="149"/>
      <c r="G1674" s="149"/>
      <c r="H1674" s="149"/>
    </row>
    <row r="1675" spans="5:8">
      <c r="E1675" s="149"/>
      <c r="F1675" s="149"/>
      <c r="G1675" s="149"/>
      <c r="H1675" s="149"/>
    </row>
    <row r="1676" spans="5:8">
      <c r="E1676" s="149"/>
      <c r="F1676" s="149"/>
      <c r="G1676" s="149"/>
      <c r="H1676" s="149"/>
    </row>
    <row r="1677" spans="5:8">
      <c r="E1677" s="149"/>
      <c r="F1677" s="149"/>
      <c r="G1677" s="149"/>
      <c r="H1677" s="149"/>
    </row>
    <row r="1678" spans="5:8">
      <c r="E1678" s="149"/>
      <c r="F1678" s="149"/>
      <c r="G1678" s="149"/>
      <c r="H1678" s="149"/>
    </row>
    <row r="1679" spans="5:8">
      <c r="E1679" s="149"/>
      <c r="F1679" s="149"/>
      <c r="G1679" s="149"/>
      <c r="H1679" s="149"/>
    </row>
    <row r="1680" spans="5:8">
      <c r="E1680" s="149"/>
      <c r="F1680" s="149"/>
      <c r="G1680" s="149"/>
      <c r="H1680" s="149"/>
    </row>
    <row r="1681" spans="5:8">
      <c r="E1681" s="149"/>
      <c r="F1681" s="149"/>
      <c r="G1681" s="149"/>
      <c r="H1681" s="149"/>
    </row>
    <row r="1682" spans="5:8">
      <c r="E1682" s="149"/>
      <c r="F1682" s="149"/>
      <c r="G1682" s="149"/>
      <c r="H1682" s="149"/>
    </row>
    <row r="1683" spans="5:8">
      <c r="E1683" s="149"/>
      <c r="F1683" s="149"/>
      <c r="G1683" s="149"/>
      <c r="H1683" s="149"/>
    </row>
    <row r="1684" spans="5:8">
      <c r="E1684" s="149"/>
      <c r="F1684" s="149"/>
      <c r="G1684" s="149"/>
      <c r="H1684" s="149"/>
    </row>
    <row r="1685" spans="5:8">
      <c r="E1685" s="149"/>
      <c r="F1685" s="149"/>
      <c r="G1685" s="149"/>
      <c r="H1685" s="149"/>
    </row>
    <row r="1686" spans="5:8">
      <c r="E1686" s="149"/>
      <c r="F1686" s="149"/>
      <c r="G1686" s="149"/>
      <c r="H1686" s="149"/>
    </row>
    <row r="1687" spans="5:8">
      <c r="E1687" s="149"/>
      <c r="F1687" s="149"/>
      <c r="G1687" s="149"/>
      <c r="H1687" s="149"/>
    </row>
    <row r="1688" spans="5:8">
      <c r="E1688" s="149"/>
      <c r="F1688" s="149"/>
      <c r="G1688" s="149"/>
      <c r="H1688" s="149"/>
    </row>
    <row r="1689" spans="5:8">
      <c r="E1689" s="149"/>
      <c r="F1689" s="149"/>
      <c r="G1689" s="149"/>
      <c r="H1689" s="149"/>
    </row>
    <row r="1690" spans="5:8">
      <c r="E1690" s="149"/>
      <c r="F1690" s="149"/>
      <c r="G1690" s="149"/>
      <c r="H1690" s="149"/>
    </row>
    <row r="1691" spans="5:8">
      <c r="E1691" s="149"/>
      <c r="F1691" s="149"/>
      <c r="G1691" s="149"/>
      <c r="H1691" s="149"/>
    </row>
    <row r="1692" spans="5:8">
      <c r="E1692" s="149"/>
      <c r="F1692" s="149"/>
      <c r="G1692" s="149"/>
      <c r="H1692" s="149"/>
    </row>
    <row r="1693" spans="5:8">
      <c r="E1693" s="149"/>
      <c r="F1693" s="149"/>
      <c r="G1693" s="149"/>
      <c r="H1693" s="149"/>
    </row>
    <row r="1694" spans="5:8">
      <c r="E1694" s="149"/>
      <c r="F1694" s="149"/>
      <c r="G1694" s="149"/>
      <c r="H1694" s="149"/>
    </row>
    <row r="1695" spans="5:8">
      <c r="E1695" s="149"/>
      <c r="F1695" s="149"/>
      <c r="G1695" s="149"/>
      <c r="H1695" s="149"/>
    </row>
    <row r="1696" spans="5:8">
      <c r="E1696" s="149"/>
      <c r="F1696" s="149"/>
      <c r="G1696" s="149"/>
      <c r="H1696" s="149"/>
    </row>
    <row r="1697" spans="5:8">
      <c r="E1697" s="149"/>
      <c r="F1697" s="149"/>
      <c r="G1697" s="149"/>
      <c r="H1697" s="149"/>
    </row>
    <row r="1698" spans="5:8">
      <c r="E1698" s="149"/>
      <c r="F1698" s="149"/>
      <c r="G1698" s="149"/>
      <c r="H1698" s="149"/>
    </row>
    <row r="1699" spans="5:8">
      <c r="E1699" s="149"/>
      <c r="F1699" s="149"/>
      <c r="G1699" s="149"/>
      <c r="H1699" s="149"/>
    </row>
    <row r="1700" spans="5:8">
      <c r="E1700" s="149"/>
      <c r="F1700" s="149"/>
      <c r="G1700" s="149"/>
      <c r="H1700" s="149"/>
    </row>
    <row r="1701" spans="5:8">
      <c r="E1701" s="149"/>
      <c r="F1701" s="149"/>
      <c r="G1701" s="149"/>
      <c r="H1701" s="149"/>
    </row>
    <row r="1702" spans="5:8">
      <c r="E1702" s="149"/>
      <c r="F1702" s="149"/>
      <c r="G1702" s="149"/>
      <c r="H1702" s="149"/>
    </row>
    <row r="1703" spans="5:8">
      <c r="E1703" s="149"/>
      <c r="F1703" s="149"/>
      <c r="G1703" s="149"/>
      <c r="H1703" s="149"/>
    </row>
    <row r="1704" spans="5:8">
      <c r="E1704" s="149"/>
      <c r="F1704" s="149"/>
      <c r="G1704" s="149"/>
      <c r="H1704" s="149"/>
    </row>
    <row r="1705" spans="5:8">
      <c r="E1705" s="149"/>
      <c r="F1705" s="149"/>
      <c r="G1705" s="149"/>
      <c r="H1705" s="149"/>
    </row>
    <row r="1706" spans="5:8">
      <c r="E1706" s="149"/>
      <c r="F1706" s="149"/>
      <c r="G1706" s="149"/>
      <c r="H1706" s="149"/>
    </row>
    <row r="1707" spans="5:8">
      <c r="E1707" s="149"/>
      <c r="F1707" s="149"/>
      <c r="G1707" s="149"/>
      <c r="H1707" s="149"/>
    </row>
    <row r="1708" spans="5:8">
      <c r="E1708" s="149"/>
      <c r="F1708" s="149"/>
      <c r="G1708" s="149"/>
      <c r="H1708" s="149"/>
    </row>
    <row r="1709" spans="5:8">
      <c r="E1709" s="149"/>
      <c r="F1709" s="149"/>
      <c r="G1709" s="149"/>
      <c r="H1709" s="149"/>
    </row>
    <row r="1710" spans="5:8">
      <c r="E1710" s="149"/>
      <c r="F1710" s="149"/>
      <c r="G1710" s="149"/>
      <c r="H1710" s="149"/>
    </row>
    <row r="1711" spans="5:8">
      <c r="E1711" s="149"/>
      <c r="F1711" s="149"/>
      <c r="G1711" s="149"/>
      <c r="H1711" s="149"/>
    </row>
    <row r="1712" spans="5:8">
      <c r="E1712" s="149"/>
      <c r="F1712" s="149"/>
      <c r="G1712" s="149"/>
      <c r="H1712" s="149"/>
    </row>
    <row r="1713" spans="5:8">
      <c r="E1713" s="149"/>
      <c r="F1713" s="149"/>
      <c r="G1713" s="149"/>
      <c r="H1713" s="149"/>
    </row>
    <row r="1714" spans="5:8">
      <c r="E1714" s="149"/>
      <c r="F1714" s="149"/>
      <c r="G1714" s="149"/>
      <c r="H1714" s="149"/>
    </row>
    <row r="1715" spans="5:8">
      <c r="E1715" s="149"/>
      <c r="F1715" s="149"/>
      <c r="G1715" s="149"/>
      <c r="H1715" s="149"/>
    </row>
    <row r="1716" spans="5:8">
      <c r="E1716" s="149"/>
      <c r="F1716" s="149"/>
      <c r="G1716" s="149"/>
      <c r="H1716" s="149"/>
    </row>
    <row r="1717" spans="5:8">
      <c r="E1717" s="149"/>
      <c r="F1717" s="149"/>
      <c r="G1717" s="149"/>
      <c r="H1717" s="149"/>
    </row>
    <row r="1718" spans="5:8">
      <c r="E1718" s="149"/>
      <c r="F1718" s="149"/>
      <c r="G1718" s="149"/>
      <c r="H1718" s="149"/>
    </row>
    <row r="1719" spans="5:8">
      <c r="E1719" s="149"/>
      <c r="F1719" s="149"/>
      <c r="G1719" s="149"/>
      <c r="H1719" s="149"/>
    </row>
    <row r="1720" spans="5:8">
      <c r="E1720" s="149"/>
      <c r="F1720" s="149"/>
      <c r="G1720" s="149"/>
      <c r="H1720" s="149"/>
    </row>
    <row r="1721" spans="5:8">
      <c r="E1721" s="149"/>
      <c r="F1721" s="149"/>
      <c r="G1721" s="149"/>
      <c r="H1721" s="149"/>
    </row>
    <row r="1722" spans="5:8">
      <c r="E1722" s="149"/>
      <c r="F1722" s="149"/>
      <c r="G1722" s="149"/>
      <c r="H1722" s="149"/>
    </row>
    <row r="1723" spans="5:8">
      <c r="E1723" s="149"/>
      <c r="F1723" s="149"/>
      <c r="G1723" s="149"/>
      <c r="H1723" s="149"/>
    </row>
    <row r="1724" spans="5:8">
      <c r="E1724" s="149"/>
      <c r="F1724" s="149"/>
      <c r="G1724" s="149"/>
      <c r="H1724" s="149"/>
    </row>
    <row r="1725" spans="5:8">
      <c r="E1725" s="149"/>
      <c r="F1725" s="149"/>
      <c r="G1725" s="149"/>
      <c r="H1725" s="149"/>
    </row>
    <row r="1726" spans="5:8">
      <c r="E1726" s="149"/>
      <c r="F1726" s="149"/>
      <c r="G1726" s="149"/>
      <c r="H1726" s="149"/>
    </row>
    <row r="1727" spans="5:8">
      <c r="E1727" s="149"/>
      <c r="F1727" s="149"/>
      <c r="G1727" s="149"/>
      <c r="H1727" s="149"/>
    </row>
    <row r="1728" spans="5:8">
      <c r="E1728" s="149"/>
      <c r="F1728" s="149"/>
      <c r="G1728" s="149"/>
      <c r="H1728" s="149"/>
    </row>
    <row r="1729" spans="5:8">
      <c r="E1729" s="149"/>
      <c r="F1729" s="149"/>
      <c r="G1729" s="149"/>
      <c r="H1729" s="149"/>
    </row>
    <row r="1730" spans="5:8">
      <c r="E1730" s="149"/>
      <c r="F1730" s="149"/>
      <c r="G1730" s="149"/>
      <c r="H1730" s="149"/>
    </row>
    <row r="1731" spans="5:8">
      <c r="E1731" s="149"/>
      <c r="F1731" s="149"/>
      <c r="G1731" s="149"/>
      <c r="H1731" s="149"/>
    </row>
    <row r="1732" spans="5:8">
      <c r="E1732" s="149"/>
      <c r="F1732" s="149"/>
      <c r="G1732" s="149"/>
      <c r="H1732" s="149"/>
    </row>
    <row r="1733" spans="5:8">
      <c r="E1733" s="149"/>
      <c r="F1733" s="149"/>
      <c r="G1733" s="149"/>
      <c r="H1733" s="149"/>
    </row>
    <row r="1734" spans="5:8">
      <c r="E1734" s="149"/>
      <c r="F1734" s="149"/>
      <c r="G1734" s="149"/>
      <c r="H1734" s="149"/>
    </row>
    <row r="1735" spans="5:8">
      <c r="E1735" s="149"/>
      <c r="F1735" s="149"/>
      <c r="G1735" s="149"/>
      <c r="H1735" s="149"/>
    </row>
    <row r="1736" spans="5:8">
      <c r="E1736" s="149"/>
      <c r="F1736" s="149"/>
      <c r="G1736" s="149"/>
      <c r="H1736" s="149"/>
    </row>
    <row r="1737" spans="5:8">
      <c r="E1737" s="149"/>
      <c r="F1737" s="149"/>
      <c r="G1737" s="149"/>
      <c r="H1737" s="149"/>
    </row>
    <row r="1738" spans="5:8">
      <c r="E1738" s="149"/>
      <c r="F1738" s="149"/>
      <c r="G1738" s="149"/>
      <c r="H1738" s="149"/>
    </row>
    <row r="1739" spans="5:8">
      <c r="E1739" s="149"/>
      <c r="F1739" s="149"/>
      <c r="G1739" s="149"/>
      <c r="H1739" s="149"/>
    </row>
    <row r="1740" spans="5:8">
      <c r="E1740" s="149"/>
      <c r="F1740" s="149"/>
      <c r="G1740" s="149"/>
      <c r="H1740" s="149"/>
    </row>
    <row r="1741" spans="5:8">
      <c r="E1741" s="149"/>
      <c r="F1741" s="149"/>
      <c r="G1741" s="149"/>
      <c r="H1741" s="149"/>
    </row>
    <row r="1742" spans="5:8">
      <c r="E1742" s="149"/>
      <c r="F1742" s="149"/>
      <c r="G1742" s="149"/>
      <c r="H1742" s="149"/>
    </row>
    <row r="1743" spans="5:8">
      <c r="E1743" s="149"/>
      <c r="F1743" s="149"/>
      <c r="G1743" s="149"/>
      <c r="H1743" s="149"/>
    </row>
    <row r="1744" spans="5:8">
      <c r="E1744" s="149"/>
      <c r="F1744" s="149"/>
      <c r="G1744" s="149"/>
      <c r="H1744" s="149"/>
    </row>
    <row r="1745" spans="5:8">
      <c r="E1745" s="149"/>
      <c r="F1745" s="149"/>
      <c r="G1745" s="149"/>
      <c r="H1745" s="149"/>
    </row>
    <row r="1746" spans="5:8">
      <c r="E1746" s="149"/>
      <c r="F1746" s="149"/>
      <c r="G1746" s="149"/>
      <c r="H1746" s="149"/>
    </row>
    <row r="1747" spans="5:8">
      <c r="E1747" s="149"/>
      <c r="F1747" s="149"/>
      <c r="G1747" s="149"/>
      <c r="H1747" s="149"/>
    </row>
    <row r="1748" spans="5:8">
      <c r="E1748" s="149"/>
      <c r="F1748" s="149"/>
      <c r="G1748" s="149"/>
      <c r="H1748" s="149"/>
    </row>
    <row r="1749" spans="5:8">
      <c r="E1749" s="149"/>
      <c r="F1749" s="149"/>
      <c r="G1749" s="149"/>
      <c r="H1749" s="149"/>
    </row>
    <row r="1750" spans="5:8">
      <c r="E1750" s="149"/>
      <c r="F1750" s="149"/>
      <c r="G1750" s="149"/>
      <c r="H1750" s="149"/>
    </row>
    <row r="1751" spans="5:8">
      <c r="E1751" s="149"/>
      <c r="F1751" s="149"/>
      <c r="G1751" s="149"/>
      <c r="H1751" s="149"/>
    </row>
    <row r="1752" spans="5:8">
      <c r="E1752" s="149"/>
      <c r="F1752" s="149"/>
      <c r="G1752" s="149"/>
      <c r="H1752" s="149"/>
    </row>
    <row r="1753" spans="5:8">
      <c r="E1753" s="149"/>
      <c r="F1753" s="149"/>
      <c r="G1753" s="149"/>
      <c r="H1753" s="149"/>
    </row>
    <row r="1754" spans="5:8">
      <c r="E1754" s="149"/>
      <c r="F1754" s="149"/>
      <c r="G1754" s="149"/>
      <c r="H1754" s="149"/>
    </row>
    <row r="1755" spans="5:8">
      <c r="E1755" s="149"/>
      <c r="F1755" s="149"/>
      <c r="G1755" s="149"/>
      <c r="H1755" s="149"/>
    </row>
    <row r="1756" spans="5:8">
      <c r="E1756" s="149"/>
      <c r="F1756" s="149"/>
      <c r="G1756" s="149"/>
      <c r="H1756" s="149"/>
    </row>
    <row r="1757" spans="5:8">
      <c r="E1757" s="149"/>
      <c r="F1757" s="149"/>
      <c r="G1757" s="149"/>
      <c r="H1757" s="149"/>
    </row>
    <row r="1758" spans="5:8">
      <c r="E1758" s="149"/>
      <c r="F1758" s="149"/>
      <c r="G1758" s="149"/>
      <c r="H1758" s="149"/>
    </row>
    <row r="1759" spans="5:8">
      <c r="E1759" s="149"/>
      <c r="F1759" s="149"/>
      <c r="G1759" s="149"/>
      <c r="H1759" s="149"/>
    </row>
    <row r="1760" spans="5:8">
      <c r="E1760" s="149"/>
      <c r="F1760" s="149"/>
      <c r="G1760" s="149"/>
      <c r="H1760" s="149"/>
    </row>
    <row r="1761" spans="5:8">
      <c r="E1761" s="149"/>
      <c r="F1761" s="149"/>
      <c r="G1761" s="149"/>
      <c r="H1761" s="149"/>
    </row>
    <row r="1762" spans="5:8">
      <c r="E1762" s="149"/>
      <c r="F1762" s="149"/>
      <c r="G1762" s="149"/>
      <c r="H1762" s="149"/>
    </row>
    <row r="1763" spans="5:8">
      <c r="E1763" s="149"/>
      <c r="F1763" s="149"/>
      <c r="G1763" s="149"/>
      <c r="H1763" s="149"/>
    </row>
    <row r="1764" spans="5:8">
      <c r="E1764" s="149"/>
      <c r="F1764" s="149"/>
      <c r="G1764" s="149"/>
      <c r="H1764" s="149"/>
    </row>
    <row r="1765" spans="5:8">
      <c r="E1765" s="149"/>
      <c r="F1765" s="149"/>
      <c r="G1765" s="149"/>
      <c r="H1765" s="149"/>
    </row>
    <row r="1766" spans="5:8">
      <c r="E1766" s="149"/>
      <c r="F1766" s="149"/>
      <c r="G1766" s="149"/>
      <c r="H1766" s="149"/>
    </row>
    <row r="1767" spans="5:8">
      <c r="E1767" s="149"/>
      <c r="F1767" s="149"/>
      <c r="G1767" s="149"/>
      <c r="H1767" s="149"/>
    </row>
    <row r="1768" spans="5:8">
      <c r="E1768" s="149"/>
      <c r="F1768" s="149"/>
      <c r="G1768" s="149"/>
      <c r="H1768" s="149"/>
    </row>
    <row r="1769" spans="5:8">
      <c r="E1769" s="149"/>
      <c r="F1769" s="149"/>
      <c r="G1769" s="149"/>
      <c r="H1769" s="149"/>
    </row>
    <row r="1770" spans="5:8">
      <c r="E1770" s="149"/>
      <c r="F1770" s="149"/>
      <c r="G1770" s="149"/>
      <c r="H1770" s="149"/>
    </row>
    <row r="1771" spans="5:8">
      <c r="E1771" s="149"/>
      <c r="F1771" s="149"/>
      <c r="G1771" s="149"/>
      <c r="H1771" s="149"/>
    </row>
    <row r="1772" spans="5:8">
      <c r="E1772" s="149"/>
      <c r="F1772" s="149"/>
      <c r="G1772" s="149"/>
      <c r="H1772" s="149"/>
    </row>
    <row r="1773" spans="5:8">
      <c r="E1773" s="149"/>
      <c r="F1773" s="149"/>
      <c r="G1773" s="149"/>
      <c r="H1773" s="149"/>
    </row>
    <row r="1774" spans="5:8">
      <c r="E1774" s="149"/>
      <c r="F1774" s="149"/>
      <c r="G1774" s="149"/>
      <c r="H1774" s="149"/>
    </row>
    <row r="1775" spans="5:8">
      <c r="E1775" s="149"/>
      <c r="F1775" s="149"/>
      <c r="G1775" s="149"/>
      <c r="H1775" s="149"/>
    </row>
    <row r="1776" spans="5:8">
      <c r="E1776" s="149"/>
      <c r="F1776" s="149"/>
      <c r="G1776" s="149"/>
      <c r="H1776" s="149"/>
    </row>
    <row r="1777" spans="5:8">
      <c r="E1777" s="149"/>
      <c r="F1777" s="149"/>
      <c r="G1777" s="149"/>
      <c r="H1777" s="149"/>
    </row>
    <row r="1778" spans="5:8">
      <c r="E1778" s="149"/>
      <c r="F1778" s="149"/>
      <c r="G1778" s="149"/>
      <c r="H1778" s="149"/>
    </row>
    <row r="1779" spans="5:8">
      <c r="E1779" s="149"/>
      <c r="F1779" s="149"/>
      <c r="G1779" s="149"/>
      <c r="H1779" s="149"/>
    </row>
    <row r="1780" spans="5:8">
      <c r="E1780" s="149"/>
      <c r="F1780" s="149"/>
      <c r="G1780" s="149"/>
      <c r="H1780" s="149"/>
    </row>
    <row r="1781" spans="5:8">
      <c r="E1781" s="149"/>
      <c r="F1781" s="149"/>
      <c r="G1781" s="149"/>
      <c r="H1781" s="149"/>
    </row>
    <row r="1782" spans="5:8">
      <c r="E1782" s="149"/>
      <c r="F1782" s="149"/>
      <c r="G1782" s="149"/>
      <c r="H1782" s="149"/>
    </row>
    <row r="1783" spans="5:8">
      <c r="E1783" s="149"/>
      <c r="F1783" s="149"/>
      <c r="G1783" s="149"/>
      <c r="H1783" s="149"/>
    </row>
    <row r="1784" spans="5:8">
      <c r="E1784" s="149"/>
      <c r="F1784" s="149"/>
      <c r="G1784" s="149"/>
      <c r="H1784" s="149"/>
    </row>
    <row r="1785" spans="5:8">
      <c r="E1785" s="149"/>
      <c r="F1785" s="149"/>
      <c r="G1785" s="149"/>
      <c r="H1785" s="149"/>
    </row>
    <row r="1786" spans="5:8">
      <c r="E1786" s="149"/>
      <c r="F1786" s="149"/>
      <c r="G1786" s="149"/>
      <c r="H1786" s="149"/>
    </row>
    <row r="1787" spans="5:8">
      <c r="E1787" s="149"/>
      <c r="F1787" s="149"/>
      <c r="G1787" s="149"/>
      <c r="H1787" s="149"/>
    </row>
    <row r="1788" spans="5:8">
      <c r="E1788" s="149"/>
      <c r="F1788" s="149"/>
      <c r="G1788" s="149"/>
      <c r="H1788" s="149"/>
    </row>
    <row r="1789" spans="5:8">
      <c r="E1789" s="149"/>
      <c r="F1789" s="149"/>
      <c r="G1789" s="149"/>
      <c r="H1789" s="149"/>
    </row>
    <row r="1790" spans="5:8">
      <c r="E1790" s="149"/>
      <c r="F1790" s="149"/>
      <c r="G1790" s="149"/>
      <c r="H1790" s="149"/>
    </row>
    <row r="1791" spans="5:8">
      <c r="E1791" s="149"/>
      <c r="F1791" s="149"/>
      <c r="G1791" s="149"/>
      <c r="H1791" s="149"/>
    </row>
    <row r="1792" spans="5:8">
      <c r="E1792" s="149"/>
      <c r="F1792" s="149"/>
      <c r="G1792" s="149"/>
      <c r="H1792" s="149"/>
    </row>
    <row r="1793" spans="5:8">
      <c r="E1793" s="149"/>
      <c r="F1793" s="149"/>
      <c r="G1793" s="149"/>
      <c r="H1793" s="149"/>
    </row>
    <row r="1794" spans="5:8">
      <c r="E1794" s="149"/>
      <c r="F1794" s="149"/>
      <c r="G1794" s="149"/>
      <c r="H1794" s="149"/>
    </row>
    <row r="1795" spans="5:8">
      <c r="E1795" s="149"/>
      <c r="F1795" s="149"/>
      <c r="G1795" s="149"/>
      <c r="H1795" s="149"/>
    </row>
    <row r="1796" spans="5:8">
      <c r="E1796" s="149"/>
      <c r="F1796" s="149"/>
      <c r="G1796" s="149"/>
      <c r="H1796" s="149"/>
    </row>
    <row r="1797" spans="5:8">
      <c r="E1797" s="149"/>
      <c r="F1797" s="149"/>
      <c r="G1797" s="149"/>
      <c r="H1797" s="149"/>
    </row>
    <row r="1798" spans="5:8">
      <c r="E1798" s="149"/>
      <c r="F1798" s="149"/>
      <c r="G1798" s="149"/>
      <c r="H1798" s="149"/>
    </row>
    <row r="1799" spans="5:8">
      <c r="E1799" s="149"/>
      <c r="F1799" s="149"/>
      <c r="G1799" s="149"/>
      <c r="H1799" s="149"/>
    </row>
    <row r="1800" spans="5:8">
      <c r="E1800" s="149"/>
      <c r="F1800" s="149"/>
      <c r="G1800" s="149"/>
      <c r="H1800" s="149"/>
    </row>
    <row r="1801" spans="5:8">
      <c r="E1801" s="149"/>
      <c r="F1801" s="149"/>
      <c r="G1801" s="149"/>
      <c r="H1801" s="149"/>
    </row>
    <row r="1802" spans="5:8">
      <c r="E1802" s="149"/>
      <c r="F1802" s="149"/>
      <c r="G1802" s="149"/>
      <c r="H1802" s="149"/>
    </row>
    <row r="1803" spans="5:8">
      <c r="E1803" s="149"/>
      <c r="F1803" s="149"/>
      <c r="G1803" s="149"/>
      <c r="H1803" s="149"/>
    </row>
    <row r="1804" spans="5:8">
      <c r="E1804" s="149"/>
      <c r="F1804" s="149"/>
      <c r="G1804" s="149"/>
      <c r="H1804" s="149"/>
    </row>
    <row r="1805" spans="5:8">
      <c r="E1805" s="149"/>
      <c r="F1805" s="149"/>
      <c r="G1805" s="149"/>
      <c r="H1805" s="149"/>
    </row>
    <row r="1806" spans="5:8">
      <c r="E1806" s="149"/>
      <c r="F1806" s="149"/>
      <c r="G1806" s="149"/>
      <c r="H1806" s="149"/>
    </row>
    <row r="1807" spans="5:8">
      <c r="E1807" s="149"/>
      <c r="F1807" s="149"/>
      <c r="G1807" s="149"/>
      <c r="H1807" s="149"/>
    </row>
    <row r="1808" spans="5:8">
      <c r="E1808" s="149"/>
      <c r="F1808" s="149"/>
      <c r="G1808" s="149"/>
      <c r="H1808" s="149"/>
    </row>
    <row r="1809" spans="5:8">
      <c r="E1809" s="149"/>
      <c r="F1809" s="149"/>
      <c r="G1809" s="149"/>
      <c r="H1809" s="149"/>
    </row>
    <row r="1810" spans="5:8">
      <c r="E1810" s="149"/>
      <c r="F1810" s="149"/>
      <c r="G1810" s="149"/>
      <c r="H1810" s="149"/>
    </row>
    <row r="1811" spans="5:8">
      <c r="E1811" s="149"/>
      <c r="F1811" s="149"/>
      <c r="G1811" s="149"/>
      <c r="H1811" s="149"/>
    </row>
    <row r="1812" spans="5:8">
      <c r="E1812" s="149"/>
      <c r="F1812" s="149"/>
      <c r="G1812" s="149"/>
      <c r="H1812" s="149"/>
    </row>
    <row r="1813" spans="5:8">
      <c r="E1813" s="149"/>
      <c r="F1813" s="149"/>
      <c r="G1813" s="149"/>
      <c r="H1813" s="149"/>
    </row>
    <row r="1814" spans="5:8">
      <c r="E1814" s="149"/>
      <c r="F1814" s="149"/>
      <c r="G1814" s="149"/>
      <c r="H1814" s="149"/>
    </row>
    <row r="1815" spans="5:8">
      <c r="E1815" s="149"/>
      <c r="F1815" s="149"/>
      <c r="G1815" s="149"/>
      <c r="H1815" s="149"/>
    </row>
    <row r="1816" spans="5:8">
      <c r="E1816" s="149"/>
      <c r="F1816" s="149"/>
      <c r="G1816" s="149"/>
      <c r="H1816" s="149"/>
    </row>
    <row r="1817" spans="5:8">
      <c r="E1817" s="149"/>
      <c r="F1817" s="149"/>
      <c r="G1817" s="149"/>
      <c r="H1817" s="149"/>
    </row>
    <row r="1818" spans="5:8">
      <c r="E1818" s="149"/>
      <c r="F1818" s="149"/>
      <c r="G1818" s="149"/>
      <c r="H1818" s="149"/>
    </row>
    <row r="1819" spans="5:8">
      <c r="E1819" s="149"/>
      <c r="F1819" s="149"/>
      <c r="G1819" s="149"/>
      <c r="H1819" s="149"/>
    </row>
    <row r="1820" spans="5:8">
      <c r="E1820" s="149"/>
      <c r="F1820" s="149"/>
      <c r="G1820" s="149"/>
      <c r="H1820" s="149"/>
    </row>
    <row r="1821" spans="5:8">
      <c r="E1821" s="149"/>
      <c r="F1821" s="149"/>
      <c r="G1821" s="149"/>
      <c r="H1821" s="149"/>
    </row>
    <row r="1822" spans="5:8">
      <c r="E1822" s="149"/>
      <c r="F1822" s="149"/>
      <c r="G1822" s="149"/>
      <c r="H1822" s="149"/>
    </row>
    <row r="1823" spans="5:8">
      <c r="E1823" s="149"/>
      <c r="F1823" s="149"/>
      <c r="G1823" s="149"/>
      <c r="H1823" s="149"/>
    </row>
    <row r="1824" spans="5:8">
      <c r="E1824" s="149"/>
      <c r="F1824" s="149"/>
      <c r="G1824" s="149"/>
      <c r="H1824" s="149"/>
    </row>
    <row r="1825" spans="5:8">
      <c r="E1825" s="149"/>
      <c r="F1825" s="149"/>
      <c r="G1825" s="149"/>
      <c r="H1825" s="149"/>
    </row>
    <row r="1826" spans="5:8">
      <c r="E1826" s="149"/>
      <c r="F1826" s="149"/>
      <c r="G1826" s="149"/>
      <c r="H1826" s="149"/>
    </row>
    <row r="1827" spans="5:8">
      <c r="E1827" s="149"/>
      <c r="F1827" s="149"/>
      <c r="G1827" s="149"/>
      <c r="H1827" s="149"/>
    </row>
    <row r="1828" spans="5:8">
      <c r="E1828" s="149"/>
      <c r="F1828" s="149"/>
      <c r="G1828" s="149"/>
      <c r="H1828" s="149"/>
    </row>
    <row r="1829" spans="5:8">
      <c r="E1829" s="149"/>
      <c r="F1829" s="149"/>
      <c r="G1829" s="149"/>
      <c r="H1829" s="149"/>
    </row>
    <row r="1830" spans="5:8">
      <c r="E1830" s="149"/>
      <c r="F1830" s="149"/>
      <c r="G1830" s="149"/>
      <c r="H1830" s="149"/>
    </row>
    <row r="1831" spans="5:8">
      <c r="E1831" s="149"/>
      <c r="F1831" s="149"/>
      <c r="G1831" s="149"/>
      <c r="H1831" s="149"/>
    </row>
    <row r="1832" spans="5:8">
      <c r="E1832" s="149"/>
      <c r="F1832" s="149"/>
      <c r="G1832" s="149"/>
      <c r="H1832" s="149"/>
    </row>
    <row r="1833" spans="5:8">
      <c r="E1833" s="149"/>
      <c r="F1833" s="149"/>
      <c r="G1833" s="149"/>
      <c r="H1833" s="149"/>
    </row>
    <row r="1834" spans="5:8">
      <c r="E1834" s="149"/>
      <c r="F1834" s="149"/>
      <c r="G1834" s="149"/>
      <c r="H1834" s="149"/>
    </row>
    <row r="1835" spans="5:8">
      <c r="E1835" s="149"/>
      <c r="F1835" s="149"/>
      <c r="G1835" s="149"/>
      <c r="H1835" s="149"/>
    </row>
    <row r="1836" spans="5:8">
      <c r="E1836" s="149"/>
      <c r="F1836" s="149"/>
      <c r="G1836" s="149"/>
      <c r="H1836" s="149"/>
    </row>
    <row r="1837" spans="5:8">
      <c r="E1837" s="149"/>
      <c r="F1837" s="149"/>
      <c r="G1837" s="149"/>
      <c r="H1837" s="149"/>
    </row>
    <row r="1838" spans="5:8">
      <c r="E1838" s="149"/>
      <c r="F1838" s="149"/>
      <c r="G1838" s="149"/>
      <c r="H1838" s="149"/>
    </row>
    <row r="1839" spans="5:8">
      <c r="E1839" s="149"/>
      <c r="F1839" s="149"/>
      <c r="G1839" s="149"/>
      <c r="H1839" s="149"/>
    </row>
    <row r="1840" spans="5:8">
      <c r="E1840" s="149"/>
      <c r="F1840" s="149"/>
      <c r="G1840" s="149"/>
      <c r="H1840" s="149"/>
    </row>
    <row r="1841" spans="5:8">
      <c r="E1841" s="149"/>
      <c r="F1841" s="149"/>
      <c r="G1841" s="149"/>
      <c r="H1841" s="149"/>
    </row>
    <row r="1842" spans="5:8">
      <c r="E1842" s="149"/>
      <c r="F1842" s="149"/>
      <c r="G1842" s="149"/>
      <c r="H1842" s="149"/>
    </row>
    <row r="1843" spans="5:8">
      <c r="E1843" s="149"/>
      <c r="F1843" s="149"/>
      <c r="G1843" s="149"/>
      <c r="H1843" s="149"/>
    </row>
    <row r="1844" spans="5:8">
      <c r="E1844" s="149"/>
      <c r="F1844" s="149"/>
      <c r="G1844" s="149"/>
      <c r="H1844" s="149"/>
    </row>
    <row r="1845" spans="5:8">
      <c r="E1845" s="149"/>
      <c r="F1845" s="149"/>
      <c r="G1845" s="149"/>
      <c r="H1845" s="149"/>
    </row>
    <row r="1846" spans="5:8">
      <c r="E1846" s="149"/>
      <c r="F1846" s="149"/>
      <c r="G1846" s="149"/>
      <c r="H1846" s="149"/>
    </row>
    <row r="1847" spans="5:8">
      <c r="E1847" s="149"/>
      <c r="F1847" s="149"/>
      <c r="G1847" s="149"/>
      <c r="H1847" s="149"/>
    </row>
    <row r="1848" spans="5:8">
      <c r="E1848" s="149"/>
      <c r="F1848" s="149"/>
      <c r="G1848" s="149"/>
      <c r="H1848" s="149"/>
    </row>
    <row r="1849" spans="5:8">
      <c r="E1849" s="149"/>
      <c r="F1849" s="149"/>
      <c r="G1849" s="149"/>
      <c r="H1849" s="149"/>
    </row>
    <row r="1850" spans="5:8">
      <c r="E1850" s="149"/>
      <c r="F1850" s="149"/>
      <c r="G1850" s="149"/>
      <c r="H1850" s="149"/>
    </row>
    <row r="1851" spans="5:8">
      <c r="E1851" s="149"/>
      <c r="F1851" s="149"/>
      <c r="G1851" s="149"/>
      <c r="H1851" s="149"/>
    </row>
    <row r="1852" spans="5:8">
      <c r="E1852" s="149"/>
      <c r="F1852" s="149"/>
      <c r="G1852" s="149"/>
      <c r="H1852" s="149"/>
    </row>
    <row r="1853" spans="5:8">
      <c r="E1853" s="149"/>
      <c r="F1853" s="149"/>
      <c r="G1853" s="149"/>
      <c r="H1853" s="149"/>
    </row>
    <row r="1854" spans="5:8">
      <c r="E1854" s="149"/>
      <c r="F1854" s="149"/>
      <c r="G1854" s="149"/>
      <c r="H1854" s="149"/>
    </row>
    <row r="1855" spans="5:8">
      <c r="E1855" s="149"/>
      <c r="F1855" s="149"/>
      <c r="G1855" s="149"/>
      <c r="H1855" s="149"/>
    </row>
    <row r="1856" spans="5:8">
      <c r="E1856" s="149"/>
      <c r="F1856" s="149"/>
      <c r="G1856" s="149"/>
      <c r="H1856" s="149"/>
    </row>
    <row r="1857" spans="5:8">
      <c r="E1857" s="149"/>
      <c r="F1857" s="149"/>
      <c r="G1857" s="149"/>
      <c r="H1857" s="149"/>
    </row>
    <row r="1858" spans="5:8">
      <c r="E1858" s="149"/>
      <c r="F1858" s="149"/>
      <c r="G1858" s="149"/>
      <c r="H1858" s="149"/>
    </row>
    <row r="1859" spans="5:8">
      <c r="E1859" s="149"/>
      <c r="F1859" s="149"/>
      <c r="G1859" s="149"/>
      <c r="H1859" s="149"/>
    </row>
    <row r="1860" spans="5:8">
      <c r="E1860" s="149"/>
      <c r="F1860" s="149"/>
      <c r="G1860" s="149"/>
      <c r="H1860" s="149"/>
    </row>
    <row r="1861" spans="5:8">
      <c r="E1861" s="149"/>
      <c r="F1861" s="149"/>
      <c r="G1861" s="149"/>
      <c r="H1861" s="149"/>
    </row>
    <row r="1862" spans="5:8">
      <c r="E1862" s="149"/>
      <c r="F1862" s="149"/>
      <c r="G1862" s="149"/>
      <c r="H1862" s="149"/>
    </row>
    <row r="1863" spans="5:8">
      <c r="E1863" s="149"/>
      <c r="F1863" s="149"/>
      <c r="G1863" s="149"/>
      <c r="H1863" s="149"/>
    </row>
    <row r="1864" spans="5:8">
      <c r="E1864" s="149"/>
      <c r="F1864" s="149"/>
      <c r="G1864" s="149"/>
      <c r="H1864" s="149"/>
    </row>
    <row r="1865" spans="5:8">
      <c r="E1865" s="149"/>
      <c r="F1865" s="149"/>
      <c r="G1865" s="149"/>
      <c r="H1865" s="149"/>
    </row>
    <row r="1866" spans="5:8">
      <c r="E1866" s="149"/>
      <c r="F1866" s="149"/>
      <c r="G1866" s="149"/>
      <c r="H1866" s="149"/>
    </row>
    <row r="1867" spans="5:8">
      <c r="E1867" s="149"/>
      <c r="F1867" s="149"/>
      <c r="G1867" s="149"/>
      <c r="H1867" s="149"/>
    </row>
    <row r="1868" spans="5:8">
      <c r="E1868" s="149"/>
      <c r="F1868" s="149"/>
      <c r="G1868" s="149"/>
      <c r="H1868" s="149"/>
    </row>
    <row r="1869" spans="5:8">
      <c r="E1869" s="149"/>
      <c r="F1869" s="149"/>
      <c r="G1869" s="149"/>
      <c r="H1869" s="149"/>
    </row>
    <row r="1870" spans="5:8">
      <c r="E1870" s="149"/>
      <c r="F1870" s="149"/>
      <c r="G1870" s="149"/>
      <c r="H1870" s="149"/>
    </row>
    <row r="1871" spans="5:8">
      <c r="E1871" s="149"/>
      <c r="F1871" s="149"/>
      <c r="G1871" s="149"/>
      <c r="H1871" s="149"/>
    </row>
    <row r="1872" spans="5:8">
      <c r="E1872" s="149"/>
      <c r="F1872" s="149"/>
      <c r="G1872" s="149"/>
      <c r="H1872" s="149"/>
    </row>
    <row r="1873" spans="5:8">
      <c r="E1873" s="149"/>
      <c r="F1873" s="149"/>
      <c r="G1873" s="149"/>
      <c r="H1873" s="149"/>
    </row>
    <row r="1874" spans="5:8">
      <c r="E1874" s="149"/>
      <c r="F1874" s="149"/>
      <c r="G1874" s="149"/>
      <c r="H1874" s="149"/>
    </row>
    <row r="1875" spans="5:8">
      <c r="E1875" s="149"/>
      <c r="F1875" s="149"/>
      <c r="G1875" s="149"/>
      <c r="H1875" s="149"/>
    </row>
    <row r="1876" spans="5:8">
      <c r="E1876" s="149"/>
      <c r="F1876" s="149"/>
      <c r="G1876" s="149"/>
      <c r="H1876" s="149"/>
    </row>
    <row r="1877" spans="5:8">
      <c r="E1877" s="149"/>
      <c r="F1877" s="149"/>
      <c r="G1877" s="149"/>
      <c r="H1877" s="149"/>
    </row>
    <row r="1878" spans="5:8">
      <c r="E1878" s="149"/>
      <c r="F1878" s="149"/>
      <c r="G1878" s="149"/>
      <c r="H1878" s="149"/>
    </row>
    <row r="1879" spans="5:8">
      <c r="E1879" s="149"/>
      <c r="F1879" s="149"/>
      <c r="G1879" s="149"/>
      <c r="H1879" s="149"/>
    </row>
    <row r="1880" spans="5:8">
      <c r="E1880" s="149"/>
      <c r="F1880" s="149"/>
      <c r="G1880" s="149"/>
      <c r="H1880" s="149"/>
    </row>
    <row r="1881" spans="5:8">
      <c r="E1881" s="149"/>
      <c r="F1881" s="149"/>
      <c r="G1881" s="149"/>
      <c r="H1881" s="149"/>
    </row>
    <row r="1882" spans="5:8">
      <c r="E1882" s="149"/>
      <c r="F1882" s="149"/>
      <c r="G1882" s="149"/>
      <c r="H1882" s="149"/>
    </row>
    <row r="1883" spans="5:8">
      <c r="E1883" s="149"/>
      <c r="F1883" s="149"/>
      <c r="G1883" s="149"/>
      <c r="H1883" s="149"/>
    </row>
    <row r="1884" spans="5:8">
      <c r="E1884" s="149"/>
      <c r="F1884" s="149"/>
      <c r="G1884" s="149"/>
      <c r="H1884" s="149"/>
    </row>
    <row r="1885" spans="5:8">
      <c r="E1885" s="149"/>
      <c r="F1885" s="149"/>
      <c r="G1885" s="149"/>
      <c r="H1885" s="149"/>
    </row>
    <row r="1886" spans="5:8">
      <c r="E1886" s="149"/>
      <c r="F1886" s="149"/>
      <c r="G1886" s="149"/>
      <c r="H1886" s="149"/>
    </row>
    <row r="1887" spans="5:8">
      <c r="E1887" s="149"/>
      <c r="F1887" s="149"/>
      <c r="G1887" s="149"/>
      <c r="H1887" s="149"/>
    </row>
    <row r="1888" spans="5:8">
      <c r="E1888" s="149"/>
      <c r="F1888" s="149"/>
      <c r="G1888" s="149"/>
      <c r="H1888" s="149"/>
    </row>
    <row r="1889" spans="5:8">
      <c r="E1889" s="149"/>
      <c r="F1889" s="149"/>
      <c r="G1889" s="149"/>
      <c r="H1889" s="149"/>
    </row>
    <row r="1890" spans="5:8">
      <c r="E1890" s="149"/>
      <c r="F1890" s="149"/>
      <c r="G1890" s="149"/>
      <c r="H1890" s="149"/>
    </row>
    <row r="1891" spans="5:8">
      <c r="E1891" s="149"/>
      <c r="F1891" s="149"/>
      <c r="G1891" s="149"/>
      <c r="H1891" s="149"/>
    </row>
    <row r="1892" spans="5:8">
      <c r="E1892" s="149"/>
      <c r="F1892" s="149"/>
      <c r="G1892" s="149"/>
      <c r="H1892" s="149"/>
    </row>
    <row r="1893" spans="5:8">
      <c r="E1893" s="149"/>
      <c r="F1893" s="149"/>
      <c r="G1893" s="149"/>
      <c r="H1893" s="149"/>
    </row>
    <row r="1894" spans="5:8">
      <c r="E1894" s="149"/>
      <c r="F1894" s="149"/>
      <c r="G1894" s="149"/>
      <c r="H1894" s="149"/>
    </row>
    <row r="1895" spans="5:8">
      <c r="E1895" s="149"/>
      <c r="F1895" s="149"/>
      <c r="G1895" s="149"/>
      <c r="H1895" s="149"/>
    </row>
    <row r="1896" spans="5:8">
      <c r="E1896" s="149"/>
      <c r="F1896" s="149"/>
      <c r="G1896" s="149"/>
      <c r="H1896" s="149"/>
    </row>
    <row r="1897" spans="5:8">
      <c r="E1897" s="149"/>
      <c r="F1897" s="149"/>
      <c r="G1897" s="149"/>
      <c r="H1897" s="149"/>
    </row>
    <row r="1898" spans="5:8">
      <c r="E1898" s="149"/>
      <c r="F1898" s="149"/>
      <c r="G1898" s="149"/>
      <c r="H1898" s="149"/>
    </row>
    <row r="1899" spans="5:8">
      <c r="E1899" s="149"/>
      <c r="F1899" s="149"/>
      <c r="G1899" s="149"/>
      <c r="H1899" s="149"/>
    </row>
    <row r="1900" spans="5:8">
      <c r="E1900" s="149"/>
      <c r="F1900" s="149"/>
      <c r="G1900" s="149"/>
      <c r="H1900" s="149"/>
    </row>
    <row r="1901" spans="5:8">
      <c r="E1901" s="149"/>
      <c r="F1901" s="149"/>
      <c r="G1901" s="149"/>
      <c r="H1901" s="149"/>
    </row>
    <row r="1902" spans="5:8">
      <c r="E1902" s="149"/>
      <c r="F1902" s="149"/>
      <c r="G1902" s="149"/>
      <c r="H1902" s="149"/>
    </row>
    <row r="1903" spans="5:8">
      <c r="E1903" s="149"/>
      <c r="F1903" s="149"/>
      <c r="G1903" s="149"/>
      <c r="H1903" s="149"/>
    </row>
    <row r="1904" spans="5:8">
      <c r="E1904" s="149"/>
      <c r="F1904" s="149"/>
      <c r="G1904" s="149"/>
      <c r="H1904" s="149"/>
    </row>
    <row r="1905" spans="5:8">
      <c r="E1905" s="149"/>
      <c r="F1905" s="149"/>
      <c r="G1905" s="149"/>
      <c r="H1905" s="149"/>
    </row>
    <row r="1906" spans="5:8">
      <c r="E1906" s="149"/>
      <c r="F1906" s="149"/>
      <c r="G1906" s="149"/>
      <c r="H1906" s="149"/>
    </row>
    <row r="1907" spans="5:8">
      <c r="E1907" s="149"/>
      <c r="F1907" s="149"/>
      <c r="G1907" s="149"/>
      <c r="H1907" s="149"/>
    </row>
    <row r="1908" spans="5:8">
      <c r="E1908" s="149"/>
      <c r="F1908" s="149"/>
      <c r="G1908" s="149"/>
      <c r="H1908" s="149"/>
    </row>
    <row r="1909" spans="5:8">
      <c r="E1909" s="149"/>
      <c r="F1909" s="149"/>
      <c r="G1909" s="149"/>
      <c r="H1909" s="149"/>
    </row>
    <row r="1910" spans="5:8">
      <c r="E1910" s="149"/>
      <c r="F1910" s="149"/>
      <c r="G1910" s="149"/>
      <c r="H1910" s="149"/>
    </row>
    <row r="1911" spans="5:8">
      <c r="E1911" s="149"/>
      <c r="F1911" s="149"/>
      <c r="G1911" s="149"/>
      <c r="H1911" s="149"/>
    </row>
    <row r="1912" spans="5:8">
      <c r="E1912" s="149"/>
      <c r="F1912" s="149"/>
      <c r="G1912" s="149"/>
      <c r="H1912" s="149"/>
    </row>
    <row r="1913" spans="5:8">
      <c r="E1913" s="149"/>
      <c r="F1913" s="149"/>
      <c r="G1913" s="149"/>
      <c r="H1913" s="149"/>
    </row>
    <row r="1914" spans="5:8">
      <c r="E1914" s="149"/>
      <c r="F1914" s="149"/>
      <c r="G1914" s="149"/>
      <c r="H1914" s="149"/>
    </row>
    <row r="1915" spans="5:8">
      <c r="E1915" s="149"/>
      <c r="F1915" s="149"/>
      <c r="G1915" s="149"/>
      <c r="H1915" s="149"/>
    </row>
    <row r="1916" spans="5:8">
      <c r="E1916" s="149"/>
      <c r="F1916" s="149"/>
      <c r="G1916" s="149"/>
      <c r="H1916" s="149"/>
    </row>
    <row r="1917" spans="5:8">
      <c r="E1917" s="149"/>
      <c r="F1917" s="149"/>
      <c r="G1917" s="149"/>
      <c r="H1917" s="149"/>
    </row>
    <row r="1918" spans="5:8">
      <c r="E1918" s="149"/>
      <c r="F1918" s="149"/>
      <c r="G1918" s="149"/>
      <c r="H1918" s="149"/>
    </row>
    <row r="1919" spans="5:8">
      <c r="E1919" s="149"/>
      <c r="F1919" s="149"/>
      <c r="G1919" s="149"/>
      <c r="H1919" s="149"/>
    </row>
    <row r="1920" spans="5:8">
      <c r="E1920" s="149"/>
      <c r="F1920" s="149"/>
      <c r="G1920" s="149"/>
      <c r="H1920" s="149"/>
    </row>
    <row r="1921" spans="5:8">
      <c r="E1921" s="149"/>
      <c r="F1921" s="149"/>
      <c r="G1921" s="149"/>
      <c r="H1921" s="149"/>
    </row>
    <row r="1922" spans="5:8">
      <c r="E1922" s="149"/>
      <c r="F1922" s="149"/>
      <c r="G1922" s="149"/>
      <c r="H1922" s="149"/>
    </row>
    <row r="1923" spans="5:8">
      <c r="E1923" s="149"/>
      <c r="F1923" s="149"/>
      <c r="G1923" s="149"/>
      <c r="H1923" s="149"/>
    </row>
    <row r="1924" spans="5:8">
      <c r="E1924" s="149"/>
      <c r="F1924" s="149"/>
      <c r="G1924" s="149"/>
      <c r="H1924" s="149"/>
    </row>
    <row r="1925" spans="5:8">
      <c r="E1925" s="149"/>
      <c r="F1925" s="149"/>
      <c r="G1925" s="149"/>
      <c r="H1925" s="149"/>
    </row>
    <row r="1926" spans="5:8">
      <c r="E1926" s="149"/>
      <c r="F1926" s="149"/>
      <c r="G1926" s="149"/>
      <c r="H1926" s="149"/>
    </row>
    <row r="1927" spans="5:8">
      <c r="E1927" s="149"/>
      <c r="F1927" s="149"/>
      <c r="G1927" s="149"/>
      <c r="H1927" s="149"/>
    </row>
    <row r="1928" spans="5:8">
      <c r="E1928" s="149"/>
      <c r="F1928" s="149"/>
      <c r="G1928" s="149"/>
      <c r="H1928" s="149"/>
    </row>
    <row r="1929" spans="5:8">
      <c r="E1929" s="149"/>
      <c r="F1929" s="149"/>
      <c r="G1929" s="149"/>
      <c r="H1929" s="149"/>
    </row>
    <row r="1930" spans="5:8">
      <c r="E1930" s="149"/>
      <c r="F1930" s="149"/>
      <c r="G1930" s="149"/>
      <c r="H1930" s="149"/>
    </row>
    <row r="1931" spans="5:8">
      <c r="E1931" s="149"/>
      <c r="F1931" s="149"/>
      <c r="G1931" s="149"/>
      <c r="H1931" s="149"/>
    </row>
    <row r="1932" spans="5:8">
      <c r="E1932" s="149"/>
      <c r="F1932" s="149"/>
      <c r="G1932" s="149"/>
      <c r="H1932" s="149"/>
    </row>
    <row r="1933" spans="5:8">
      <c r="E1933" s="149"/>
      <c r="F1933" s="149"/>
      <c r="G1933" s="149"/>
      <c r="H1933" s="149"/>
    </row>
    <row r="1934" spans="5:8">
      <c r="E1934" s="149"/>
      <c r="F1934" s="149"/>
      <c r="G1934" s="149"/>
      <c r="H1934" s="149"/>
    </row>
    <row r="1935" spans="5:8">
      <c r="E1935" s="149"/>
      <c r="F1935" s="149"/>
      <c r="G1935" s="149"/>
      <c r="H1935" s="149"/>
    </row>
    <row r="1936" spans="5:8">
      <c r="E1936" s="149"/>
      <c r="F1936" s="149"/>
      <c r="G1936" s="149"/>
      <c r="H1936" s="149"/>
    </row>
    <row r="1937" spans="5:8">
      <c r="E1937" s="149"/>
      <c r="F1937" s="149"/>
      <c r="G1937" s="149"/>
      <c r="H1937" s="149"/>
    </row>
    <row r="1938" spans="5:8">
      <c r="E1938" s="149"/>
      <c r="F1938" s="149"/>
      <c r="G1938" s="149"/>
      <c r="H1938" s="149"/>
    </row>
    <row r="1939" spans="5:8">
      <c r="E1939" s="149"/>
      <c r="F1939" s="149"/>
      <c r="G1939" s="149"/>
      <c r="H1939" s="149"/>
    </row>
    <row r="1940" spans="5:8">
      <c r="E1940" s="149"/>
      <c r="F1940" s="149"/>
      <c r="G1940" s="149"/>
      <c r="H1940" s="149"/>
    </row>
    <row r="1941" spans="5:8">
      <c r="E1941" s="149"/>
      <c r="F1941" s="149"/>
      <c r="G1941" s="149"/>
      <c r="H1941" s="149"/>
    </row>
    <row r="1942" spans="5:8">
      <c r="E1942" s="149"/>
      <c r="F1942" s="149"/>
      <c r="G1942" s="149"/>
      <c r="H1942" s="149"/>
    </row>
    <row r="1943" spans="5:8">
      <c r="E1943" s="149"/>
      <c r="F1943" s="149"/>
      <c r="G1943" s="149"/>
      <c r="H1943" s="149"/>
    </row>
    <row r="1944" spans="5:8">
      <c r="E1944" s="149"/>
      <c r="F1944" s="149"/>
      <c r="G1944" s="149"/>
      <c r="H1944" s="149"/>
    </row>
    <row r="1945" spans="5:8">
      <c r="E1945" s="149"/>
      <c r="F1945" s="149"/>
      <c r="G1945" s="149"/>
      <c r="H1945" s="149"/>
    </row>
    <row r="1946" spans="5:8">
      <c r="E1946" s="149"/>
      <c r="F1946" s="149"/>
      <c r="G1946" s="149"/>
      <c r="H1946" s="149"/>
    </row>
    <row r="1947" spans="5:8">
      <c r="E1947" s="149"/>
      <c r="F1947" s="149"/>
      <c r="G1947" s="149"/>
      <c r="H1947" s="149"/>
    </row>
    <row r="1948" spans="5:8">
      <c r="E1948" s="149"/>
      <c r="F1948" s="149"/>
      <c r="G1948" s="149"/>
      <c r="H1948" s="149"/>
    </row>
    <row r="1949" spans="5:8">
      <c r="E1949" s="149"/>
      <c r="F1949" s="149"/>
      <c r="G1949" s="149"/>
      <c r="H1949" s="149"/>
    </row>
    <row r="1950" spans="5:8">
      <c r="E1950" s="149"/>
      <c r="F1950" s="149"/>
      <c r="G1950" s="149"/>
      <c r="H1950" s="149"/>
    </row>
    <row r="1951" spans="5:8">
      <c r="E1951" s="149"/>
      <c r="F1951" s="149"/>
      <c r="G1951" s="149"/>
      <c r="H1951" s="149"/>
    </row>
    <row r="1952" spans="5:8">
      <c r="E1952" s="149"/>
      <c r="F1952" s="149"/>
      <c r="G1952" s="149"/>
      <c r="H1952" s="149"/>
    </row>
    <row r="1953" spans="5:8">
      <c r="E1953" s="149"/>
      <c r="F1953" s="149"/>
      <c r="G1953" s="149"/>
      <c r="H1953" s="149"/>
    </row>
    <row r="1954" spans="5:8">
      <c r="E1954" s="149"/>
      <c r="F1954" s="149"/>
      <c r="G1954" s="149"/>
      <c r="H1954" s="149"/>
    </row>
    <row r="1955" spans="5:8">
      <c r="E1955" s="149"/>
      <c r="F1955" s="149"/>
      <c r="G1955" s="149"/>
      <c r="H1955" s="149"/>
    </row>
    <row r="1956" spans="5:8">
      <c r="E1956" s="149"/>
      <c r="F1956" s="149"/>
      <c r="G1956" s="149"/>
      <c r="H1956" s="149"/>
    </row>
    <row r="1957" spans="5:8">
      <c r="E1957" s="149"/>
      <c r="F1957" s="149"/>
      <c r="G1957" s="149"/>
      <c r="H1957" s="149"/>
    </row>
    <row r="1958" spans="5:8">
      <c r="E1958" s="149"/>
      <c r="F1958" s="149"/>
      <c r="G1958" s="149"/>
      <c r="H1958" s="149"/>
    </row>
    <row r="1959" spans="5:8">
      <c r="E1959" s="149"/>
      <c r="F1959" s="149"/>
      <c r="G1959" s="149"/>
      <c r="H1959" s="149"/>
    </row>
    <row r="1960" spans="5:8">
      <c r="E1960" s="149"/>
      <c r="F1960" s="149"/>
      <c r="G1960" s="149"/>
      <c r="H1960" s="149"/>
    </row>
    <row r="1961" spans="5:8">
      <c r="E1961" s="149"/>
      <c r="F1961" s="149"/>
      <c r="G1961" s="149"/>
      <c r="H1961" s="149"/>
    </row>
    <row r="1962" spans="5:8">
      <c r="E1962" s="149"/>
      <c r="F1962" s="149"/>
      <c r="G1962" s="149"/>
      <c r="H1962" s="149"/>
    </row>
    <row r="1963" spans="5:8">
      <c r="E1963" s="149"/>
      <c r="F1963" s="149"/>
      <c r="G1963" s="149"/>
      <c r="H1963" s="149"/>
    </row>
    <row r="1964" spans="5:8">
      <c r="E1964" s="149"/>
      <c r="F1964" s="149"/>
      <c r="G1964" s="149"/>
      <c r="H1964" s="149"/>
    </row>
    <row r="1965" spans="5:8">
      <c r="E1965" s="149"/>
      <c r="F1965" s="149"/>
      <c r="G1965" s="149"/>
      <c r="H1965" s="149"/>
    </row>
    <row r="1966" spans="5:8">
      <c r="E1966" s="149"/>
      <c r="F1966" s="149"/>
      <c r="G1966" s="149"/>
      <c r="H1966" s="149"/>
    </row>
    <row r="1967" spans="5:8">
      <c r="E1967" s="149"/>
      <c r="F1967" s="149"/>
      <c r="G1967" s="149"/>
      <c r="H1967" s="149"/>
    </row>
    <row r="1968" spans="5:8">
      <c r="E1968" s="149"/>
      <c r="F1968" s="149"/>
      <c r="G1968" s="149"/>
      <c r="H1968" s="149"/>
    </row>
    <row r="1969" spans="5:8">
      <c r="E1969" s="149"/>
      <c r="F1969" s="149"/>
      <c r="G1969" s="149"/>
      <c r="H1969" s="149"/>
    </row>
    <row r="1970" spans="5:8">
      <c r="E1970" s="149"/>
      <c r="F1970" s="149"/>
      <c r="G1970" s="149"/>
      <c r="H1970" s="149"/>
    </row>
    <row r="1971" spans="5:8">
      <c r="E1971" s="149"/>
      <c r="F1971" s="149"/>
      <c r="G1971" s="149"/>
      <c r="H1971" s="149"/>
    </row>
    <row r="1972" spans="5:8">
      <c r="E1972" s="149"/>
      <c r="F1972" s="149"/>
      <c r="G1972" s="149"/>
      <c r="H1972" s="149"/>
    </row>
    <row r="1973" spans="5:8">
      <c r="E1973" s="149"/>
      <c r="F1973" s="149"/>
      <c r="G1973" s="149"/>
      <c r="H1973" s="149"/>
    </row>
    <row r="1974" spans="5:8">
      <c r="E1974" s="149"/>
      <c r="F1974" s="149"/>
      <c r="G1974" s="149"/>
      <c r="H1974" s="149"/>
    </row>
    <row r="1975" spans="5:8">
      <c r="E1975" s="149"/>
      <c r="F1975" s="149"/>
      <c r="G1975" s="149"/>
      <c r="H1975" s="149"/>
    </row>
    <row r="1976" spans="5:8">
      <c r="E1976" s="149"/>
      <c r="F1976" s="149"/>
      <c r="G1976" s="149"/>
      <c r="H1976" s="149"/>
    </row>
    <row r="1977" spans="5:8">
      <c r="E1977" s="149"/>
      <c r="F1977" s="149"/>
      <c r="G1977" s="149"/>
      <c r="H1977" s="149"/>
    </row>
    <row r="1978" spans="5:8">
      <c r="E1978" s="149"/>
      <c r="F1978" s="149"/>
      <c r="G1978" s="149"/>
      <c r="H1978" s="149"/>
    </row>
    <row r="1979" spans="5:8">
      <c r="E1979" s="149"/>
      <c r="F1979" s="149"/>
      <c r="G1979" s="149"/>
      <c r="H1979" s="149"/>
    </row>
    <row r="1980" spans="5:8">
      <c r="E1980" s="149"/>
      <c r="F1980" s="149"/>
      <c r="G1980" s="149"/>
      <c r="H1980" s="149"/>
    </row>
    <row r="1981" spans="5:8">
      <c r="E1981" s="149"/>
      <c r="F1981" s="149"/>
      <c r="G1981" s="149"/>
      <c r="H1981" s="149"/>
    </row>
    <row r="1982" spans="5:8">
      <c r="E1982" s="149"/>
      <c r="F1982" s="149"/>
      <c r="G1982" s="149"/>
      <c r="H1982" s="149"/>
    </row>
    <row r="1983" spans="5:8">
      <c r="E1983" s="149"/>
      <c r="F1983" s="149"/>
      <c r="G1983" s="149"/>
      <c r="H1983" s="149"/>
    </row>
    <row r="1984" spans="5:8">
      <c r="E1984" s="149"/>
      <c r="F1984" s="149"/>
      <c r="G1984" s="149"/>
      <c r="H1984" s="149"/>
    </row>
    <row r="1985" spans="5:8">
      <c r="E1985" s="149"/>
      <c r="F1985" s="149"/>
      <c r="G1985" s="149"/>
      <c r="H1985" s="149"/>
    </row>
    <row r="1986" spans="5:8">
      <c r="E1986" s="149"/>
      <c r="F1986" s="149"/>
      <c r="G1986" s="149"/>
      <c r="H1986" s="149"/>
    </row>
    <row r="1987" spans="5:8">
      <c r="E1987" s="149"/>
      <c r="F1987" s="149"/>
      <c r="G1987" s="149"/>
      <c r="H1987" s="149"/>
    </row>
    <row r="1988" spans="5:8">
      <c r="E1988" s="149"/>
      <c r="F1988" s="149"/>
      <c r="G1988" s="149"/>
      <c r="H1988" s="149"/>
    </row>
    <row r="1989" spans="5:8">
      <c r="E1989" s="149"/>
      <c r="F1989" s="149"/>
      <c r="G1989" s="149"/>
      <c r="H1989" s="149"/>
    </row>
    <row r="1990" spans="5:8">
      <c r="E1990" s="149"/>
      <c r="F1990" s="149"/>
      <c r="G1990" s="149"/>
      <c r="H1990" s="149"/>
    </row>
    <row r="1991" spans="5:8">
      <c r="E1991" s="149"/>
      <c r="F1991" s="149"/>
      <c r="G1991" s="149"/>
      <c r="H1991" s="149"/>
    </row>
    <row r="1992" spans="5:8">
      <c r="E1992" s="149"/>
      <c r="F1992" s="149"/>
      <c r="G1992" s="149"/>
      <c r="H1992" s="149"/>
    </row>
    <row r="1993" spans="5:8">
      <c r="E1993" s="149"/>
      <c r="F1993" s="149"/>
      <c r="G1993" s="149"/>
      <c r="H1993" s="149"/>
    </row>
    <row r="1994" spans="5:8">
      <c r="E1994" s="149"/>
      <c r="F1994" s="149"/>
      <c r="G1994" s="149"/>
      <c r="H1994" s="149"/>
    </row>
    <row r="1995" spans="5:8">
      <c r="E1995" s="149"/>
      <c r="F1995" s="149"/>
      <c r="G1995" s="149"/>
      <c r="H1995" s="149"/>
    </row>
    <row r="1996" spans="5:8">
      <c r="E1996" s="149"/>
      <c r="F1996" s="149"/>
      <c r="G1996" s="149"/>
      <c r="H1996" s="149"/>
    </row>
    <row r="1997" spans="5:8">
      <c r="E1997" s="149"/>
      <c r="F1997" s="149"/>
      <c r="G1997" s="149"/>
      <c r="H1997" s="149"/>
    </row>
    <row r="1998" spans="5:8">
      <c r="E1998" s="149"/>
      <c r="F1998" s="149"/>
      <c r="G1998" s="149"/>
      <c r="H1998" s="149"/>
    </row>
    <row r="1999" spans="5:8">
      <c r="E1999" s="149"/>
      <c r="F1999" s="149"/>
      <c r="G1999" s="149"/>
      <c r="H1999" s="149"/>
    </row>
    <row r="2000" spans="5:8">
      <c r="E2000" s="149"/>
      <c r="F2000" s="149"/>
      <c r="G2000" s="149"/>
      <c r="H2000" s="149"/>
    </row>
    <row r="2001" spans="5:8">
      <c r="E2001" s="149"/>
      <c r="F2001" s="149"/>
      <c r="G2001" s="149"/>
      <c r="H2001" s="149"/>
    </row>
    <row r="2002" spans="5:8">
      <c r="E2002" s="149"/>
      <c r="F2002" s="149"/>
      <c r="G2002" s="149"/>
      <c r="H2002" s="149"/>
    </row>
    <row r="2003" spans="5:8">
      <c r="E2003" s="149"/>
      <c r="F2003" s="149"/>
      <c r="G2003" s="149"/>
      <c r="H2003" s="149"/>
    </row>
    <row r="2004" spans="5:8">
      <c r="E2004" s="149"/>
      <c r="F2004" s="149"/>
      <c r="G2004" s="149"/>
      <c r="H2004" s="149"/>
    </row>
    <row r="2005" spans="5:8">
      <c r="E2005" s="149"/>
      <c r="F2005" s="149"/>
      <c r="G2005" s="149"/>
      <c r="H2005" s="149"/>
    </row>
    <row r="2006" spans="5:8">
      <c r="E2006" s="149"/>
      <c r="F2006" s="149"/>
      <c r="G2006" s="149"/>
      <c r="H2006" s="149"/>
    </row>
    <row r="2007" spans="5:8">
      <c r="E2007" s="149"/>
      <c r="F2007" s="149"/>
      <c r="G2007" s="149"/>
      <c r="H2007" s="149"/>
    </row>
    <row r="2008" spans="5:8">
      <c r="E2008" s="149"/>
      <c r="F2008" s="149"/>
      <c r="G2008" s="149"/>
      <c r="H2008" s="149"/>
    </row>
    <row r="2009" spans="5:8">
      <c r="E2009" s="149"/>
      <c r="F2009" s="149"/>
      <c r="G2009" s="149"/>
      <c r="H2009" s="149"/>
    </row>
    <row r="2010" spans="5:8">
      <c r="E2010" s="149"/>
      <c r="F2010" s="149"/>
      <c r="G2010" s="149"/>
      <c r="H2010" s="149"/>
    </row>
    <row r="2011" spans="5:8">
      <c r="E2011" s="149"/>
      <c r="F2011" s="149"/>
      <c r="G2011" s="149"/>
      <c r="H2011" s="149"/>
    </row>
    <row r="2012" spans="5:8">
      <c r="E2012" s="149"/>
      <c r="F2012" s="149"/>
      <c r="G2012" s="149"/>
      <c r="H2012" s="149"/>
    </row>
    <row r="2013" spans="5:8">
      <c r="E2013" s="149"/>
      <c r="F2013" s="149"/>
      <c r="G2013" s="149"/>
      <c r="H2013" s="149"/>
    </row>
    <row r="2014" spans="5:8">
      <c r="E2014" s="149"/>
      <c r="F2014" s="149"/>
      <c r="G2014" s="149"/>
      <c r="H2014" s="149"/>
    </row>
    <row r="2015" spans="5:8">
      <c r="E2015" s="149"/>
      <c r="F2015" s="149"/>
      <c r="G2015" s="149"/>
      <c r="H2015" s="149"/>
    </row>
    <row r="2016" spans="5:8">
      <c r="E2016" s="149"/>
      <c r="F2016" s="149"/>
      <c r="G2016" s="149"/>
      <c r="H2016" s="149"/>
    </row>
    <row r="2017" spans="5:8">
      <c r="E2017" s="149"/>
      <c r="F2017" s="149"/>
      <c r="G2017" s="149"/>
      <c r="H2017" s="149"/>
    </row>
    <row r="2018" spans="5:8">
      <c r="E2018" s="149"/>
      <c r="F2018" s="149"/>
      <c r="G2018" s="149"/>
      <c r="H2018" s="149"/>
    </row>
    <row r="2019" spans="5:8">
      <c r="E2019" s="149"/>
      <c r="F2019" s="149"/>
      <c r="G2019" s="149"/>
      <c r="H2019" s="149"/>
    </row>
    <row r="2020" spans="5:8">
      <c r="E2020" s="149"/>
      <c r="F2020" s="149"/>
      <c r="G2020" s="149"/>
      <c r="H2020" s="149"/>
    </row>
    <row r="2021" spans="5:8">
      <c r="E2021" s="149"/>
      <c r="F2021" s="149"/>
      <c r="G2021" s="149"/>
      <c r="H2021" s="149"/>
    </row>
    <row r="2022" spans="5:8">
      <c r="E2022" s="149"/>
      <c r="F2022" s="149"/>
      <c r="G2022" s="149"/>
      <c r="H2022" s="149"/>
    </row>
    <row r="2023" spans="5:8">
      <c r="E2023" s="149"/>
      <c r="F2023" s="149"/>
      <c r="G2023" s="149"/>
      <c r="H2023" s="149"/>
    </row>
    <row r="2024" spans="5:8">
      <c r="E2024" s="149"/>
      <c r="F2024" s="149"/>
      <c r="G2024" s="149"/>
      <c r="H2024" s="149"/>
    </row>
    <row r="2025" spans="5:8">
      <c r="E2025" s="149"/>
      <c r="F2025" s="149"/>
      <c r="G2025" s="149"/>
      <c r="H2025" s="149"/>
    </row>
    <row r="2026" spans="5:8">
      <c r="E2026" s="149"/>
      <c r="F2026" s="149"/>
      <c r="G2026" s="149"/>
      <c r="H2026" s="149"/>
    </row>
    <row r="2027" spans="5:8">
      <c r="E2027" s="149"/>
      <c r="F2027" s="149"/>
      <c r="G2027" s="149"/>
      <c r="H2027" s="149"/>
    </row>
    <row r="2028" spans="5:8">
      <c r="E2028" s="149"/>
      <c r="F2028" s="149"/>
      <c r="G2028" s="149"/>
      <c r="H2028" s="149"/>
    </row>
    <row r="2029" spans="5:8">
      <c r="E2029" s="149"/>
      <c r="F2029" s="149"/>
      <c r="G2029" s="149"/>
      <c r="H2029" s="149"/>
    </row>
    <row r="2030" spans="5:8">
      <c r="E2030" s="149"/>
      <c r="F2030" s="149"/>
      <c r="G2030" s="149"/>
      <c r="H2030" s="149"/>
    </row>
    <row r="2031" spans="5:8">
      <c r="E2031" s="149"/>
      <c r="F2031" s="149"/>
      <c r="G2031" s="149"/>
      <c r="H2031" s="149"/>
    </row>
    <row r="2032" spans="5:8">
      <c r="E2032" s="149"/>
      <c r="F2032" s="149"/>
      <c r="G2032" s="149"/>
      <c r="H2032" s="149"/>
    </row>
    <row r="2033" spans="5:8">
      <c r="E2033" s="149"/>
      <c r="F2033" s="149"/>
      <c r="G2033" s="149"/>
      <c r="H2033" s="149"/>
    </row>
    <row r="2034" spans="5:8">
      <c r="E2034" s="149"/>
      <c r="F2034" s="149"/>
      <c r="G2034" s="149"/>
      <c r="H2034" s="149"/>
    </row>
    <row r="2035" spans="5:8">
      <c r="E2035" s="149"/>
      <c r="F2035" s="149"/>
      <c r="G2035" s="149"/>
      <c r="H2035" s="149"/>
    </row>
    <row r="2036" spans="5:8">
      <c r="E2036" s="149"/>
      <c r="F2036" s="149"/>
      <c r="G2036" s="149"/>
      <c r="H2036" s="149"/>
    </row>
    <row r="2037" spans="5:8">
      <c r="E2037" s="149"/>
      <c r="F2037" s="149"/>
      <c r="G2037" s="149"/>
      <c r="H2037" s="149"/>
    </row>
    <row r="2038" spans="5:8">
      <c r="E2038" s="149"/>
      <c r="F2038" s="149"/>
      <c r="G2038" s="149"/>
      <c r="H2038" s="149"/>
    </row>
    <row r="2039" spans="5:8">
      <c r="E2039" s="149"/>
      <c r="F2039" s="149"/>
      <c r="G2039" s="149"/>
      <c r="H2039" s="149"/>
    </row>
    <row r="2040" spans="5:8">
      <c r="E2040" s="149"/>
      <c r="F2040" s="149"/>
      <c r="G2040" s="149"/>
      <c r="H2040" s="149"/>
    </row>
    <row r="2041" spans="5:8">
      <c r="E2041" s="149"/>
      <c r="F2041" s="149"/>
      <c r="G2041" s="149"/>
      <c r="H2041" s="149"/>
    </row>
    <row r="2042" spans="5:8">
      <c r="E2042" s="149"/>
      <c r="F2042" s="149"/>
      <c r="G2042" s="149"/>
      <c r="H2042" s="149"/>
    </row>
    <row r="2043" spans="5:8">
      <c r="E2043" s="149"/>
      <c r="F2043" s="149"/>
      <c r="G2043" s="149"/>
      <c r="H2043" s="149"/>
    </row>
    <row r="2044" spans="5:8">
      <c r="E2044" s="149"/>
      <c r="F2044" s="149"/>
      <c r="G2044" s="149"/>
      <c r="H2044" s="149"/>
    </row>
    <row r="2045" spans="5:8">
      <c r="E2045" s="149"/>
      <c r="F2045" s="149"/>
      <c r="G2045" s="149"/>
      <c r="H2045" s="149"/>
    </row>
    <row r="2046" spans="5:8">
      <c r="E2046" s="149"/>
      <c r="F2046" s="149"/>
      <c r="G2046" s="149"/>
      <c r="H2046" s="149"/>
    </row>
    <row r="2047" spans="5:8">
      <c r="E2047" s="149"/>
      <c r="F2047" s="149"/>
      <c r="G2047" s="149"/>
      <c r="H2047" s="149"/>
    </row>
    <row r="2048" spans="5:8">
      <c r="E2048" s="149"/>
      <c r="F2048" s="149"/>
      <c r="G2048" s="149"/>
      <c r="H2048" s="149"/>
    </row>
    <row r="2049" spans="5:8">
      <c r="E2049" s="149"/>
      <c r="F2049" s="149"/>
      <c r="G2049" s="149"/>
      <c r="H2049" s="149"/>
    </row>
    <row r="2050" spans="5:8">
      <c r="E2050" s="149"/>
      <c r="F2050" s="149"/>
      <c r="G2050" s="149"/>
      <c r="H2050" s="149"/>
    </row>
    <row r="2051" spans="5:8">
      <c r="E2051" s="149"/>
      <c r="F2051" s="149"/>
      <c r="G2051" s="149"/>
      <c r="H2051" s="149"/>
    </row>
    <row r="2052" spans="5:8">
      <c r="E2052" s="149"/>
      <c r="F2052" s="149"/>
      <c r="G2052" s="149"/>
      <c r="H2052" s="149"/>
    </row>
    <row r="2053" spans="5:8">
      <c r="E2053" s="149"/>
      <c r="F2053" s="149"/>
      <c r="G2053" s="149"/>
      <c r="H2053" s="149"/>
    </row>
    <row r="2054" spans="5:8">
      <c r="E2054" s="149"/>
      <c r="F2054" s="149"/>
      <c r="G2054" s="149"/>
      <c r="H2054" s="149"/>
    </row>
    <row r="2055" spans="5:8">
      <c r="E2055" s="149"/>
      <c r="F2055" s="149"/>
      <c r="G2055" s="149"/>
      <c r="H2055" s="149"/>
    </row>
    <row r="2056" spans="5:8">
      <c r="E2056" s="149"/>
      <c r="F2056" s="149"/>
      <c r="G2056" s="149"/>
      <c r="H2056" s="149"/>
    </row>
    <row r="2057" spans="5:8">
      <c r="E2057" s="149"/>
      <c r="F2057" s="149"/>
      <c r="G2057" s="149"/>
      <c r="H2057" s="149"/>
    </row>
    <row r="2058" spans="5:8">
      <c r="E2058" s="149"/>
      <c r="F2058" s="149"/>
      <c r="G2058" s="149"/>
      <c r="H2058" s="149"/>
    </row>
    <row r="2059" spans="5:8">
      <c r="E2059" s="149"/>
      <c r="F2059" s="149"/>
      <c r="G2059" s="149"/>
      <c r="H2059" s="149"/>
    </row>
    <row r="2060" spans="5:8">
      <c r="E2060" s="149"/>
      <c r="F2060" s="149"/>
      <c r="G2060" s="149"/>
      <c r="H2060" s="149"/>
    </row>
    <row r="2061" spans="5:8">
      <c r="E2061" s="149"/>
      <c r="F2061" s="149"/>
      <c r="G2061" s="149"/>
      <c r="H2061" s="149"/>
    </row>
    <row r="2062" spans="5:8">
      <c r="E2062" s="149"/>
      <c r="F2062" s="149"/>
      <c r="G2062" s="149"/>
      <c r="H2062" s="149"/>
    </row>
    <row r="2063" spans="5:8">
      <c r="E2063" s="149"/>
      <c r="F2063" s="149"/>
      <c r="G2063" s="149"/>
      <c r="H2063" s="149"/>
    </row>
    <row r="2064" spans="5:8">
      <c r="E2064" s="149"/>
      <c r="F2064" s="149"/>
      <c r="G2064" s="149"/>
      <c r="H2064" s="149"/>
    </row>
    <row r="2065" spans="5:8">
      <c r="E2065" s="149"/>
      <c r="F2065" s="149"/>
      <c r="G2065" s="149"/>
      <c r="H2065" s="149"/>
    </row>
    <row r="2066" spans="5:8">
      <c r="E2066" s="149"/>
      <c r="F2066" s="149"/>
      <c r="G2066" s="149"/>
      <c r="H2066" s="149"/>
    </row>
    <row r="2067" spans="5:8">
      <c r="E2067" s="149"/>
      <c r="F2067" s="149"/>
      <c r="G2067" s="149"/>
      <c r="H2067" s="149"/>
    </row>
    <row r="2068" spans="5:8">
      <c r="E2068" s="149"/>
      <c r="F2068" s="149"/>
      <c r="G2068" s="149"/>
      <c r="H2068" s="149"/>
    </row>
    <row r="2069" spans="5:8">
      <c r="E2069" s="149"/>
      <c r="F2069" s="149"/>
      <c r="G2069" s="149"/>
      <c r="H2069" s="149"/>
    </row>
    <row r="2070" spans="5:8">
      <c r="E2070" s="149"/>
      <c r="F2070" s="149"/>
      <c r="G2070" s="149"/>
      <c r="H2070" s="149"/>
    </row>
    <row r="2071" spans="5:8">
      <c r="E2071" s="149"/>
      <c r="F2071" s="149"/>
      <c r="G2071" s="149"/>
      <c r="H2071" s="149"/>
    </row>
    <row r="2072" spans="5:8">
      <c r="E2072" s="149"/>
      <c r="F2072" s="149"/>
      <c r="G2072" s="149"/>
      <c r="H2072" s="149"/>
    </row>
    <row r="2073" spans="5:8">
      <c r="E2073" s="149"/>
      <c r="F2073" s="149"/>
      <c r="G2073" s="149"/>
      <c r="H2073" s="149"/>
    </row>
    <row r="2074" spans="5:8">
      <c r="E2074" s="149"/>
      <c r="F2074" s="149"/>
      <c r="G2074" s="149"/>
      <c r="H2074" s="149"/>
    </row>
    <row r="2075" spans="5:8">
      <c r="E2075" s="149"/>
      <c r="F2075" s="149"/>
      <c r="G2075" s="149"/>
      <c r="H2075" s="149"/>
    </row>
    <row r="2076" spans="5:8">
      <c r="E2076" s="149"/>
      <c r="F2076" s="149"/>
      <c r="G2076" s="149"/>
      <c r="H2076" s="149"/>
    </row>
    <row r="2077" spans="5:8">
      <c r="E2077" s="149"/>
      <c r="F2077" s="149"/>
      <c r="G2077" s="149"/>
      <c r="H2077" s="149"/>
    </row>
    <row r="2078" spans="5:8">
      <c r="E2078" s="149"/>
      <c r="F2078" s="149"/>
      <c r="G2078" s="149"/>
      <c r="H2078" s="149"/>
    </row>
    <row r="2079" spans="5:8">
      <c r="E2079" s="149"/>
      <c r="F2079" s="149"/>
      <c r="G2079" s="149"/>
      <c r="H2079" s="149"/>
    </row>
    <row r="2080" spans="5:8">
      <c r="E2080" s="149"/>
      <c r="F2080" s="149"/>
      <c r="G2080" s="149"/>
      <c r="H2080" s="149"/>
    </row>
    <row r="2081" spans="5:8">
      <c r="E2081" s="149"/>
      <c r="F2081" s="149"/>
      <c r="G2081" s="149"/>
      <c r="H2081" s="149"/>
    </row>
    <row r="2082" spans="5:8">
      <c r="E2082" s="149"/>
      <c r="F2082" s="149"/>
      <c r="G2082" s="149"/>
      <c r="H2082" s="149"/>
    </row>
    <row r="2083" spans="5:8">
      <c r="E2083" s="149"/>
      <c r="F2083" s="149"/>
      <c r="G2083" s="149"/>
      <c r="H2083" s="149"/>
    </row>
    <row r="2084" spans="5:8">
      <c r="E2084" s="149"/>
      <c r="F2084" s="149"/>
      <c r="G2084" s="149"/>
      <c r="H2084" s="149"/>
    </row>
    <row r="2085" spans="5:8">
      <c r="E2085" s="149"/>
      <c r="F2085" s="149"/>
      <c r="G2085" s="149"/>
      <c r="H2085" s="149"/>
    </row>
    <row r="2086" spans="5:8">
      <c r="E2086" s="149"/>
      <c r="F2086" s="149"/>
      <c r="G2086" s="149"/>
      <c r="H2086" s="149"/>
    </row>
    <row r="2087" spans="5:8">
      <c r="E2087" s="149"/>
      <c r="F2087" s="149"/>
      <c r="G2087" s="149"/>
      <c r="H2087" s="149"/>
    </row>
    <row r="2088" spans="5:8">
      <c r="E2088" s="149"/>
      <c r="F2088" s="149"/>
      <c r="G2088" s="149"/>
      <c r="H2088" s="149"/>
    </row>
    <row r="2089" spans="5:8">
      <c r="E2089" s="149"/>
      <c r="F2089" s="149"/>
      <c r="G2089" s="149"/>
      <c r="H2089" s="149"/>
    </row>
    <row r="2090" spans="5:8">
      <c r="E2090" s="149"/>
      <c r="F2090" s="149"/>
      <c r="G2090" s="149"/>
      <c r="H2090" s="149"/>
    </row>
    <row r="2091" spans="5:8">
      <c r="E2091" s="149"/>
      <c r="F2091" s="149"/>
      <c r="G2091" s="149"/>
      <c r="H2091" s="149"/>
    </row>
    <row r="2092" spans="5:8">
      <c r="E2092" s="149"/>
      <c r="F2092" s="149"/>
      <c r="G2092" s="149"/>
      <c r="H2092" s="149"/>
    </row>
    <row r="2093" spans="5:8">
      <c r="E2093" s="149"/>
      <c r="F2093" s="149"/>
      <c r="G2093" s="149"/>
      <c r="H2093" s="149"/>
    </row>
    <row r="2094" spans="5:8">
      <c r="E2094" s="149"/>
      <c r="F2094" s="149"/>
      <c r="G2094" s="149"/>
      <c r="H2094" s="149"/>
    </row>
    <row r="2095" spans="5:8">
      <c r="E2095" s="149"/>
      <c r="F2095" s="149"/>
      <c r="G2095" s="149"/>
      <c r="H2095" s="149"/>
    </row>
  </sheetData>
  <mergeCells count="2">
    <mergeCell ref="C1:F1"/>
    <mergeCell ref="C2:F2"/>
  </mergeCells>
  <phoneticPr fontId="0" type="noConversion"/>
  <pageMargins left="0" right="0" top="0.46" bottom="0.62" header="0.51" footer="0.53"/>
  <pageSetup scale="80" orientation="portrait" horizontalDpi="180" verticalDpi="180"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6"/>
  <dimension ref="B1:AF1160"/>
  <sheetViews>
    <sheetView workbookViewId="0">
      <selection activeCell="M10" sqref="M10"/>
    </sheetView>
  </sheetViews>
  <sheetFormatPr defaultColWidth="9.109375" defaultRowHeight="12"/>
  <cols>
    <col min="1" max="2" width="2" style="132" customWidth="1"/>
    <col min="3" max="3" width="2.88671875" style="132" customWidth="1"/>
    <col min="4" max="4" width="18.5546875" style="132" customWidth="1"/>
    <col min="5" max="6" width="12.88671875" style="248" customWidth="1"/>
    <col min="7" max="7" width="13.44140625" style="249" customWidth="1"/>
    <col min="8" max="8" width="12.88671875" style="250" customWidth="1"/>
    <col min="9" max="9" width="9.6640625" style="250" customWidth="1"/>
    <col min="10" max="10" width="13.5546875" style="250" customWidth="1"/>
    <col min="11" max="11" width="8" style="250" customWidth="1"/>
    <col min="12" max="12" width="12.44140625" style="250" customWidth="1"/>
    <col min="13" max="13" width="13.5546875" style="250" customWidth="1"/>
    <col min="14" max="14" width="6.33203125" style="132" customWidth="1"/>
    <col min="15" max="15" width="13.44140625" style="132" customWidth="1"/>
    <col min="16" max="16" width="19.88671875" style="132" customWidth="1"/>
    <col min="17" max="17" width="7.6640625" style="132" customWidth="1"/>
    <col min="18" max="18" width="15" style="132" bestFit="1" customWidth="1"/>
    <col min="19" max="19" width="14" style="132" bestFit="1" customWidth="1"/>
    <col min="20" max="20" width="9.33203125" style="133" bestFit="1" customWidth="1"/>
    <col min="21" max="21" width="17.109375" style="134" customWidth="1"/>
    <col min="22" max="22" width="16.5546875" style="132" customWidth="1"/>
    <col min="23" max="23" width="15.109375" style="132" customWidth="1"/>
    <col min="24" max="24" width="16.5546875" style="132" customWidth="1"/>
    <col min="25" max="25" width="9.109375" style="132"/>
    <col min="26" max="26" width="14.5546875" style="132" customWidth="1"/>
    <col min="27" max="27" width="19" style="132" customWidth="1"/>
    <col min="28" max="28" width="18.44140625" style="132" customWidth="1"/>
    <col min="29" max="29" width="15.6640625" style="135" customWidth="1"/>
    <col min="30" max="16384" width="9.109375" style="132"/>
  </cols>
  <sheetData>
    <row r="1" spans="2:32">
      <c r="B1" s="127" t="s">
        <v>719</v>
      </c>
      <c r="C1" s="128"/>
      <c r="D1" s="128"/>
      <c r="E1" s="129"/>
      <c r="F1" s="129"/>
      <c r="G1" s="130"/>
      <c r="H1" s="131"/>
      <c r="I1" s="131"/>
      <c r="J1" s="131"/>
      <c r="K1" s="131"/>
      <c r="L1" s="131"/>
      <c r="M1" s="131"/>
    </row>
    <row r="2" spans="2:32">
      <c r="B2" s="128" t="s">
        <v>477</v>
      </c>
      <c r="C2" s="128"/>
      <c r="D2" s="128"/>
      <c r="E2" s="129"/>
      <c r="F2" s="129"/>
      <c r="G2" s="130"/>
      <c r="H2" s="131"/>
      <c r="I2" s="131"/>
      <c r="J2" s="131"/>
      <c r="K2" s="131"/>
      <c r="L2" s="131"/>
      <c r="M2" s="131"/>
    </row>
    <row r="3" spans="2:32" ht="8.25" customHeight="1">
      <c r="B3" s="128"/>
      <c r="C3" s="128"/>
      <c r="D3" s="128"/>
      <c r="E3" s="256"/>
      <c r="F3" s="129"/>
      <c r="G3" s="130"/>
      <c r="H3" s="131"/>
      <c r="I3" s="131"/>
      <c r="J3" s="131"/>
      <c r="K3" s="131"/>
      <c r="L3" s="131"/>
      <c r="M3" s="131"/>
    </row>
    <row r="4" spans="2:32" s="125" customFormat="1" ht="10.5" customHeight="1">
      <c r="B4" s="136" t="s">
        <v>97</v>
      </c>
      <c r="C4" s="137"/>
      <c r="D4" s="137"/>
      <c r="E4" s="138"/>
      <c r="F4" s="138"/>
      <c r="G4" s="139"/>
      <c r="H4" s="140"/>
      <c r="I4" s="140"/>
      <c r="J4" s="140"/>
      <c r="K4" s="140"/>
      <c r="L4" s="140"/>
      <c r="M4" s="140"/>
      <c r="T4" s="141"/>
      <c r="U4" s="142"/>
      <c r="AC4" s="143"/>
    </row>
    <row r="5" spans="2:32" s="125" customFormat="1" ht="6" customHeight="1">
      <c r="E5" s="144"/>
      <c r="F5" s="144"/>
      <c r="G5" s="145"/>
      <c r="H5" s="146"/>
      <c r="I5" s="146"/>
      <c r="J5" s="146"/>
      <c r="K5" s="146"/>
      <c r="L5" s="146"/>
      <c r="M5" s="146"/>
      <c r="T5" s="141"/>
      <c r="U5" s="142"/>
      <c r="AC5" s="143"/>
    </row>
    <row r="6" spans="2:32" s="269" customFormat="1" ht="37.5" customHeight="1">
      <c r="B6" s="4105" t="s">
        <v>478</v>
      </c>
      <c r="C6" s="4106"/>
      <c r="D6" s="261" t="s">
        <v>937</v>
      </c>
      <c r="E6" s="262" t="s">
        <v>421</v>
      </c>
      <c r="F6" s="263" t="s">
        <v>422</v>
      </c>
      <c r="G6" s="263" t="s">
        <v>168</v>
      </c>
      <c r="H6" s="261" t="s">
        <v>1301</v>
      </c>
      <c r="I6" s="261" t="s">
        <v>479</v>
      </c>
      <c r="J6" s="261" t="s">
        <v>88</v>
      </c>
      <c r="K6" s="261" t="s">
        <v>480</v>
      </c>
      <c r="L6" s="261" t="s">
        <v>89</v>
      </c>
      <c r="M6" s="261" t="s">
        <v>95</v>
      </c>
      <c r="N6" s="264" t="s">
        <v>481</v>
      </c>
      <c r="O6" s="264" t="s">
        <v>96</v>
      </c>
      <c r="P6" s="265"/>
      <c r="Q6" s="265" t="s">
        <v>569</v>
      </c>
      <c r="R6" s="265"/>
      <c r="S6" s="265"/>
      <c r="T6" s="266"/>
      <c r="U6" s="267" t="s">
        <v>423</v>
      </c>
      <c r="V6" s="265"/>
      <c r="W6" s="265"/>
      <c r="X6" s="265"/>
      <c r="Y6" s="265"/>
      <c r="Z6" s="265"/>
      <c r="AA6" s="265"/>
      <c r="AB6" s="265"/>
      <c r="AC6" s="268"/>
      <c r="AD6" s="265"/>
      <c r="AE6" s="265"/>
      <c r="AF6" s="265"/>
    </row>
    <row r="7" spans="2:32" s="120" customFormat="1" ht="10.5" customHeight="1">
      <c r="B7" s="4107">
        <v>1</v>
      </c>
      <c r="C7" s="4108"/>
      <c r="D7" s="75">
        <v>2</v>
      </c>
      <c r="E7" s="76">
        <v>3</v>
      </c>
      <c r="F7" s="76">
        <v>4</v>
      </c>
      <c r="G7" s="76">
        <v>6</v>
      </c>
      <c r="H7" s="75">
        <v>7</v>
      </c>
      <c r="I7" s="75">
        <v>8</v>
      </c>
      <c r="J7" s="75">
        <v>9</v>
      </c>
      <c r="K7" s="75">
        <v>10</v>
      </c>
      <c r="L7" s="75">
        <v>11</v>
      </c>
      <c r="M7" s="75">
        <v>12</v>
      </c>
      <c r="N7" s="114">
        <v>13</v>
      </c>
      <c r="O7" s="114">
        <v>14</v>
      </c>
      <c r="P7" s="115"/>
      <c r="Q7" s="115"/>
      <c r="R7" s="116">
        <v>50706342.390000001</v>
      </c>
      <c r="S7" s="116">
        <v>3381245.32</v>
      </c>
      <c r="T7" s="117">
        <v>2001</v>
      </c>
      <c r="U7" s="118"/>
      <c r="V7" s="115"/>
      <c r="W7" s="115"/>
      <c r="X7" s="115"/>
      <c r="Y7" s="115"/>
      <c r="Z7" s="115"/>
      <c r="AA7" s="115"/>
      <c r="AB7" s="115"/>
      <c r="AC7" s="119"/>
      <c r="AD7" s="115"/>
      <c r="AE7" s="115"/>
      <c r="AF7" s="115"/>
    </row>
    <row r="8" spans="2:32" s="125" customFormat="1" ht="12.75" customHeight="1">
      <c r="B8" s="4109" t="s">
        <v>482</v>
      </c>
      <c r="C8" s="4110"/>
      <c r="D8" s="4099" t="s">
        <v>1322</v>
      </c>
      <c r="E8" s="4100"/>
      <c r="F8" s="147"/>
      <c r="G8" s="148"/>
      <c r="H8" s="149"/>
      <c r="I8" s="149"/>
      <c r="J8" s="149"/>
      <c r="K8" s="149"/>
      <c r="L8" s="149"/>
      <c r="M8" s="149"/>
      <c r="N8" s="150"/>
      <c r="O8" s="150"/>
      <c r="P8" s="150"/>
      <c r="Q8" s="151">
        <v>2002</v>
      </c>
      <c r="R8" s="152">
        <f>R7+S7</f>
        <v>54087587.710000001</v>
      </c>
      <c r="S8" s="153">
        <v>3350155.48</v>
      </c>
      <c r="T8" s="117">
        <v>2002</v>
      </c>
      <c r="U8" s="154">
        <f>R8+S8</f>
        <v>57437743.189999998</v>
      </c>
      <c r="V8" s="150"/>
      <c r="W8" s="150"/>
      <c r="X8" s="150"/>
      <c r="Y8" s="155"/>
      <c r="Z8" s="155"/>
      <c r="AA8" s="155" t="s">
        <v>79</v>
      </c>
      <c r="AB8" s="155" t="s">
        <v>320</v>
      </c>
      <c r="AC8" s="156" t="s">
        <v>321</v>
      </c>
      <c r="AD8" s="155"/>
      <c r="AE8" s="155"/>
      <c r="AF8" s="155"/>
    </row>
    <row r="9" spans="2:32" s="125" customFormat="1" ht="13.8">
      <c r="B9" s="157"/>
      <c r="C9" s="257">
        <v>1</v>
      </c>
      <c r="D9" s="259" t="s">
        <v>1451</v>
      </c>
      <c r="E9" s="72">
        <v>341180350.80000001</v>
      </c>
      <c r="F9" s="159">
        <f>+G9-E9</f>
        <v>98512204.019999981</v>
      </c>
      <c r="G9" s="160">
        <f>+'T-Balan21'!E121</f>
        <v>439692554.81999999</v>
      </c>
      <c r="H9" s="161">
        <v>0</v>
      </c>
      <c r="I9" s="161">
        <v>0</v>
      </c>
      <c r="J9" s="251">
        <f>SUM(G9-H9)</f>
        <v>439692554.81999999</v>
      </c>
      <c r="K9" s="252">
        <v>2.5000000000000001E-2</v>
      </c>
      <c r="L9" s="162">
        <f>SUM(J9*K9)</f>
        <v>10992313.8705</v>
      </c>
      <c r="M9" s="161">
        <f>SUM(J9-L9)</f>
        <v>428700240.94949996</v>
      </c>
      <c r="N9" s="162"/>
      <c r="O9" s="162">
        <f>H9+L9</f>
        <v>10992313.8705</v>
      </c>
      <c r="P9" s="150"/>
      <c r="Q9" s="151"/>
      <c r="R9" s="116"/>
      <c r="S9" s="153"/>
      <c r="T9" s="117"/>
      <c r="U9" s="118"/>
      <c r="V9" s="150"/>
      <c r="W9" s="150"/>
      <c r="X9" s="150"/>
      <c r="Y9" s="155"/>
      <c r="Z9" s="155"/>
      <c r="AA9" s="150">
        <v>0</v>
      </c>
      <c r="AB9" s="163">
        <v>0</v>
      </c>
      <c r="AC9" s="164">
        <f>SUM(AA9:AB9)</f>
        <v>0</v>
      </c>
      <c r="AD9" s="155"/>
      <c r="AE9" s="155"/>
      <c r="AF9" s="155"/>
    </row>
    <row r="10" spans="2:32" s="125" customFormat="1" ht="13.8">
      <c r="B10" s="165"/>
      <c r="C10" s="155">
        <v>2</v>
      </c>
      <c r="D10" s="259" t="s">
        <v>250</v>
      </c>
      <c r="E10" s="72">
        <v>204473363.84</v>
      </c>
      <c r="F10" s="159">
        <f>+G10-E10</f>
        <v>112724336.14000002</v>
      </c>
      <c r="G10" s="160">
        <f>+'T-Balan21'!E115</f>
        <v>317197699.98000002</v>
      </c>
      <c r="H10" s="161">
        <v>73747582.303499997</v>
      </c>
      <c r="I10" s="162">
        <v>0</v>
      </c>
      <c r="J10" s="251">
        <f>SUM(G10-H10)</f>
        <v>243450117.67650002</v>
      </c>
      <c r="K10" s="252">
        <v>2.5000000000000001E-2</v>
      </c>
      <c r="L10" s="162">
        <f>SUM(J10*K10)</f>
        <v>6086252.9419125011</v>
      </c>
      <c r="M10" s="161">
        <f>SUM(J10-L10)</f>
        <v>237363864.73458752</v>
      </c>
      <c r="N10" s="162"/>
      <c r="O10" s="162">
        <f>H10+L10</f>
        <v>79833835.245412499</v>
      </c>
      <c r="P10" s="150"/>
      <c r="Q10" s="166">
        <v>2003</v>
      </c>
      <c r="R10" s="153">
        <f>R8+S8</f>
        <v>57437743.189999998</v>
      </c>
      <c r="S10" s="152">
        <v>3313415</v>
      </c>
      <c r="T10" s="117">
        <v>2003</v>
      </c>
      <c r="U10" s="154">
        <f>R10+S10</f>
        <v>60751158.189999998</v>
      </c>
      <c r="V10" s="150"/>
      <c r="W10" s="150"/>
      <c r="X10" s="150"/>
      <c r="Y10" s="155"/>
      <c r="Z10" s="155"/>
      <c r="AA10" s="150">
        <v>63985756.978</v>
      </c>
      <c r="AB10" s="167">
        <v>3263801.93</v>
      </c>
      <c r="AC10" s="164">
        <f t="shared" ref="AC10:AC56" si="0">SUM(AA10:AB10)</f>
        <v>67249558.908000007</v>
      </c>
      <c r="AD10" s="155"/>
      <c r="AE10" s="155"/>
      <c r="AF10" s="155"/>
    </row>
    <row r="11" spans="2:32" s="125" customFormat="1" ht="13.8">
      <c r="B11" s="165"/>
      <c r="C11" s="155">
        <v>3</v>
      </c>
      <c r="D11" s="259" t="s">
        <v>1378</v>
      </c>
      <c r="E11" s="72">
        <v>132704157.90000001</v>
      </c>
      <c r="F11" s="159">
        <f>+G11-E11</f>
        <v>20222157.049999982</v>
      </c>
      <c r="G11" s="160">
        <f>+'T-Balan21'!E116</f>
        <v>152926314.94999999</v>
      </c>
      <c r="H11" s="161">
        <v>27514323.817499999</v>
      </c>
      <c r="I11" s="162"/>
      <c r="J11" s="251">
        <f>SUM(G11-H11)</f>
        <v>125411991.13249999</v>
      </c>
      <c r="K11" s="252">
        <v>2.5000000000000001E-2</v>
      </c>
      <c r="L11" s="162">
        <f>SUM(J11*K11)</f>
        <v>3135299.7783125001</v>
      </c>
      <c r="M11" s="161">
        <f>SUM(J11-L11)</f>
        <v>122276691.35418749</v>
      </c>
      <c r="N11" s="162"/>
      <c r="O11" s="162">
        <f>H11+L11</f>
        <v>30649623.5958125</v>
      </c>
      <c r="P11" s="150"/>
      <c r="Q11" s="166">
        <v>2004</v>
      </c>
      <c r="R11" s="152">
        <f t="shared" ref="R11:R20" si="1">R10+S10</f>
        <v>60751158.189999998</v>
      </c>
      <c r="S11" s="153">
        <v>3234598.71</v>
      </c>
      <c r="T11" s="117">
        <v>2004</v>
      </c>
      <c r="U11" s="154">
        <f>R11+S11</f>
        <v>63985756.899999999</v>
      </c>
      <c r="V11" s="166">
        <v>2004</v>
      </c>
      <c r="W11" s="152">
        <f t="shared" ref="W11:W20" si="2">W10+X10</f>
        <v>0</v>
      </c>
      <c r="X11" s="153">
        <v>0</v>
      </c>
      <c r="Y11" s="117">
        <v>2004</v>
      </c>
      <c r="Z11" s="154">
        <f>W11+X11</f>
        <v>0</v>
      </c>
      <c r="AA11" s="150">
        <v>19221442.60675</v>
      </c>
      <c r="AB11" s="167">
        <v>2833172.96</v>
      </c>
      <c r="AC11" s="164">
        <f t="shared" si="0"/>
        <v>22054615.566750001</v>
      </c>
      <c r="AD11" s="155"/>
      <c r="AE11" s="155"/>
      <c r="AF11" s="155"/>
    </row>
    <row r="12" spans="2:32" s="125" customFormat="1" ht="13.8">
      <c r="B12" s="165"/>
      <c r="C12" s="155">
        <v>4</v>
      </c>
      <c r="D12" s="259" t="s">
        <v>67</v>
      </c>
      <c r="E12" s="72">
        <v>83828453.890000001</v>
      </c>
      <c r="F12" s="159">
        <f>+G12-E12</f>
        <v>0</v>
      </c>
      <c r="G12" s="160">
        <f>+'T-Balan21'!E114</f>
        <v>83828453.890000001</v>
      </c>
      <c r="H12" s="161">
        <v>0</v>
      </c>
      <c r="I12" s="162"/>
      <c r="J12" s="251">
        <f>SUM(G12-H12)</f>
        <v>83828453.890000001</v>
      </c>
      <c r="K12" s="253">
        <v>0</v>
      </c>
      <c r="L12" s="162">
        <f>SUM(J12*K12)</f>
        <v>0</v>
      </c>
      <c r="M12" s="161">
        <f>SUM(J12-L12)</f>
        <v>83828453.890000001</v>
      </c>
      <c r="N12" s="162"/>
      <c r="O12" s="162">
        <f>H12+L12</f>
        <v>0</v>
      </c>
      <c r="P12" s="150"/>
      <c r="Q12" s="166">
        <v>2005</v>
      </c>
      <c r="R12" s="168">
        <f t="shared" si="1"/>
        <v>63985756.899999999</v>
      </c>
      <c r="S12" s="150"/>
      <c r="T12" s="117">
        <v>2005</v>
      </c>
      <c r="U12" s="154">
        <f t="shared" ref="U12:U21" si="3">R12+S12</f>
        <v>63985756.899999999</v>
      </c>
      <c r="V12" s="166">
        <v>2005</v>
      </c>
      <c r="W12" s="168">
        <v>188025702.63999999</v>
      </c>
      <c r="X12" s="150">
        <v>0</v>
      </c>
      <c r="Y12" s="117">
        <v>2005</v>
      </c>
      <c r="Z12" s="154">
        <f t="shared" ref="Z12:Z20" si="4">W12+X12</f>
        <v>188025702.63999999</v>
      </c>
      <c r="AA12" s="150">
        <v>0</v>
      </c>
      <c r="AB12" s="163">
        <v>0</v>
      </c>
      <c r="AC12" s="164">
        <f t="shared" si="0"/>
        <v>0</v>
      </c>
      <c r="AD12" s="155"/>
      <c r="AE12" s="155"/>
      <c r="AF12" s="155"/>
    </row>
    <row r="13" spans="2:32" s="142" customFormat="1" ht="11.25" customHeight="1">
      <c r="B13" s="169"/>
      <c r="C13" s="170"/>
      <c r="D13" s="77" t="s">
        <v>1379</v>
      </c>
      <c r="E13" s="63">
        <v>762186326.42999995</v>
      </c>
      <c r="F13" s="172">
        <f>SUM(F9:F12)</f>
        <v>231458697.20999998</v>
      </c>
      <c r="G13" s="173">
        <f>SUM(G9:G12)</f>
        <v>993645023.63999999</v>
      </c>
      <c r="H13" s="206">
        <v>101261906.12100001</v>
      </c>
      <c r="I13" s="172"/>
      <c r="J13" s="173">
        <f>SUM(J9:J12)</f>
        <v>892383117.51899993</v>
      </c>
      <c r="K13" s="173"/>
      <c r="L13" s="173">
        <f>SUM(L9:L12)</f>
        <v>20213866.590725001</v>
      </c>
      <c r="M13" s="174">
        <f>SUM(M9:M12)</f>
        <v>872169250.92827499</v>
      </c>
      <c r="N13" s="161"/>
      <c r="O13" s="175">
        <f t="shared" ref="O13:O54" si="5">H13+L13</f>
        <v>121475772.71172501</v>
      </c>
      <c r="P13" s="149"/>
      <c r="Q13" s="166">
        <v>2006</v>
      </c>
      <c r="R13" s="150">
        <f t="shared" si="1"/>
        <v>63985756.899999999</v>
      </c>
      <c r="S13" s="149"/>
      <c r="T13" s="176"/>
      <c r="U13" s="154">
        <f t="shared" si="3"/>
        <v>63985756.899999999</v>
      </c>
      <c r="V13" s="166">
        <v>2006</v>
      </c>
      <c r="W13" s="147">
        <f t="shared" si="2"/>
        <v>188025702.63999999</v>
      </c>
      <c r="X13" s="149"/>
      <c r="Y13" s="176"/>
      <c r="Z13" s="154">
        <f t="shared" si="4"/>
        <v>188025702.63999999</v>
      </c>
      <c r="AA13" s="177">
        <f>SUM(AA9:AA12)</f>
        <v>83207199.584749997</v>
      </c>
      <c r="AB13" s="177">
        <f>SUM(AB9:AB12)</f>
        <v>6096974.8900000006</v>
      </c>
      <c r="AC13" s="164">
        <f t="shared" si="0"/>
        <v>89304174.474749997</v>
      </c>
      <c r="AD13" s="178"/>
      <c r="AE13" s="178"/>
      <c r="AF13" s="178"/>
    </row>
    <row r="14" spans="2:32" s="125" customFormat="1" ht="10.5" customHeight="1">
      <c r="B14" s="4101" t="s">
        <v>68</v>
      </c>
      <c r="C14" s="4102"/>
      <c r="D14" s="260" t="s">
        <v>1323</v>
      </c>
      <c r="E14" s="72"/>
      <c r="F14" s="159"/>
      <c r="G14" s="160"/>
      <c r="H14" s="161">
        <v>0</v>
      </c>
      <c r="I14" s="161"/>
      <c r="J14" s="162"/>
      <c r="K14" s="252"/>
      <c r="L14" s="162"/>
      <c r="M14" s="161"/>
      <c r="N14" s="162"/>
      <c r="O14" s="162">
        <f t="shared" si="5"/>
        <v>0</v>
      </c>
      <c r="P14" s="150"/>
      <c r="Q14" s="166">
        <v>2008</v>
      </c>
      <c r="R14" s="150" t="e">
        <f>#REF!+#REF!</f>
        <v>#REF!</v>
      </c>
      <c r="S14" s="150"/>
      <c r="T14" s="117"/>
      <c r="U14" s="154" t="e">
        <f t="shared" si="3"/>
        <v>#REF!</v>
      </c>
      <c r="V14" s="166">
        <v>2008</v>
      </c>
      <c r="W14" s="150" t="e">
        <f>#REF!+#REF!</f>
        <v>#REF!</v>
      </c>
      <c r="X14" s="150"/>
      <c r="Y14" s="117"/>
      <c r="Z14" s="154" t="e">
        <f t="shared" si="4"/>
        <v>#REF!</v>
      </c>
      <c r="AA14" s="150">
        <v>0</v>
      </c>
      <c r="AB14" s="163" t="s">
        <v>328</v>
      </c>
      <c r="AC14" s="164">
        <f t="shared" si="0"/>
        <v>0</v>
      </c>
      <c r="AD14" s="155"/>
      <c r="AE14" s="155"/>
      <c r="AF14" s="155"/>
    </row>
    <row r="15" spans="2:32" s="125" customFormat="1" ht="13.8">
      <c r="B15" s="165"/>
      <c r="C15" s="258">
        <v>1</v>
      </c>
      <c r="D15" s="259" t="s">
        <v>69</v>
      </c>
      <c r="E15" s="72">
        <v>22832655.399999999</v>
      </c>
      <c r="F15" s="159">
        <f>+G15-E15</f>
        <v>53664269.035000004</v>
      </c>
      <c r="G15" s="160">
        <f>+'T-Balan21'!E118</f>
        <v>76496924.435000002</v>
      </c>
      <c r="H15" s="161">
        <v>13089030.969000001</v>
      </c>
      <c r="I15" s="161"/>
      <c r="J15" s="251">
        <f t="shared" ref="J15:J42" si="6">SUM(G15-H15)</f>
        <v>63407893.466000006</v>
      </c>
      <c r="K15" s="252">
        <v>0.1</v>
      </c>
      <c r="L15" s="162">
        <f>SUM(J15*K15)</f>
        <v>6340789.3466000007</v>
      </c>
      <c r="M15" s="161">
        <f>SUM(J15-L15)</f>
        <v>57067104.119400002</v>
      </c>
      <c r="N15" s="162"/>
      <c r="O15" s="162">
        <f t="shared" si="5"/>
        <v>19429820.3156</v>
      </c>
      <c r="P15" s="150"/>
      <c r="Q15" s="166">
        <v>2009</v>
      </c>
      <c r="R15" s="150" t="e">
        <f t="shared" si="1"/>
        <v>#REF!</v>
      </c>
      <c r="S15" s="150"/>
      <c r="T15" s="117"/>
      <c r="U15" s="154" t="e">
        <f t="shared" si="3"/>
        <v>#REF!</v>
      </c>
      <c r="V15" s="166">
        <v>2009</v>
      </c>
      <c r="W15" s="150" t="e">
        <f t="shared" si="2"/>
        <v>#REF!</v>
      </c>
      <c r="X15" s="150"/>
      <c r="Y15" s="117"/>
      <c r="Z15" s="154" t="e">
        <f t="shared" si="4"/>
        <v>#REF!</v>
      </c>
      <c r="AA15" s="150">
        <v>10307960.880000001</v>
      </c>
      <c r="AB15" s="167">
        <v>666485.28</v>
      </c>
      <c r="AC15" s="164">
        <f t="shared" si="0"/>
        <v>10974446.16</v>
      </c>
      <c r="AD15" s="155"/>
      <c r="AE15" s="155"/>
      <c r="AF15" s="155"/>
    </row>
    <row r="16" spans="2:32" s="125" customFormat="1" ht="13.8">
      <c r="B16" s="165"/>
      <c r="C16" s="258">
        <v>2</v>
      </c>
      <c r="D16" s="259" t="s">
        <v>254</v>
      </c>
      <c r="E16" s="72">
        <v>10645639.890000001</v>
      </c>
      <c r="F16" s="159">
        <f t="shared" ref="F16:F42" si="7">+G16-E16</f>
        <v>54906226.274999999</v>
      </c>
      <c r="G16" s="160">
        <f>+'T-Balan21'!E119</f>
        <v>65551866.164999999</v>
      </c>
      <c r="H16" s="161">
        <v>6671108.3460000008</v>
      </c>
      <c r="I16" s="161"/>
      <c r="J16" s="251">
        <f t="shared" si="6"/>
        <v>58880757.818999998</v>
      </c>
      <c r="K16" s="252">
        <v>0.1</v>
      </c>
      <c r="L16" s="162">
        <f t="shared" ref="L16:L42" si="8">SUM(J16*K16)</f>
        <v>5888075.7818999998</v>
      </c>
      <c r="M16" s="161">
        <f t="shared" ref="M16:M42" si="9">SUM(J16-L16)</f>
        <v>52992682.037100002</v>
      </c>
      <c r="N16" s="162"/>
      <c r="O16" s="162">
        <f t="shared" si="5"/>
        <v>12559184.127900001</v>
      </c>
      <c r="P16" s="150"/>
      <c r="Q16" s="166">
        <v>2010</v>
      </c>
      <c r="R16" s="150" t="e">
        <f t="shared" si="1"/>
        <v>#REF!</v>
      </c>
      <c r="S16" s="150"/>
      <c r="T16" s="117"/>
      <c r="U16" s="154" t="e">
        <f t="shared" si="3"/>
        <v>#REF!</v>
      </c>
      <c r="V16" s="166">
        <v>2010</v>
      </c>
      <c r="W16" s="150" t="e">
        <f t="shared" si="2"/>
        <v>#REF!</v>
      </c>
      <c r="X16" s="150"/>
      <c r="Y16" s="117"/>
      <c r="Z16" s="154" t="e">
        <f t="shared" si="4"/>
        <v>#REF!</v>
      </c>
      <c r="AA16" s="150">
        <v>5329052.017</v>
      </c>
      <c r="AB16" s="167">
        <v>421341.69</v>
      </c>
      <c r="AC16" s="164">
        <f t="shared" si="0"/>
        <v>5750393.7070000004</v>
      </c>
      <c r="AD16" s="155"/>
      <c r="AE16" s="155"/>
      <c r="AF16" s="155"/>
    </row>
    <row r="17" spans="2:32" s="125" customFormat="1" ht="13.8">
      <c r="B17" s="165"/>
      <c r="C17" s="258">
        <v>3</v>
      </c>
      <c r="D17" s="259" t="s">
        <v>255</v>
      </c>
      <c r="E17" s="72">
        <v>1526293.5</v>
      </c>
      <c r="F17" s="159">
        <f t="shared" si="7"/>
        <v>3990490</v>
      </c>
      <c r="G17" s="160">
        <f>+'T-Balan21'!E120</f>
        <v>5516783.5</v>
      </c>
      <c r="H17" s="161">
        <v>1144148.514</v>
      </c>
      <c r="I17" s="161"/>
      <c r="J17" s="251">
        <f t="shared" si="6"/>
        <v>4372634.9859999996</v>
      </c>
      <c r="K17" s="252">
        <v>0.1</v>
      </c>
      <c r="L17" s="162">
        <f t="shared" si="8"/>
        <v>437263.49859999999</v>
      </c>
      <c r="M17" s="161">
        <f>SUM(J17-L17)</f>
        <v>3935371.4873999995</v>
      </c>
      <c r="N17" s="162"/>
      <c r="O17" s="162">
        <f t="shared" si="5"/>
        <v>1581412.0126</v>
      </c>
      <c r="P17" s="150"/>
      <c r="Q17" s="166"/>
      <c r="R17" s="150"/>
      <c r="S17" s="150"/>
      <c r="T17" s="117"/>
      <c r="U17" s="154"/>
      <c r="V17" s="166"/>
      <c r="W17" s="150"/>
      <c r="X17" s="150"/>
      <c r="Y17" s="117"/>
      <c r="Z17" s="154"/>
      <c r="AA17" s="150">
        <v>1002089.13</v>
      </c>
      <c r="AB17" s="167">
        <v>52420.44</v>
      </c>
      <c r="AC17" s="164">
        <f t="shared" si="0"/>
        <v>1054509.57</v>
      </c>
      <c r="AD17" s="155"/>
      <c r="AE17" s="155"/>
      <c r="AF17" s="155"/>
    </row>
    <row r="18" spans="2:32" s="125" customFormat="1" ht="13.8">
      <c r="B18" s="165"/>
      <c r="C18" s="258">
        <v>4</v>
      </c>
      <c r="D18" s="259" t="s">
        <v>256</v>
      </c>
      <c r="E18" s="72">
        <v>514051.75</v>
      </c>
      <c r="F18" s="159">
        <f t="shared" si="7"/>
        <v>208882</v>
      </c>
      <c r="G18" s="160">
        <f>+'T-Balan21'!E122</f>
        <v>722933.75</v>
      </c>
      <c r="H18" s="161">
        <v>498296.56599999999</v>
      </c>
      <c r="I18" s="161"/>
      <c r="J18" s="251">
        <f t="shared" si="6"/>
        <v>224637.18400000001</v>
      </c>
      <c r="K18" s="252">
        <v>0.2</v>
      </c>
      <c r="L18" s="162">
        <f t="shared" si="8"/>
        <v>44927.436800000003</v>
      </c>
      <c r="M18" s="161">
        <f t="shared" si="9"/>
        <v>179709.74720000001</v>
      </c>
      <c r="N18" s="162"/>
      <c r="O18" s="162">
        <f t="shared" si="5"/>
        <v>543224.00280000002</v>
      </c>
      <c r="P18" s="150"/>
      <c r="Q18" s="166">
        <v>2011</v>
      </c>
      <c r="R18" s="150" t="e">
        <f>R16+S16</f>
        <v>#REF!</v>
      </c>
      <c r="S18" s="150"/>
      <c r="T18" s="117"/>
      <c r="U18" s="154" t="e">
        <f t="shared" si="3"/>
        <v>#REF!</v>
      </c>
      <c r="V18" s="166">
        <v>2011</v>
      </c>
      <c r="W18" s="150" t="e">
        <f>W16+X16</f>
        <v>#REF!</v>
      </c>
      <c r="X18" s="150"/>
      <c r="Y18" s="117"/>
      <c r="Z18" s="154" t="e">
        <f t="shared" si="4"/>
        <v>#REF!</v>
      </c>
      <c r="AA18" s="150">
        <v>483279.91</v>
      </c>
      <c r="AB18" s="167">
        <v>6154.37</v>
      </c>
      <c r="AC18" s="164">
        <f t="shared" si="0"/>
        <v>489434.27999999997</v>
      </c>
      <c r="AD18" s="155"/>
      <c r="AE18" s="155"/>
      <c r="AF18" s="155"/>
    </row>
    <row r="19" spans="2:32" s="125" customFormat="1" ht="13.8">
      <c r="B19" s="165"/>
      <c r="C19" s="258">
        <v>5</v>
      </c>
      <c r="D19" s="259" t="s">
        <v>1380</v>
      </c>
      <c r="E19" s="72">
        <v>7487915.5</v>
      </c>
      <c r="F19" s="159">
        <f t="shared" si="7"/>
        <v>1716058.9700000007</v>
      </c>
      <c r="G19" s="160">
        <f>+'T-Balan21'!E123</f>
        <v>9203974.4700000007</v>
      </c>
      <c r="H19" s="161">
        <v>3276643.3629999999</v>
      </c>
      <c r="I19" s="161"/>
      <c r="J19" s="251">
        <f t="shared" si="6"/>
        <v>5927331.1070000008</v>
      </c>
      <c r="K19" s="252">
        <v>0.1</v>
      </c>
      <c r="L19" s="162">
        <f t="shared" si="8"/>
        <v>592733.11070000008</v>
      </c>
      <c r="M19" s="161">
        <f t="shared" si="9"/>
        <v>5334597.9963000007</v>
      </c>
      <c r="N19" s="162"/>
      <c r="O19" s="162">
        <f t="shared" si="5"/>
        <v>3869376.4737</v>
      </c>
      <c r="P19" s="150"/>
      <c r="Q19" s="166">
        <v>2012</v>
      </c>
      <c r="R19" s="150" t="e">
        <f t="shared" si="1"/>
        <v>#REF!</v>
      </c>
      <c r="S19" s="150"/>
      <c r="T19" s="117"/>
      <c r="U19" s="154" t="e">
        <f t="shared" si="3"/>
        <v>#REF!</v>
      </c>
      <c r="V19" s="166">
        <v>2012</v>
      </c>
      <c r="W19" s="150" t="e">
        <f t="shared" si="2"/>
        <v>#REF!</v>
      </c>
      <c r="X19" s="150"/>
      <c r="Y19" s="117"/>
      <c r="Z19" s="154" t="e">
        <f t="shared" si="4"/>
        <v>#REF!</v>
      </c>
      <c r="AA19" s="150">
        <v>1753417.6349999998</v>
      </c>
      <c r="AB19" s="167">
        <v>547826.39</v>
      </c>
      <c r="AC19" s="164">
        <f t="shared" si="0"/>
        <v>2301244.0249999999</v>
      </c>
      <c r="AD19" s="155"/>
      <c r="AE19" s="155"/>
      <c r="AF19" s="155"/>
    </row>
    <row r="20" spans="2:32" s="125" customFormat="1" ht="14.25" customHeight="1">
      <c r="B20" s="179"/>
      <c r="C20" s="258">
        <v>6</v>
      </c>
      <c r="D20" s="259" t="s">
        <v>1381</v>
      </c>
      <c r="E20" s="72">
        <v>99743.38</v>
      </c>
      <c r="F20" s="159">
        <f t="shared" si="7"/>
        <v>-99743.38</v>
      </c>
      <c r="G20" s="160">
        <f>+'T-Balan21'!E124</f>
        <v>0</v>
      </c>
      <c r="H20" s="161">
        <v>46735.657000000007</v>
      </c>
      <c r="I20" s="161"/>
      <c r="J20" s="251">
        <f t="shared" si="6"/>
        <v>-46735.657000000007</v>
      </c>
      <c r="K20" s="252">
        <v>0.1</v>
      </c>
      <c r="L20" s="162">
        <f t="shared" si="8"/>
        <v>-4673.565700000001</v>
      </c>
      <c r="M20" s="161">
        <f t="shared" si="9"/>
        <v>-42062.091300000007</v>
      </c>
      <c r="N20" s="162"/>
      <c r="O20" s="162">
        <f t="shared" si="5"/>
        <v>42062.091300000007</v>
      </c>
      <c r="P20" s="150"/>
      <c r="Q20" s="166">
        <v>2013</v>
      </c>
      <c r="R20" s="150" t="e">
        <f t="shared" si="1"/>
        <v>#REF!</v>
      </c>
      <c r="S20" s="150"/>
      <c r="T20" s="117"/>
      <c r="U20" s="154" t="e">
        <f t="shared" si="3"/>
        <v>#REF!</v>
      </c>
      <c r="V20" s="166">
        <v>2013</v>
      </c>
      <c r="W20" s="150" t="e">
        <f t="shared" si="2"/>
        <v>#REF!</v>
      </c>
      <c r="X20" s="150"/>
      <c r="Y20" s="117"/>
      <c r="Z20" s="154" t="e">
        <f t="shared" si="4"/>
        <v>#REF!</v>
      </c>
      <c r="AA20" s="150">
        <v>27030.454000000002</v>
      </c>
      <c r="AB20" s="167">
        <v>7271.29</v>
      </c>
      <c r="AC20" s="164">
        <f t="shared" si="0"/>
        <v>34301.743999999999</v>
      </c>
      <c r="AD20" s="155"/>
      <c r="AE20" s="155"/>
      <c r="AF20" s="155"/>
    </row>
    <row r="21" spans="2:32" s="125" customFormat="1" ht="13.8">
      <c r="B21" s="165"/>
      <c r="C21" s="258">
        <v>7</v>
      </c>
      <c r="D21" s="259" t="s">
        <v>71</v>
      </c>
      <c r="E21" s="72">
        <v>18700952.489999998</v>
      </c>
      <c r="F21" s="159">
        <f t="shared" si="7"/>
        <v>9676419.2400000021</v>
      </c>
      <c r="G21" s="160">
        <f>+'T-Balan21'!E125</f>
        <v>28377371.73</v>
      </c>
      <c r="H21" s="161">
        <v>11441028.103599999</v>
      </c>
      <c r="I21" s="161"/>
      <c r="J21" s="251">
        <f t="shared" si="6"/>
        <v>16936343.626400001</v>
      </c>
      <c r="K21" s="252">
        <v>0.06</v>
      </c>
      <c r="L21" s="162">
        <f t="shared" si="8"/>
        <v>1016180.617584</v>
      </c>
      <c r="M21" s="161">
        <f t="shared" si="9"/>
        <v>15920163.008816002</v>
      </c>
      <c r="N21" s="162"/>
      <c r="O21" s="162">
        <f t="shared" si="5"/>
        <v>12457208.721183999</v>
      </c>
      <c r="P21" s="150"/>
      <c r="Q21" s="166"/>
      <c r="R21" s="150"/>
      <c r="S21" s="150"/>
      <c r="T21" s="117"/>
      <c r="U21" s="154">
        <f t="shared" si="3"/>
        <v>0</v>
      </c>
      <c r="V21" s="150"/>
      <c r="W21" s="150"/>
      <c r="X21" s="150"/>
      <c r="Y21" s="155"/>
      <c r="Z21" s="155"/>
      <c r="AA21" s="150">
        <v>10201035.898</v>
      </c>
      <c r="AB21" s="167">
        <v>398751.49</v>
      </c>
      <c r="AC21" s="164">
        <f t="shared" si="0"/>
        <v>10599787.388</v>
      </c>
      <c r="AD21" s="155"/>
      <c r="AE21" s="155"/>
      <c r="AF21" s="155"/>
    </row>
    <row r="22" spans="2:32" s="125" customFormat="1" ht="13.8">
      <c r="B22" s="165"/>
      <c r="C22" s="258">
        <v>8</v>
      </c>
      <c r="D22" s="259" t="s">
        <v>24</v>
      </c>
      <c r="E22" s="72">
        <v>116394.28</v>
      </c>
      <c r="F22" s="159">
        <f t="shared" si="7"/>
        <v>1869273.0999999999</v>
      </c>
      <c r="G22" s="160">
        <f>+'T-Balan21'!E111</f>
        <v>1985667.38</v>
      </c>
      <c r="H22" s="161">
        <v>55452.557800000002</v>
      </c>
      <c r="I22" s="161"/>
      <c r="J22" s="251">
        <f t="shared" si="6"/>
        <v>1930214.8221999998</v>
      </c>
      <c r="K22" s="252">
        <v>0.06</v>
      </c>
      <c r="L22" s="162">
        <f t="shared" si="8"/>
        <v>115812.88933199999</v>
      </c>
      <c r="M22" s="161">
        <f>SUM(J22-L22)</f>
        <v>1814401.9328679999</v>
      </c>
      <c r="N22" s="162"/>
      <c r="O22" s="162">
        <f t="shared" si="5"/>
        <v>171265.447132</v>
      </c>
      <c r="P22" s="150"/>
      <c r="Q22" s="166"/>
      <c r="R22" s="150"/>
      <c r="S22" s="150"/>
      <c r="T22" s="117"/>
      <c r="U22" s="154"/>
      <c r="V22" s="150"/>
      <c r="W22" s="150"/>
      <c r="X22" s="150"/>
      <c r="Y22" s="155"/>
      <c r="Z22" s="155"/>
      <c r="AA22" s="150">
        <v>43739.449200000003</v>
      </c>
      <c r="AB22" s="167">
        <v>4131.29</v>
      </c>
      <c r="AC22" s="164">
        <f t="shared" si="0"/>
        <v>47870.739200000004</v>
      </c>
      <c r="AD22" s="155"/>
      <c r="AE22" s="155"/>
      <c r="AF22" s="155"/>
    </row>
    <row r="23" spans="2:32" s="125" customFormat="1" ht="13.8">
      <c r="B23" s="165"/>
      <c r="C23" s="258">
        <v>9</v>
      </c>
      <c r="D23" s="259" t="s">
        <v>72</v>
      </c>
      <c r="E23" s="72">
        <v>2990336.29</v>
      </c>
      <c r="F23" s="159">
        <f t="shared" si="7"/>
        <v>0</v>
      </c>
      <c r="G23" s="160">
        <f>+'T-Balan21'!E126</f>
        <v>2990336.29</v>
      </c>
      <c r="H23" s="161">
        <v>1884211.3402000002</v>
      </c>
      <c r="I23" s="161"/>
      <c r="J23" s="251">
        <f t="shared" si="6"/>
        <v>1106124.9497999998</v>
      </c>
      <c r="K23" s="252">
        <v>0.06</v>
      </c>
      <c r="L23" s="162">
        <f t="shared" si="8"/>
        <v>66367.496987999984</v>
      </c>
      <c r="M23" s="161">
        <f t="shared" si="9"/>
        <v>1039757.4528119998</v>
      </c>
      <c r="N23" s="162"/>
      <c r="O23" s="162">
        <f t="shared" si="5"/>
        <v>1950578.8371880001</v>
      </c>
      <c r="P23" s="150"/>
      <c r="Q23" s="166"/>
      <c r="R23" s="150"/>
      <c r="S23" s="150" t="s">
        <v>417</v>
      </c>
      <c r="T23" s="117"/>
      <c r="U23" s="154"/>
      <c r="V23" s="150"/>
      <c r="W23" s="150"/>
      <c r="X23" s="150"/>
      <c r="Y23" s="155"/>
      <c r="Z23" s="155"/>
      <c r="AA23" s="150">
        <v>1658592.6624</v>
      </c>
      <c r="AB23" s="167">
        <v>79904.62</v>
      </c>
      <c r="AC23" s="164">
        <f t="shared" si="0"/>
        <v>1738497.2823999999</v>
      </c>
      <c r="AD23" s="155"/>
      <c r="AE23" s="155"/>
      <c r="AF23" s="155"/>
    </row>
    <row r="24" spans="2:32" s="125" customFormat="1" ht="13.8">
      <c r="B24" s="165"/>
      <c r="C24" s="258">
        <v>10</v>
      </c>
      <c r="D24" s="259" t="s">
        <v>264</v>
      </c>
      <c r="E24" s="72">
        <v>6004274.5</v>
      </c>
      <c r="F24" s="159">
        <f t="shared" si="7"/>
        <v>-6004274.5</v>
      </c>
      <c r="G24" s="160">
        <f>+'T-Balan21'!E131</f>
        <v>0</v>
      </c>
      <c r="H24" s="161">
        <v>5759775.8419999992</v>
      </c>
      <c r="I24" s="161"/>
      <c r="J24" s="251">
        <f t="shared" si="6"/>
        <v>-5759775.8419999992</v>
      </c>
      <c r="K24" s="252">
        <v>0.15</v>
      </c>
      <c r="L24" s="162">
        <f t="shared" si="8"/>
        <v>-863966.37629999989</v>
      </c>
      <c r="M24" s="161">
        <f t="shared" si="9"/>
        <v>-4895809.4656999996</v>
      </c>
      <c r="N24" s="162"/>
      <c r="O24" s="162">
        <f t="shared" si="5"/>
        <v>4895809.4656999996</v>
      </c>
      <c r="P24" s="150"/>
      <c r="Q24" s="151">
        <v>2001</v>
      </c>
      <c r="R24" s="116">
        <v>10859199.859999999</v>
      </c>
      <c r="S24" s="116">
        <v>1604167.05</v>
      </c>
      <c r="T24" s="117">
        <v>2001</v>
      </c>
      <c r="U24" s="149"/>
      <c r="V24" s="150"/>
      <c r="W24" s="150"/>
      <c r="X24" s="150"/>
      <c r="Y24" s="155"/>
      <c r="Z24" s="155"/>
      <c r="AA24" s="150">
        <v>5606149.2645000005</v>
      </c>
      <c r="AB24" s="167">
        <v>59718.79</v>
      </c>
      <c r="AC24" s="164">
        <f t="shared" si="0"/>
        <v>5665868.0545000006</v>
      </c>
      <c r="AD24" s="155"/>
      <c r="AE24" s="155"/>
      <c r="AF24" s="155"/>
    </row>
    <row r="25" spans="2:32" s="125" customFormat="1" ht="13.8">
      <c r="B25" s="165"/>
      <c r="C25" s="258">
        <v>11</v>
      </c>
      <c r="D25" s="259" t="s">
        <v>73</v>
      </c>
      <c r="E25" s="72">
        <v>2043779.17</v>
      </c>
      <c r="F25" s="159">
        <f t="shared" si="7"/>
        <v>1390422</v>
      </c>
      <c r="G25" s="160">
        <f>+'T-Balan21'!E132</f>
        <v>3434201.17</v>
      </c>
      <c r="H25" s="161">
        <v>1541016.9160000002</v>
      </c>
      <c r="I25" s="161"/>
      <c r="J25" s="251">
        <f t="shared" si="6"/>
        <v>1893184.2539999997</v>
      </c>
      <c r="K25" s="252">
        <v>0.1</v>
      </c>
      <c r="L25" s="162">
        <f t="shared" si="8"/>
        <v>189318.42539999998</v>
      </c>
      <c r="M25" s="161">
        <f t="shared" si="9"/>
        <v>1703865.8285999997</v>
      </c>
      <c r="N25" s="162"/>
      <c r="O25" s="162">
        <f t="shared" si="5"/>
        <v>1730335.3414000003</v>
      </c>
      <c r="P25" s="150"/>
      <c r="Q25" s="166">
        <v>2002</v>
      </c>
      <c r="R25" s="116">
        <f>R24+S24</f>
        <v>12463366.91</v>
      </c>
      <c r="S25" s="153">
        <v>1652213.65</v>
      </c>
      <c r="T25" s="117">
        <v>2002</v>
      </c>
      <c r="U25" s="149">
        <f>R25+S25</f>
        <v>14115580.560000001</v>
      </c>
      <c r="V25" s="150"/>
      <c r="W25" s="150"/>
      <c r="X25" s="150"/>
      <c r="Y25" s="155"/>
      <c r="Z25" s="155"/>
      <c r="AA25" s="150">
        <v>1379542.6769999999</v>
      </c>
      <c r="AB25" s="167">
        <v>58988.65</v>
      </c>
      <c r="AC25" s="164">
        <f t="shared" si="0"/>
        <v>1438531.3269999998</v>
      </c>
      <c r="AD25" s="155"/>
      <c r="AE25" s="155"/>
      <c r="AF25" s="155"/>
    </row>
    <row r="26" spans="2:32" s="125" customFormat="1" ht="13.8">
      <c r="B26" s="165"/>
      <c r="C26" s="258">
        <v>12</v>
      </c>
      <c r="D26" s="259" t="s">
        <v>266</v>
      </c>
      <c r="E26" s="72">
        <v>148100</v>
      </c>
      <c r="F26" s="159">
        <f t="shared" si="7"/>
        <v>-148100</v>
      </c>
      <c r="G26" s="160">
        <f>+'T-Balan21'!E133</f>
        <v>0</v>
      </c>
      <c r="H26" s="161">
        <v>144545.22349999999</v>
      </c>
      <c r="I26" s="161"/>
      <c r="J26" s="251">
        <f t="shared" si="6"/>
        <v>-144545.22349999999</v>
      </c>
      <c r="K26" s="252">
        <v>0.15</v>
      </c>
      <c r="L26" s="162">
        <f t="shared" si="8"/>
        <v>-21681.783524999999</v>
      </c>
      <c r="M26" s="161">
        <f t="shared" si="9"/>
        <v>-122863.43997499999</v>
      </c>
      <c r="N26" s="162"/>
      <c r="O26" s="162">
        <f t="shared" si="5"/>
        <v>122863.43997499999</v>
      </c>
      <c r="P26" s="150"/>
      <c r="Q26" s="166">
        <v>2003</v>
      </c>
      <c r="R26" s="153">
        <f t="shared" ref="R26:R36" si="10">R25+S25</f>
        <v>14115580.560000001</v>
      </c>
      <c r="S26" s="116">
        <v>2326646.46</v>
      </c>
      <c r="T26" s="117">
        <v>2003</v>
      </c>
      <c r="U26" s="149">
        <f t="shared" ref="U26:U37" si="11">R26+S26</f>
        <v>16442227.02</v>
      </c>
      <c r="V26" s="150"/>
      <c r="W26" s="150"/>
      <c r="X26" s="150"/>
      <c r="Y26" s="155"/>
      <c r="Z26" s="155"/>
      <c r="AA26" s="150">
        <v>142311.64450000002</v>
      </c>
      <c r="AB26" s="163">
        <v>868.25</v>
      </c>
      <c r="AC26" s="164">
        <f t="shared" si="0"/>
        <v>143179.89450000002</v>
      </c>
      <c r="AD26" s="155"/>
      <c r="AE26" s="155"/>
      <c r="AF26" s="155"/>
    </row>
    <row r="27" spans="2:32" s="125" customFormat="1" ht="13.8">
      <c r="B27" s="165"/>
      <c r="C27" s="258">
        <v>13</v>
      </c>
      <c r="D27" s="259" t="s">
        <v>74</v>
      </c>
      <c r="E27" s="72">
        <v>235263</v>
      </c>
      <c r="F27" s="159">
        <f t="shared" si="7"/>
        <v>199020</v>
      </c>
      <c r="G27" s="160">
        <f>+'T-Balan21'!E134</f>
        <v>434283</v>
      </c>
      <c r="H27" s="161">
        <v>157686.78099999999</v>
      </c>
      <c r="I27" s="161"/>
      <c r="J27" s="251">
        <f t="shared" si="6"/>
        <v>276596.21900000004</v>
      </c>
      <c r="K27" s="252">
        <v>0.15</v>
      </c>
      <c r="L27" s="162">
        <f t="shared" si="8"/>
        <v>41489.432850000005</v>
      </c>
      <c r="M27" s="161">
        <f t="shared" si="9"/>
        <v>235106.78615000003</v>
      </c>
      <c r="N27" s="162"/>
      <c r="O27" s="162">
        <f t="shared" si="5"/>
        <v>199176.21385</v>
      </c>
      <c r="P27" s="150"/>
      <c r="Q27" s="166">
        <v>2004</v>
      </c>
      <c r="R27" s="116">
        <f t="shared" si="10"/>
        <v>16442227.02</v>
      </c>
      <c r="S27" s="116">
        <v>2779215.58</v>
      </c>
      <c r="T27" s="117">
        <v>2004</v>
      </c>
      <c r="U27" s="149">
        <f t="shared" si="11"/>
        <v>19221442.600000001</v>
      </c>
      <c r="V27" s="150"/>
      <c r="W27" s="150"/>
      <c r="X27" s="150"/>
      <c r="Y27" s="155"/>
      <c r="Z27" s="155"/>
      <c r="AA27" s="150">
        <v>119746.2965</v>
      </c>
      <c r="AB27" s="167">
        <v>10693.01</v>
      </c>
      <c r="AC27" s="164">
        <f t="shared" si="0"/>
        <v>130439.30649999999</v>
      </c>
      <c r="AD27" s="155"/>
      <c r="AE27" s="155"/>
      <c r="AF27" s="155"/>
    </row>
    <row r="28" spans="2:32" s="125" customFormat="1" ht="13.8">
      <c r="B28" s="179"/>
      <c r="C28" s="258">
        <v>14</v>
      </c>
      <c r="D28" s="259" t="s">
        <v>75</v>
      </c>
      <c r="E28" s="72">
        <v>91450</v>
      </c>
      <c r="F28" s="159">
        <f t="shared" si="7"/>
        <v>2054390</v>
      </c>
      <c r="G28" s="160">
        <f>+'T-Balan21'!E135</f>
        <v>2145840</v>
      </c>
      <c r="H28" s="161">
        <v>83889.859343749995</v>
      </c>
      <c r="I28" s="161"/>
      <c r="J28" s="251">
        <f t="shared" si="6"/>
        <v>2061950.1406562501</v>
      </c>
      <c r="K28" s="252">
        <v>0.15</v>
      </c>
      <c r="L28" s="162">
        <f t="shared" si="8"/>
        <v>309292.52109843749</v>
      </c>
      <c r="M28" s="161">
        <f t="shared" si="9"/>
        <v>1752657.6195578126</v>
      </c>
      <c r="N28" s="162"/>
      <c r="O28" s="162">
        <f t="shared" si="5"/>
        <v>393182.38044218748</v>
      </c>
      <c r="P28" s="150"/>
      <c r="Q28" s="166">
        <v>2005</v>
      </c>
      <c r="R28" s="164">
        <f t="shared" si="10"/>
        <v>19221442.600000001</v>
      </c>
      <c r="S28" s="150"/>
      <c r="T28" s="117">
        <v>2005</v>
      </c>
      <c r="U28" s="149">
        <f t="shared" si="11"/>
        <v>19221442.600000001</v>
      </c>
      <c r="V28" s="150"/>
      <c r="W28" s="150"/>
      <c r="X28" s="150"/>
      <c r="Y28" s="155"/>
      <c r="Z28" s="155"/>
      <c r="AA28" s="150">
        <v>79139.577499999999</v>
      </c>
      <c r="AB28" s="167">
        <v>1846.56</v>
      </c>
      <c r="AC28" s="164">
        <f t="shared" si="0"/>
        <v>80986.137499999997</v>
      </c>
      <c r="AD28" s="155"/>
      <c r="AE28" s="155"/>
      <c r="AF28" s="155"/>
    </row>
    <row r="29" spans="2:32" s="125" customFormat="1" ht="13.8">
      <c r="B29" s="165"/>
      <c r="C29" s="258">
        <v>15</v>
      </c>
      <c r="D29" s="259" t="s">
        <v>1382</v>
      </c>
      <c r="E29" s="72">
        <v>5800</v>
      </c>
      <c r="F29" s="159">
        <f t="shared" si="7"/>
        <v>-5800</v>
      </c>
      <c r="G29" s="160">
        <f>+'T-Balan21'!E136</f>
        <v>0</v>
      </c>
      <c r="H29" s="161">
        <v>5741.2184837499999</v>
      </c>
      <c r="I29" s="161"/>
      <c r="J29" s="251">
        <f t="shared" si="6"/>
        <v>-5741.2184837499999</v>
      </c>
      <c r="K29" s="252">
        <v>0.15</v>
      </c>
      <c r="L29" s="162">
        <f t="shared" si="8"/>
        <v>-861.18277256249996</v>
      </c>
      <c r="M29" s="161">
        <f t="shared" si="9"/>
        <v>-4880.0357111875001</v>
      </c>
      <c r="N29" s="162"/>
      <c r="O29" s="162">
        <f t="shared" si="5"/>
        <v>4880.0357111875001</v>
      </c>
      <c r="P29" s="150"/>
      <c r="Q29" s="166">
        <v>2006</v>
      </c>
      <c r="R29" s="150">
        <f t="shared" si="10"/>
        <v>19221442.600000001</v>
      </c>
      <c r="S29" s="149"/>
      <c r="T29" s="117">
        <v>2006</v>
      </c>
      <c r="U29" s="149">
        <f t="shared" si="11"/>
        <v>19221442.600000001</v>
      </c>
      <c r="V29" s="150"/>
      <c r="W29" s="150"/>
      <c r="X29" s="150"/>
      <c r="Y29" s="155"/>
      <c r="Z29" s="155"/>
      <c r="AA29" s="150">
        <v>5704.2815000000001</v>
      </c>
      <c r="AB29" s="163">
        <v>14.36</v>
      </c>
      <c r="AC29" s="164">
        <f t="shared" si="0"/>
        <v>5718.6414999999997</v>
      </c>
      <c r="AD29" s="155"/>
      <c r="AE29" s="155"/>
      <c r="AF29" s="155"/>
    </row>
    <row r="30" spans="2:32" s="125" customFormat="1" ht="13.8">
      <c r="B30" s="165"/>
      <c r="C30" s="258">
        <v>16</v>
      </c>
      <c r="D30" s="259" t="s">
        <v>957</v>
      </c>
      <c r="E30" s="72">
        <v>3870</v>
      </c>
      <c r="F30" s="159">
        <f t="shared" si="7"/>
        <v>-3870</v>
      </c>
      <c r="G30" s="160">
        <f>+'T-Balan21'!E137</f>
        <v>0</v>
      </c>
      <c r="H30" s="161">
        <v>3851.8598312499998</v>
      </c>
      <c r="I30" s="161"/>
      <c r="J30" s="251">
        <f t="shared" si="6"/>
        <v>-3851.8598312499998</v>
      </c>
      <c r="K30" s="252">
        <v>0.15</v>
      </c>
      <c r="L30" s="162">
        <f t="shared" si="8"/>
        <v>-577.77897468749995</v>
      </c>
      <c r="M30" s="161">
        <f t="shared" si="9"/>
        <v>-3274.0808565624998</v>
      </c>
      <c r="N30" s="162"/>
      <c r="O30" s="162">
        <f t="shared" si="5"/>
        <v>3274.0808565624998</v>
      </c>
      <c r="P30" s="150"/>
      <c r="Q30" s="166">
        <v>2007</v>
      </c>
      <c r="R30" s="150">
        <f t="shared" si="10"/>
        <v>19221442.600000001</v>
      </c>
      <c r="S30" s="150"/>
      <c r="T30" s="117">
        <v>2007</v>
      </c>
      <c r="U30" s="149">
        <f t="shared" si="11"/>
        <v>19221442.600000001</v>
      </c>
      <c r="V30" s="150"/>
      <c r="W30" s="150"/>
      <c r="X30" s="150"/>
      <c r="Y30" s="155"/>
      <c r="Z30" s="155"/>
      <c r="AA30" s="150">
        <v>3840.4625000000001</v>
      </c>
      <c r="AB30" s="163">
        <v>4.43</v>
      </c>
      <c r="AC30" s="164">
        <f t="shared" si="0"/>
        <v>3844.8924999999999</v>
      </c>
      <c r="AD30" s="155"/>
      <c r="AE30" s="155"/>
      <c r="AF30" s="155"/>
    </row>
    <row r="31" spans="2:32" s="125" customFormat="1" ht="13.8">
      <c r="B31" s="165"/>
      <c r="C31" s="258">
        <v>17</v>
      </c>
      <c r="D31" s="259" t="s">
        <v>470</v>
      </c>
      <c r="E31" s="72">
        <v>88000</v>
      </c>
      <c r="F31" s="159">
        <f t="shared" si="7"/>
        <v>-88000</v>
      </c>
      <c r="G31" s="160">
        <f>+'T-Balan21'!E138</f>
        <v>0</v>
      </c>
      <c r="H31" s="161">
        <v>86444.612476249982</v>
      </c>
      <c r="I31" s="161"/>
      <c r="J31" s="251">
        <f t="shared" si="6"/>
        <v>-86444.612476249982</v>
      </c>
      <c r="K31" s="252">
        <v>0.15</v>
      </c>
      <c r="L31" s="162">
        <f t="shared" si="8"/>
        <v>-12966.691871437497</v>
      </c>
      <c r="M31" s="161">
        <f t="shared" si="9"/>
        <v>-73477.920604812491</v>
      </c>
      <c r="N31" s="162"/>
      <c r="O31" s="162">
        <f t="shared" si="5"/>
        <v>73477.920604812491</v>
      </c>
      <c r="P31" s="150"/>
      <c r="Q31" s="166">
        <v>2008</v>
      </c>
      <c r="R31" s="150">
        <f t="shared" si="10"/>
        <v>19221442.600000001</v>
      </c>
      <c r="S31" s="150"/>
      <c r="T31" s="117">
        <v>2008</v>
      </c>
      <c r="U31" s="149">
        <f t="shared" si="11"/>
        <v>19221442.600000001</v>
      </c>
      <c r="V31" s="150"/>
      <c r="W31" s="150"/>
      <c r="X31" s="150"/>
      <c r="Y31" s="155"/>
      <c r="Z31" s="155"/>
      <c r="AA31" s="150">
        <v>85467.314499999993</v>
      </c>
      <c r="AB31" s="163">
        <v>379.9</v>
      </c>
      <c r="AC31" s="164">
        <f t="shared" si="0"/>
        <v>85847.214499999987</v>
      </c>
      <c r="AD31" s="155"/>
      <c r="AE31" s="155"/>
      <c r="AF31" s="155"/>
    </row>
    <row r="32" spans="2:32" s="125" customFormat="1" ht="13.8">
      <c r="B32" s="165"/>
      <c r="C32" s="258">
        <v>18</v>
      </c>
      <c r="D32" s="259" t="s">
        <v>1383</v>
      </c>
      <c r="E32" s="72">
        <v>136962</v>
      </c>
      <c r="F32" s="159">
        <f t="shared" si="7"/>
        <v>-136962</v>
      </c>
      <c r="G32" s="160">
        <f>+'T-Balan21'!E139</f>
        <v>0</v>
      </c>
      <c r="H32" s="161">
        <v>134975.89879750001</v>
      </c>
      <c r="I32" s="161"/>
      <c r="J32" s="251">
        <f t="shared" si="6"/>
        <v>-134975.89879750001</v>
      </c>
      <c r="K32" s="252">
        <v>0.15</v>
      </c>
      <c r="L32" s="162">
        <f t="shared" si="8"/>
        <v>-20246.384819625</v>
      </c>
      <c r="M32" s="161">
        <f t="shared" si="9"/>
        <v>-114729.513977875</v>
      </c>
      <c r="N32" s="162"/>
      <c r="O32" s="162">
        <f t="shared" si="5"/>
        <v>114729.513977875</v>
      </c>
      <c r="P32" s="150"/>
      <c r="Q32" s="166">
        <v>2009</v>
      </c>
      <c r="R32" s="150">
        <f t="shared" si="10"/>
        <v>19221442.600000001</v>
      </c>
      <c r="S32" s="150"/>
      <c r="T32" s="117">
        <v>2009</v>
      </c>
      <c r="U32" s="149">
        <f t="shared" si="11"/>
        <v>19221442.600000001</v>
      </c>
      <c r="V32" s="150"/>
      <c r="W32" s="150"/>
      <c r="X32" s="150"/>
      <c r="Y32" s="155"/>
      <c r="Z32" s="155"/>
      <c r="AA32" s="150">
        <v>133727.97100000002</v>
      </c>
      <c r="AB32" s="163">
        <v>485.1</v>
      </c>
      <c r="AC32" s="164">
        <f t="shared" si="0"/>
        <v>134213.07100000003</v>
      </c>
      <c r="AD32" s="155"/>
      <c r="AE32" s="155"/>
      <c r="AF32" s="155"/>
    </row>
    <row r="33" spans="2:32" s="125" customFormat="1" ht="13.8">
      <c r="B33" s="165"/>
      <c r="C33" s="258">
        <v>19</v>
      </c>
      <c r="D33" s="259" t="s">
        <v>1384</v>
      </c>
      <c r="E33" s="72">
        <v>499550</v>
      </c>
      <c r="F33" s="159">
        <f t="shared" si="7"/>
        <v>-499550</v>
      </c>
      <c r="G33" s="160">
        <f>+'T-Balan21'!E140</f>
        <v>0</v>
      </c>
      <c r="H33" s="161">
        <v>496309.84615499998</v>
      </c>
      <c r="I33" s="161"/>
      <c r="J33" s="251">
        <f t="shared" si="6"/>
        <v>-496309.84615499998</v>
      </c>
      <c r="K33" s="252">
        <v>0.15</v>
      </c>
      <c r="L33" s="162">
        <f t="shared" si="8"/>
        <v>-74446.476923249997</v>
      </c>
      <c r="M33" s="161">
        <f t="shared" si="9"/>
        <v>-421863.36923174997</v>
      </c>
      <c r="N33" s="162"/>
      <c r="O33" s="162">
        <f t="shared" si="5"/>
        <v>421863.36923174997</v>
      </c>
      <c r="P33" s="150"/>
      <c r="Q33" s="166">
        <v>2010</v>
      </c>
      <c r="R33" s="150">
        <f t="shared" si="10"/>
        <v>19221442.600000001</v>
      </c>
      <c r="S33" s="150"/>
      <c r="T33" s="117">
        <v>2010</v>
      </c>
      <c r="U33" s="149">
        <f t="shared" si="11"/>
        <v>19221442.600000001</v>
      </c>
      <c r="V33" s="150"/>
      <c r="W33" s="150"/>
      <c r="X33" s="150"/>
      <c r="Y33" s="155"/>
      <c r="Z33" s="155"/>
      <c r="AA33" s="150">
        <v>494273.94799999997</v>
      </c>
      <c r="AB33" s="163">
        <v>791.41</v>
      </c>
      <c r="AC33" s="164">
        <f t="shared" si="0"/>
        <v>495065.35799999995</v>
      </c>
      <c r="AD33" s="155"/>
      <c r="AE33" s="155"/>
      <c r="AF33" s="155"/>
    </row>
    <row r="34" spans="2:32" s="125" customFormat="1" ht="13.8">
      <c r="B34" s="165"/>
      <c r="C34" s="258">
        <v>20</v>
      </c>
      <c r="D34" s="259" t="s">
        <v>473</v>
      </c>
      <c r="E34" s="72">
        <v>4468725</v>
      </c>
      <c r="F34" s="159">
        <f t="shared" si="7"/>
        <v>1826834</v>
      </c>
      <c r="G34" s="160">
        <f>+'T-Balan21'!E141</f>
        <v>6295559</v>
      </c>
      <c r="H34" s="161">
        <v>3199027.1895000003</v>
      </c>
      <c r="I34" s="161"/>
      <c r="J34" s="251">
        <f t="shared" si="6"/>
        <v>3096531.8104999997</v>
      </c>
      <c r="K34" s="252">
        <v>0.15</v>
      </c>
      <c r="L34" s="162">
        <f t="shared" si="8"/>
        <v>464479.77157499996</v>
      </c>
      <c r="M34" s="161">
        <f t="shared" si="9"/>
        <v>2632052.0389249995</v>
      </c>
      <c r="N34" s="162"/>
      <c r="O34" s="162">
        <f t="shared" si="5"/>
        <v>3663506.9610750005</v>
      </c>
      <c r="P34" s="150"/>
      <c r="Q34" s="166">
        <v>2011</v>
      </c>
      <c r="R34" s="150">
        <f t="shared" si="10"/>
        <v>19221442.600000001</v>
      </c>
      <c r="S34" s="150"/>
      <c r="T34" s="117">
        <v>2011</v>
      </c>
      <c r="U34" s="149">
        <f t="shared" si="11"/>
        <v>19221442.600000001</v>
      </c>
      <c r="V34" s="150"/>
      <c r="W34" s="150"/>
      <c r="X34" s="150"/>
      <c r="Y34" s="155"/>
      <c r="Z34" s="155"/>
      <c r="AA34" s="150">
        <v>2690535.0044999998</v>
      </c>
      <c r="AB34" s="167">
        <v>114863.25</v>
      </c>
      <c r="AC34" s="164">
        <f t="shared" si="0"/>
        <v>2805398.2544999998</v>
      </c>
      <c r="AD34" s="155"/>
      <c r="AE34" s="155"/>
      <c r="AF34" s="155"/>
    </row>
    <row r="35" spans="2:32" s="125" customFormat="1" ht="13.8">
      <c r="B35" s="165"/>
      <c r="C35" s="258">
        <v>21</v>
      </c>
      <c r="D35" s="259" t="s">
        <v>268</v>
      </c>
      <c r="E35" s="72">
        <v>200000</v>
      </c>
      <c r="F35" s="159">
        <f t="shared" si="7"/>
        <v>-200000</v>
      </c>
      <c r="G35" s="160">
        <f>+'T-Balan21'!E142</f>
        <v>0</v>
      </c>
      <c r="H35" s="161">
        <v>195239.35718749999</v>
      </c>
      <c r="I35" s="161"/>
      <c r="J35" s="251">
        <f t="shared" si="6"/>
        <v>-195239.35718749999</v>
      </c>
      <c r="K35" s="252">
        <v>0.15</v>
      </c>
      <c r="L35" s="162">
        <f t="shared" si="8"/>
        <v>-29285.903578124999</v>
      </c>
      <c r="M35" s="161">
        <f t="shared" si="9"/>
        <v>-165953.45360937499</v>
      </c>
      <c r="N35" s="162"/>
      <c r="O35" s="162">
        <f t="shared" si="5"/>
        <v>165953.45360937499</v>
      </c>
      <c r="P35" s="150"/>
      <c r="Q35" s="166">
        <v>2012</v>
      </c>
      <c r="R35" s="150">
        <f t="shared" si="10"/>
        <v>19221442.600000001</v>
      </c>
      <c r="S35" s="150"/>
      <c r="T35" s="117">
        <v>2012</v>
      </c>
      <c r="U35" s="149">
        <f t="shared" si="11"/>
        <v>19221442.600000001</v>
      </c>
      <c r="V35" s="150"/>
      <c r="W35" s="150"/>
      <c r="X35" s="150"/>
      <c r="Y35" s="155"/>
      <c r="Z35" s="155"/>
      <c r="AA35" s="150">
        <v>192248.08499999999</v>
      </c>
      <c r="AB35" s="167">
        <v>1162.79</v>
      </c>
      <c r="AC35" s="164">
        <f t="shared" si="0"/>
        <v>193410.875</v>
      </c>
      <c r="AD35" s="155"/>
      <c r="AE35" s="155"/>
      <c r="AF35" s="155"/>
    </row>
    <row r="36" spans="2:32" s="125" customFormat="1" ht="13.8">
      <c r="B36" s="165"/>
      <c r="C36" s="258">
        <v>22</v>
      </c>
      <c r="D36" s="259" t="s">
        <v>958</v>
      </c>
      <c r="E36" s="72">
        <v>1618338</v>
      </c>
      <c r="F36" s="159">
        <f t="shared" si="7"/>
        <v>-1618338</v>
      </c>
      <c r="G36" s="160">
        <f>+'T-Balan21'!E143</f>
        <v>0</v>
      </c>
      <c r="H36" s="161">
        <v>1484042.2485</v>
      </c>
      <c r="I36" s="161"/>
      <c r="J36" s="251">
        <f t="shared" si="6"/>
        <v>-1484042.2485</v>
      </c>
      <c r="K36" s="252">
        <v>0.15</v>
      </c>
      <c r="L36" s="162">
        <f t="shared" si="8"/>
        <v>-222606.337275</v>
      </c>
      <c r="M36" s="161">
        <f t="shared" si="9"/>
        <v>-1261435.9112249999</v>
      </c>
      <c r="N36" s="162"/>
      <c r="O36" s="162">
        <f t="shared" si="5"/>
        <v>1261435.9112249999</v>
      </c>
      <c r="P36" s="150"/>
      <c r="Q36" s="166">
        <v>2013</v>
      </c>
      <c r="R36" s="150">
        <f t="shared" si="10"/>
        <v>19221442.600000001</v>
      </c>
      <c r="S36" s="150"/>
      <c r="T36" s="117">
        <v>2013</v>
      </c>
      <c r="U36" s="149">
        <f t="shared" si="11"/>
        <v>19221442.600000001</v>
      </c>
      <c r="V36" s="150"/>
      <c r="W36" s="150"/>
      <c r="X36" s="150"/>
      <c r="Y36" s="155"/>
      <c r="Z36" s="155"/>
      <c r="AA36" s="150">
        <v>1416628.0970000001</v>
      </c>
      <c r="AB36" s="167">
        <v>23607.74</v>
      </c>
      <c r="AC36" s="164">
        <f t="shared" si="0"/>
        <v>1440235.8370000001</v>
      </c>
      <c r="AD36" s="155"/>
      <c r="AE36" s="155"/>
      <c r="AF36" s="155"/>
    </row>
    <row r="37" spans="2:32" s="125" customFormat="1" ht="13.8">
      <c r="B37" s="179"/>
      <c r="C37" s="258">
        <v>23</v>
      </c>
      <c r="D37" s="259" t="s">
        <v>270</v>
      </c>
      <c r="E37" s="72">
        <v>3000</v>
      </c>
      <c r="F37" s="159">
        <f t="shared" si="7"/>
        <v>-3000</v>
      </c>
      <c r="G37" s="160">
        <f>+'T-Balan21'!E145</f>
        <v>0</v>
      </c>
      <c r="H37" s="161">
        <v>2929.08</v>
      </c>
      <c r="I37" s="161"/>
      <c r="J37" s="251">
        <f t="shared" si="6"/>
        <v>-2929.08</v>
      </c>
      <c r="K37" s="252">
        <v>0.1</v>
      </c>
      <c r="L37" s="162">
        <f t="shared" si="8"/>
        <v>-292.90800000000002</v>
      </c>
      <c r="M37" s="161">
        <f t="shared" si="9"/>
        <v>-2636.172</v>
      </c>
      <c r="N37" s="162"/>
      <c r="O37" s="162">
        <f t="shared" si="5"/>
        <v>2636.172</v>
      </c>
      <c r="P37" s="150"/>
      <c r="Q37" s="150"/>
      <c r="R37" s="150"/>
      <c r="S37" s="150"/>
      <c r="T37" s="117"/>
      <c r="U37" s="149">
        <f t="shared" si="11"/>
        <v>0</v>
      </c>
      <c r="V37" s="150"/>
      <c r="W37" s="150"/>
      <c r="X37" s="150"/>
      <c r="Y37" s="155"/>
      <c r="Z37" s="155"/>
      <c r="AA37" s="150">
        <v>2902.7190000000001</v>
      </c>
      <c r="AB37" s="163">
        <v>9.73</v>
      </c>
      <c r="AC37" s="164">
        <f t="shared" si="0"/>
        <v>2912.4490000000001</v>
      </c>
      <c r="AD37" s="155"/>
      <c r="AE37" s="155"/>
      <c r="AF37" s="155"/>
    </row>
    <row r="38" spans="2:32" s="125" customFormat="1" ht="13.8">
      <c r="B38" s="165"/>
      <c r="C38" s="258">
        <v>24</v>
      </c>
      <c r="D38" s="259" t="s">
        <v>271</v>
      </c>
      <c r="E38" s="72">
        <v>810701.48</v>
      </c>
      <c r="F38" s="159">
        <f t="shared" si="7"/>
        <v>2578486</v>
      </c>
      <c r="G38" s="160">
        <f>+'T-Balan21'!E146</f>
        <v>3389187.48</v>
      </c>
      <c r="H38" s="161">
        <v>707227.67850000004</v>
      </c>
      <c r="I38" s="161"/>
      <c r="J38" s="251">
        <f t="shared" si="6"/>
        <v>2681959.8015000001</v>
      </c>
      <c r="K38" s="252">
        <v>0.15</v>
      </c>
      <c r="L38" s="162">
        <f t="shared" si="8"/>
        <v>402293.970225</v>
      </c>
      <c r="M38" s="161">
        <f t="shared" si="9"/>
        <v>2279665.8312750002</v>
      </c>
      <c r="N38" s="162"/>
      <c r="O38" s="162">
        <f t="shared" si="5"/>
        <v>1109521.648725</v>
      </c>
      <c r="P38" s="150"/>
      <c r="Q38" s="150"/>
      <c r="R38" s="150"/>
      <c r="S38" s="150"/>
      <c r="T38" s="117"/>
      <c r="U38" s="149"/>
      <c r="V38" s="150"/>
      <c r="W38" s="150"/>
      <c r="X38" s="150"/>
      <c r="Y38" s="155"/>
      <c r="Z38" s="155"/>
      <c r="AA38" s="150">
        <v>647678.16599999997</v>
      </c>
      <c r="AB38" s="167">
        <v>23148.5</v>
      </c>
      <c r="AC38" s="164">
        <f t="shared" si="0"/>
        <v>670826.66599999997</v>
      </c>
      <c r="AD38" s="155"/>
      <c r="AE38" s="155"/>
      <c r="AF38" s="155"/>
    </row>
    <row r="39" spans="2:32" s="125" customFormat="1" ht="13.8">
      <c r="B39" s="165"/>
      <c r="C39" s="258">
        <v>25</v>
      </c>
      <c r="D39" s="259" t="s">
        <v>252</v>
      </c>
      <c r="E39" s="72">
        <v>15777079.16</v>
      </c>
      <c r="F39" s="159">
        <f t="shared" si="7"/>
        <v>27514287.319999997</v>
      </c>
      <c r="G39" s="160">
        <f>+'T-Balan21'!E117</f>
        <v>43291366.479999997</v>
      </c>
      <c r="H39" s="161">
        <v>5208681.7962499997</v>
      </c>
      <c r="I39" s="161"/>
      <c r="J39" s="251">
        <f t="shared" si="6"/>
        <v>38082684.683749996</v>
      </c>
      <c r="K39" s="252">
        <v>0.15</v>
      </c>
      <c r="L39" s="162">
        <f t="shared" si="8"/>
        <v>5712402.7025624989</v>
      </c>
      <c r="M39" s="161">
        <f t="shared" si="9"/>
        <v>32370281.981187496</v>
      </c>
      <c r="N39" s="162"/>
      <c r="O39" s="162">
        <f t="shared" si="5"/>
        <v>10921084.498812499</v>
      </c>
      <c r="P39" s="150"/>
      <c r="Q39" s="150"/>
      <c r="R39" s="150"/>
      <c r="S39" s="150"/>
      <c r="T39" s="117"/>
      <c r="U39" s="149"/>
      <c r="V39" s="150"/>
      <c r="W39" s="150"/>
      <c r="X39" s="150"/>
      <c r="Y39" s="155"/>
      <c r="Z39" s="155"/>
      <c r="AA39" s="150">
        <v>2785594.068</v>
      </c>
      <c r="AB39" s="167">
        <v>805176.01</v>
      </c>
      <c r="AC39" s="164">
        <f t="shared" si="0"/>
        <v>3590770.0779999997</v>
      </c>
      <c r="AD39" s="155"/>
      <c r="AE39" s="155"/>
      <c r="AF39" s="155"/>
    </row>
    <row r="40" spans="2:32" s="125" customFormat="1" ht="13.8">
      <c r="B40" s="165"/>
      <c r="C40" s="258">
        <v>26</v>
      </c>
      <c r="D40" s="259" t="s">
        <v>248</v>
      </c>
      <c r="E40" s="72">
        <v>10503191</v>
      </c>
      <c r="F40" s="159">
        <f t="shared" si="7"/>
        <v>72786339</v>
      </c>
      <c r="G40" s="160">
        <f>+'T-Balan21'!E112</f>
        <v>83289530</v>
      </c>
      <c r="H40" s="161">
        <v>5904091.5659999996</v>
      </c>
      <c r="I40" s="161"/>
      <c r="J40" s="251">
        <f t="shared" si="6"/>
        <v>77385438.434</v>
      </c>
      <c r="K40" s="252">
        <v>0.15</v>
      </c>
      <c r="L40" s="162">
        <f t="shared" si="8"/>
        <v>11607815.7651</v>
      </c>
      <c r="M40" s="161">
        <f t="shared" si="9"/>
        <v>65777622.668899998</v>
      </c>
      <c r="N40" s="162"/>
      <c r="O40" s="162">
        <f t="shared" si="5"/>
        <v>17511907.331100002</v>
      </c>
      <c r="P40" s="150"/>
      <c r="Q40" s="150"/>
      <c r="R40" s="150"/>
      <c r="S40" s="150"/>
      <c r="T40" s="117"/>
      <c r="U40" s="149"/>
      <c r="V40" s="150"/>
      <c r="W40" s="150"/>
      <c r="X40" s="150"/>
      <c r="Y40" s="155"/>
      <c r="Z40" s="155"/>
      <c r="AA40" s="150">
        <v>3671262.0084999995</v>
      </c>
      <c r="AB40" s="167">
        <v>535738.65</v>
      </c>
      <c r="AC40" s="164">
        <f t="shared" si="0"/>
        <v>4207000.6584999999</v>
      </c>
      <c r="AD40" s="155"/>
      <c r="AE40" s="155"/>
      <c r="AF40" s="155"/>
    </row>
    <row r="41" spans="2:32" s="125" customFormat="1" ht="13.8">
      <c r="B41" s="165"/>
      <c r="C41" s="258">
        <v>27</v>
      </c>
      <c r="D41" s="259" t="s">
        <v>249</v>
      </c>
      <c r="E41" s="72">
        <v>594700</v>
      </c>
      <c r="F41" s="159">
        <f t="shared" si="7"/>
        <v>138042</v>
      </c>
      <c r="G41" s="160">
        <f>+'T-Balan21'!E113</f>
        <v>732742</v>
      </c>
      <c r="H41" s="161">
        <v>545317.64800000004</v>
      </c>
      <c r="I41" s="161"/>
      <c r="J41" s="251">
        <f t="shared" si="6"/>
        <v>187424.35199999996</v>
      </c>
      <c r="K41" s="252">
        <v>0.2</v>
      </c>
      <c r="L41" s="162">
        <f t="shared" si="8"/>
        <v>37484.870399999993</v>
      </c>
      <c r="M41" s="161">
        <f t="shared" si="9"/>
        <v>149939.48159999997</v>
      </c>
      <c r="N41" s="162"/>
      <c r="O41" s="162">
        <f t="shared" si="5"/>
        <v>582802.51840000006</v>
      </c>
      <c r="P41" s="150"/>
      <c r="Q41" s="150"/>
      <c r="R41" s="150"/>
      <c r="S41" s="150"/>
      <c r="T41" s="117"/>
      <c r="U41" s="149"/>
      <c r="V41" s="150"/>
      <c r="W41" s="150"/>
      <c r="X41" s="150"/>
      <c r="Y41" s="155"/>
      <c r="Z41" s="155"/>
      <c r="AA41" s="150">
        <v>498250.09600000002</v>
      </c>
      <c r="AB41" s="167">
        <v>19289.98</v>
      </c>
      <c r="AC41" s="164">
        <f t="shared" si="0"/>
        <v>517540.076</v>
      </c>
      <c r="AD41" s="155"/>
      <c r="AE41" s="155"/>
      <c r="AF41" s="155"/>
    </row>
    <row r="42" spans="2:32" s="125" customFormat="1" ht="13.8">
      <c r="B42" s="165"/>
      <c r="C42" s="258">
        <v>28</v>
      </c>
      <c r="D42" s="259" t="s">
        <v>717</v>
      </c>
      <c r="E42" s="72">
        <v>51203</v>
      </c>
      <c r="F42" s="159">
        <f t="shared" si="7"/>
        <v>-51203</v>
      </c>
      <c r="G42" s="160">
        <f>+'T-Balan21'!E147</f>
        <v>0</v>
      </c>
      <c r="H42" s="161">
        <v>27390.793999999998</v>
      </c>
      <c r="I42" s="161"/>
      <c r="J42" s="251">
        <f t="shared" si="6"/>
        <v>-27390.793999999998</v>
      </c>
      <c r="K42" s="252">
        <v>0.15</v>
      </c>
      <c r="L42" s="162">
        <f t="shared" si="8"/>
        <v>-4108.6190999999999</v>
      </c>
      <c r="M42" s="161">
        <f t="shared" si="9"/>
        <v>-23282.174899999998</v>
      </c>
      <c r="N42" s="162"/>
      <c r="O42" s="162">
        <f t="shared" si="5"/>
        <v>23282.174899999998</v>
      </c>
      <c r="P42" s="150"/>
      <c r="Q42" s="150"/>
      <c r="R42" s="150"/>
      <c r="S42" s="150"/>
      <c r="T42" s="117"/>
      <c r="U42" s="149"/>
      <c r="V42" s="150"/>
      <c r="W42" s="150"/>
      <c r="X42" s="150"/>
      <c r="Y42" s="155"/>
      <c r="Z42" s="155"/>
      <c r="AA42" s="150">
        <v>18144.860500000003</v>
      </c>
      <c r="AB42" s="163">
        <v>100.07</v>
      </c>
      <c r="AC42" s="164">
        <f t="shared" si="0"/>
        <v>18244.930500000002</v>
      </c>
      <c r="AD42" s="155"/>
      <c r="AE42" s="155"/>
      <c r="AF42" s="155"/>
    </row>
    <row r="43" spans="2:32" s="186" customFormat="1" ht="13.8">
      <c r="B43" s="180"/>
      <c r="C43" s="181"/>
      <c r="D43" s="77" t="s">
        <v>1385</v>
      </c>
      <c r="E43" s="63">
        <v>108197968.78999999</v>
      </c>
      <c r="F43" s="172">
        <f>SUM(F15:F42)</f>
        <v>225660598.06</v>
      </c>
      <c r="G43" s="173">
        <f>SUM(G15:G42)</f>
        <v>333858566.8499999</v>
      </c>
      <c r="H43" s="161">
        <v>63794840.832125001</v>
      </c>
      <c r="I43" s="174">
        <f>SUM(I15:I42)</f>
        <v>0</v>
      </c>
      <c r="J43" s="173">
        <f>SUM(J15:J42)</f>
        <v>270063726.01787496</v>
      </c>
      <c r="K43" s="173">
        <v>0</v>
      </c>
      <c r="L43" s="173">
        <f>SUM(L15:L42)</f>
        <v>32011013.628875248</v>
      </c>
      <c r="M43" s="174">
        <f>SUM(M15:M42)</f>
        <v>238052712.38899964</v>
      </c>
      <c r="N43" s="182"/>
      <c r="O43" s="159">
        <f t="shared" si="5"/>
        <v>95805854.461000249</v>
      </c>
      <c r="P43" s="183"/>
      <c r="Q43" s="150"/>
      <c r="R43" s="150"/>
      <c r="S43" s="150"/>
      <c r="T43" s="117"/>
      <c r="U43" s="149"/>
      <c r="V43" s="183"/>
      <c r="W43" s="183"/>
      <c r="X43" s="183"/>
      <c r="Y43" s="184"/>
      <c r="Z43" s="184"/>
      <c r="AA43" s="177">
        <f>SUM(AA14:AA42)</f>
        <v>50779344.577600002</v>
      </c>
      <c r="AB43" s="185">
        <v>3841174.01</v>
      </c>
      <c r="AC43" s="164">
        <f t="shared" si="0"/>
        <v>54620518.5876</v>
      </c>
      <c r="AD43" s="184"/>
      <c r="AE43" s="184"/>
      <c r="AF43" s="184"/>
    </row>
    <row r="44" spans="2:32" s="125" customFormat="1" ht="13.8">
      <c r="B44" s="4101" t="s">
        <v>1386</v>
      </c>
      <c r="C44" s="4102"/>
      <c r="D44" s="260" t="s">
        <v>1484</v>
      </c>
      <c r="E44" s="72"/>
      <c r="F44" s="159"/>
      <c r="G44" s="160"/>
      <c r="H44" s="161">
        <v>0</v>
      </c>
      <c r="I44" s="161"/>
      <c r="J44" s="162"/>
      <c r="K44" s="252"/>
      <c r="L44" s="162"/>
      <c r="M44" s="161"/>
      <c r="N44" s="162"/>
      <c r="O44" s="162">
        <f t="shared" si="5"/>
        <v>0</v>
      </c>
      <c r="P44" s="150"/>
      <c r="Q44" s="150"/>
      <c r="R44" s="150"/>
      <c r="S44" s="150"/>
      <c r="T44" s="117"/>
      <c r="U44" s="183"/>
      <c r="V44" s="150"/>
      <c r="W44" s="150"/>
      <c r="X44" s="150"/>
      <c r="Y44" s="155"/>
      <c r="Z44" s="155"/>
      <c r="AA44" s="150">
        <v>0</v>
      </c>
      <c r="AB44" s="163" t="s">
        <v>328</v>
      </c>
      <c r="AC44" s="164">
        <f t="shared" si="0"/>
        <v>0</v>
      </c>
      <c r="AD44" s="155"/>
      <c r="AE44" s="155"/>
      <c r="AF44" s="155"/>
    </row>
    <row r="45" spans="2:32" s="125" customFormat="1" ht="13.8">
      <c r="B45" s="179"/>
      <c r="C45" s="155">
        <v>1</v>
      </c>
      <c r="D45" s="259" t="s">
        <v>1485</v>
      </c>
      <c r="E45" s="72">
        <v>74611131.290000007</v>
      </c>
      <c r="F45" s="159">
        <f>+G45-E45</f>
        <v>127211854.99999999</v>
      </c>
      <c r="G45" s="160">
        <f>+'T-Balan21'!E128</f>
        <v>201822986.28999999</v>
      </c>
      <c r="H45" s="161">
        <v>55127860.178000003</v>
      </c>
      <c r="I45" s="161"/>
      <c r="J45" s="251">
        <f>SUM(G45-H45)</f>
        <v>146695126.11199999</v>
      </c>
      <c r="K45" s="252">
        <v>0.2</v>
      </c>
      <c r="L45" s="162">
        <f>SUM(J45*K45)</f>
        <v>29339025.222399998</v>
      </c>
      <c r="M45" s="161">
        <f>SUM(J45-L45)</f>
        <v>117356100.88959999</v>
      </c>
      <c r="N45" s="162"/>
      <c r="O45" s="162">
        <f t="shared" si="5"/>
        <v>84466885.400399998</v>
      </c>
      <c r="P45" s="150"/>
      <c r="Q45" s="150"/>
      <c r="R45" s="150"/>
      <c r="S45" s="150"/>
      <c r="T45" s="117"/>
      <c r="U45" s="149"/>
      <c r="V45" s="150"/>
      <c r="W45" s="150"/>
      <c r="X45" s="150"/>
      <c r="Y45" s="155"/>
      <c r="Z45" s="155"/>
      <c r="AA45" s="150">
        <v>43780087.18</v>
      </c>
      <c r="AB45" s="167">
        <v>2367236.1</v>
      </c>
      <c r="AC45" s="164">
        <f t="shared" si="0"/>
        <v>46147323.280000001</v>
      </c>
      <c r="AD45" s="155"/>
      <c r="AE45" s="155"/>
      <c r="AF45" s="155"/>
    </row>
    <row r="46" spans="2:32" s="125" customFormat="1" ht="13.8">
      <c r="B46" s="165"/>
      <c r="C46" s="155">
        <v>2</v>
      </c>
      <c r="D46" s="259" t="s">
        <v>38</v>
      </c>
      <c r="E46" s="72">
        <v>2485225.3199999998</v>
      </c>
      <c r="F46" s="159">
        <f>+G46-E46</f>
        <v>-2485225.3199999998</v>
      </c>
      <c r="G46" s="160">
        <f>+'T-Balan21'!E129</f>
        <v>0</v>
      </c>
      <c r="H46" s="161">
        <v>2357249.8396799997</v>
      </c>
      <c r="I46" s="161"/>
      <c r="J46" s="251">
        <f>SUM(G46-H46)</f>
        <v>-2357249.8396799997</v>
      </c>
      <c r="K46" s="252">
        <v>0.2</v>
      </c>
      <c r="L46" s="162">
        <f>SUM(J46*K46)</f>
        <v>-471449.96793599997</v>
      </c>
      <c r="M46" s="161">
        <f>SUM(J46-L46)</f>
        <v>-1885799.8717439999</v>
      </c>
      <c r="N46" s="162"/>
      <c r="O46" s="162">
        <f t="shared" si="5"/>
        <v>1885799.8717439999</v>
      </c>
      <c r="P46" s="150"/>
      <c r="Q46" s="150"/>
      <c r="R46" s="150"/>
      <c r="S46" s="150"/>
      <c r="T46" s="117"/>
      <c r="U46" s="149"/>
      <c r="V46" s="150"/>
      <c r="W46" s="150"/>
      <c r="X46" s="150"/>
      <c r="Y46" s="155"/>
      <c r="Z46" s="155"/>
      <c r="AA46" s="150">
        <v>2238037.2719999999</v>
      </c>
      <c r="AB46" s="167">
        <v>48857.61</v>
      </c>
      <c r="AC46" s="164">
        <f t="shared" si="0"/>
        <v>2286894.8819999998</v>
      </c>
      <c r="AD46" s="155"/>
      <c r="AE46" s="155"/>
      <c r="AF46" s="155"/>
    </row>
    <row r="47" spans="2:32" s="125" customFormat="1" ht="13.8">
      <c r="B47" s="165"/>
      <c r="C47" s="155">
        <v>3</v>
      </c>
      <c r="D47" s="259" t="s">
        <v>1486</v>
      </c>
      <c r="E47" s="72">
        <v>290395.46000000002</v>
      </c>
      <c r="F47" s="159">
        <f>+G47-E47</f>
        <v>-290395.46000000002</v>
      </c>
      <c r="G47" s="160">
        <f>+'T-Balan21'!E130</f>
        <v>0</v>
      </c>
      <c r="H47" s="161">
        <v>285840.76176000002</v>
      </c>
      <c r="I47" s="161"/>
      <c r="J47" s="251">
        <f>SUM(G47-H47)</f>
        <v>-285840.76176000002</v>
      </c>
      <c r="K47" s="252">
        <v>0.2</v>
      </c>
      <c r="L47" s="162">
        <f>SUM(J47*K47)</f>
        <v>-57168.152352000005</v>
      </c>
      <c r="M47" s="161">
        <f>SUM(J47-L47)</f>
        <v>-228672.60940800002</v>
      </c>
      <c r="N47" s="162"/>
      <c r="O47" s="162">
        <f t="shared" si="5"/>
        <v>228672.60940800002</v>
      </c>
      <c r="P47" s="150"/>
      <c r="Q47" s="150"/>
      <c r="R47" s="150"/>
      <c r="S47" s="150"/>
      <c r="T47" s="117"/>
      <c r="U47" s="149"/>
      <c r="V47" s="150"/>
      <c r="W47" s="150"/>
      <c r="X47" s="150"/>
      <c r="Y47" s="155"/>
      <c r="Z47" s="155"/>
      <c r="AA47" s="150">
        <v>281499.56400000001</v>
      </c>
      <c r="AB47" s="187">
        <v>1779.18</v>
      </c>
      <c r="AC47" s="164">
        <f t="shared" si="0"/>
        <v>283278.74400000001</v>
      </c>
      <c r="AD47" s="155"/>
      <c r="AE47" s="155"/>
      <c r="AF47" s="155"/>
    </row>
    <row r="48" spans="2:32" s="193" customFormat="1" ht="13.8">
      <c r="B48" s="188"/>
      <c r="C48" s="189"/>
      <c r="D48" s="114" t="s">
        <v>1487</v>
      </c>
      <c r="E48" s="63">
        <v>77386752.069999993</v>
      </c>
      <c r="F48" s="172">
        <f>SUM(F45:F47)</f>
        <v>124436234.22</v>
      </c>
      <c r="G48" s="173">
        <f>SUM(G45:G47)</f>
        <v>201822986.28999999</v>
      </c>
      <c r="H48" s="206">
        <v>57770950.779440001</v>
      </c>
      <c r="I48" s="174">
        <f>SUM(I45:I47)</f>
        <v>0</v>
      </c>
      <c r="J48" s="173">
        <f>SUM(J45:J47)</f>
        <v>144052035.51056001</v>
      </c>
      <c r="K48" s="173">
        <v>0</v>
      </c>
      <c r="L48" s="173">
        <f>SUM(L45:L47)</f>
        <v>28810407.102111995</v>
      </c>
      <c r="M48" s="174">
        <f>SUM(M45:M47)</f>
        <v>115241628.40844798</v>
      </c>
      <c r="N48" s="190"/>
      <c r="O48" s="190">
        <f t="shared" si="5"/>
        <v>86581357.881551996</v>
      </c>
      <c r="P48" s="177"/>
      <c r="Q48" s="150"/>
      <c r="R48" s="150"/>
      <c r="S48" s="150"/>
      <c r="T48" s="117"/>
      <c r="U48" s="149"/>
      <c r="V48" s="177"/>
      <c r="W48" s="177"/>
      <c r="X48" s="177"/>
      <c r="Y48" s="191"/>
      <c r="Z48" s="191"/>
      <c r="AA48" s="177">
        <f>SUM(AA45:AA47)</f>
        <v>46299624.016000003</v>
      </c>
      <c r="AB48" s="192">
        <v>2417872.89</v>
      </c>
      <c r="AC48" s="164">
        <f t="shared" si="0"/>
        <v>48717496.906000003</v>
      </c>
      <c r="AD48" s="191"/>
      <c r="AE48" s="191"/>
      <c r="AF48" s="191"/>
    </row>
    <row r="49" spans="2:32" s="125" customFormat="1" ht="13.5" customHeight="1">
      <c r="B49" s="4101" t="s">
        <v>497</v>
      </c>
      <c r="C49" s="4102"/>
      <c r="D49" s="260" t="s">
        <v>1488</v>
      </c>
      <c r="E49" s="72"/>
      <c r="F49" s="159"/>
      <c r="G49" s="160"/>
      <c r="H49" s="161">
        <v>0</v>
      </c>
      <c r="I49" s="161"/>
      <c r="J49" s="162"/>
      <c r="K49" s="252"/>
      <c r="L49" s="162"/>
      <c r="M49" s="161"/>
      <c r="N49" s="162"/>
      <c r="O49" s="162">
        <f t="shared" si="5"/>
        <v>0</v>
      </c>
      <c r="P49" s="150"/>
      <c r="Q49" s="150"/>
      <c r="R49" s="150"/>
      <c r="S49" s="150"/>
      <c r="T49" s="117"/>
      <c r="U49" s="194"/>
      <c r="V49" s="150"/>
      <c r="W49" s="150"/>
      <c r="X49" s="150"/>
      <c r="Y49" s="155"/>
      <c r="Z49" s="155"/>
      <c r="AA49" s="150">
        <v>0</v>
      </c>
      <c r="AB49" s="192">
        <v>0</v>
      </c>
      <c r="AC49" s="164">
        <f t="shared" si="0"/>
        <v>0</v>
      </c>
      <c r="AD49" s="155"/>
      <c r="AE49" s="155"/>
      <c r="AF49" s="155"/>
    </row>
    <row r="50" spans="2:32" s="125" customFormat="1" ht="13.8">
      <c r="B50" s="165"/>
      <c r="C50" s="155">
        <v>1</v>
      </c>
      <c r="D50" s="259" t="s">
        <v>1489</v>
      </c>
      <c r="E50" s="72">
        <v>978377.93</v>
      </c>
      <c r="F50" s="159">
        <f>+G50-E50</f>
        <v>363997.99999999988</v>
      </c>
      <c r="G50" s="160">
        <f>+'T-Balan21'!E127</f>
        <v>1342375.93</v>
      </c>
      <c r="H50" s="161">
        <v>436061.71040000004</v>
      </c>
      <c r="I50" s="161"/>
      <c r="J50" s="251">
        <f>SUM(G50-H50)</f>
        <v>906314.21959999995</v>
      </c>
      <c r="K50" s="252">
        <v>0.06</v>
      </c>
      <c r="L50" s="162">
        <f>SUM(J50*K50)</f>
        <v>54378.853175999997</v>
      </c>
      <c r="M50" s="161">
        <f>SUM(J50-L50)</f>
        <v>851935.36642400001</v>
      </c>
      <c r="N50" s="162"/>
      <c r="O50" s="162">
        <f t="shared" si="5"/>
        <v>490440.56357600004</v>
      </c>
      <c r="P50" s="150"/>
      <c r="Q50" s="150"/>
      <c r="R50" s="150"/>
      <c r="S50" s="150"/>
      <c r="T50" s="117"/>
      <c r="U50" s="149"/>
      <c r="V50" s="150"/>
      <c r="W50" s="150"/>
      <c r="X50" s="150"/>
      <c r="Y50" s="155"/>
      <c r="Z50" s="155"/>
      <c r="AA50" s="150">
        <v>342588.09539999999</v>
      </c>
      <c r="AB50" s="167">
        <v>27277.88</v>
      </c>
      <c r="AC50" s="164">
        <f t="shared" si="0"/>
        <v>369865.9754</v>
      </c>
      <c r="AD50" s="155"/>
      <c r="AE50" s="155"/>
      <c r="AF50" s="155"/>
    </row>
    <row r="51" spans="2:32" s="125" customFormat="1" ht="13.8">
      <c r="B51" s="165"/>
      <c r="C51" s="155">
        <v>2</v>
      </c>
      <c r="D51" s="259" t="s">
        <v>39</v>
      </c>
      <c r="E51" s="72">
        <v>1174866.3999999999</v>
      </c>
      <c r="F51" s="159">
        <f>+G51-E51</f>
        <v>632875.95500000007</v>
      </c>
      <c r="G51" s="160">
        <f>+'T-Balan21'!E149</f>
        <v>1807742.355</v>
      </c>
      <c r="H51" s="161">
        <v>672106.74699999997</v>
      </c>
      <c r="I51" s="161"/>
      <c r="J51" s="251">
        <f>SUM(G51-H51)</f>
        <v>1135635.608</v>
      </c>
      <c r="K51" s="252">
        <v>0.06</v>
      </c>
      <c r="L51" s="162">
        <f>SUM(J51*K51)</f>
        <v>68138.136480000001</v>
      </c>
      <c r="M51" s="161">
        <f>SUM(J51-L51)</f>
        <v>1067497.4715199999</v>
      </c>
      <c r="N51" s="162"/>
      <c r="O51" s="162">
        <f t="shared" si="5"/>
        <v>740244.88347999996</v>
      </c>
      <c r="P51" s="150"/>
      <c r="Q51" s="150"/>
      <c r="R51" s="150"/>
      <c r="S51" s="150"/>
      <c r="T51" s="117"/>
      <c r="U51" s="149"/>
      <c r="V51" s="150"/>
      <c r="W51" s="150"/>
      <c r="X51" s="150"/>
      <c r="Y51" s="155"/>
      <c r="Z51" s="155"/>
      <c r="AA51" s="150">
        <v>591998.37659999996</v>
      </c>
      <c r="AB51" s="167">
        <v>21704.84</v>
      </c>
      <c r="AC51" s="164">
        <f t="shared" si="0"/>
        <v>613703.21659999993</v>
      </c>
      <c r="AD51" s="155"/>
      <c r="AE51" s="155"/>
      <c r="AF51" s="155"/>
    </row>
    <row r="52" spans="2:32" s="125" customFormat="1" ht="13.8">
      <c r="B52" s="165"/>
      <c r="C52" s="155">
        <v>3</v>
      </c>
      <c r="D52" s="259" t="s">
        <v>40</v>
      </c>
      <c r="E52" s="72">
        <v>482096.3</v>
      </c>
      <c r="F52" s="159">
        <f>+G52-E52</f>
        <v>-482096.3</v>
      </c>
      <c r="G52" s="160">
        <f>+'T-Balan21'!E148</f>
        <v>0</v>
      </c>
      <c r="H52" s="161">
        <v>427759.93200000003</v>
      </c>
      <c r="I52" s="161"/>
      <c r="J52" s="251">
        <f>SUM(G52-H52)</f>
        <v>-427759.93200000003</v>
      </c>
      <c r="K52" s="252">
        <v>0.2</v>
      </c>
      <c r="L52" s="162">
        <f>SUM(J52*K52)</f>
        <v>-85551.986400000009</v>
      </c>
      <c r="M52" s="161">
        <f>SUM(J52-L52)</f>
        <v>-342207.94560000004</v>
      </c>
      <c r="N52" s="162"/>
      <c r="O52" s="162">
        <f t="shared" si="5"/>
        <v>342207.94560000004</v>
      </c>
      <c r="P52" s="150"/>
      <c r="Q52" s="150"/>
      <c r="R52" s="150"/>
      <c r="S52" s="150"/>
      <c r="T52" s="117"/>
      <c r="U52" s="149"/>
      <c r="V52" s="150"/>
      <c r="W52" s="150"/>
      <c r="X52" s="150"/>
      <c r="Y52" s="155"/>
      <c r="Z52" s="155"/>
      <c r="AA52" s="150">
        <v>381102.33199999999</v>
      </c>
      <c r="AB52" s="167">
        <v>16093.39</v>
      </c>
      <c r="AC52" s="164">
        <f t="shared" si="0"/>
        <v>397195.72200000001</v>
      </c>
      <c r="AD52" s="155"/>
      <c r="AE52" s="155"/>
      <c r="AF52" s="155"/>
    </row>
    <row r="53" spans="2:32" s="125" customFormat="1" ht="13.8">
      <c r="B53" s="165"/>
      <c r="C53" s="155">
        <v>4</v>
      </c>
      <c r="D53" s="259" t="s">
        <v>1490</v>
      </c>
      <c r="E53" s="72">
        <v>82808</v>
      </c>
      <c r="F53" s="159">
        <f>+G53-E53</f>
        <v>0</v>
      </c>
      <c r="G53" s="160">
        <f>+'T-Balan21'!E144</f>
        <v>82808</v>
      </c>
      <c r="H53" s="161">
        <v>51519.364999999998</v>
      </c>
      <c r="I53" s="161"/>
      <c r="J53" s="251">
        <f>SUM(G53-H53)</f>
        <v>31288.635000000002</v>
      </c>
      <c r="K53" s="252">
        <v>0.1</v>
      </c>
      <c r="L53" s="162">
        <f>SUM(J53*K53)</f>
        <v>3128.8635000000004</v>
      </c>
      <c r="M53" s="161">
        <f>SUM(J53-L53)</f>
        <v>28159.771500000003</v>
      </c>
      <c r="N53" s="162"/>
      <c r="O53" s="162">
        <f t="shared" si="5"/>
        <v>54648.228499999997</v>
      </c>
      <c r="P53" s="150"/>
      <c r="Q53" s="150"/>
      <c r="R53" s="150"/>
      <c r="S53" s="150"/>
      <c r="T53" s="117"/>
      <c r="U53" s="149"/>
      <c r="V53" s="150"/>
      <c r="W53" s="150"/>
      <c r="X53" s="150"/>
      <c r="Y53" s="155"/>
      <c r="Z53" s="155"/>
      <c r="AA53" s="150">
        <v>39888.061999999998</v>
      </c>
      <c r="AB53" s="187">
        <v>4291.99</v>
      </c>
      <c r="AC53" s="164">
        <f t="shared" si="0"/>
        <v>44180.051999999996</v>
      </c>
      <c r="AD53" s="155"/>
      <c r="AE53" s="155"/>
      <c r="AF53" s="155"/>
    </row>
    <row r="54" spans="2:32" s="204" customFormat="1" ht="13.2">
      <c r="B54" s="195"/>
      <c r="C54" s="196"/>
      <c r="D54" s="197" t="s">
        <v>1491</v>
      </c>
      <c r="E54" s="162">
        <f>SUM(E50:E53)</f>
        <v>2718148.63</v>
      </c>
      <c r="F54" s="198">
        <f>SUM(F50:F53)</f>
        <v>514777.65499999997</v>
      </c>
      <c r="G54" s="198">
        <f>SUM(G50:G53)</f>
        <v>3232926.2850000001</v>
      </c>
      <c r="H54" s="206">
        <v>1587447.7544000002</v>
      </c>
      <c r="I54" s="198">
        <f>SUM(I50:I53)</f>
        <v>0</v>
      </c>
      <c r="J54" s="173">
        <f>SUM(J50:J53)</f>
        <v>1645478.5305999999</v>
      </c>
      <c r="K54" s="173">
        <v>0</v>
      </c>
      <c r="L54" s="173">
        <f>SUM(L50:L53)</f>
        <v>40093.866755999981</v>
      </c>
      <c r="M54" s="198">
        <f>SUM(M50:M53)</f>
        <v>1605384.6638440001</v>
      </c>
      <c r="N54" s="171"/>
      <c r="O54" s="171">
        <f t="shared" si="5"/>
        <v>1627541.6211560003</v>
      </c>
      <c r="P54" s="199"/>
      <c r="Q54" s="200"/>
      <c r="R54" s="200"/>
      <c r="S54" s="200"/>
      <c r="T54" s="201"/>
      <c r="U54" s="200"/>
      <c r="V54" s="199"/>
      <c r="W54" s="199"/>
      <c r="X54" s="199"/>
      <c r="Y54" s="202"/>
      <c r="Z54" s="202"/>
      <c r="AA54" s="199">
        <f>SUM(AA50:AA53)</f>
        <v>1355576.8659999999</v>
      </c>
      <c r="AB54" s="203">
        <v>69368.11</v>
      </c>
      <c r="AC54" s="200">
        <f t="shared" si="0"/>
        <v>1424944.976</v>
      </c>
      <c r="AD54" s="202"/>
      <c r="AE54" s="202"/>
      <c r="AF54" s="202"/>
    </row>
    <row r="55" spans="2:32" s="209" customFormat="1" ht="13.2">
      <c r="B55" s="169"/>
      <c r="C55" s="170"/>
      <c r="D55" s="205" t="s">
        <v>1324</v>
      </c>
      <c r="E55" s="190">
        <f>+E43+E48+E54</f>
        <v>188302869.48999998</v>
      </c>
      <c r="F55" s="174">
        <f t="shared" ref="F55:O55" si="12">+F54+F48+F43</f>
        <v>350611609.935</v>
      </c>
      <c r="G55" s="174">
        <f>+G54+G43+G48</f>
        <v>538914479.42499995</v>
      </c>
      <c r="H55" s="174">
        <v>123153239.36596501</v>
      </c>
      <c r="I55" s="174">
        <f t="shared" si="12"/>
        <v>0</v>
      </c>
      <c r="J55" s="173">
        <f t="shared" si="12"/>
        <v>415761240.05903494</v>
      </c>
      <c r="K55" s="173">
        <f t="shared" si="12"/>
        <v>0</v>
      </c>
      <c r="L55" s="173">
        <f t="shared" si="12"/>
        <v>60861514.597743243</v>
      </c>
      <c r="M55" s="174">
        <f t="shared" si="12"/>
        <v>354899725.46129161</v>
      </c>
      <c r="N55" s="174">
        <f t="shared" si="12"/>
        <v>0</v>
      </c>
      <c r="O55" s="174">
        <f t="shared" si="12"/>
        <v>184014753.96370825</v>
      </c>
      <c r="P55" s="194"/>
      <c r="Q55" s="149"/>
      <c r="R55" s="149"/>
      <c r="S55" s="149"/>
      <c r="T55" s="176"/>
      <c r="U55" s="149"/>
      <c r="V55" s="194"/>
      <c r="W55" s="194"/>
      <c r="X55" s="194"/>
      <c r="Y55" s="207"/>
      <c r="Z55" s="207"/>
      <c r="AA55" s="194"/>
      <c r="AB55" s="208"/>
      <c r="AC55" s="149"/>
      <c r="AD55" s="207"/>
      <c r="AE55" s="207"/>
      <c r="AF55" s="207"/>
    </row>
    <row r="56" spans="2:32" s="213" customFormat="1" ht="13.2">
      <c r="B56" s="4103"/>
      <c r="C56" s="4104"/>
      <c r="D56" s="197" t="s">
        <v>1492</v>
      </c>
      <c r="E56" s="190">
        <f>+E55+E13</f>
        <v>950489195.91999996</v>
      </c>
      <c r="F56" s="172">
        <f>SUM(F13+F43+F48+F54)</f>
        <v>582070307.14499998</v>
      </c>
      <c r="G56" s="172">
        <f>+G55+G13</f>
        <v>1532559503.0650001</v>
      </c>
      <c r="H56" s="206">
        <v>224415145.486965</v>
      </c>
      <c r="I56" s="172">
        <f>SUM(I13+I43+I48+I54)</f>
        <v>0</v>
      </c>
      <c r="J56" s="173">
        <f>+J55+J13</f>
        <v>1308144357.5780349</v>
      </c>
      <c r="K56" s="173"/>
      <c r="L56" s="173">
        <f>+L55+L13</f>
        <v>81075381.188468248</v>
      </c>
      <c r="M56" s="172">
        <f>+M55+M13</f>
        <v>1227068976.3895667</v>
      </c>
      <c r="N56" s="210"/>
      <c r="O56" s="175">
        <f>+O13+O55</f>
        <v>305490526.67543328</v>
      </c>
      <c r="P56" s="200"/>
      <c r="Q56" s="200"/>
      <c r="R56" s="200"/>
      <c r="S56" s="200"/>
      <c r="T56" s="201"/>
      <c r="U56" s="199"/>
      <c r="V56" s="200"/>
      <c r="W56" s="200"/>
      <c r="X56" s="200"/>
      <c r="Y56" s="211"/>
      <c r="Z56" s="211"/>
      <c r="AA56" s="199">
        <f>AA54+AA48+AA43+AA13</f>
        <v>181641745.04435</v>
      </c>
      <c r="AB56" s="212">
        <v>12425389.9</v>
      </c>
      <c r="AC56" s="200">
        <f t="shared" si="0"/>
        <v>194067134.94435</v>
      </c>
      <c r="AD56" s="211"/>
      <c r="AE56" s="211"/>
      <c r="AF56" s="211"/>
    </row>
    <row r="57" spans="2:32" s="125" customFormat="1" ht="13.2">
      <c r="B57" s="155"/>
      <c r="C57" s="155"/>
      <c r="D57" s="158"/>
      <c r="E57" s="147"/>
      <c r="F57" s="147"/>
      <c r="G57" s="177"/>
      <c r="H57" s="149"/>
      <c r="I57" s="149"/>
      <c r="J57" s="149"/>
      <c r="K57" s="214"/>
      <c r="L57" s="149"/>
      <c r="M57" s="149"/>
      <c r="N57" s="150"/>
      <c r="O57" s="150"/>
      <c r="P57" s="150"/>
      <c r="Q57" s="150"/>
      <c r="R57" s="150"/>
      <c r="S57" s="150"/>
      <c r="T57" s="117"/>
      <c r="U57" s="149"/>
      <c r="V57" s="150"/>
      <c r="W57" s="150"/>
      <c r="X57" s="150"/>
      <c r="Y57" s="155"/>
      <c r="Z57" s="155"/>
      <c r="AA57" s="150">
        <f>+H57</f>
        <v>0</v>
      </c>
      <c r="AB57" s="125" t="s">
        <v>328</v>
      </c>
      <c r="AC57" s="156"/>
      <c r="AD57" s="155"/>
      <c r="AE57" s="155"/>
      <c r="AF57" s="155"/>
    </row>
    <row r="58" spans="2:32" s="125" customFormat="1" ht="13.2">
      <c r="B58" s="155"/>
      <c r="C58" s="155"/>
      <c r="D58" s="158"/>
      <c r="E58" s="147"/>
      <c r="F58" s="147"/>
      <c r="G58" s="177"/>
      <c r="H58" s="149"/>
      <c r="I58" s="149"/>
      <c r="J58" s="149"/>
      <c r="K58" s="214"/>
      <c r="L58" s="149"/>
      <c r="M58" s="149"/>
      <c r="N58" s="150"/>
      <c r="O58" s="150"/>
      <c r="P58" s="150"/>
      <c r="Q58" s="150"/>
      <c r="R58" s="150"/>
      <c r="S58" s="150"/>
      <c r="T58" s="117"/>
      <c r="U58" s="149"/>
      <c r="V58" s="150"/>
      <c r="W58" s="150"/>
      <c r="X58" s="150"/>
      <c r="Y58" s="155"/>
      <c r="Z58" s="155"/>
      <c r="AA58" s="150">
        <f>+H58</f>
        <v>0</v>
      </c>
      <c r="AB58" s="192"/>
      <c r="AC58" s="156"/>
      <c r="AD58" s="155"/>
      <c r="AE58" s="155"/>
      <c r="AF58" s="155"/>
    </row>
    <row r="59" spans="2:32" s="125" customFormat="1" ht="13.2">
      <c r="B59" s="155"/>
      <c r="C59" s="155"/>
      <c r="D59" s="158"/>
      <c r="E59" s="147"/>
      <c r="F59" s="147"/>
      <c r="G59" s="177"/>
      <c r="H59" s="149"/>
      <c r="I59" s="149"/>
      <c r="J59" s="149"/>
      <c r="K59" s="214"/>
      <c r="L59" s="149"/>
      <c r="M59" s="149"/>
      <c r="N59" s="150"/>
      <c r="O59" s="150"/>
      <c r="P59" s="150"/>
      <c r="Q59" s="150"/>
      <c r="R59" s="150"/>
      <c r="S59" s="150"/>
      <c r="T59" s="117"/>
      <c r="U59" s="149"/>
      <c r="V59" s="150"/>
      <c r="W59" s="150"/>
      <c r="X59" s="150"/>
      <c r="Y59" s="155"/>
      <c r="Z59" s="155"/>
      <c r="AA59" s="150">
        <f>+H59</f>
        <v>0</v>
      </c>
      <c r="AC59" s="156"/>
      <c r="AD59" s="155"/>
      <c r="AE59" s="155"/>
      <c r="AF59" s="155"/>
    </row>
    <row r="60" spans="2:32" s="125" customFormat="1" ht="13.2">
      <c r="B60" s="155"/>
      <c r="C60" s="155"/>
      <c r="D60" s="158"/>
      <c r="E60" s="147"/>
      <c r="F60" s="147"/>
      <c r="G60" s="177"/>
      <c r="H60" s="149"/>
      <c r="I60" s="149"/>
      <c r="J60" s="149"/>
      <c r="K60" s="214"/>
      <c r="L60" s="149"/>
      <c r="M60" s="149"/>
      <c r="N60" s="150"/>
      <c r="O60" s="150"/>
      <c r="P60" s="150"/>
      <c r="Q60" s="150"/>
      <c r="R60" s="150"/>
      <c r="S60" s="150"/>
      <c r="T60" s="117"/>
      <c r="U60" s="149"/>
      <c r="V60" s="150"/>
      <c r="W60" s="150"/>
      <c r="X60" s="150"/>
      <c r="Y60" s="155"/>
      <c r="Z60" s="155"/>
      <c r="AA60" s="155"/>
      <c r="AB60" s="155"/>
      <c r="AC60" s="156"/>
      <c r="AD60" s="155"/>
      <c r="AE60" s="155"/>
      <c r="AF60" s="155"/>
    </row>
    <row r="61" spans="2:32" s="125" customFormat="1" ht="13.2">
      <c r="B61" s="155"/>
      <c r="C61" s="155"/>
      <c r="D61" s="158"/>
      <c r="E61" s="147"/>
      <c r="F61" s="147"/>
      <c r="G61" s="177"/>
      <c r="H61" s="149"/>
      <c r="I61" s="149"/>
      <c r="J61" s="149"/>
      <c r="K61" s="214"/>
      <c r="L61" s="149"/>
      <c r="M61" s="149"/>
      <c r="N61" s="150"/>
      <c r="O61" s="150"/>
      <c r="P61" s="150"/>
      <c r="Q61" s="150"/>
      <c r="R61" s="150"/>
      <c r="S61" s="150"/>
      <c r="T61" s="117"/>
      <c r="U61" s="149"/>
      <c r="V61" s="150"/>
      <c r="W61" s="150"/>
      <c r="X61" s="150"/>
      <c r="Y61" s="155"/>
      <c r="Z61" s="155"/>
      <c r="AA61" s="155"/>
      <c r="AB61" s="155"/>
      <c r="AC61" s="156"/>
      <c r="AD61" s="155"/>
      <c r="AE61" s="155"/>
      <c r="AF61" s="155"/>
    </row>
    <row r="62" spans="2:32" s="125" customFormat="1" ht="13.2">
      <c r="B62" s="155"/>
      <c r="C62" s="155"/>
      <c r="D62" s="158"/>
      <c r="E62" s="147"/>
      <c r="F62" s="147"/>
      <c r="G62" s="177"/>
      <c r="H62" s="149"/>
      <c r="I62" s="149"/>
      <c r="J62" s="149"/>
      <c r="K62" s="214"/>
      <c r="L62" s="149"/>
      <c r="M62" s="149"/>
      <c r="N62" s="150"/>
      <c r="O62" s="150"/>
      <c r="P62" s="150"/>
      <c r="Q62" s="150"/>
      <c r="R62" s="150"/>
      <c r="S62" s="150"/>
      <c r="T62" s="117"/>
      <c r="U62" s="149"/>
      <c r="V62" s="150"/>
      <c r="W62" s="150"/>
      <c r="X62" s="150"/>
      <c r="Y62" s="155"/>
      <c r="Z62" s="155"/>
      <c r="AA62" s="155"/>
      <c r="AB62" s="155"/>
      <c r="AC62" s="156"/>
      <c r="AD62" s="155"/>
      <c r="AE62" s="155"/>
      <c r="AF62" s="155"/>
    </row>
    <row r="63" spans="2:32" s="125" customFormat="1" ht="13.2">
      <c r="B63" s="155"/>
      <c r="C63" s="155"/>
      <c r="D63" s="158"/>
      <c r="E63" s="147"/>
      <c r="F63" s="147"/>
      <c r="G63" s="177"/>
      <c r="H63" s="149"/>
      <c r="I63" s="149"/>
      <c r="J63" s="149"/>
      <c r="K63" s="214"/>
      <c r="L63" s="164"/>
      <c r="M63" s="149"/>
      <c r="N63" s="150"/>
      <c r="O63" s="150"/>
      <c r="P63" s="150"/>
      <c r="Q63" s="150"/>
      <c r="R63" s="150"/>
      <c r="S63" s="150"/>
      <c r="T63" s="117"/>
      <c r="U63" s="149"/>
      <c r="V63" s="150"/>
      <c r="W63" s="150"/>
      <c r="X63" s="150"/>
      <c r="Y63" s="155"/>
      <c r="Z63" s="155"/>
      <c r="AA63" s="155"/>
      <c r="AB63" s="155"/>
      <c r="AC63" s="156"/>
      <c r="AD63" s="155"/>
      <c r="AE63" s="155"/>
      <c r="AF63" s="155"/>
    </row>
    <row r="64" spans="2:32" s="125" customFormat="1" ht="13.2">
      <c r="B64" s="155"/>
      <c r="C64" s="155"/>
      <c r="D64" s="158"/>
      <c r="E64" s="147"/>
      <c r="F64" s="147"/>
      <c r="G64" s="177"/>
      <c r="H64" s="149"/>
      <c r="I64" s="149"/>
      <c r="J64" s="149"/>
      <c r="K64" s="214"/>
      <c r="L64" s="149"/>
      <c r="M64" s="149"/>
      <c r="N64" s="150"/>
      <c r="O64" s="150"/>
      <c r="P64" s="150"/>
      <c r="Q64" s="150"/>
      <c r="R64" s="150"/>
      <c r="S64" s="150"/>
      <c r="T64" s="117"/>
      <c r="U64" s="149"/>
      <c r="V64" s="150"/>
      <c r="W64" s="150"/>
      <c r="X64" s="150"/>
      <c r="Y64" s="155"/>
      <c r="Z64" s="155"/>
      <c r="AA64" s="155"/>
      <c r="AB64" s="155"/>
      <c r="AC64" s="156"/>
      <c r="AD64" s="155"/>
      <c r="AE64" s="155"/>
      <c r="AF64" s="155"/>
    </row>
    <row r="65" spans="2:32" s="125" customFormat="1" ht="13.8" thickBot="1">
      <c r="B65" s="155"/>
      <c r="C65" s="155"/>
      <c r="D65" s="158"/>
      <c r="E65" s="147"/>
      <c r="F65" s="147"/>
      <c r="G65" s="177"/>
      <c r="H65" s="149"/>
      <c r="I65" s="149"/>
      <c r="J65" s="149"/>
      <c r="K65" s="214"/>
      <c r="L65" s="164"/>
      <c r="M65" s="149"/>
      <c r="N65" s="150"/>
      <c r="O65" s="150"/>
      <c r="P65" s="150"/>
      <c r="Q65" s="150"/>
      <c r="R65" s="150"/>
      <c r="S65" s="150"/>
      <c r="T65" s="117"/>
      <c r="U65" s="149"/>
      <c r="V65" s="150"/>
      <c r="W65" s="150"/>
      <c r="X65" s="150"/>
      <c r="Y65" s="155"/>
      <c r="Z65" s="155"/>
      <c r="AA65" s="155"/>
      <c r="AB65" s="155"/>
      <c r="AC65" s="156"/>
      <c r="AD65" s="155"/>
      <c r="AE65" s="155"/>
      <c r="AF65" s="155"/>
    </row>
    <row r="66" spans="2:32" s="125" customFormat="1" ht="13.8" thickBot="1">
      <c r="B66" s="155"/>
      <c r="C66" s="155"/>
      <c r="D66" s="158"/>
      <c r="E66" s="147"/>
      <c r="F66" s="147"/>
      <c r="G66" s="177"/>
      <c r="H66" s="149"/>
      <c r="I66" s="149"/>
      <c r="J66" s="149"/>
      <c r="K66" s="214"/>
      <c r="L66" s="147"/>
      <c r="M66" s="149" t="s">
        <v>814</v>
      </c>
      <c r="N66" s="150"/>
      <c r="O66" s="215">
        <f>O56-O13</f>
        <v>184014753.96370828</v>
      </c>
      <c r="P66" s="150"/>
      <c r="Q66" s="150"/>
      <c r="R66" s="150"/>
      <c r="S66" s="150"/>
      <c r="T66" s="117"/>
      <c r="U66" s="149"/>
      <c r="V66" s="150"/>
      <c r="W66" s="150"/>
      <c r="X66" s="150"/>
      <c r="Y66" s="155"/>
      <c r="Z66" s="155"/>
      <c r="AA66" s="155"/>
      <c r="AB66" s="155"/>
      <c r="AC66" s="156"/>
      <c r="AD66" s="155"/>
      <c r="AE66" s="155"/>
      <c r="AF66" s="155"/>
    </row>
    <row r="67" spans="2:32" s="125" customFormat="1" ht="13.8" thickBot="1">
      <c r="B67" s="155"/>
      <c r="C67" s="155"/>
      <c r="D67" s="158"/>
      <c r="E67" s="147"/>
      <c r="F67" s="147"/>
      <c r="G67" s="177"/>
      <c r="H67" s="149"/>
      <c r="I67" s="149"/>
      <c r="J67" s="149" t="s">
        <v>569</v>
      </c>
      <c r="K67" s="214"/>
      <c r="L67" s="215">
        <f>+L56</f>
        <v>81075381.188468248</v>
      </c>
      <c r="M67" s="149"/>
      <c r="N67" s="150"/>
      <c r="O67" s="150"/>
      <c r="P67" s="150"/>
      <c r="Q67" s="150"/>
      <c r="R67" s="150"/>
      <c r="S67" s="150"/>
      <c r="T67" s="117"/>
      <c r="U67" s="149"/>
      <c r="V67" s="150"/>
      <c r="W67" s="150"/>
      <c r="X67" s="150"/>
      <c r="Y67" s="155"/>
      <c r="Z67" s="155"/>
      <c r="AA67" s="155"/>
      <c r="AB67" s="155"/>
      <c r="AC67" s="156"/>
      <c r="AD67" s="155"/>
      <c r="AE67" s="155"/>
      <c r="AF67" s="155"/>
    </row>
    <row r="68" spans="2:32" s="125" customFormat="1" ht="13.2">
      <c r="B68" s="155"/>
      <c r="C68" s="155"/>
      <c r="D68" s="158"/>
      <c r="E68" s="147"/>
      <c r="F68" s="147"/>
      <c r="G68" s="177"/>
      <c r="H68" s="149"/>
      <c r="I68" s="149"/>
      <c r="J68" s="149"/>
      <c r="K68" s="214"/>
      <c r="L68" s="216"/>
      <c r="M68" s="149"/>
      <c r="N68" s="150"/>
      <c r="O68" s="150"/>
      <c r="P68" s="150"/>
      <c r="Q68" s="150"/>
      <c r="R68" s="150"/>
      <c r="S68" s="150"/>
      <c r="T68" s="117"/>
      <c r="U68" s="149"/>
      <c r="V68" s="150"/>
      <c r="W68" s="150"/>
      <c r="X68" s="150"/>
      <c r="Y68" s="155"/>
      <c r="Z68" s="155"/>
      <c r="AA68" s="155"/>
      <c r="AB68" s="155"/>
      <c r="AC68" s="156"/>
      <c r="AD68" s="155"/>
      <c r="AE68" s="155"/>
      <c r="AF68" s="155"/>
    </row>
    <row r="69" spans="2:32" s="125" customFormat="1" ht="13.2">
      <c r="B69" s="155"/>
      <c r="C69" s="155"/>
      <c r="D69" s="158"/>
      <c r="E69" s="147"/>
      <c r="F69" s="147"/>
      <c r="G69" s="177"/>
      <c r="H69" s="149"/>
      <c r="I69" s="149"/>
      <c r="J69" s="149"/>
      <c r="K69" s="214"/>
      <c r="L69" s="149"/>
      <c r="M69" s="149"/>
      <c r="N69" s="150"/>
      <c r="O69" s="150"/>
      <c r="P69" s="150"/>
      <c r="Q69" s="150"/>
      <c r="R69" s="150"/>
      <c r="S69" s="150"/>
      <c r="T69" s="117"/>
      <c r="U69" s="149"/>
      <c r="V69" s="150"/>
      <c r="W69" s="150"/>
      <c r="X69" s="150"/>
      <c r="Y69" s="155"/>
      <c r="Z69" s="155"/>
      <c r="AA69" s="155"/>
      <c r="AB69" s="155"/>
      <c r="AC69" s="156"/>
      <c r="AD69" s="155"/>
      <c r="AE69" s="155"/>
      <c r="AF69" s="155"/>
    </row>
    <row r="70" spans="2:32" s="125" customFormat="1" ht="13.2">
      <c r="B70" s="155"/>
      <c r="C70" s="155"/>
      <c r="D70" s="158"/>
      <c r="E70" s="147"/>
      <c r="F70" s="147"/>
      <c r="G70" s="177"/>
      <c r="H70" s="149"/>
      <c r="I70" s="149"/>
      <c r="J70" s="149"/>
      <c r="K70" s="214"/>
      <c r="L70" s="216"/>
      <c r="M70" s="149"/>
      <c r="N70" s="150"/>
      <c r="O70" s="150"/>
      <c r="P70" s="150"/>
      <c r="Q70" s="150"/>
      <c r="R70" s="150"/>
      <c r="S70" s="150"/>
      <c r="T70" s="117"/>
      <c r="U70" s="149"/>
      <c r="V70" s="150"/>
      <c r="W70" s="150"/>
      <c r="X70" s="150"/>
      <c r="Y70" s="155"/>
      <c r="Z70" s="155"/>
      <c r="AA70" s="155"/>
      <c r="AB70" s="155"/>
      <c r="AC70" s="156"/>
      <c r="AD70" s="155"/>
      <c r="AE70" s="155"/>
      <c r="AF70" s="155"/>
    </row>
    <row r="71" spans="2:32" s="125" customFormat="1" ht="13.2">
      <c r="B71" s="155"/>
      <c r="C71" s="155"/>
      <c r="D71" s="158"/>
      <c r="E71" s="147"/>
      <c r="F71" s="147"/>
      <c r="G71" s="177"/>
      <c r="H71" s="149"/>
      <c r="I71" s="149"/>
      <c r="J71" s="149"/>
      <c r="K71" s="214"/>
      <c r="L71" s="149"/>
      <c r="M71" s="149"/>
      <c r="N71" s="150"/>
      <c r="O71" s="150"/>
      <c r="P71" s="150"/>
      <c r="Q71" s="150"/>
      <c r="R71" s="150"/>
      <c r="S71" s="150"/>
      <c r="T71" s="117"/>
      <c r="U71" s="149"/>
      <c r="V71" s="150"/>
      <c r="W71" s="150"/>
      <c r="X71" s="150"/>
      <c r="Y71" s="155"/>
      <c r="Z71" s="155"/>
      <c r="AA71" s="155"/>
      <c r="AB71" s="155"/>
      <c r="AC71" s="156"/>
      <c r="AD71" s="155"/>
      <c r="AE71" s="155"/>
      <c r="AF71" s="155"/>
    </row>
    <row r="72" spans="2:32" s="125" customFormat="1" ht="13.2">
      <c r="B72" s="155"/>
      <c r="C72" s="155"/>
      <c r="D72" s="158"/>
      <c r="E72" s="147"/>
      <c r="F72" s="147"/>
      <c r="G72" s="177"/>
      <c r="H72" s="149"/>
      <c r="I72" s="149"/>
      <c r="J72" s="149"/>
      <c r="N72" s="150"/>
      <c r="O72" s="150"/>
      <c r="P72" s="150"/>
      <c r="Q72" s="150"/>
      <c r="R72" s="150"/>
      <c r="S72" s="150"/>
      <c r="T72" s="117"/>
      <c r="U72" s="149"/>
      <c r="V72" s="150"/>
      <c r="W72" s="150"/>
      <c r="X72" s="150"/>
      <c r="Y72" s="155"/>
      <c r="Z72" s="155"/>
      <c r="AA72" s="155"/>
      <c r="AB72" s="155"/>
      <c r="AC72" s="156"/>
      <c r="AD72" s="155"/>
      <c r="AE72" s="155"/>
      <c r="AF72" s="155"/>
    </row>
    <row r="73" spans="2:32" s="125" customFormat="1" ht="13.2">
      <c r="B73" s="155"/>
      <c r="C73" s="155"/>
      <c r="D73" s="158"/>
      <c r="E73" s="147"/>
      <c r="F73" s="147"/>
      <c r="G73" s="177"/>
      <c r="H73" s="149"/>
      <c r="I73" s="149"/>
      <c r="J73" s="149"/>
      <c r="K73" s="214"/>
      <c r="L73" s="149"/>
      <c r="M73" s="149"/>
      <c r="N73" s="150"/>
      <c r="O73" s="150"/>
      <c r="P73" s="150"/>
      <c r="Q73" s="150"/>
      <c r="R73" s="150"/>
      <c r="S73" s="150"/>
      <c r="T73" s="117"/>
      <c r="U73" s="149"/>
      <c r="V73" s="150"/>
      <c r="W73" s="150"/>
      <c r="X73" s="150"/>
      <c r="Y73" s="155"/>
      <c r="Z73" s="155"/>
      <c r="AA73" s="155"/>
      <c r="AB73" s="155"/>
      <c r="AC73" s="156"/>
      <c r="AD73" s="155"/>
      <c r="AE73" s="155"/>
      <c r="AF73" s="155"/>
    </row>
    <row r="74" spans="2:32" s="125" customFormat="1" ht="13.2">
      <c r="B74" s="191"/>
      <c r="C74" s="155"/>
      <c r="D74" s="158"/>
      <c r="E74" s="147"/>
      <c r="F74" s="147"/>
      <c r="G74" s="177"/>
      <c r="H74" s="149"/>
      <c r="I74" s="149"/>
      <c r="J74" s="149"/>
      <c r="K74" s="214"/>
      <c r="L74" s="149"/>
      <c r="M74" s="149"/>
      <c r="N74" s="150"/>
      <c r="O74" s="150"/>
      <c r="P74" s="150"/>
      <c r="Q74" s="150"/>
      <c r="R74" s="150"/>
      <c r="S74" s="150"/>
      <c r="T74" s="117"/>
      <c r="U74" s="149"/>
      <c r="V74" s="150"/>
      <c r="W74" s="150"/>
      <c r="X74" s="150"/>
      <c r="Y74" s="155"/>
      <c r="Z74" s="155"/>
      <c r="AA74" s="155"/>
      <c r="AB74" s="155"/>
      <c r="AC74" s="156"/>
      <c r="AD74" s="155"/>
      <c r="AE74" s="155"/>
      <c r="AF74" s="155"/>
    </row>
    <row r="75" spans="2:32" s="125" customFormat="1" ht="13.2">
      <c r="B75" s="155"/>
      <c r="C75" s="155"/>
      <c r="D75" s="158"/>
      <c r="E75" s="147"/>
      <c r="F75" s="147"/>
      <c r="G75" s="177"/>
      <c r="H75" s="149"/>
      <c r="I75" s="149"/>
      <c r="J75" s="149"/>
      <c r="K75" s="214"/>
      <c r="L75" s="149"/>
      <c r="M75" s="149"/>
      <c r="N75" s="150"/>
      <c r="O75" s="150"/>
      <c r="P75" s="150"/>
      <c r="Q75" s="150"/>
      <c r="R75" s="150"/>
      <c r="S75" s="150"/>
      <c r="T75" s="117"/>
      <c r="U75" s="149"/>
      <c r="V75" s="150"/>
      <c r="W75" s="150"/>
      <c r="X75" s="150"/>
      <c r="Y75" s="155"/>
      <c r="Z75" s="155"/>
      <c r="AA75" s="155"/>
      <c r="AB75" s="155"/>
      <c r="AC75" s="156"/>
      <c r="AD75" s="155"/>
      <c r="AE75" s="155"/>
      <c r="AF75" s="155"/>
    </row>
    <row r="76" spans="2:32" s="125" customFormat="1" ht="13.2">
      <c r="B76" s="155"/>
      <c r="C76" s="155"/>
      <c r="D76" s="158"/>
      <c r="E76" s="147"/>
      <c r="F76" s="147"/>
      <c r="G76" s="177"/>
      <c r="H76" s="149"/>
      <c r="I76" s="149"/>
      <c r="J76" s="149"/>
      <c r="K76" s="214"/>
      <c r="L76" s="149"/>
      <c r="M76" s="149"/>
      <c r="N76" s="150"/>
      <c r="O76" s="150"/>
      <c r="P76" s="150"/>
      <c r="Q76" s="150"/>
      <c r="R76" s="150"/>
      <c r="S76" s="150"/>
      <c r="T76" s="117"/>
      <c r="U76" s="149"/>
      <c r="V76" s="150"/>
      <c r="W76" s="150"/>
      <c r="X76" s="150"/>
      <c r="Y76" s="155"/>
      <c r="Z76" s="155"/>
      <c r="AA76" s="155"/>
      <c r="AB76" s="155"/>
      <c r="AC76" s="156"/>
      <c r="AD76" s="155"/>
      <c r="AE76" s="155"/>
      <c r="AF76" s="155"/>
    </row>
    <row r="77" spans="2:32" s="125" customFormat="1" ht="13.2">
      <c r="B77" s="155"/>
      <c r="C77" s="155"/>
      <c r="D77" s="158"/>
      <c r="E77" s="147"/>
      <c r="F77" s="147"/>
      <c r="G77" s="177"/>
      <c r="H77" s="149"/>
      <c r="I77" s="149"/>
      <c r="J77" s="149"/>
      <c r="K77" s="214"/>
      <c r="L77" s="149"/>
      <c r="M77" s="149"/>
      <c r="N77" s="150"/>
      <c r="O77" s="150"/>
      <c r="P77" s="150"/>
      <c r="Q77" s="150"/>
      <c r="R77" s="150"/>
      <c r="S77" s="150"/>
      <c r="T77" s="117"/>
      <c r="U77" s="149"/>
      <c r="V77" s="150"/>
      <c r="W77" s="150"/>
      <c r="X77" s="150"/>
      <c r="Y77" s="155"/>
      <c r="Z77" s="155"/>
      <c r="AA77" s="155"/>
      <c r="AB77" s="155"/>
      <c r="AC77" s="156"/>
      <c r="AD77" s="155"/>
      <c r="AE77" s="155"/>
      <c r="AF77" s="155"/>
    </row>
    <row r="78" spans="2:32" s="125" customFormat="1" ht="13.2">
      <c r="B78" s="155"/>
      <c r="C78" s="155"/>
      <c r="D78" s="158"/>
      <c r="E78" s="147"/>
      <c r="F78" s="147"/>
      <c r="G78" s="177"/>
      <c r="H78" s="149"/>
      <c r="I78" s="149"/>
      <c r="J78" s="149"/>
      <c r="K78" s="214"/>
      <c r="L78" s="149"/>
      <c r="M78" s="149"/>
      <c r="N78" s="150"/>
      <c r="O78" s="150"/>
      <c r="P78" s="150"/>
      <c r="Q78" s="150"/>
      <c r="R78" s="150"/>
      <c r="S78" s="150"/>
      <c r="T78" s="117"/>
      <c r="U78" s="149"/>
      <c r="V78" s="150"/>
      <c r="W78" s="150"/>
      <c r="X78" s="150"/>
      <c r="Y78" s="155"/>
      <c r="Z78" s="155"/>
      <c r="AA78" s="155"/>
      <c r="AB78" s="155"/>
      <c r="AC78" s="156"/>
      <c r="AD78" s="155"/>
      <c r="AE78" s="155"/>
      <c r="AF78" s="155"/>
    </row>
    <row r="79" spans="2:32" s="125" customFormat="1" ht="13.2">
      <c r="B79" s="155"/>
      <c r="C79" s="155"/>
      <c r="D79" s="158"/>
      <c r="E79" s="147"/>
      <c r="F79" s="147"/>
      <c r="G79" s="177"/>
      <c r="H79" s="149"/>
      <c r="I79" s="149"/>
      <c r="J79" s="149"/>
      <c r="K79" s="214"/>
      <c r="L79" s="149"/>
      <c r="M79" s="149"/>
      <c r="N79" s="150"/>
      <c r="O79" s="150"/>
      <c r="P79" s="150"/>
      <c r="Q79" s="150"/>
      <c r="R79" s="150"/>
      <c r="S79" s="150"/>
      <c r="T79" s="117"/>
      <c r="U79" s="149"/>
      <c r="V79" s="150"/>
      <c r="W79" s="150"/>
      <c r="X79" s="150"/>
      <c r="Y79" s="155"/>
      <c r="Z79" s="155"/>
      <c r="AA79" s="155"/>
      <c r="AB79" s="155"/>
      <c r="AC79" s="156"/>
      <c r="AD79" s="155"/>
      <c r="AE79" s="155"/>
      <c r="AF79" s="155"/>
    </row>
    <row r="80" spans="2:32" s="125" customFormat="1" ht="13.2">
      <c r="B80" s="155"/>
      <c r="C80" s="155"/>
      <c r="D80" s="158"/>
      <c r="E80" s="147"/>
      <c r="F80" s="147"/>
      <c r="G80" s="177"/>
      <c r="H80" s="149"/>
      <c r="I80" s="149"/>
      <c r="J80" s="149"/>
      <c r="K80" s="214"/>
      <c r="L80" s="149"/>
      <c r="M80" s="149"/>
      <c r="N80" s="150"/>
      <c r="O80" s="150"/>
      <c r="P80" s="150"/>
      <c r="Q80" s="150"/>
      <c r="R80" s="150"/>
      <c r="S80" s="150"/>
      <c r="T80" s="117"/>
      <c r="U80" s="149"/>
      <c r="V80" s="150"/>
      <c r="W80" s="150"/>
      <c r="X80" s="150"/>
      <c r="Y80" s="155"/>
      <c r="Z80" s="155"/>
      <c r="AA80" s="155"/>
      <c r="AB80" s="155"/>
      <c r="AC80" s="156"/>
      <c r="AD80" s="155"/>
      <c r="AE80" s="155"/>
      <c r="AF80" s="155"/>
    </row>
    <row r="81" spans="2:32" s="125" customFormat="1" ht="13.2">
      <c r="B81" s="155"/>
      <c r="C81" s="155"/>
      <c r="D81" s="158"/>
      <c r="E81" s="147"/>
      <c r="F81" s="147"/>
      <c r="G81" s="177"/>
      <c r="H81" s="149"/>
      <c r="I81" s="149"/>
      <c r="J81" s="149"/>
      <c r="K81" s="214"/>
      <c r="L81" s="149"/>
      <c r="M81" s="149"/>
      <c r="N81" s="150"/>
      <c r="O81" s="150"/>
      <c r="P81" s="150"/>
      <c r="Q81" s="150"/>
      <c r="R81" s="150"/>
      <c r="S81" s="150"/>
      <c r="T81" s="117"/>
      <c r="U81" s="149"/>
      <c r="V81" s="150"/>
      <c r="W81" s="150"/>
      <c r="X81" s="150"/>
      <c r="Y81" s="155"/>
      <c r="Z81" s="155"/>
      <c r="AA81" s="155"/>
      <c r="AB81" s="155"/>
      <c r="AC81" s="156"/>
      <c r="AD81" s="155"/>
      <c r="AE81" s="155"/>
      <c r="AF81" s="155"/>
    </row>
    <row r="82" spans="2:32" s="125" customFormat="1" ht="13.2">
      <c r="B82" s="155"/>
      <c r="C82" s="155"/>
      <c r="D82" s="158"/>
      <c r="E82" s="147"/>
      <c r="F82" s="147"/>
      <c r="G82" s="177"/>
      <c r="H82" s="149"/>
      <c r="I82" s="149"/>
      <c r="J82" s="149"/>
      <c r="K82" s="214"/>
      <c r="L82" s="149"/>
      <c r="M82" s="149"/>
      <c r="N82" s="150"/>
      <c r="O82" s="150"/>
      <c r="P82" s="150"/>
      <c r="Q82" s="150"/>
      <c r="R82" s="150"/>
      <c r="S82" s="150"/>
      <c r="T82" s="117"/>
      <c r="U82" s="149"/>
      <c r="V82" s="150"/>
      <c r="W82" s="150"/>
      <c r="X82" s="150"/>
      <c r="Y82" s="155"/>
      <c r="Z82" s="155"/>
      <c r="AA82" s="155"/>
      <c r="AB82" s="155"/>
      <c r="AC82" s="156"/>
      <c r="AD82" s="155"/>
      <c r="AE82" s="155"/>
      <c r="AF82" s="155"/>
    </row>
    <row r="83" spans="2:32" s="125" customFormat="1" ht="13.2">
      <c r="B83" s="155"/>
      <c r="C83" s="155"/>
      <c r="D83" s="158"/>
      <c r="E83" s="147"/>
      <c r="F83" s="147"/>
      <c r="G83" s="177"/>
      <c r="H83" s="149"/>
      <c r="I83" s="149"/>
      <c r="J83" s="149"/>
      <c r="K83" s="214"/>
      <c r="L83" s="149"/>
      <c r="M83" s="149"/>
      <c r="N83" s="150"/>
      <c r="O83" s="150"/>
      <c r="P83" s="150"/>
      <c r="Q83" s="150"/>
      <c r="R83" s="150"/>
      <c r="S83" s="150"/>
      <c r="T83" s="117"/>
      <c r="U83" s="149"/>
      <c r="V83" s="150"/>
      <c r="W83" s="150"/>
      <c r="X83" s="150"/>
      <c r="Y83" s="155"/>
      <c r="Z83" s="155"/>
      <c r="AA83" s="155"/>
      <c r="AB83" s="155"/>
      <c r="AC83" s="156"/>
      <c r="AD83" s="155"/>
      <c r="AE83" s="155"/>
      <c r="AF83" s="155"/>
    </row>
    <row r="84" spans="2:32" s="125" customFormat="1" ht="13.2">
      <c r="B84" s="155"/>
      <c r="C84" s="155"/>
      <c r="D84" s="158"/>
      <c r="E84" s="147"/>
      <c r="F84" s="147"/>
      <c r="G84" s="177"/>
      <c r="H84" s="149"/>
      <c r="I84" s="149"/>
      <c r="J84" s="149"/>
      <c r="K84" s="214"/>
      <c r="L84" s="149"/>
      <c r="M84" s="149"/>
      <c r="N84" s="150"/>
      <c r="O84" s="150"/>
      <c r="P84" s="150"/>
      <c r="Q84" s="150"/>
      <c r="R84" s="150"/>
      <c r="S84" s="150"/>
      <c r="T84" s="117"/>
      <c r="U84" s="149"/>
      <c r="V84" s="150"/>
      <c r="W84" s="150"/>
      <c r="X84" s="150"/>
      <c r="Y84" s="155"/>
      <c r="Z84" s="155"/>
      <c r="AA84" s="155"/>
      <c r="AB84" s="155"/>
      <c r="AC84" s="156"/>
      <c r="AD84" s="155"/>
      <c r="AE84" s="155"/>
      <c r="AF84" s="155"/>
    </row>
    <row r="85" spans="2:32" s="125" customFormat="1" ht="13.2">
      <c r="B85" s="155"/>
      <c r="C85" s="155"/>
      <c r="D85" s="158"/>
      <c r="E85" s="147"/>
      <c r="F85" s="147"/>
      <c r="G85" s="177"/>
      <c r="H85" s="149"/>
      <c r="I85" s="149"/>
      <c r="J85" s="149"/>
      <c r="K85" s="214"/>
      <c r="L85" s="149"/>
      <c r="M85" s="149"/>
      <c r="N85" s="150"/>
      <c r="O85" s="150"/>
      <c r="P85" s="150"/>
      <c r="Q85" s="150"/>
      <c r="R85" s="150"/>
      <c r="S85" s="150"/>
      <c r="T85" s="117"/>
      <c r="U85" s="149"/>
      <c r="V85" s="150"/>
      <c r="W85" s="150"/>
      <c r="X85" s="150"/>
      <c r="Y85" s="155"/>
      <c r="Z85" s="155"/>
      <c r="AA85" s="155"/>
      <c r="AB85" s="155"/>
      <c r="AC85" s="156"/>
      <c r="AD85" s="155"/>
      <c r="AE85" s="155"/>
      <c r="AF85" s="155"/>
    </row>
    <row r="86" spans="2:32" s="125" customFormat="1" ht="13.2">
      <c r="B86" s="191"/>
      <c r="C86" s="155"/>
      <c r="D86" s="158"/>
      <c r="E86" s="147"/>
      <c r="F86" s="147"/>
      <c r="G86" s="177"/>
      <c r="H86" s="149"/>
      <c r="I86" s="149"/>
      <c r="J86" s="149"/>
      <c r="K86" s="214"/>
      <c r="L86" s="149"/>
      <c r="M86" s="149"/>
      <c r="N86" s="150"/>
      <c r="O86" s="150"/>
      <c r="P86" s="150"/>
      <c r="Q86" s="150"/>
      <c r="R86" s="150"/>
      <c r="S86" s="150"/>
      <c r="T86" s="117"/>
      <c r="U86" s="149"/>
      <c r="V86" s="150"/>
      <c r="W86" s="150"/>
      <c r="X86" s="150"/>
      <c r="Y86" s="155"/>
      <c r="Z86" s="155"/>
      <c r="AA86" s="155"/>
      <c r="AB86" s="155"/>
      <c r="AC86" s="156"/>
      <c r="AD86" s="155"/>
      <c r="AE86" s="155"/>
      <c r="AF86" s="155"/>
    </row>
    <row r="87" spans="2:32" s="125" customFormat="1" ht="13.2">
      <c r="B87" s="155"/>
      <c r="C87" s="155"/>
      <c r="D87" s="158"/>
      <c r="E87" s="147"/>
      <c r="F87" s="147"/>
      <c r="G87" s="177"/>
      <c r="H87" s="149"/>
      <c r="I87" s="149"/>
      <c r="J87" s="149"/>
      <c r="K87" s="214"/>
      <c r="L87" s="149"/>
      <c r="M87" s="149"/>
      <c r="N87" s="150"/>
      <c r="O87" s="150"/>
      <c r="P87" s="150"/>
      <c r="Q87" s="150"/>
      <c r="R87" s="150"/>
      <c r="S87" s="150"/>
      <c r="T87" s="117"/>
      <c r="U87" s="149"/>
      <c r="V87" s="150"/>
      <c r="W87" s="150"/>
      <c r="X87" s="150"/>
      <c r="Y87" s="155"/>
      <c r="Z87" s="155"/>
      <c r="AA87" s="155"/>
      <c r="AB87" s="155"/>
      <c r="AC87" s="156"/>
      <c r="AD87" s="155"/>
      <c r="AE87" s="155"/>
      <c r="AF87" s="155"/>
    </row>
    <row r="88" spans="2:32" s="226" customFormat="1">
      <c r="B88" s="217"/>
      <c r="C88" s="217"/>
      <c r="D88" s="218"/>
      <c r="E88" s="219"/>
      <c r="F88" s="219"/>
      <c r="G88" s="220"/>
      <c r="H88" s="221"/>
      <c r="I88" s="221"/>
      <c r="J88" s="221"/>
      <c r="K88" s="222"/>
      <c r="L88" s="221"/>
      <c r="M88" s="221"/>
      <c r="N88" s="223"/>
      <c r="O88" s="223"/>
      <c r="P88" s="223"/>
      <c r="Q88" s="223"/>
      <c r="R88" s="223"/>
      <c r="S88" s="223"/>
      <c r="T88" s="224"/>
      <c r="U88" s="221"/>
      <c r="V88" s="223"/>
      <c r="W88" s="223"/>
      <c r="X88" s="223"/>
      <c r="Y88" s="217"/>
      <c r="Z88" s="217"/>
      <c r="AA88" s="217"/>
      <c r="AB88" s="217"/>
      <c r="AC88" s="225"/>
      <c r="AD88" s="217"/>
      <c r="AE88" s="217"/>
      <c r="AF88" s="217"/>
    </row>
    <row r="89" spans="2:32" s="226" customFormat="1">
      <c r="B89" s="217"/>
      <c r="C89" s="217"/>
      <c r="D89" s="218"/>
      <c r="E89" s="219"/>
      <c r="F89" s="219"/>
      <c r="G89" s="220"/>
      <c r="H89" s="221"/>
      <c r="I89" s="221"/>
      <c r="J89" s="221"/>
      <c r="K89" s="222"/>
      <c r="L89" s="221"/>
      <c r="M89" s="221"/>
      <c r="N89" s="223"/>
      <c r="O89" s="223"/>
      <c r="P89" s="223"/>
      <c r="Q89" s="223"/>
      <c r="R89" s="223"/>
      <c r="S89" s="223"/>
      <c r="T89" s="224"/>
      <c r="U89" s="221"/>
      <c r="V89" s="223"/>
      <c r="W89" s="223"/>
      <c r="X89" s="223"/>
      <c r="Y89" s="217"/>
      <c r="Z89" s="217"/>
      <c r="AA89" s="217"/>
      <c r="AB89" s="217"/>
      <c r="AC89" s="225"/>
      <c r="AD89" s="217"/>
      <c r="AE89" s="217"/>
      <c r="AF89" s="217"/>
    </row>
    <row r="90" spans="2:32" s="226" customFormat="1">
      <c r="B90" s="217"/>
      <c r="C90" s="217"/>
      <c r="D90" s="218"/>
      <c r="E90" s="219"/>
      <c r="F90" s="219"/>
      <c r="G90" s="220"/>
      <c r="H90" s="221"/>
      <c r="I90" s="221"/>
      <c r="J90" s="221"/>
      <c r="K90" s="222"/>
      <c r="L90" s="221"/>
      <c r="M90" s="221"/>
      <c r="N90" s="223"/>
      <c r="O90" s="223"/>
      <c r="P90" s="223"/>
      <c r="Q90" s="223"/>
      <c r="R90" s="223"/>
      <c r="S90" s="223"/>
      <c r="T90" s="224"/>
      <c r="U90" s="221"/>
      <c r="V90" s="223"/>
      <c r="W90" s="223"/>
      <c r="X90" s="223"/>
      <c r="Y90" s="217"/>
      <c r="Z90" s="217"/>
      <c r="AA90" s="217"/>
      <c r="AB90" s="217"/>
      <c r="AC90" s="225"/>
      <c r="AD90" s="217"/>
      <c r="AE90" s="217"/>
      <c r="AF90" s="217"/>
    </row>
    <row r="91" spans="2:32" s="226" customFormat="1">
      <c r="B91" s="217"/>
      <c r="C91" s="217"/>
      <c r="D91" s="218"/>
      <c r="E91" s="219"/>
      <c r="F91" s="219"/>
      <c r="G91" s="220"/>
      <c r="H91" s="221"/>
      <c r="I91" s="221"/>
      <c r="J91" s="221"/>
      <c r="K91" s="222"/>
      <c r="L91" s="221"/>
      <c r="M91" s="221"/>
      <c r="N91" s="223"/>
      <c r="O91" s="223"/>
      <c r="P91" s="223"/>
      <c r="Q91" s="223"/>
      <c r="R91" s="223"/>
      <c r="S91" s="223"/>
      <c r="T91" s="224"/>
      <c r="U91" s="221"/>
      <c r="V91" s="223"/>
      <c r="W91" s="223"/>
      <c r="X91" s="223"/>
      <c r="Y91" s="217"/>
      <c r="Z91" s="217"/>
      <c r="AA91" s="217"/>
      <c r="AB91" s="217"/>
      <c r="AC91" s="225"/>
      <c r="AD91" s="217"/>
      <c r="AE91" s="217"/>
      <c r="AF91" s="217"/>
    </row>
    <row r="92" spans="2:32" s="226" customFormat="1">
      <c r="B92" s="227"/>
      <c r="C92" s="217"/>
      <c r="D92" s="218"/>
      <c r="E92" s="219"/>
      <c r="F92" s="219"/>
      <c r="G92" s="220"/>
      <c r="H92" s="221"/>
      <c r="I92" s="221"/>
      <c r="J92" s="221"/>
      <c r="K92" s="222"/>
      <c r="L92" s="221"/>
      <c r="M92" s="221"/>
      <c r="N92" s="223"/>
      <c r="O92" s="223"/>
      <c r="P92" s="223"/>
      <c r="Q92" s="223"/>
      <c r="R92" s="223"/>
      <c r="S92" s="223"/>
      <c r="T92" s="224"/>
      <c r="U92" s="221"/>
      <c r="V92" s="223"/>
      <c r="W92" s="223"/>
      <c r="X92" s="223"/>
      <c r="Y92" s="217"/>
      <c r="Z92" s="217"/>
      <c r="AA92" s="217"/>
      <c r="AB92" s="217"/>
      <c r="AC92" s="225"/>
      <c r="AD92" s="217"/>
      <c r="AE92" s="217"/>
      <c r="AF92" s="217"/>
    </row>
    <row r="93" spans="2:32" s="226" customFormat="1">
      <c r="B93" s="217"/>
      <c r="C93" s="217"/>
      <c r="D93" s="218"/>
      <c r="E93" s="219"/>
      <c r="F93" s="219"/>
      <c r="G93" s="220"/>
      <c r="H93" s="221"/>
      <c r="I93" s="221"/>
      <c r="J93" s="221"/>
      <c r="K93" s="222"/>
      <c r="L93" s="221"/>
      <c r="M93" s="221"/>
      <c r="N93" s="223"/>
      <c r="O93" s="223"/>
      <c r="P93" s="223"/>
      <c r="Q93" s="223"/>
      <c r="R93" s="223"/>
      <c r="S93" s="223"/>
      <c r="T93" s="224"/>
      <c r="U93" s="221"/>
      <c r="V93" s="223"/>
      <c r="W93" s="223"/>
      <c r="X93" s="223"/>
      <c r="Y93" s="217"/>
      <c r="Z93" s="217"/>
      <c r="AA93" s="217"/>
      <c r="AB93" s="217"/>
      <c r="AC93" s="225"/>
      <c r="AD93" s="217"/>
      <c r="AE93" s="217"/>
      <c r="AF93" s="217"/>
    </row>
    <row r="94" spans="2:32" s="226" customFormat="1">
      <c r="B94" s="217"/>
      <c r="C94" s="217"/>
      <c r="D94" s="218"/>
      <c r="E94" s="219"/>
      <c r="F94" s="219"/>
      <c r="G94" s="220"/>
      <c r="H94" s="221"/>
      <c r="I94" s="221"/>
      <c r="J94" s="221"/>
      <c r="K94" s="222"/>
      <c r="L94" s="221"/>
      <c r="M94" s="221"/>
      <c r="N94" s="223"/>
      <c r="O94" s="223"/>
      <c r="P94" s="223"/>
      <c r="Q94" s="223"/>
      <c r="R94" s="223"/>
      <c r="S94" s="223"/>
      <c r="T94" s="224"/>
      <c r="U94" s="221"/>
      <c r="V94" s="223"/>
      <c r="W94" s="223"/>
      <c r="X94" s="223"/>
      <c r="Y94" s="217"/>
      <c r="Z94" s="217"/>
      <c r="AA94" s="217"/>
      <c r="AB94" s="217"/>
      <c r="AC94" s="225"/>
      <c r="AD94" s="217"/>
      <c r="AE94" s="217"/>
      <c r="AF94" s="217"/>
    </row>
    <row r="95" spans="2:32" s="226" customFormat="1">
      <c r="B95" s="217"/>
      <c r="C95" s="217"/>
      <c r="D95" s="218"/>
      <c r="E95" s="219"/>
      <c r="F95" s="219"/>
      <c r="G95" s="220"/>
      <c r="H95" s="221"/>
      <c r="I95" s="221"/>
      <c r="J95" s="221"/>
      <c r="K95" s="222"/>
      <c r="L95" s="221"/>
      <c r="M95" s="221"/>
      <c r="N95" s="223"/>
      <c r="O95" s="223"/>
      <c r="P95" s="223"/>
      <c r="Q95" s="223"/>
      <c r="R95" s="223"/>
      <c r="S95" s="223"/>
      <c r="T95" s="224"/>
      <c r="U95" s="221"/>
      <c r="V95" s="223"/>
      <c r="W95" s="223"/>
      <c r="X95" s="223"/>
      <c r="Y95" s="217"/>
      <c r="Z95" s="217"/>
      <c r="AA95" s="217"/>
      <c r="AB95" s="217"/>
      <c r="AC95" s="225"/>
      <c r="AD95" s="217"/>
      <c r="AE95" s="217"/>
      <c r="AF95" s="217"/>
    </row>
    <row r="96" spans="2:32" s="226" customFormat="1">
      <c r="B96" s="217"/>
      <c r="C96" s="217"/>
      <c r="D96" s="218"/>
      <c r="E96" s="219"/>
      <c r="F96" s="219"/>
      <c r="G96" s="220"/>
      <c r="H96" s="221"/>
      <c r="I96" s="221"/>
      <c r="J96" s="221"/>
      <c r="K96" s="222"/>
      <c r="L96" s="221"/>
      <c r="M96" s="221"/>
      <c r="N96" s="223"/>
      <c r="O96" s="223"/>
      <c r="P96" s="223"/>
      <c r="Q96" s="223"/>
      <c r="R96" s="223"/>
      <c r="S96" s="223"/>
      <c r="T96" s="224"/>
      <c r="U96" s="221"/>
      <c r="V96" s="223"/>
      <c r="W96" s="223"/>
      <c r="X96" s="223"/>
      <c r="Y96" s="217"/>
      <c r="Z96" s="217"/>
      <c r="AA96" s="217"/>
      <c r="AB96" s="217"/>
      <c r="AC96" s="225"/>
      <c r="AD96" s="217"/>
      <c r="AE96" s="217"/>
      <c r="AF96" s="217"/>
    </row>
    <row r="97" spans="2:32" s="226" customFormat="1">
      <c r="B97" s="217"/>
      <c r="C97" s="217"/>
      <c r="D97" s="218"/>
      <c r="E97" s="219"/>
      <c r="F97" s="219"/>
      <c r="G97" s="220"/>
      <c r="H97" s="221"/>
      <c r="I97" s="221"/>
      <c r="J97" s="221"/>
      <c r="K97" s="222"/>
      <c r="L97" s="221"/>
      <c r="M97" s="221"/>
      <c r="N97" s="223"/>
      <c r="O97" s="223"/>
      <c r="P97" s="223"/>
      <c r="Q97" s="223"/>
      <c r="R97" s="223"/>
      <c r="S97" s="223"/>
      <c r="T97" s="224"/>
      <c r="U97" s="221"/>
      <c r="V97" s="223"/>
      <c r="W97" s="223"/>
      <c r="X97" s="223"/>
      <c r="Y97" s="217"/>
      <c r="Z97" s="217"/>
      <c r="AA97" s="217"/>
      <c r="AB97" s="217"/>
      <c r="AC97" s="225"/>
      <c r="AD97" s="217"/>
      <c r="AE97" s="217"/>
      <c r="AF97" s="217"/>
    </row>
    <row r="98" spans="2:32" s="226" customFormat="1">
      <c r="B98" s="217"/>
      <c r="C98" s="217"/>
      <c r="D98" s="218"/>
      <c r="E98" s="219"/>
      <c r="F98" s="219"/>
      <c r="G98" s="220"/>
      <c r="H98" s="221"/>
      <c r="I98" s="221"/>
      <c r="J98" s="221"/>
      <c r="K98" s="222"/>
      <c r="L98" s="221"/>
      <c r="M98" s="221"/>
      <c r="N98" s="223"/>
      <c r="O98" s="223"/>
      <c r="P98" s="223"/>
      <c r="Q98" s="223"/>
      <c r="R98" s="223"/>
      <c r="S98" s="223"/>
      <c r="T98" s="224"/>
      <c r="U98" s="221"/>
      <c r="V98" s="223"/>
      <c r="W98" s="223"/>
      <c r="X98" s="223"/>
      <c r="Y98" s="217"/>
      <c r="Z98" s="217"/>
      <c r="AA98" s="217"/>
      <c r="AB98" s="217"/>
      <c r="AC98" s="225"/>
      <c r="AD98" s="217"/>
      <c r="AE98" s="217"/>
      <c r="AF98" s="217"/>
    </row>
    <row r="99" spans="2:32" s="226" customFormat="1">
      <c r="B99" s="217"/>
      <c r="C99" s="217"/>
      <c r="D99" s="218"/>
      <c r="E99" s="219"/>
      <c r="F99" s="219"/>
      <c r="G99" s="220"/>
      <c r="H99" s="221"/>
      <c r="I99" s="221"/>
      <c r="J99" s="221"/>
      <c r="K99" s="222"/>
      <c r="L99" s="221"/>
      <c r="M99" s="221"/>
      <c r="N99" s="223"/>
      <c r="O99" s="223"/>
      <c r="P99" s="223"/>
      <c r="Q99" s="223"/>
      <c r="R99" s="223"/>
      <c r="S99" s="223"/>
      <c r="T99" s="224"/>
      <c r="U99" s="221"/>
      <c r="V99" s="223"/>
      <c r="W99" s="223"/>
      <c r="X99" s="223"/>
      <c r="Y99" s="217"/>
      <c r="Z99" s="217"/>
      <c r="AA99" s="217"/>
      <c r="AB99" s="217"/>
      <c r="AC99" s="225"/>
      <c r="AD99" s="217"/>
      <c r="AE99" s="217"/>
      <c r="AF99" s="217"/>
    </row>
    <row r="100" spans="2:32" s="226" customFormat="1">
      <c r="B100" s="217"/>
      <c r="C100" s="217"/>
      <c r="D100" s="218"/>
      <c r="E100" s="219"/>
      <c r="F100" s="219"/>
      <c r="G100" s="220"/>
      <c r="H100" s="221"/>
      <c r="I100" s="221"/>
      <c r="J100" s="221"/>
      <c r="K100" s="222"/>
      <c r="L100" s="221"/>
      <c r="M100" s="221"/>
      <c r="N100" s="223"/>
      <c r="O100" s="223"/>
      <c r="P100" s="223"/>
      <c r="Q100" s="223"/>
      <c r="R100" s="223"/>
      <c r="S100" s="223"/>
      <c r="T100" s="224"/>
      <c r="U100" s="221"/>
      <c r="V100" s="223"/>
      <c r="W100" s="223"/>
      <c r="X100" s="223"/>
      <c r="Y100" s="217"/>
      <c r="Z100" s="217"/>
      <c r="AA100" s="217"/>
      <c r="AB100" s="217"/>
      <c r="AC100" s="225"/>
      <c r="AD100" s="217"/>
      <c r="AE100" s="217"/>
      <c r="AF100" s="217"/>
    </row>
    <row r="101" spans="2:32" s="226" customFormat="1">
      <c r="B101" s="217"/>
      <c r="C101" s="217"/>
      <c r="D101" s="218"/>
      <c r="E101" s="219"/>
      <c r="F101" s="219"/>
      <c r="G101" s="220"/>
      <c r="H101" s="221"/>
      <c r="I101" s="221"/>
      <c r="J101" s="221"/>
      <c r="K101" s="222"/>
      <c r="L101" s="221"/>
      <c r="M101" s="221"/>
      <c r="N101" s="223"/>
      <c r="O101" s="223"/>
      <c r="P101" s="223"/>
      <c r="Q101" s="223"/>
      <c r="R101" s="223"/>
      <c r="S101" s="223"/>
      <c r="T101" s="224"/>
      <c r="U101" s="221"/>
      <c r="V101" s="223"/>
      <c r="W101" s="223"/>
      <c r="X101" s="223"/>
      <c r="Y101" s="217"/>
      <c r="Z101" s="217"/>
      <c r="AA101" s="217"/>
      <c r="AB101" s="217"/>
      <c r="AC101" s="225"/>
      <c r="AD101" s="217"/>
      <c r="AE101" s="217"/>
      <c r="AF101" s="217"/>
    </row>
    <row r="102" spans="2:32" s="226" customFormat="1">
      <c r="B102" s="217"/>
      <c r="C102" s="217"/>
      <c r="D102" s="218"/>
      <c r="E102" s="219"/>
      <c r="F102" s="219"/>
      <c r="G102" s="220"/>
      <c r="H102" s="221"/>
      <c r="I102" s="221"/>
      <c r="J102" s="221"/>
      <c r="K102" s="222"/>
      <c r="L102" s="221"/>
      <c r="M102" s="221"/>
      <c r="N102" s="223"/>
      <c r="O102" s="223"/>
      <c r="P102" s="223"/>
      <c r="Q102" s="223"/>
      <c r="R102" s="223"/>
      <c r="S102" s="223"/>
      <c r="T102" s="224"/>
      <c r="U102" s="221"/>
      <c r="V102" s="223"/>
      <c r="W102" s="223"/>
      <c r="X102" s="223"/>
      <c r="Y102" s="217"/>
      <c r="Z102" s="217"/>
      <c r="AA102" s="217"/>
      <c r="AB102" s="217"/>
      <c r="AC102" s="225"/>
      <c r="AD102" s="217"/>
      <c r="AE102" s="217"/>
      <c r="AF102" s="217"/>
    </row>
    <row r="103" spans="2:32" s="226" customFormat="1">
      <c r="B103" s="217"/>
      <c r="C103" s="217"/>
      <c r="D103" s="218"/>
      <c r="E103" s="219"/>
      <c r="F103" s="219"/>
      <c r="G103" s="220"/>
      <c r="H103" s="221"/>
      <c r="I103" s="221"/>
      <c r="J103" s="221"/>
      <c r="K103" s="222"/>
      <c r="L103" s="221"/>
      <c r="M103" s="221"/>
      <c r="N103" s="223"/>
      <c r="O103" s="223"/>
      <c r="P103" s="223"/>
      <c r="Q103" s="223"/>
      <c r="R103" s="223"/>
      <c r="S103" s="223"/>
      <c r="T103" s="224"/>
      <c r="U103" s="221"/>
      <c r="V103" s="223"/>
      <c r="W103" s="223"/>
      <c r="X103" s="223"/>
      <c r="Y103" s="217"/>
      <c r="Z103" s="217"/>
      <c r="AA103" s="217"/>
      <c r="AB103" s="217"/>
      <c r="AC103" s="225"/>
      <c r="AD103" s="217"/>
      <c r="AE103" s="217"/>
      <c r="AF103" s="217"/>
    </row>
    <row r="104" spans="2:32" s="226" customFormat="1">
      <c r="B104" s="217"/>
      <c r="C104" s="217"/>
      <c r="D104" s="218"/>
      <c r="E104" s="219"/>
      <c r="F104" s="219"/>
      <c r="G104" s="220"/>
      <c r="H104" s="221"/>
      <c r="I104" s="221"/>
      <c r="J104" s="221"/>
      <c r="K104" s="222"/>
      <c r="L104" s="221"/>
      <c r="M104" s="221"/>
      <c r="N104" s="223"/>
      <c r="O104" s="223"/>
      <c r="P104" s="223"/>
      <c r="Q104" s="223"/>
      <c r="R104" s="223"/>
      <c r="S104" s="223"/>
      <c r="T104" s="224"/>
      <c r="U104" s="221"/>
      <c r="V104" s="223"/>
      <c r="W104" s="223"/>
      <c r="X104" s="223"/>
      <c r="Y104" s="217"/>
      <c r="Z104" s="217"/>
      <c r="AA104" s="217"/>
      <c r="AB104" s="217"/>
      <c r="AC104" s="225"/>
      <c r="AD104" s="217"/>
      <c r="AE104" s="217"/>
      <c r="AF104" s="217"/>
    </row>
    <row r="105" spans="2:32" s="226" customFormat="1">
      <c r="B105" s="217"/>
      <c r="C105" s="217"/>
      <c r="D105" s="218"/>
      <c r="E105" s="219"/>
      <c r="F105" s="219"/>
      <c r="G105" s="220"/>
      <c r="H105" s="221"/>
      <c r="I105" s="221"/>
      <c r="J105" s="221"/>
      <c r="K105" s="222"/>
      <c r="L105" s="221"/>
      <c r="M105" s="221"/>
      <c r="N105" s="223"/>
      <c r="O105" s="223"/>
      <c r="P105" s="223"/>
      <c r="Q105" s="223"/>
      <c r="R105" s="223"/>
      <c r="S105" s="223"/>
      <c r="T105" s="224"/>
      <c r="U105" s="221"/>
      <c r="V105" s="223"/>
      <c r="W105" s="223"/>
      <c r="X105" s="223"/>
      <c r="Y105" s="217"/>
      <c r="Z105" s="217"/>
      <c r="AA105" s="217"/>
      <c r="AB105" s="217"/>
      <c r="AC105" s="225"/>
      <c r="AD105" s="217"/>
      <c r="AE105" s="217"/>
      <c r="AF105" s="217"/>
    </row>
    <row r="106" spans="2:32" s="226" customFormat="1">
      <c r="B106" s="217"/>
      <c r="C106" s="217"/>
      <c r="D106" s="218"/>
      <c r="E106" s="219"/>
      <c r="F106" s="219"/>
      <c r="G106" s="228"/>
      <c r="H106" s="221"/>
      <c r="I106" s="221"/>
      <c r="J106" s="221"/>
      <c r="K106" s="222"/>
      <c r="L106" s="221"/>
      <c r="M106" s="221"/>
      <c r="N106" s="223"/>
      <c r="O106" s="223"/>
      <c r="P106" s="223"/>
      <c r="Q106" s="223"/>
      <c r="R106" s="223"/>
      <c r="S106" s="223"/>
      <c r="T106" s="224"/>
      <c r="U106" s="221"/>
      <c r="V106" s="223"/>
      <c r="W106" s="223"/>
      <c r="X106" s="223"/>
      <c r="Y106" s="217"/>
      <c r="Z106" s="217"/>
      <c r="AA106" s="217"/>
      <c r="AB106" s="217"/>
      <c r="AC106" s="225"/>
      <c r="AD106" s="217"/>
      <c r="AE106" s="217"/>
      <c r="AF106" s="217"/>
    </row>
    <row r="107" spans="2:32" s="226" customFormat="1">
      <c r="B107" s="217"/>
      <c r="C107" s="217"/>
      <c r="D107" s="218"/>
      <c r="E107" s="219"/>
      <c r="F107" s="219"/>
      <c r="G107" s="228"/>
      <c r="H107" s="221"/>
      <c r="I107" s="221"/>
      <c r="J107" s="221"/>
      <c r="K107" s="222"/>
      <c r="L107" s="221"/>
      <c r="M107" s="221"/>
      <c r="N107" s="223"/>
      <c r="O107" s="223"/>
      <c r="P107" s="223"/>
      <c r="Q107" s="223"/>
      <c r="R107" s="223"/>
      <c r="S107" s="223"/>
      <c r="T107" s="224"/>
      <c r="U107" s="221"/>
      <c r="V107" s="223"/>
      <c r="W107" s="223"/>
      <c r="X107" s="223"/>
      <c r="Y107" s="217"/>
      <c r="Z107" s="217"/>
      <c r="AA107" s="217"/>
      <c r="AB107" s="217"/>
      <c r="AC107" s="225"/>
      <c r="AD107" s="217"/>
      <c r="AE107" s="217"/>
      <c r="AF107" s="217"/>
    </row>
    <row r="108" spans="2:32" s="226" customFormat="1">
      <c r="B108" s="217"/>
      <c r="C108" s="217"/>
      <c r="D108" s="218"/>
      <c r="E108" s="219"/>
      <c r="F108" s="219"/>
      <c r="G108" s="228"/>
      <c r="H108" s="221"/>
      <c r="I108" s="221"/>
      <c r="J108" s="221"/>
      <c r="K108" s="222"/>
      <c r="L108" s="221"/>
      <c r="M108" s="221"/>
      <c r="N108" s="223"/>
      <c r="O108" s="223"/>
      <c r="P108" s="223"/>
      <c r="Q108" s="223"/>
      <c r="R108" s="223"/>
      <c r="S108" s="223"/>
      <c r="T108" s="224"/>
      <c r="U108" s="221"/>
      <c r="V108" s="223"/>
      <c r="W108" s="223"/>
      <c r="X108" s="223"/>
      <c r="Y108" s="217"/>
      <c r="Z108" s="217"/>
      <c r="AA108" s="217"/>
      <c r="AB108" s="217"/>
      <c r="AC108" s="225"/>
      <c r="AD108" s="217"/>
      <c r="AE108" s="217"/>
      <c r="AF108" s="217"/>
    </row>
    <row r="109" spans="2:32" s="226" customFormat="1">
      <c r="B109" s="217"/>
      <c r="C109" s="217"/>
      <c r="D109" s="218"/>
      <c r="E109" s="219"/>
      <c r="F109" s="219"/>
      <c r="G109" s="228"/>
      <c r="H109" s="221"/>
      <c r="I109" s="221"/>
      <c r="J109" s="221"/>
      <c r="K109" s="222"/>
      <c r="L109" s="221"/>
      <c r="M109" s="221"/>
      <c r="N109" s="223"/>
      <c r="O109" s="223"/>
      <c r="P109" s="223"/>
      <c r="Q109" s="223"/>
      <c r="R109" s="223"/>
      <c r="S109" s="223"/>
      <c r="T109" s="224"/>
      <c r="U109" s="221"/>
      <c r="V109" s="223"/>
      <c r="W109" s="223"/>
      <c r="X109" s="223"/>
      <c r="Y109" s="217"/>
      <c r="Z109" s="217"/>
      <c r="AA109" s="217"/>
      <c r="AB109" s="217"/>
      <c r="AC109" s="225"/>
      <c r="AD109" s="217"/>
      <c r="AE109" s="217"/>
      <c r="AF109" s="217"/>
    </row>
    <row r="110" spans="2:32" s="226" customFormat="1">
      <c r="B110" s="217"/>
      <c r="C110" s="217"/>
      <c r="D110" s="218"/>
      <c r="E110" s="219"/>
      <c r="F110" s="219"/>
      <c r="G110" s="228"/>
      <c r="H110" s="221"/>
      <c r="I110" s="221"/>
      <c r="J110" s="221"/>
      <c r="K110" s="222"/>
      <c r="L110" s="221"/>
      <c r="M110" s="221"/>
      <c r="N110" s="223"/>
      <c r="O110" s="223"/>
      <c r="P110" s="223"/>
      <c r="Q110" s="223"/>
      <c r="R110" s="223"/>
      <c r="S110" s="223"/>
      <c r="T110" s="224"/>
      <c r="U110" s="221"/>
      <c r="V110" s="223"/>
      <c r="W110" s="223"/>
      <c r="X110" s="223"/>
      <c r="Y110" s="217"/>
      <c r="Z110" s="217"/>
      <c r="AA110" s="217"/>
      <c r="AB110" s="217"/>
      <c r="AC110" s="225"/>
      <c r="AD110" s="217"/>
      <c r="AE110" s="217"/>
      <c r="AF110" s="217"/>
    </row>
    <row r="111" spans="2:32" s="226" customFormat="1">
      <c r="B111" s="217"/>
      <c r="C111" s="217"/>
      <c r="D111" s="218"/>
      <c r="E111" s="219"/>
      <c r="F111" s="219"/>
      <c r="G111" s="228"/>
      <c r="H111" s="221"/>
      <c r="I111" s="221"/>
      <c r="J111" s="221"/>
      <c r="K111" s="222"/>
      <c r="L111" s="221"/>
      <c r="M111" s="221"/>
      <c r="N111" s="223"/>
      <c r="O111" s="223"/>
      <c r="P111" s="223"/>
      <c r="Q111" s="223"/>
      <c r="R111" s="223"/>
      <c r="S111" s="223"/>
      <c r="T111" s="224"/>
      <c r="U111" s="221"/>
      <c r="V111" s="223"/>
      <c r="W111" s="223"/>
      <c r="X111" s="223"/>
      <c r="Y111" s="217"/>
      <c r="Z111" s="217"/>
      <c r="AA111" s="217"/>
      <c r="AB111" s="217"/>
      <c r="AC111" s="225"/>
      <c r="AD111" s="217"/>
      <c r="AE111" s="217"/>
      <c r="AF111" s="217"/>
    </row>
    <row r="112" spans="2:32" s="226" customFormat="1">
      <c r="B112" s="217"/>
      <c r="C112" s="217"/>
      <c r="D112" s="218"/>
      <c r="E112" s="219"/>
      <c r="F112" s="219"/>
      <c r="G112" s="228"/>
      <c r="H112" s="221"/>
      <c r="I112" s="221"/>
      <c r="J112" s="221"/>
      <c r="K112" s="222"/>
      <c r="L112" s="221"/>
      <c r="M112" s="221"/>
      <c r="N112" s="223"/>
      <c r="O112" s="223"/>
      <c r="P112" s="223"/>
      <c r="Q112" s="223"/>
      <c r="R112" s="223"/>
      <c r="S112" s="223"/>
      <c r="T112" s="224"/>
      <c r="U112" s="221"/>
      <c r="V112" s="223"/>
      <c r="W112" s="223"/>
      <c r="X112" s="223"/>
      <c r="Y112" s="217"/>
      <c r="Z112" s="217"/>
      <c r="AA112" s="217"/>
      <c r="AB112" s="217"/>
      <c r="AC112" s="225"/>
      <c r="AD112" s="217"/>
      <c r="AE112" s="217"/>
      <c r="AF112" s="217"/>
    </row>
    <row r="113" spans="2:32" s="226" customFormat="1">
      <c r="B113" s="217"/>
      <c r="C113" s="217"/>
      <c r="D113" s="218"/>
      <c r="E113" s="219"/>
      <c r="F113" s="219"/>
      <c r="G113" s="228"/>
      <c r="H113" s="221"/>
      <c r="I113" s="221"/>
      <c r="J113" s="221"/>
      <c r="K113" s="222"/>
      <c r="L113" s="221"/>
      <c r="M113" s="221"/>
      <c r="N113" s="223"/>
      <c r="O113" s="223"/>
      <c r="P113" s="223"/>
      <c r="Q113" s="223"/>
      <c r="R113" s="223"/>
      <c r="S113" s="223"/>
      <c r="T113" s="224"/>
      <c r="U113" s="221"/>
      <c r="V113" s="223"/>
      <c r="W113" s="223"/>
      <c r="X113" s="223"/>
      <c r="Y113" s="217"/>
      <c r="Z113" s="217"/>
      <c r="AA113" s="217"/>
      <c r="AB113" s="217"/>
      <c r="AC113" s="225"/>
      <c r="AD113" s="217"/>
      <c r="AE113" s="217"/>
      <c r="AF113" s="217"/>
    </row>
    <row r="114" spans="2:32" s="226" customFormat="1">
      <c r="B114" s="217"/>
      <c r="C114" s="217"/>
      <c r="D114" s="218"/>
      <c r="E114" s="219"/>
      <c r="F114" s="219"/>
      <c r="G114" s="228"/>
      <c r="H114" s="221"/>
      <c r="I114" s="221"/>
      <c r="J114" s="221"/>
      <c r="K114" s="222"/>
      <c r="L114" s="221"/>
      <c r="M114" s="221"/>
      <c r="N114" s="223"/>
      <c r="O114" s="223"/>
      <c r="P114" s="223"/>
      <c r="Q114" s="223"/>
      <c r="R114" s="223"/>
      <c r="S114" s="223"/>
      <c r="T114" s="224"/>
      <c r="U114" s="221"/>
      <c r="V114" s="223"/>
      <c r="W114" s="223"/>
      <c r="X114" s="223"/>
      <c r="Y114" s="217"/>
      <c r="Z114" s="217"/>
      <c r="AA114" s="217"/>
      <c r="AB114" s="217"/>
      <c r="AC114" s="225"/>
      <c r="AD114" s="217"/>
      <c r="AE114" s="217"/>
      <c r="AF114" s="217"/>
    </row>
    <row r="115" spans="2:32" s="226" customFormat="1">
      <c r="B115" s="217"/>
      <c r="C115" s="217"/>
      <c r="D115" s="218"/>
      <c r="E115" s="219"/>
      <c r="F115" s="219"/>
      <c r="G115" s="228"/>
      <c r="H115" s="221"/>
      <c r="I115" s="221"/>
      <c r="J115" s="221"/>
      <c r="K115" s="222"/>
      <c r="L115" s="221"/>
      <c r="M115" s="221"/>
      <c r="N115" s="223"/>
      <c r="O115" s="223"/>
      <c r="P115" s="223"/>
      <c r="Q115" s="223"/>
      <c r="R115" s="223"/>
      <c r="S115" s="223"/>
      <c r="T115" s="224"/>
      <c r="U115" s="221"/>
      <c r="V115" s="223"/>
      <c r="W115" s="223"/>
      <c r="X115" s="223"/>
      <c r="Y115" s="217"/>
      <c r="Z115" s="217"/>
      <c r="AA115" s="217"/>
      <c r="AB115" s="217"/>
      <c r="AC115" s="225"/>
      <c r="AD115" s="217"/>
      <c r="AE115" s="217"/>
      <c r="AF115" s="217"/>
    </row>
    <row r="116" spans="2:32" s="226" customFormat="1">
      <c r="B116" s="217"/>
      <c r="C116" s="217"/>
      <c r="D116" s="218"/>
      <c r="E116" s="219"/>
      <c r="F116" s="219"/>
      <c r="G116" s="228"/>
      <c r="H116" s="221"/>
      <c r="I116" s="221"/>
      <c r="J116" s="221"/>
      <c r="K116" s="222"/>
      <c r="L116" s="221"/>
      <c r="M116" s="221"/>
      <c r="N116" s="223"/>
      <c r="O116" s="223"/>
      <c r="P116" s="223"/>
      <c r="Q116" s="223"/>
      <c r="R116" s="223"/>
      <c r="S116" s="223"/>
      <c r="T116" s="224"/>
      <c r="U116" s="221"/>
      <c r="V116" s="223"/>
      <c r="W116" s="223"/>
      <c r="X116" s="223"/>
      <c r="Y116" s="217"/>
      <c r="Z116" s="217"/>
      <c r="AA116" s="217"/>
      <c r="AB116" s="217"/>
      <c r="AC116" s="225"/>
      <c r="AD116" s="217"/>
      <c r="AE116" s="217"/>
      <c r="AF116" s="217"/>
    </row>
    <row r="117" spans="2:32" s="226" customFormat="1">
      <c r="B117" s="217"/>
      <c r="C117" s="217"/>
      <c r="D117" s="218"/>
      <c r="E117" s="219"/>
      <c r="F117" s="219"/>
      <c r="G117" s="228"/>
      <c r="H117" s="221"/>
      <c r="I117" s="221"/>
      <c r="J117" s="221"/>
      <c r="K117" s="222"/>
      <c r="L117" s="221"/>
      <c r="M117" s="221"/>
      <c r="N117" s="223"/>
      <c r="O117" s="223"/>
      <c r="P117" s="223"/>
      <c r="Q117" s="223"/>
      <c r="R117" s="223"/>
      <c r="S117" s="223"/>
      <c r="T117" s="224"/>
      <c r="U117" s="221"/>
      <c r="V117" s="223"/>
      <c r="W117" s="223"/>
      <c r="X117" s="223"/>
      <c r="Y117" s="217"/>
      <c r="Z117" s="217"/>
      <c r="AA117" s="217"/>
      <c r="AB117" s="217"/>
      <c r="AC117" s="225"/>
      <c r="AD117" s="217"/>
      <c r="AE117" s="217"/>
      <c r="AF117" s="217"/>
    </row>
    <row r="118" spans="2:32" s="226" customFormat="1">
      <c r="B118" s="227"/>
      <c r="C118" s="217"/>
      <c r="D118" s="218"/>
      <c r="E118" s="219"/>
      <c r="F118" s="219"/>
      <c r="G118" s="228"/>
      <c r="H118" s="221"/>
      <c r="I118" s="221"/>
      <c r="J118" s="221"/>
      <c r="K118" s="222"/>
      <c r="L118" s="221"/>
      <c r="M118" s="221"/>
      <c r="N118" s="223"/>
      <c r="O118" s="223"/>
      <c r="P118" s="223"/>
      <c r="Q118" s="223"/>
      <c r="R118" s="223"/>
      <c r="S118" s="223"/>
      <c r="T118" s="224"/>
      <c r="U118" s="221"/>
      <c r="V118" s="223"/>
      <c r="W118" s="223"/>
      <c r="X118" s="223"/>
      <c r="Y118" s="217"/>
      <c r="Z118" s="217"/>
      <c r="AA118" s="217"/>
      <c r="AB118" s="217"/>
      <c r="AC118" s="225"/>
      <c r="AD118" s="217"/>
      <c r="AE118" s="217"/>
      <c r="AF118" s="217"/>
    </row>
    <row r="119" spans="2:32" s="226" customFormat="1">
      <c r="B119" s="217"/>
      <c r="C119" s="217"/>
      <c r="D119" s="218"/>
      <c r="E119" s="219"/>
      <c r="F119" s="219"/>
      <c r="G119" s="228"/>
      <c r="H119" s="221"/>
      <c r="I119" s="221"/>
      <c r="J119" s="221"/>
      <c r="K119" s="222"/>
      <c r="L119" s="221"/>
      <c r="M119" s="221"/>
      <c r="N119" s="223"/>
      <c r="O119" s="223"/>
      <c r="P119" s="223"/>
      <c r="Q119" s="223"/>
      <c r="R119" s="223"/>
      <c r="S119" s="223"/>
      <c r="T119" s="224"/>
      <c r="U119" s="221"/>
      <c r="V119" s="223"/>
      <c r="W119" s="223"/>
      <c r="X119" s="223"/>
      <c r="Y119" s="217"/>
      <c r="Z119" s="217"/>
      <c r="AA119" s="217"/>
      <c r="AB119" s="217"/>
      <c r="AC119" s="225"/>
      <c r="AD119" s="217"/>
      <c r="AE119" s="217"/>
      <c r="AF119" s="217"/>
    </row>
    <row r="120" spans="2:32" s="226" customFormat="1">
      <c r="B120" s="217"/>
      <c r="C120" s="217"/>
      <c r="D120" s="218"/>
      <c r="E120" s="219"/>
      <c r="F120" s="219"/>
      <c r="G120" s="228"/>
      <c r="H120" s="221"/>
      <c r="I120" s="221"/>
      <c r="J120" s="221"/>
      <c r="K120" s="222"/>
      <c r="L120" s="221"/>
      <c r="M120" s="221"/>
      <c r="N120" s="223"/>
      <c r="O120" s="223"/>
      <c r="P120" s="223"/>
      <c r="Q120" s="223"/>
      <c r="R120" s="223"/>
      <c r="S120" s="223"/>
      <c r="T120" s="224"/>
      <c r="U120" s="221"/>
      <c r="V120" s="223"/>
      <c r="W120" s="223"/>
      <c r="X120" s="223"/>
      <c r="Y120" s="217"/>
      <c r="Z120" s="217"/>
      <c r="AA120" s="217"/>
      <c r="AB120" s="217"/>
      <c r="AC120" s="225"/>
      <c r="AD120" s="217"/>
      <c r="AE120" s="217"/>
      <c r="AF120" s="217"/>
    </row>
    <row r="121" spans="2:32" s="226" customFormat="1">
      <c r="B121" s="217"/>
      <c r="C121" s="217"/>
      <c r="D121" s="218"/>
      <c r="E121" s="219"/>
      <c r="F121" s="219"/>
      <c r="G121" s="228"/>
      <c r="H121" s="221"/>
      <c r="I121" s="221"/>
      <c r="J121" s="221"/>
      <c r="K121" s="222"/>
      <c r="L121" s="221"/>
      <c r="M121" s="221"/>
      <c r="N121" s="223"/>
      <c r="O121" s="223"/>
      <c r="P121" s="223"/>
      <c r="Q121" s="223"/>
      <c r="R121" s="223"/>
      <c r="S121" s="223"/>
      <c r="T121" s="224"/>
      <c r="U121" s="221"/>
      <c r="V121" s="223"/>
      <c r="W121" s="223"/>
      <c r="X121" s="223"/>
      <c r="Y121" s="217"/>
      <c r="Z121" s="217"/>
      <c r="AA121" s="217"/>
      <c r="AB121" s="217"/>
      <c r="AC121" s="225"/>
      <c r="AD121" s="217"/>
      <c r="AE121" s="217"/>
      <c r="AF121" s="217"/>
    </row>
    <row r="122" spans="2:32" s="226" customFormat="1">
      <c r="B122" s="217"/>
      <c r="C122" s="217"/>
      <c r="D122" s="218"/>
      <c r="E122" s="219"/>
      <c r="F122" s="219"/>
      <c r="G122" s="228"/>
      <c r="H122" s="221"/>
      <c r="I122" s="221"/>
      <c r="J122" s="221"/>
      <c r="K122" s="222"/>
      <c r="L122" s="221"/>
      <c r="M122" s="221"/>
      <c r="N122" s="223"/>
      <c r="O122" s="223"/>
      <c r="P122" s="223"/>
      <c r="Q122" s="223"/>
      <c r="R122" s="223"/>
      <c r="S122" s="223"/>
      <c r="T122" s="224"/>
      <c r="U122" s="221"/>
      <c r="V122" s="223"/>
      <c r="W122" s="223"/>
      <c r="X122" s="223"/>
      <c r="Y122" s="217"/>
      <c r="Z122" s="217"/>
      <c r="AA122" s="217"/>
      <c r="AB122" s="217"/>
      <c r="AC122" s="225"/>
      <c r="AD122" s="217"/>
      <c r="AE122" s="217"/>
      <c r="AF122" s="217"/>
    </row>
    <row r="123" spans="2:32" s="226" customFormat="1">
      <c r="B123" s="217"/>
      <c r="C123" s="217"/>
      <c r="D123" s="218"/>
      <c r="E123" s="219"/>
      <c r="F123" s="219"/>
      <c r="G123" s="228"/>
      <c r="H123" s="221"/>
      <c r="I123" s="221"/>
      <c r="J123" s="221"/>
      <c r="K123" s="222"/>
      <c r="L123" s="221"/>
      <c r="M123" s="221"/>
      <c r="N123" s="223"/>
      <c r="O123" s="223"/>
      <c r="P123" s="223"/>
      <c r="Q123" s="223"/>
      <c r="R123" s="223"/>
      <c r="S123" s="223"/>
      <c r="T123" s="224"/>
      <c r="U123" s="221"/>
      <c r="V123" s="223"/>
      <c r="W123" s="223"/>
      <c r="X123" s="223"/>
      <c r="Y123" s="217"/>
      <c r="Z123" s="217"/>
      <c r="AA123" s="217"/>
      <c r="AB123" s="217"/>
      <c r="AC123" s="225"/>
      <c r="AD123" s="217"/>
      <c r="AE123" s="217"/>
      <c r="AF123" s="217"/>
    </row>
    <row r="124" spans="2:32" s="226" customFormat="1">
      <c r="B124" s="217"/>
      <c r="C124" s="217"/>
      <c r="D124" s="218"/>
      <c r="E124" s="219"/>
      <c r="F124" s="219"/>
      <c r="G124" s="228"/>
      <c r="H124" s="221"/>
      <c r="I124" s="221"/>
      <c r="J124" s="221"/>
      <c r="K124" s="222"/>
      <c r="L124" s="221"/>
      <c r="M124" s="221"/>
      <c r="N124" s="223"/>
      <c r="O124" s="223"/>
      <c r="P124" s="223"/>
      <c r="Q124" s="223"/>
      <c r="R124" s="223"/>
      <c r="S124" s="223"/>
      <c r="T124" s="224"/>
      <c r="U124" s="221"/>
      <c r="V124" s="223"/>
      <c r="W124" s="223"/>
      <c r="X124" s="223"/>
      <c r="Y124" s="217"/>
      <c r="Z124" s="217"/>
      <c r="AA124" s="217"/>
      <c r="AB124" s="217"/>
      <c r="AC124" s="225"/>
      <c r="AD124" s="217"/>
      <c r="AE124" s="217"/>
      <c r="AF124" s="217"/>
    </row>
    <row r="125" spans="2:32" s="226" customFormat="1">
      <c r="B125" s="217"/>
      <c r="C125" s="217"/>
      <c r="D125" s="218"/>
      <c r="E125" s="219"/>
      <c r="F125" s="219"/>
      <c r="G125" s="228"/>
      <c r="H125" s="221"/>
      <c r="I125" s="221"/>
      <c r="J125" s="221"/>
      <c r="K125" s="222"/>
      <c r="L125" s="221"/>
      <c r="M125" s="221"/>
      <c r="N125" s="223"/>
      <c r="O125" s="223"/>
      <c r="P125" s="223"/>
      <c r="Q125" s="223"/>
      <c r="R125" s="223"/>
      <c r="S125" s="223"/>
      <c r="T125" s="224"/>
      <c r="U125" s="221"/>
      <c r="V125" s="223"/>
      <c r="W125" s="223"/>
      <c r="X125" s="223"/>
      <c r="Y125" s="217"/>
      <c r="Z125" s="217"/>
      <c r="AA125" s="217"/>
      <c r="AB125" s="217"/>
      <c r="AC125" s="225"/>
      <c r="AD125" s="217"/>
      <c r="AE125" s="217"/>
      <c r="AF125" s="217"/>
    </row>
    <row r="126" spans="2:32" s="226" customFormat="1">
      <c r="B126" s="217"/>
      <c r="C126" s="217"/>
      <c r="D126" s="218"/>
      <c r="E126" s="219"/>
      <c r="F126" s="219"/>
      <c r="G126" s="228"/>
      <c r="H126" s="221"/>
      <c r="I126" s="221"/>
      <c r="J126" s="221"/>
      <c r="K126" s="222"/>
      <c r="L126" s="221"/>
      <c r="M126" s="221"/>
      <c r="N126" s="223"/>
      <c r="O126" s="223"/>
      <c r="P126" s="223"/>
      <c r="Q126" s="223"/>
      <c r="R126" s="223"/>
      <c r="S126" s="223"/>
      <c r="T126" s="224"/>
      <c r="U126" s="221"/>
      <c r="V126" s="223"/>
      <c r="W126" s="223"/>
      <c r="X126" s="223"/>
      <c r="Y126" s="217"/>
      <c r="Z126" s="217"/>
      <c r="AA126" s="217"/>
      <c r="AB126" s="217"/>
      <c r="AC126" s="225"/>
      <c r="AD126" s="217"/>
      <c r="AE126" s="217"/>
      <c r="AF126" s="217"/>
    </row>
    <row r="127" spans="2:32" s="226" customFormat="1">
      <c r="B127" s="217"/>
      <c r="C127" s="217"/>
      <c r="D127" s="218"/>
      <c r="E127" s="219"/>
      <c r="F127" s="219"/>
      <c r="G127" s="228"/>
      <c r="H127" s="221"/>
      <c r="I127" s="221"/>
      <c r="J127" s="221"/>
      <c r="K127" s="222"/>
      <c r="L127" s="221"/>
      <c r="M127" s="221"/>
      <c r="N127" s="223"/>
      <c r="O127" s="223"/>
      <c r="P127" s="223"/>
      <c r="Q127" s="223"/>
      <c r="R127" s="223"/>
      <c r="S127" s="223"/>
      <c r="T127" s="224"/>
      <c r="U127" s="221"/>
      <c r="V127" s="223"/>
      <c r="W127" s="223"/>
      <c r="X127" s="223"/>
      <c r="Y127" s="217"/>
      <c r="Z127" s="217"/>
      <c r="AA127" s="217"/>
      <c r="AB127" s="217"/>
      <c r="AC127" s="225"/>
      <c r="AD127" s="217"/>
      <c r="AE127" s="217"/>
      <c r="AF127" s="217"/>
    </row>
    <row r="128" spans="2:32" s="226" customFormat="1">
      <c r="B128" s="217"/>
      <c r="C128" s="217"/>
      <c r="D128" s="218"/>
      <c r="E128" s="219"/>
      <c r="F128" s="219"/>
      <c r="G128" s="228"/>
      <c r="H128" s="221"/>
      <c r="I128" s="221"/>
      <c r="J128" s="221"/>
      <c r="K128" s="222"/>
      <c r="L128" s="221"/>
      <c r="M128" s="221"/>
      <c r="N128" s="223"/>
      <c r="O128" s="223"/>
      <c r="P128" s="223"/>
      <c r="Q128" s="223"/>
      <c r="R128" s="223"/>
      <c r="S128" s="223"/>
      <c r="T128" s="224"/>
      <c r="U128" s="221"/>
      <c r="V128" s="223"/>
      <c r="W128" s="223"/>
      <c r="X128" s="223"/>
      <c r="Y128" s="217"/>
      <c r="Z128" s="217"/>
      <c r="AA128" s="217"/>
      <c r="AB128" s="217"/>
      <c r="AC128" s="225"/>
      <c r="AD128" s="217"/>
      <c r="AE128" s="217"/>
      <c r="AF128" s="217"/>
    </row>
    <row r="129" spans="2:32" s="226" customFormat="1">
      <c r="B129" s="217"/>
      <c r="C129" s="217"/>
      <c r="D129" s="218"/>
      <c r="E129" s="219"/>
      <c r="F129" s="219"/>
      <c r="G129" s="228"/>
      <c r="H129" s="221"/>
      <c r="I129" s="221"/>
      <c r="J129" s="221"/>
      <c r="K129" s="222"/>
      <c r="L129" s="221"/>
      <c r="M129" s="221"/>
      <c r="N129" s="223"/>
      <c r="O129" s="223"/>
      <c r="P129" s="223"/>
      <c r="Q129" s="223"/>
      <c r="R129" s="223"/>
      <c r="S129" s="223"/>
      <c r="T129" s="224"/>
      <c r="U129" s="221"/>
      <c r="V129" s="223"/>
      <c r="W129" s="223"/>
      <c r="X129" s="223"/>
      <c r="Y129" s="217"/>
      <c r="Z129" s="217"/>
      <c r="AA129" s="217"/>
      <c r="AB129" s="217"/>
      <c r="AC129" s="225"/>
      <c r="AD129" s="217"/>
      <c r="AE129" s="217"/>
      <c r="AF129" s="217"/>
    </row>
    <row r="130" spans="2:32" s="226" customFormat="1">
      <c r="B130" s="217"/>
      <c r="C130" s="217"/>
      <c r="D130" s="218"/>
      <c r="E130" s="219"/>
      <c r="F130" s="219"/>
      <c r="G130" s="228"/>
      <c r="H130" s="221"/>
      <c r="I130" s="221"/>
      <c r="J130" s="221"/>
      <c r="K130" s="222"/>
      <c r="L130" s="221"/>
      <c r="M130" s="221"/>
      <c r="N130" s="223"/>
      <c r="O130" s="223"/>
      <c r="P130" s="223"/>
      <c r="Q130" s="223"/>
      <c r="R130" s="223"/>
      <c r="S130" s="223"/>
      <c r="T130" s="224"/>
      <c r="U130" s="221"/>
      <c r="V130" s="223"/>
      <c r="W130" s="223"/>
      <c r="X130" s="223"/>
      <c r="Y130" s="217"/>
      <c r="Z130" s="217"/>
      <c r="AA130" s="217"/>
      <c r="AB130" s="217"/>
      <c r="AC130" s="225"/>
      <c r="AD130" s="217"/>
      <c r="AE130" s="217"/>
      <c r="AF130" s="217"/>
    </row>
    <row r="131" spans="2:32" s="226" customFormat="1">
      <c r="B131" s="217"/>
      <c r="C131" s="217"/>
      <c r="D131" s="218"/>
      <c r="E131" s="219"/>
      <c r="F131" s="219"/>
      <c r="G131" s="228"/>
      <c r="H131" s="221"/>
      <c r="I131" s="221"/>
      <c r="J131" s="221"/>
      <c r="K131" s="222"/>
      <c r="L131" s="221"/>
      <c r="M131" s="221"/>
      <c r="N131" s="223"/>
      <c r="O131" s="223"/>
      <c r="P131" s="223"/>
      <c r="Q131" s="223"/>
      <c r="R131" s="223"/>
      <c r="S131" s="223"/>
      <c r="T131" s="224"/>
      <c r="U131" s="221"/>
      <c r="V131" s="223"/>
      <c r="W131" s="223"/>
      <c r="X131" s="223"/>
      <c r="Y131" s="217"/>
      <c r="Z131" s="217"/>
      <c r="AA131" s="217"/>
      <c r="AB131" s="217"/>
      <c r="AC131" s="225"/>
      <c r="AD131" s="217"/>
      <c r="AE131" s="217"/>
      <c r="AF131" s="217"/>
    </row>
    <row r="132" spans="2:32" s="226" customFormat="1">
      <c r="B132" s="217"/>
      <c r="C132" s="217"/>
      <c r="D132" s="218"/>
      <c r="E132" s="219"/>
      <c r="F132" s="219"/>
      <c r="G132" s="228"/>
      <c r="H132" s="221"/>
      <c r="I132" s="221"/>
      <c r="J132" s="221"/>
      <c r="K132" s="222"/>
      <c r="L132" s="221"/>
      <c r="M132" s="221"/>
      <c r="N132" s="223"/>
      <c r="O132" s="223"/>
      <c r="P132" s="223"/>
      <c r="Q132" s="223"/>
      <c r="R132" s="223"/>
      <c r="S132" s="223"/>
      <c r="T132" s="224"/>
      <c r="U132" s="221"/>
      <c r="V132" s="223"/>
      <c r="W132" s="223"/>
      <c r="X132" s="223"/>
      <c r="Y132" s="217"/>
      <c r="Z132" s="217"/>
      <c r="AA132" s="217"/>
      <c r="AB132" s="217"/>
      <c r="AC132" s="225"/>
      <c r="AD132" s="217"/>
      <c r="AE132" s="217"/>
      <c r="AF132" s="217"/>
    </row>
    <row r="133" spans="2:32" s="226" customFormat="1">
      <c r="B133" s="217"/>
      <c r="C133" s="217"/>
      <c r="D133" s="218"/>
      <c r="E133" s="219"/>
      <c r="F133" s="219"/>
      <c r="G133" s="228"/>
      <c r="H133" s="221"/>
      <c r="I133" s="221"/>
      <c r="J133" s="221"/>
      <c r="K133" s="222"/>
      <c r="L133" s="221"/>
      <c r="M133" s="221"/>
      <c r="N133" s="223"/>
      <c r="O133" s="223"/>
      <c r="P133" s="223"/>
      <c r="Q133" s="223"/>
      <c r="R133" s="223"/>
      <c r="S133" s="223"/>
      <c r="T133" s="224"/>
      <c r="U133" s="221"/>
      <c r="V133" s="223"/>
      <c r="W133" s="223"/>
      <c r="X133" s="223"/>
      <c r="Y133" s="217"/>
      <c r="Z133" s="217"/>
      <c r="AA133" s="217"/>
      <c r="AB133" s="217"/>
      <c r="AC133" s="225"/>
      <c r="AD133" s="217"/>
      <c r="AE133" s="217"/>
      <c r="AF133" s="217"/>
    </row>
    <row r="134" spans="2:32" s="226" customFormat="1">
      <c r="B134" s="217"/>
      <c r="C134" s="217"/>
      <c r="D134" s="218"/>
      <c r="E134" s="219"/>
      <c r="F134" s="219"/>
      <c r="G134" s="228"/>
      <c r="H134" s="221"/>
      <c r="I134" s="221"/>
      <c r="J134" s="221"/>
      <c r="K134" s="222"/>
      <c r="L134" s="221"/>
      <c r="M134" s="221"/>
      <c r="N134" s="223"/>
      <c r="O134" s="223"/>
      <c r="P134" s="223"/>
      <c r="Q134" s="223"/>
      <c r="R134" s="223"/>
      <c r="S134" s="223"/>
      <c r="T134" s="224"/>
      <c r="U134" s="221"/>
      <c r="V134" s="223"/>
      <c r="W134" s="223"/>
      <c r="X134" s="223"/>
      <c r="Y134" s="217"/>
      <c r="Z134" s="217"/>
      <c r="AA134" s="217"/>
      <c r="AB134" s="217"/>
      <c r="AC134" s="225"/>
      <c r="AD134" s="217"/>
      <c r="AE134" s="217"/>
      <c r="AF134" s="217"/>
    </row>
    <row r="135" spans="2:32" s="226" customFormat="1">
      <c r="B135" s="217"/>
      <c r="C135" s="217"/>
      <c r="D135" s="218"/>
      <c r="E135" s="219"/>
      <c r="F135" s="219"/>
      <c r="G135" s="228"/>
      <c r="H135" s="221"/>
      <c r="I135" s="221"/>
      <c r="J135" s="221"/>
      <c r="K135" s="222"/>
      <c r="L135" s="221"/>
      <c r="M135" s="221"/>
      <c r="N135" s="223"/>
      <c r="O135" s="223"/>
      <c r="P135" s="223"/>
      <c r="Q135" s="223"/>
      <c r="R135" s="223"/>
      <c r="S135" s="223"/>
      <c r="T135" s="224"/>
      <c r="U135" s="221"/>
      <c r="V135" s="223"/>
      <c r="W135" s="223"/>
      <c r="X135" s="223"/>
      <c r="Y135" s="217"/>
      <c r="Z135" s="217"/>
      <c r="AA135" s="217"/>
      <c r="AB135" s="217"/>
      <c r="AC135" s="225"/>
      <c r="AD135" s="217"/>
      <c r="AE135" s="217"/>
      <c r="AF135" s="217"/>
    </row>
    <row r="136" spans="2:32" s="226" customFormat="1">
      <c r="B136" s="217"/>
      <c r="C136" s="217"/>
      <c r="D136" s="218"/>
      <c r="E136" s="219"/>
      <c r="F136" s="219"/>
      <c r="G136" s="228"/>
      <c r="H136" s="221"/>
      <c r="I136" s="221"/>
      <c r="J136" s="221"/>
      <c r="K136" s="222"/>
      <c r="L136" s="221"/>
      <c r="M136" s="221"/>
      <c r="N136" s="223"/>
      <c r="O136" s="223"/>
      <c r="P136" s="223"/>
      <c r="Q136" s="223"/>
      <c r="R136" s="223"/>
      <c r="S136" s="223"/>
      <c r="T136" s="224"/>
      <c r="U136" s="221"/>
      <c r="V136" s="223"/>
      <c r="W136" s="223"/>
      <c r="X136" s="223"/>
      <c r="Y136" s="217"/>
      <c r="Z136" s="217"/>
      <c r="AA136" s="217"/>
      <c r="AB136" s="217"/>
      <c r="AC136" s="225"/>
      <c r="AD136" s="217"/>
      <c r="AE136" s="217"/>
      <c r="AF136" s="217"/>
    </row>
    <row r="137" spans="2:32" s="226" customFormat="1">
      <c r="B137" s="227"/>
      <c r="C137" s="217"/>
      <c r="D137" s="218"/>
      <c r="E137" s="219"/>
      <c r="F137" s="219"/>
      <c r="G137" s="228"/>
      <c r="H137" s="221"/>
      <c r="I137" s="221"/>
      <c r="J137" s="221"/>
      <c r="K137" s="222"/>
      <c r="L137" s="221"/>
      <c r="M137" s="221"/>
      <c r="N137" s="223"/>
      <c r="O137" s="223"/>
      <c r="P137" s="223"/>
      <c r="Q137" s="223"/>
      <c r="R137" s="223"/>
      <c r="S137" s="223"/>
      <c r="T137" s="224"/>
      <c r="U137" s="221"/>
      <c r="V137" s="223"/>
      <c r="W137" s="223"/>
      <c r="X137" s="223"/>
      <c r="Y137" s="217"/>
      <c r="Z137" s="217"/>
      <c r="AA137" s="217"/>
      <c r="AB137" s="217"/>
      <c r="AC137" s="225"/>
      <c r="AD137" s="217"/>
      <c r="AE137" s="217"/>
      <c r="AF137" s="217"/>
    </row>
    <row r="138" spans="2:32" s="226" customFormat="1">
      <c r="B138" s="217"/>
      <c r="C138" s="217"/>
      <c r="D138" s="218"/>
      <c r="E138" s="219"/>
      <c r="F138" s="219"/>
      <c r="G138" s="228"/>
      <c r="H138" s="221"/>
      <c r="I138" s="221"/>
      <c r="J138" s="221"/>
      <c r="K138" s="222"/>
      <c r="L138" s="221"/>
      <c r="M138" s="221"/>
      <c r="N138" s="223"/>
      <c r="O138" s="223"/>
      <c r="P138" s="223"/>
      <c r="Q138" s="223"/>
      <c r="R138" s="223"/>
      <c r="S138" s="223"/>
      <c r="T138" s="224"/>
      <c r="U138" s="221"/>
      <c r="V138" s="223"/>
      <c r="W138" s="223"/>
      <c r="X138" s="223"/>
      <c r="Y138" s="217"/>
      <c r="Z138" s="217"/>
      <c r="AA138" s="217"/>
      <c r="AB138" s="217"/>
      <c r="AC138" s="225"/>
      <c r="AD138" s="217"/>
      <c r="AE138" s="217"/>
      <c r="AF138" s="217"/>
    </row>
    <row r="139" spans="2:32" s="226" customFormat="1">
      <c r="B139" s="217"/>
      <c r="C139" s="217"/>
      <c r="D139" s="218"/>
      <c r="E139" s="219"/>
      <c r="F139" s="219"/>
      <c r="G139" s="228"/>
      <c r="H139" s="221"/>
      <c r="I139" s="221"/>
      <c r="J139" s="221"/>
      <c r="K139" s="222"/>
      <c r="L139" s="221"/>
      <c r="M139" s="221"/>
      <c r="N139" s="223"/>
      <c r="O139" s="223"/>
      <c r="P139" s="223"/>
      <c r="Q139" s="223"/>
      <c r="R139" s="223"/>
      <c r="S139" s="223"/>
      <c r="T139" s="224"/>
      <c r="U139" s="221"/>
      <c r="V139" s="223"/>
      <c r="W139" s="223"/>
      <c r="X139" s="223"/>
      <c r="Y139" s="217"/>
      <c r="Z139" s="217"/>
      <c r="AA139" s="217"/>
      <c r="AB139" s="217"/>
      <c r="AC139" s="225"/>
      <c r="AD139" s="217"/>
      <c r="AE139" s="217"/>
      <c r="AF139" s="217"/>
    </row>
    <row r="140" spans="2:32" s="226" customFormat="1">
      <c r="B140" s="227"/>
      <c r="C140" s="217"/>
      <c r="D140" s="218"/>
      <c r="E140" s="219"/>
      <c r="F140" s="219"/>
      <c r="G140" s="228"/>
      <c r="H140" s="221"/>
      <c r="I140" s="221"/>
      <c r="J140" s="221"/>
      <c r="K140" s="222"/>
      <c r="L140" s="221"/>
      <c r="M140" s="221"/>
      <c r="N140" s="223"/>
      <c r="O140" s="223"/>
      <c r="P140" s="223"/>
      <c r="Q140" s="223"/>
      <c r="R140" s="223"/>
      <c r="S140" s="223"/>
      <c r="T140" s="224"/>
      <c r="U140" s="221"/>
      <c r="V140" s="223"/>
      <c r="W140" s="223"/>
      <c r="X140" s="223"/>
      <c r="Y140" s="217"/>
      <c r="Z140" s="217"/>
      <c r="AA140" s="217"/>
      <c r="AB140" s="217"/>
      <c r="AC140" s="225"/>
      <c r="AD140" s="217"/>
      <c r="AE140" s="217"/>
      <c r="AF140" s="217"/>
    </row>
    <row r="141" spans="2:32" s="226" customFormat="1">
      <c r="B141" s="217"/>
      <c r="C141" s="217"/>
      <c r="D141" s="218"/>
      <c r="E141" s="219"/>
      <c r="F141" s="219"/>
      <c r="G141" s="228"/>
      <c r="H141" s="221"/>
      <c r="I141" s="221"/>
      <c r="J141" s="221"/>
      <c r="K141" s="222"/>
      <c r="L141" s="221"/>
      <c r="M141" s="221"/>
      <c r="N141" s="223"/>
      <c r="O141" s="223"/>
      <c r="P141" s="223"/>
      <c r="Q141" s="223"/>
      <c r="R141" s="223"/>
      <c r="S141" s="223"/>
      <c r="T141" s="224"/>
      <c r="U141" s="221"/>
      <c r="V141" s="223"/>
      <c r="W141" s="223"/>
      <c r="X141" s="223"/>
      <c r="Y141" s="217"/>
      <c r="Z141" s="217"/>
      <c r="AA141" s="217"/>
      <c r="AB141" s="217"/>
      <c r="AC141" s="225"/>
      <c r="AD141" s="217"/>
      <c r="AE141" s="217"/>
      <c r="AF141" s="217"/>
    </row>
    <row r="142" spans="2:32" s="226" customFormat="1">
      <c r="B142" s="217"/>
      <c r="C142" s="217"/>
      <c r="D142" s="218"/>
      <c r="E142" s="219"/>
      <c r="F142" s="219"/>
      <c r="G142" s="228"/>
      <c r="H142" s="221"/>
      <c r="I142" s="221"/>
      <c r="J142" s="221"/>
      <c r="K142" s="222"/>
      <c r="L142" s="221"/>
      <c r="M142" s="221"/>
      <c r="N142" s="223"/>
      <c r="O142" s="223"/>
      <c r="P142" s="223"/>
      <c r="Q142" s="223"/>
      <c r="R142" s="223"/>
      <c r="S142" s="223"/>
      <c r="T142" s="224"/>
      <c r="U142" s="221"/>
      <c r="V142" s="223"/>
      <c r="W142" s="223"/>
      <c r="X142" s="223"/>
      <c r="Y142" s="217"/>
      <c r="Z142" s="217"/>
      <c r="AA142" s="217"/>
      <c r="AB142" s="217"/>
      <c r="AC142" s="225"/>
      <c r="AD142" s="217"/>
      <c r="AE142" s="217"/>
      <c r="AF142" s="217"/>
    </row>
    <row r="143" spans="2:32" s="226" customFormat="1">
      <c r="B143" s="217"/>
      <c r="C143" s="217"/>
      <c r="D143" s="218"/>
      <c r="E143" s="219"/>
      <c r="F143" s="219"/>
      <c r="G143" s="228"/>
      <c r="H143" s="221"/>
      <c r="I143" s="221"/>
      <c r="J143" s="221"/>
      <c r="K143" s="222"/>
      <c r="L143" s="221"/>
      <c r="M143" s="221"/>
      <c r="N143" s="223"/>
      <c r="O143" s="223"/>
      <c r="P143" s="223"/>
      <c r="Q143" s="223"/>
      <c r="R143" s="223"/>
      <c r="S143" s="223"/>
      <c r="T143" s="224"/>
      <c r="U143" s="221"/>
      <c r="V143" s="223"/>
      <c r="W143" s="223"/>
      <c r="X143" s="223"/>
      <c r="Y143" s="217"/>
      <c r="Z143" s="217"/>
      <c r="AA143" s="217"/>
      <c r="AB143" s="217"/>
      <c r="AC143" s="225"/>
      <c r="AD143" s="217"/>
      <c r="AE143" s="217"/>
      <c r="AF143" s="217"/>
    </row>
    <row r="144" spans="2:32" s="226" customFormat="1">
      <c r="B144" s="217"/>
      <c r="C144" s="217"/>
      <c r="D144" s="218"/>
      <c r="E144" s="219"/>
      <c r="F144" s="219"/>
      <c r="G144" s="228"/>
      <c r="H144" s="221"/>
      <c r="I144" s="221"/>
      <c r="J144" s="221"/>
      <c r="K144" s="222"/>
      <c r="L144" s="221"/>
      <c r="M144" s="221"/>
      <c r="N144" s="223"/>
      <c r="O144" s="223"/>
      <c r="P144" s="223"/>
      <c r="Q144" s="223"/>
      <c r="R144" s="223"/>
      <c r="S144" s="223"/>
      <c r="T144" s="224"/>
      <c r="U144" s="221"/>
      <c r="V144" s="223"/>
      <c r="W144" s="223"/>
      <c r="X144" s="223"/>
      <c r="Y144" s="217"/>
      <c r="Z144" s="217"/>
      <c r="AA144" s="217"/>
      <c r="AB144" s="217"/>
      <c r="AC144" s="225"/>
      <c r="AD144" s="217"/>
      <c r="AE144" s="217"/>
      <c r="AF144" s="217"/>
    </row>
    <row r="145" spans="2:32" s="226" customFormat="1">
      <c r="B145" s="217"/>
      <c r="C145" s="217"/>
      <c r="D145" s="218"/>
      <c r="E145" s="219"/>
      <c r="F145" s="219"/>
      <c r="G145" s="228"/>
      <c r="H145" s="221"/>
      <c r="I145" s="221"/>
      <c r="J145" s="221"/>
      <c r="K145" s="222"/>
      <c r="L145" s="221"/>
      <c r="M145" s="221"/>
      <c r="N145" s="223"/>
      <c r="O145" s="223"/>
      <c r="P145" s="223"/>
      <c r="Q145" s="223"/>
      <c r="R145" s="223"/>
      <c r="S145" s="223"/>
      <c r="T145" s="224"/>
      <c r="U145" s="221"/>
      <c r="V145" s="223"/>
      <c r="W145" s="223"/>
      <c r="X145" s="223"/>
      <c r="Y145" s="217"/>
      <c r="Z145" s="217"/>
      <c r="AA145" s="217"/>
      <c r="AB145" s="217"/>
      <c r="AC145" s="225"/>
      <c r="AD145" s="217"/>
      <c r="AE145" s="217"/>
      <c r="AF145" s="217"/>
    </row>
    <row r="146" spans="2:32" s="226" customFormat="1">
      <c r="B146" s="217"/>
      <c r="C146" s="217"/>
      <c r="D146" s="218"/>
      <c r="E146" s="219"/>
      <c r="F146" s="219"/>
      <c r="G146" s="228"/>
      <c r="H146" s="221"/>
      <c r="I146" s="221"/>
      <c r="J146" s="221"/>
      <c r="K146" s="222"/>
      <c r="L146" s="221"/>
      <c r="M146" s="221"/>
      <c r="N146" s="223"/>
      <c r="O146" s="223"/>
      <c r="P146" s="223"/>
      <c r="Q146" s="223"/>
      <c r="R146" s="223"/>
      <c r="S146" s="223"/>
      <c r="T146" s="224"/>
      <c r="U146" s="221"/>
      <c r="V146" s="223"/>
      <c r="W146" s="223"/>
      <c r="X146" s="223"/>
      <c r="Y146" s="217"/>
      <c r="Z146" s="217"/>
      <c r="AA146" s="217"/>
      <c r="AB146" s="217"/>
      <c r="AC146" s="225"/>
      <c r="AD146" s="217"/>
      <c r="AE146" s="217"/>
      <c r="AF146" s="217"/>
    </row>
    <row r="147" spans="2:32" s="226" customFormat="1">
      <c r="B147" s="217"/>
      <c r="C147" s="217"/>
      <c r="D147" s="218"/>
      <c r="E147" s="219"/>
      <c r="F147" s="219"/>
      <c r="G147" s="228"/>
      <c r="H147" s="221"/>
      <c r="I147" s="221"/>
      <c r="J147" s="221"/>
      <c r="K147" s="222"/>
      <c r="L147" s="221"/>
      <c r="M147" s="221"/>
      <c r="N147" s="223"/>
      <c r="O147" s="223"/>
      <c r="P147" s="223"/>
      <c r="Q147" s="223"/>
      <c r="R147" s="223"/>
      <c r="S147" s="223"/>
      <c r="T147" s="224"/>
      <c r="U147" s="221"/>
      <c r="V147" s="223"/>
      <c r="W147" s="223"/>
      <c r="X147" s="223"/>
      <c r="Y147" s="217"/>
      <c r="Z147" s="217"/>
      <c r="AA147" s="217"/>
      <c r="AB147" s="217"/>
      <c r="AC147" s="225"/>
      <c r="AD147" s="217"/>
      <c r="AE147" s="217"/>
      <c r="AF147" s="217"/>
    </row>
    <row r="148" spans="2:32" s="226" customFormat="1">
      <c r="B148" s="217"/>
      <c r="C148" s="217"/>
      <c r="D148" s="218"/>
      <c r="E148" s="219"/>
      <c r="F148" s="219"/>
      <c r="G148" s="228"/>
      <c r="H148" s="221"/>
      <c r="I148" s="221"/>
      <c r="J148" s="221"/>
      <c r="K148" s="222"/>
      <c r="L148" s="221"/>
      <c r="M148" s="221"/>
      <c r="N148" s="223"/>
      <c r="O148" s="223"/>
      <c r="P148" s="223"/>
      <c r="Q148" s="223"/>
      <c r="R148" s="223"/>
      <c r="S148" s="223"/>
      <c r="T148" s="224"/>
      <c r="U148" s="221"/>
      <c r="V148" s="223"/>
      <c r="W148" s="223"/>
      <c r="X148" s="223"/>
      <c r="Y148" s="217"/>
      <c r="Z148" s="217"/>
      <c r="AA148" s="217"/>
      <c r="AB148" s="217"/>
      <c r="AC148" s="225"/>
      <c r="AD148" s="217"/>
      <c r="AE148" s="217"/>
      <c r="AF148" s="217"/>
    </row>
    <row r="149" spans="2:32" s="226" customFormat="1">
      <c r="B149" s="217"/>
      <c r="C149" s="217"/>
      <c r="D149" s="218"/>
      <c r="E149" s="219"/>
      <c r="F149" s="219"/>
      <c r="G149" s="228"/>
      <c r="H149" s="221"/>
      <c r="I149" s="221"/>
      <c r="J149" s="221"/>
      <c r="K149" s="222"/>
      <c r="L149" s="221"/>
      <c r="M149" s="221"/>
      <c r="N149" s="223"/>
      <c r="O149" s="223"/>
      <c r="P149" s="223"/>
      <c r="Q149" s="223"/>
      <c r="R149" s="223"/>
      <c r="S149" s="223"/>
      <c r="T149" s="224"/>
      <c r="U149" s="221"/>
      <c r="V149" s="223"/>
      <c r="W149" s="223"/>
      <c r="X149" s="223"/>
      <c r="Y149" s="217"/>
      <c r="Z149" s="217"/>
      <c r="AA149" s="217"/>
      <c r="AB149" s="217"/>
      <c r="AC149" s="225"/>
      <c r="AD149" s="217"/>
      <c r="AE149" s="217"/>
      <c r="AF149" s="217"/>
    </row>
    <row r="150" spans="2:32" s="226" customFormat="1">
      <c r="B150" s="217"/>
      <c r="C150" s="217"/>
      <c r="D150" s="218"/>
      <c r="E150" s="219"/>
      <c r="F150" s="219"/>
      <c r="G150" s="228"/>
      <c r="H150" s="221"/>
      <c r="I150" s="221"/>
      <c r="J150" s="221"/>
      <c r="K150" s="222"/>
      <c r="L150" s="221"/>
      <c r="M150" s="221"/>
      <c r="N150" s="223"/>
      <c r="O150" s="223"/>
      <c r="P150" s="223"/>
      <c r="Q150" s="223"/>
      <c r="R150" s="223"/>
      <c r="S150" s="223"/>
      <c r="T150" s="224"/>
      <c r="U150" s="221"/>
      <c r="V150" s="223"/>
      <c r="W150" s="223"/>
      <c r="X150" s="223"/>
      <c r="Y150" s="217"/>
      <c r="Z150" s="217"/>
      <c r="AA150" s="217"/>
      <c r="AB150" s="217"/>
      <c r="AC150" s="225"/>
      <c r="AD150" s="217"/>
      <c r="AE150" s="217"/>
      <c r="AF150" s="217"/>
    </row>
    <row r="151" spans="2:32" s="226" customFormat="1">
      <c r="B151" s="227"/>
      <c r="C151" s="217"/>
      <c r="D151" s="218"/>
      <c r="E151" s="219"/>
      <c r="F151" s="219"/>
      <c r="G151" s="228"/>
      <c r="H151" s="221"/>
      <c r="I151" s="221"/>
      <c r="J151" s="221"/>
      <c r="K151" s="222"/>
      <c r="L151" s="221"/>
      <c r="M151" s="221"/>
      <c r="N151" s="223"/>
      <c r="O151" s="223"/>
      <c r="P151" s="223"/>
      <c r="Q151" s="223"/>
      <c r="R151" s="223"/>
      <c r="S151" s="223"/>
      <c r="T151" s="224"/>
      <c r="U151" s="221"/>
      <c r="V151" s="223"/>
      <c r="W151" s="223"/>
      <c r="X151" s="223"/>
      <c r="Y151" s="217"/>
      <c r="Z151" s="217"/>
      <c r="AA151" s="217"/>
      <c r="AB151" s="217"/>
      <c r="AC151" s="225"/>
      <c r="AD151" s="217"/>
      <c r="AE151" s="217"/>
      <c r="AF151" s="217"/>
    </row>
    <row r="152" spans="2:32" s="226" customFormat="1">
      <c r="B152" s="217"/>
      <c r="C152" s="217"/>
      <c r="D152" s="218"/>
      <c r="E152" s="219"/>
      <c r="F152" s="219"/>
      <c r="G152" s="228"/>
      <c r="H152" s="221"/>
      <c r="I152" s="221"/>
      <c r="J152" s="221"/>
      <c r="K152" s="222"/>
      <c r="L152" s="221"/>
      <c r="M152" s="221"/>
      <c r="N152" s="223"/>
      <c r="O152" s="223"/>
      <c r="P152" s="223"/>
      <c r="Q152" s="223"/>
      <c r="R152" s="223"/>
      <c r="S152" s="223"/>
      <c r="T152" s="224"/>
      <c r="U152" s="221"/>
      <c r="V152" s="223"/>
      <c r="W152" s="223"/>
      <c r="X152" s="223"/>
      <c r="Y152" s="217"/>
      <c r="Z152" s="217"/>
      <c r="AA152" s="217"/>
      <c r="AB152" s="217"/>
      <c r="AC152" s="225"/>
      <c r="AD152" s="217"/>
      <c r="AE152" s="217"/>
      <c r="AF152" s="217"/>
    </row>
    <row r="153" spans="2:32" s="226" customFormat="1">
      <c r="B153" s="217"/>
      <c r="C153" s="217"/>
      <c r="D153" s="218"/>
      <c r="E153" s="219"/>
      <c r="F153" s="219"/>
      <c r="G153" s="228"/>
      <c r="H153" s="221"/>
      <c r="I153" s="221"/>
      <c r="J153" s="221"/>
      <c r="K153" s="222"/>
      <c r="L153" s="221"/>
      <c r="M153" s="221"/>
      <c r="N153" s="223"/>
      <c r="O153" s="223"/>
      <c r="P153" s="223"/>
      <c r="Q153" s="223"/>
      <c r="R153" s="223"/>
      <c r="S153" s="223"/>
      <c r="T153" s="224"/>
      <c r="U153" s="221"/>
      <c r="V153" s="223"/>
      <c r="W153" s="223"/>
      <c r="X153" s="223"/>
      <c r="Y153" s="217"/>
      <c r="Z153" s="217"/>
      <c r="AA153" s="217"/>
      <c r="AB153" s="217"/>
      <c r="AC153" s="225"/>
      <c r="AD153" s="217"/>
      <c r="AE153" s="217"/>
      <c r="AF153" s="217"/>
    </row>
    <row r="154" spans="2:32" s="226" customFormat="1">
      <c r="B154" s="217"/>
      <c r="C154" s="217"/>
      <c r="D154" s="218"/>
      <c r="E154" s="219"/>
      <c r="F154" s="219"/>
      <c r="G154" s="228"/>
      <c r="H154" s="221"/>
      <c r="I154" s="221"/>
      <c r="J154" s="221"/>
      <c r="K154" s="222"/>
      <c r="L154" s="221"/>
      <c r="M154" s="221"/>
      <c r="N154" s="223"/>
      <c r="O154" s="223"/>
      <c r="P154" s="223"/>
      <c r="Q154" s="223"/>
      <c r="R154" s="223"/>
      <c r="S154" s="223"/>
      <c r="T154" s="224"/>
      <c r="U154" s="221"/>
      <c r="V154" s="223"/>
      <c r="W154" s="223"/>
      <c r="X154" s="223"/>
      <c r="Y154" s="217"/>
      <c r="Z154" s="217"/>
      <c r="AA154" s="217"/>
      <c r="AB154" s="217"/>
      <c r="AC154" s="225"/>
      <c r="AD154" s="217"/>
      <c r="AE154" s="217"/>
      <c r="AF154" s="217"/>
    </row>
    <row r="155" spans="2:32" s="226" customFormat="1">
      <c r="B155" s="217"/>
      <c r="C155" s="217"/>
      <c r="D155" s="218"/>
      <c r="E155" s="219"/>
      <c r="F155" s="219"/>
      <c r="G155" s="228"/>
      <c r="H155" s="221"/>
      <c r="I155" s="221"/>
      <c r="J155" s="221"/>
      <c r="K155" s="222"/>
      <c r="L155" s="221"/>
      <c r="M155" s="221"/>
      <c r="N155" s="223"/>
      <c r="O155" s="223"/>
      <c r="P155" s="223"/>
      <c r="Q155" s="223"/>
      <c r="R155" s="223"/>
      <c r="S155" s="223"/>
      <c r="T155" s="224"/>
      <c r="U155" s="221"/>
      <c r="V155" s="223"/>
      <c r="W155" s="223"/>
      <c r="X155" s="223"/>
      <c r="Y155" s="217"/>
      <c r="Z155" s="217"/>
      <c r="AA155" s="217"/>
      <c r="AB155" s="217"/>
      <c r="AC155" s="225"/>
      <c r="AD155" s="217"/>
      <c r="AE155" s="217"/>
      <c r="AF155" s="217"/>
    </row>
    <row r="156" spans="2:32" s="226" customFormat="1">
      <c r="B156" s="217"/>
      <c r="C156" s="217"/>
      <c r="D156" s="218"/>
      <c r="E156" s="219"/>
      <c r="F156" s="219"/>
      <c r="G156" s="228"/>
      <c r="H156" s="221"/>
      <c r="I156" s="221"/>
      <c r="J156" s="221"/>
      <c r="K156" s="222"/>
      <c r="L156" s="221"/>
      <c r="M156" s="221"/>
      <c r="N156" s="223"/>
      <c r="O156" s="223"/>
      <c r="P156" s="223"/>
      <c r="Q156" s="223"/>
      <c r="R156" s="223"/>
      <c r="S156" s="223"/>
      <c r="T156" s="224"/>
      <c r="U156" s="221"/>
      <c r="V156" s="223"/>
      <c r="W156" s="223"/>
      <c r="X156" s="223"/>
      <c r="Y156" s="217"/>
      <c r="Z156" s="217"/>
      <c r="AA156" s="217"/>
      <c r="AB156" s="217"/>
      <c r="AC156" s="225"/>
      <c r="AD156" s="217"/>
      <c r="AE156" s="217"/>
      <c r="AF156" s="217"/>
    </row>
    <row r="157" spans="2:32" s="226" customFormat="1">
      <c r="B157" s="217"/>
      <c r="C157" s="217"/>
      <c r="D157" s="218"/>
      <c r="E157" s="219"/>
      <c r="F157" s="219"/>
      <c r="G157" s="228"/>
      <c r="H157" s="221"/>
      <c r="I157" s="221"/>
      <c r="J157" s="221"/>
      <c r="K157" s="222"/>
      <c r="L157" s="221"/>
      <c r="M157" s="221"/>
      <c r="N157" s="223"/>
      <c r="O157" s="223"/>
      <c r="P157" s="223"/>
      <c r="Q157" s="223"/>
      <c r="R157" s="223"/>
      <c r="S157" s="223"/>
      <c r="T157" s="224"/>
      <c r="U157" s="221"/>
      <c r="V157" s="223"/>
      <c r="W157" s="223"/>
      <c r="X157" s="223"/>
      <c r="Y157" s="217"/>
      <c r="Z157" s="217"/>
      <c r="AA157" s="217"/>
      <c r="AB157" s="217"/>
      <c r="AC157" s="225"/>
      <c r="AD157" s="217"/>
      <c r="AE157" s="217"/>
      <c r="AF157" s="217"/>
    </row>
    <row r="158" spans="2:32" s="226" customFormat="1">
      <c r="B158" s="217"/>
      <c r="C158" s="217"/>
      <c r="D158" s="218"/>
      <c r="E158" s="219"/>
      <c r="F158" s="219"/>
      <c r="G158" s="228"/>
      <c r="H158" s="221"/>
      <c r="I158" s="221"/>
      <c r="J158" s="221"/>
      <c r="K158" s="222"/>
      <c r="L158" s="221"/>
      <c r="M158" s="221"/>
      <c r="N158" s="223"/>
      <c r="O158" s="223"/>
      <c r="P158" s="223"/>
      <c r="Q158" s="223"/>
      <c r="R158" s="223"/>
      <c r="S158" s="223"/>
      <c r="T158" s="224"/>
      <c r="U158" s="221"/>
      <c r="V158" s="223"/>
      <c r="W158" s="223"/>
      <c r="X158" s="223"/>
      <c r="Y158" s="217"/>
      <c r="Z158" s="217"/>
      <c r="AA158" s="217"/>
      <c r="AB158" s="217"/>
      <c r="AC158" s="225"/>
      <c r="AD158" s="217"/>
      <c r="AE158" s="217"/>
      <c r="AF158" s="217"/>
    </row>
    <row r="159" spans="2:32" s="226" customFormat="1">
      <c r="B159" s="217"/>
      <c r="C159" s="217"/>
      <c r="D159" s="218"/>
      <c r="E159" s="219"/>
      <c r="F159" s="219"/>
      <c r="G159" s="228"/>
      <c r="H159" s="221"/>
      <c r="I159" s="221"/>
      <c r="J159" s="221"/>
      <c r="K159" s="222"/>
      <c r="L159" s="221"/>
      <c r="M159" s="221"/>
      <c r="N159" s="223"/>
      <c r="O159" s="223"/>
      <c r="P159" s="223"/>
      <c r="Q159" s="223"/>
      <c r="R159" s="223"/>
      <c r="S159" s="223"/>
      <c r="T159" s="224"/>
      <c r="U159" s="221"/>
      <c r="V159" s="223"/>
      <c r="W159" s="223"/>
      <c r="X159" s="223"/>
      <c r="Y159" s="217"/>
      <c r="Z159" s="217"/>
      <c r="AA159" s="217"/>
      <c r="AB159" s="217"/>
      <c r="AC159" s="225"/>
      <c r="AD159" s="217"/>
      <c r="AE159" s="217"/>
      <c r="AF159" s="217"/>
    </row>
    <row r="160" spans="2:32" s="226" customFormat="1">
      <c r="B160" s="217"/>
      <c r="C160" s="217"/>
      <c r="D160" s="218"/>
      <c r="E160" s="219"/>
      <c r="F160" s="219"/>
      <c r="G160" s="228"/>
      <c r="H160" s="221"/>
      <c r="I160" s="221"/>
      <c r="J160" s="221"/>
      <c r="K160" s="222"/>
      <c r="L160" s="221"/>
      <c r="M160" s="221"/>
      <c r="N160" s="223"/>
      <c r="O160" s="223"/>
      <c r="P160" s="223"/>
      <c r="Q160" s="223"/>
      <c r="R160" s="223"/>
      <c r="S160" s="223"/>
      <c r="T160" s="224"/>
      <c r="U160" s="221"/>
      <c r="V160" s="223"/>
      <c r="W160" s="223"/>
      <c r="X160" s="223"/>
      <c r="Y160" s="217"/>
      <c r="Z160" s="217"/>
      <c r="AA160" s="217"/>
      <c r="AB160" s="217"/>
      <c r="AC160" s="225"/>
      <c r="AD160" s="217"/>
      <c r="AE160" s="217"/>
      <c r="AF160" s="217"/>
    </row>
    <row r="161" spans="2:32" s="226" customFormat="1">
      <c r="B161" s="217"/>
      <c r="C161" s="217"/>
      <c r="D161" s="218"/>
      <c r="E161" s="219"/>
      <c r="F161" s="219"/>
      <c r="G161" s="228"/>
      <c r="H161" s="221"/>
      <c r="I161" s="221"/>
      <c r="J161" s="221"/>
      <c r="K161" s="222"/>
      <c r="L161" s="221"/>
      <c r="M161" s="221"/>
      <c r="N161" s="223"/>
      <c r="O161" s="223"/>
      <c r="P161" s="223"/>
      <c r="Q161" s="223"/>
      <c r="R161" s="223"/>
      <c r="S161" s="223"/>
      <c r="T161" s="224"/>
      <c r="U161" s="221"/>
      <c r="V161" s="223"/>
      <c r="W161" s="223"/>
      <c r="X161" s="223"/>
      <c r="Y161" s="217"/>
      <c r="Z161" s="217"/>
      <c r="AA161" s="217"/>
      <c r="AB161" s="217"/>
      <c r="AC161" s="225"/>
      <c r="AD161" s="217"/>
      <c r="AE161" s="217"/>
      <c r="AF161" s="217"/>
    </row>
    <row r="162" spans="2:32" s="226" customFormat="1">
      <c r="B162" s="227"/>
      <c r="C162" s="217"/>
      <c r="D162" s="218"/>
      <c r="E162" s="219"/>
      <c r="F162" s="219"/>
      <c r="G162" s="228"/>
      <c r="H162" s="221"/>
      <c r="I162" s="221"/>
      <c r="J162" s="221"/>
      <c r="K162" s="222"/>
      <c r="L162" s="221"/>
      <c r="M162" s="221"/>
      <c r="N162" s="223"/>
      <c r="O162" s="223"/>
      <c r="P162" s="223"/>
      <c r="Q162" s="223"/>
      <c r="R162" s="223"/>
      <c r="S162" s="223"/>
      <c r="T162" s="224"/>
      <c r="U162" s="221"/>
      <c r="V162" s="223"/>
      <c r="W162" s="223"/>
      <c r="X162" s="223"/>
      <c r="Y162" s="217"/>
      <c r="Z162" s="217"/>
      <c r="AA162" s="217"/>
      <c r="AB162" s="217"/>
      <c r="AC162" s="225"/>
      <c r="AD162" s="217"/>
      <c r="AE162" s="217"/>
      <c r="AF162" s="217"/>
    </row>
    <row r="163" spans="2:32" s="226" customFormat="1">
      <c r="B163" s="217"/>
      <c r="C163" s="217"/>
      <c r="D163" s="218"/>
      <c r="E163" s="219"/>
      <c r="F163" s="219"/>
      <c r="G163" s="228"/>
      <c r="H163" s="221"/>
      <c r="I163" s="221"/>
      <c r="J163" s="221"/>
      <c r="K163" s="222"/>
      <c r="L163" s="221"/>
      <c r="M163" s="221"/>
      <c r="N163" s="223"/>
      <c r="O163" s="223"/>
      <c r="P163" s="223"/>
      <c r="Q163" s="223"/>
      <c r="R163" s="223"/>
      <c r="S163" s="223"/>
      <c r="T163" s="224"/>
      <c r="U163" s="221"/>
      <c r="V163" s="223"/>
      <c r="W163" s="223"/>
      <c r="X163" s="223"/>
      <c r="Y163" s="217"/>
      <c r="Z163" s="217"/>
      <c r="AA163" s="217"/>
      <c r="AB163" s="217"/>
      <c r="AC163" s="225"/>
      <c r="AD163" s="217"/>
      <c r="AE163" s="217"/>
      <c r="AF163" s="217"/>
    </row>
    <row r="164" spans="2:32" s="226" customFormat="1">
      <c r="B164" s="227"/>
      <c r="C164" s="217"/>
      <c r="D164" s="218"/>
      <c r="E164" s="219"/>
      <c r="F164" s="219"/>
      <c r="G164" s="228"/>
      <c r="H164" s="221"/>
      <c r="I164" s="221"/>
      <c r="J164" s="221"/>
      <c r="K164" s="222"/>
      <c r="L164" s="221"/>
      <c r="M164" s="221"/>
      <c r="N164" s="223"/>
      <c r="O164" s="223"/>
      <c r="P164" s="223"/>
      <c r="Q164" s="223"/>
      <c r="R164" s="223"/>
      <c r="S164" s="223"/>
      <c r="T164" s="224"/>
      <c r="U164" s="221"/>
      <c r="V164" s="223"/>
      <c r="W164" s="223"/>
      <c r="X164" s="223"/>
      <c r="Y164" s="217"/>
      <c r="Z164" s="217"/>
      <c r="AA164" s="217"/>
      <c r="AB164" s="217"/>
      <c r="AC164" s="225"/>
      <c r="AD164" s="217"/>
      <c r="AE164" s="217"/>
      <c r="AF164" s="217"/>
    </row>
    <row r="165" spans="2:32" s="226" customFormat="1">
      <c r="B165" s="217"/>
      <c r="C165" s="217"/>
      <c r="D165" s="218"/>
      <c r="E165" s="219"/>
      <c r="F165" s="219"/>
      <c r="G165" s="228"/>
      <c r="H165" s="221"/>
      <c r="I165" s="221"/>
      <c r="J165" s="221"/>
      <c r="K165" s="222"/>
      <c r="L165" s="221"/>
      <c r="M165" s="221"/>
      <c r="N165" s="223"/>
      <c r="O165" s="223"/>
      <c r="P165" s="223"/>
      <c r="Q165" s="223"/>
      <c r="R165" s="223"/>
      <c r="S165" s="223"/>
      <c r="T165" s="224"/>
      <c r="U165" s="221"/>
      <c r="V165" s="223"/>
      <c r="W165" s="223"/>
      <c r="X165" s="223"/>
      <c r="Y165" s="217"/>
      <c r="Z165" s="217"/>
      <c r="AA165" s="217"/>
      <c r="AB165" s="217"/>
      <c r="AC165" s="225"/>
      <c r="AD165" s="217"/>
      <c r="AE165" s="217"/>
      <c r="AF165" s="217"/>
    </row>
    <row r="166" spans="2:32" s="226" customFormat="1">
      <c r="B166" s="227"/>
      <c r="C166" s="217"/>
      <c r="D166" s="218"/>
      <c r="E166" s="219"/>
      <c r="F166" s="219"/>
      <c r="G166" s="228"/>
      <c r="H166" s="221"/>
      <c r="I166" s="221"/>
      <c r="J166" s="221"/>
      <c r="K166" s="222"/>
      <c r="L166" s="221"/>
      <c r="M166" s="221"/>
      <c r="N166" s="223"/>
      <c r="O166" s="223"/>
      <c r="P166" s="223"/>
      <c r="Q166" s="223"/>
      <c r="R166" s="223"/>
      <c r="S166" s="223"/>
      <c r="T166" s="224"/>
      <c r="U166" s="221"/>
      <c r="V166" s="223"/>
      <c r="W166" s="223"/>
      <c r="X166" s="223"/>
      <c r="Y166" s="217"/>
      <c r="Z166" s="217"/>
      <c r="AA166" s="217"/>
      <c r="AB166" s="217"/>
      <c r="AC166" s="225"/>
      <c r="AD166" s="217"/>
      <c r="AE166" s="217"/>
      <c r="AF166" s="217"/>
    </row>
    <row r="167" spans="2:32" s="226" customFormat="1">
      <c r="B167" s="217"/>
      <c r="C167" s="217"/>
      <c r="D167" s="218"/>
      <c r="E167" s="219"/>
      <c r="F167" s="219"/>
      <c r="G167" s="228"/>
      <c r="H167" s="221"/>
      <c r="I167" s="221"/>
      <c r="J167" s="221"/>
      <c r="K167" s="222"/>
      <c r="L167" s="221"/>
      <c r="M167" s="221"/>
      <c r="N167" s="223"/>
      <c r="O167" s="223"/>
      <c r="P167" s="223"/>
      <c r="Q167" s="223"/>
      <c r="R167" s="223"/>
      <c r="S167" s="223"/>
      <c r="T167" s="224"/>
      <c r="U167" s="221"/>
      <c r="V167" s="223"/>
      <c r="W167" s="223"/>
      <c r="X167" s="223"/>
      <c r="Y167" s="217"/>
      <c r="Z167" s="217"/>
      <c r="AA167" s="217"/>
      <c r="AB167" s="217"/>
      <c r="AC167" s="225"/>
      <c r="AD167" s="217"/>
      <c r="AE167" s="217"/>
      <c r="AF167" s="217"/>
    </row>
    <row r="168" spans="2:32" s="226" customFormat="1">
      <c r="B168" s="227"/>
      <c r="C168" s="217"/>
      <c r="D168" s="218"/>
      <c r="E168" s="219"/>
      <c r="F168" s="219"/>
      <c r="G168" s="228"/>
      <c r="H168" s="221"/>
      <c r="I168" s="221"/>
      <c r="J168" s="221"/>
      <c r="K168" s="222"/>
      <c r="L168" s="221"/>
      <c r="M168" s="221"/>
      <c r="N168" s="223"/>
      <c r="O168" s="223"/>
      <c r="P168" s="223"/>
      <c r="Q168" s="223"/>
      <c r="R168" s="223"/>
      <c r="S168" s="223"/>
      <c r="T168" s="224"/>
      <c r="U168" s="221"/>
      <c r="V168" s="223"/>
      <c r="W168" s="223"/>
      <c r="X168" s="223"/>
      <c r="Y168" s="217"/>
      <c r="Z168" s="217"/>
      <c r="AA168" s="217"/>
      <c r="AB168" s="217"/>
      <c r="AC168" s="225"/>
      <c r="AD168" s="217"/>
      <c r="AE168" s="217"/>
      <c r="AF168" s="217"/>
    </row>
    <row r="169" spans="2:32" s="226" customFormat="1">
      <c r="B169" s="217"/>
      <c r="C169" s="217"/>
      <c r="D169" s="218"/>
      <c r="E169" s="219"/>
      <c r="F169" s="219"/>
      <c r="G169" s="228"/>
      <c r="H169" s="221"/>
      <c r="I169" s="221"/>
      <c r="J169" s="221"/>
      <c r="K169" s="222"/>
      <c r="L169" s="221"/>
      <c r="M169" s="221"/>
      <c r="N169" s="223"/>
      <c r="O169" s="223"/>
      <c r="P169" s="223"/>
      <c r="Q169" s="223"/>
      <c r="R169" s="223"/>
      <c r="S169" s="223"/>
      <c r="T169" s="224"/>
      <c r="U169" s="221"/>
      <c r="V169" s="223"/>
      <c r="W169" s="223"/>
      <c r="X169" s="223"/>
      <c r="Y169" s="217"/>
      <c r="Z169" s="217"/>
      <c r="AA169" s="217"/>
      <c r="AB169" s="217"/>
      <c r="AC169" s="225"/>
      <c r="AD169" s="217"/>
      <c r="AE169" s="217"/>
      <c r="AF169" s="217"/>
    </row>
    <row r="170" spans="2:32" s="226" customFormat="1">
      <c r="B170" s="217"/>
      <c r="C170" s="217"/>
      <c r="D170" s="218"/>
      <c r="E170" s="219"/>
      <c r="F170" s="219"/>
      <c r="G170" s="228"/>
      <c r="H170" s="221"/>
      <c r="I170" s="221"/>
      <c r="J170" s="221"/>
      <c r="K170" s="222"/>
      <c r="L170" s="221"/>
      <c r="M170" s="221"/>
      <c r="N170" s="223"/>
      <c r="O170" s="223"/>
      <c r="P170" s="223"/>
      <c r="Q170" s="223"/>
      <c r="R170" s="223"/>
      <c r="S170" s="223"/>
      <c r="T170" s="224"/>
      <c r="U170" s="221"/>
      <c r="V170" s="223"/>
      <c r="W170" s="223"/>
      <c r="X170" s="223"/>
      <c r="Y170" s="217"/>
      <c r="Z170" s="217"/>
      <c r="AA170" s="217"/>
      <c r="AB170" s="217"/>
      <c r="AC170" s="225"/>
      <c r="AD170" s="217"/>
      <c r="AE170" s="217"/>
      <c r="AF170" s="217"/>
    </row>
    <row r="171" spans="2:32" s="226" customFormat="1">
      <c r="B171" s="217"/>
      <c r="C171" s="217"/>
      <c r="D171" s="218"/>
      <c r="E171" s="219"/>
      <c r="F171" s="219"/>
      <c r="G171" s="228"/>
      <c r="H171" s="221"/>
      <c r="I171" s="221"/>
      <c r="J171" s="221"/>
      <c r="K171" s="222"/>
      <c r="L171" s="221"/>
      <c r="M171" s="221"/>
      <c r="N171" s="223"/>
      <c r="O171" s="223"/>
      <c r="P171" s="223"/>
      <c r="Q171" s="223"/>
      <c r="R171" s="223"/>
      <c r="S171" s="223"/>
      <c r="T171" s="224"/>
      <c r="U171" s="221"/>
      <c r="V171" s="223"/>
      <c r="W171" s="223"/>
      <c r="X171" s="223"/>
      <c r="Y171" s="217"/>
      <c r="Z171" s="217"/>
      <c r="AA171" s="217"/>
      <c r="AB171" s="217"/>
      <c r="AC171" s="225"/>
      <c r="AD171" s="217"/>
      <c r="AE171" s="217"/>
      <c r="AF171" s="217"/>
    </row>
    <row r="172" spans="2:32" s="226" customFormat="1">
      <c r="B172" s="217"/>
      <c r="C172" s="217"/>
      <c r="D172" s="218"/>
      <c r="E172" s="219"/>
      <c r="F172" s="219"/>
      <c r="G172" s="228"/>
      <c r="H172" s="221"/>
      <c r="I172" s="221"/>
      <c r="J172" s="221"/>
      <c r="K172" s="222"/>
      <c r="L172" s="221"/>
      <c r="M172" s="221"/>
      <c r="N172" s="223"/>
      <c r="O172" s="223"/>
      <c r="P172" s="223"/>
      <c r="Q172" s="223"/>
      <c r="R172" s="223"/>
      <c r="S172" s="223"/>
      <c r="T172" s="224"/>
      <c r="U172" s="221"/>
      <c r="V172" s="223"/>
      <c r="W172" s="223"/>
      <c r="X172" s="223"/>
      <c r="Y172" s="217"/>
      <c r="Z172" s="217"/>
      <c r="AA172" s="217"/>
      <c r="AB172" s="217"/>
      <c r="AC172" s="225"/>
      <c r="AD172" s="217"/>
      <c r="AE172" s="217"/>
      <c r="AF172" s="217"/>
    </row>
    <row r="173" spans="2:32" s="226" customFormat="1">
      <c r="B173" s="217"/>
      <c r="C173" s="217"/>
      <c r="D173" s="218"/>
      <c r="E173" s="219"/>
      <c r="F173" s="219"/>
      <c r="G173" s="228"/>
      <c r="H173" s="221"/>
      <c r="I173" s="221"/>
      <c r="J173" s="221"/>
      <c r="K173" s="222"/>
      <c r="L173" s="221"/>
      <c r="M173" s="221"/>
      <c r="N173" s="223"/>
      <c r="O173" s="223"/>
      <c r="P173" s="223"/>
      <c r="Q173" s="223"/>
      <c r="R173" s="223"/>
      <c r="S173" s="223"/>
      <c r="T173" s="224"/>
      <c r="U173" s="221"/>
      <c r="V173" s="223"/>
      <c r="W173" s="223"/>
      <c r="X173" s="223"/>
      <c r="Y173" s="217"/>
      <c r="Z173" s="217"/>
      <c r="AA173" s="217"/>
      <c r="AB173" s="217"/>
      <c r="AC173" s="225"/>
      <c r="AD173" s="217"/>
      <c r="AE173" s="217"/>
      <c r="AF173" s="217"/>
    </row>
    <row r="174" spans="2:32" s="226" customFormat="1">
      <c r="B174" s="217"/>
      <c r="C174" s="217"/>
      <c r="D174" s="218"/>
      <c r="E174" s="219"/>
      <c r="F174" s="219"/>
      <c r="G174" s="228"/>
      <c r="H174" s="221"/>
      <c r="I174" s="221"/>
      <c r="J174" s="221"/>
      <c r="K174" s="229"/>
      <c r="L174" s="221"/>
      <c r="M174" s="221"/>
      <c r="N174" s="223"/>
      <c r="O174" s="223"/>
      <c r="P174" s="223"/>
      <c r="Q174" s="223"/>
      <c r="R174" s="223"/>
      <c r="S174" s="223"/>
      <c r="T174" s="224"/>
      <c r="U174" s="221"/>
      <c r="V174" s="223"/>
      <c r="W174" s="223"/>
      <c r="X174" s="223"/>
      <c r="Y174" s="217"/>
      <c r="Z174" s="217"/>
      <c r="AA174" s="217"/>
      <c r="AB174" s="217"/>
      <c r="AC174" s="225"/>
      <c r="AD174" s="217"/>
      <c r="AE174" s="217"/>
      <c r="AF174" s="217"/>
    </row>
    <row r="175" spans="2:32" s="226" customFormat="1">
      <c r="B175" s="217"/>
      <c r="C175" s="217"/>
      <c r="D175" s="218"/>
      <c r="E175" s="219"/>
      <c r="F175" s="219"/>
      <c r="G175" s="228"/>
      <c r="H175" s="221"/>
      <c r="I175" s="221"/>
      <c r="J175" s="221"/>
      <c r="K175" s="229"/>
      <c r="L175" s="221"/>
      <c r="M175" s="221"/>
      <c r="N175" s="223"/>
      <c r="O175" s="223"/>
      <c r="P175" s="223"/>
      <c r="Q175" s="223"/>
      <c r="R175" s="223"/>
      <c r="S175" s="223"/>
      <c r="T175" s="224"/>
      <c r="U175" s="221"/>
      <c r="V175" s="223"/>
      <c r="W175" s="223"/>
      <c r="X175" s="223"/>
      <c r="Y175" s="217"/>
      <c r="Z175" s="217"/>
      <c r="AA175" s="217"/>
      <c r="AB175" s="217"/>
      <c r="AC175" s="225"/>
      <c r="AD175" s="217"/>
      <c r="AE175" s="217"/>
      <c r="AF175" s="217"/>
    </row>
    <row r="176" spans="2:32" s="226" customFormat="1">
      <c r="B176" s="217"/>
      <c r="C176" s="217"/>
      <c r="D176" s="218"/>
      <c r="E176" s="219"/>
      <c r="F176" s="219"/>
      <c r="G176" s="228"/>
      <c r="H176" s="221"/>
      <c r="I176" s="221"/>
      <c r="J176" s="221"/>
      <c r="K176" s="229"/>
      <c r="L176" s="221"/>
      <c r="M176" s="221"/>
      <c r="N176" s="223"/>
      <c r="O176" s="223"/>
      <c r="P176" s="223"/>
      <c r="Q176" s="223"/>
      <c r="R176" s="223"/>
      <c r="S176" s="223"/>
      <c r="T176" s="224"/>
      <c r="U176" s="221"/>
      <c r="V176" s="223"/>
      <c r="W176" s="223"/>
      <c r="X176" s="223"/>
      <c r="Y176" s="217"/>
      <c r="Z176" s="217"/>
      <c r="AA176" s="217"/>
      <c r="AB176" s="217"/>
      <c r="AC176" s="225"/>
      <c r="AD176" s="217"/>
      <c r="AE176" s="217"/>
      <c r="AF176" s="217"/>
    </row>
    <row r="177" spans="2:32" s="226" customFormat="1">
      <c r="B177" s="217"/>
      <c r="C177" s="217"/>
      <c r="D177" s="218"/>
      <c r="E177" s="219"/>
      <c r="F177" s="219"/>
      <c r="G177" s="228"/>
      <c r="H177" s="221"/>
      <c r="I177" s="221"/>
      <c r="J177" s="221"/>
      <c r="K177" s="229"/>
      <c r="L177" s="221"/>
      <c r="M177" s="221"/>
      <c r="N177" s="223"/>
      <c r="O177" s="223"/>
      <c r="P177" s="223"/>
      <c r="Q177" s="223"/>
      <c r="R177" s="223"/>
      <c r="S177" s="223"/>
      <c r="T177" s="224"/>
      <c r="U177" s="221"/>
      <c r="V177" s="223"/>
      <c r="W177" s="223"/>
      <c r="X177" s="223"/>
      <c r="Y177" s="217"/>
      <c r="Z177" s="217"/>
      <c r="AA177" s="217"/>
      <c r="AB177" s="217"/>
      <c r="AC177" s="225"/>
      <c r="AD177" s="217"/>
      <c r="AE177" s="217"/>
      <c r="AF177" s="217"/>
    </row>
    <row r="178" spans="2:32" s="226" customFormat="1">
      <c r="B178" s="217"/>
      <c r="C178" s="217"/>
      <c r="D178" s="218"/>
      <c r="E178" s="219"/>
      <c r="F178" s="219"/>
      <c r="G178" s="228"/>
      <c r="H178" s="221"/>
      <c r="I178" s="221"/>
      <c r="J178" s="221"/>
      <c r="K178" s="229"/>
      <c r="L178" s="221"/>
      <c r="M178" s="221"/>
      <c r="N178" s="223"/>
      <c r="O178" s="223"/>
      <c r="P178" s="223"/>
      <c r="Q178" s="223"/>
      <c r="R178" s="223"/>
      <c r="S178" s="223"/>
      <c r="T178" s="224"/>
      <c r="U178" s="221"/>
      <c r="V178" s="223"/>
      <c r="W178" s="223"/>
      <c r="X178" s="223"/>
      <c r="Y178" s="217"/>
      <c r="Z178" s="217"/>
      <c r="AA178" s="217"/>
      <c r="AB178" s="217"/>
      <c r="AC178" s="225"/>
      <c r="AD178" s="217"/>
      <c r="AE178" s="217"/>
      <c r="AF178" s="217"/>
    </row>
    <row r="179" spans="2:32" s="226" customFormat="1">
      <c r="B179" s="217"/>
      <c r="C179" s="217"/>
      <c r="D179" s="218"/>
      <c r="E179" s="219"/>
      <c r="F179" s="219"/>
      <c r="G179" s="228"/>
      <c r="H179" s="221"/>
      <c r="I179" s="221"/>
      <c r="J179" s="221"/>
      <c r="K179" s="229"/>
      <c r="L179" s="221"/>
      <c r="M179" s="221"/>
      <c r="N179" s="223"/>
      <c r="O179" s="223"/>
      <c r="P179" s="223"/>
      <c r="Q179" s="223"/>
      <c r="R179" s="223"/>
      <c r="S179" s="223"/>
      <c r="T179" s="224"/>
      <c r="U179" s="221"/>
      <c r="V179" s="223"/>
      <c r="W179" s="223"/>
      <c r="X179" s="223"/>
      <c r="Y179" s="217"/>
      <c r="Z179" s="217"/>
      <c r="AA179" s="217"/>
      <c r="AB179" s="217"/>
      <c r="AC179" s="225"/>
      <c r="AD179" s="217"/>
      <c r="AE179" s="217"/>
      <c r="AF179" s="217"/>
    </row>
    <row r="180" spans="2:32" s="226" customFormat="1">
      <c r="B180" s="217"/>
      <c r="C180" s="217"/>
      <c r="D180" s="218"/>
      <c r="E180" s="219"/>
      <c r="F180" s="219"/>
      <c r="G180" s="228"/>
      <c r="H180" s="221"/>
      <c r="I180" s="221"/>
      <c r="J180" s="221"/>
      <c r="K180" s="229"/>
      <c r="L180" s="221"/>
      <c r="M180" s="221"/>
      <c r="N180" s="223"/>
      <c r="O180" s="223"/>
      <c r="P180" s="223"/>
      <c r="Q180" s="223"/>
      <c r="R180" s="223"/>
      <c r="S180" s="223"/>
      <c r="T180" s="224"/>
      <c r="U180" s="221"/>
      <c r="V180" s="223"/>
      <c r="W180" s="223"/>
      <c r="X180" s="223"/>
      <c r="Y180" s="217"/>
      <c r="Z180" s="217"/>
      <c r="AA180" s="217"/>
      <c r="AB180" s="217"/>
      <c r="AC180" s="225"/>
      <c r="AD180" s="217"/>
      <c r="AE180" s="217"/>
      <c r="AF180" s="217"/>
    </row>
    <row r="181" spans="2:32" s="226" customFormat="1">
      <c r="B181" s="217"/>
      <c r="C181" s="217"/>
      <c r="D181" s="218"/>
      <c r="E181" s="219"/>
      <c r="F181" s="219"/>
      <c r="G181" s="228"/>
      <c r="H181" s="221"/>
      <c r="I181" s="221"/>
      <c r="J181" s="221"/>
      <c r="K181" s="229"/>
      <c r="L181" s="221"/>
      <c r="M181" s="221"/>
      <c r="N181" s="223"/>
      <c r="O181" s="223"/>
      <c r="P181" s="223"/>
      <c r="Q181" s="223"/>
      <c r="R181" s="223"/>
      <c r="S181" s="223"/>
      <c r="T181" s="224"/>
      <c r="U181" s="221"/>
      <c r="V181" s="223"/>
      <c r="W181" s="223"/>
      <c r="X181" s="223"/>
      <c r="Y181" s="217"/>
      <c r="Z181" s="217"/>
      <c r="AA181" s="217"/>
      <c r="AB181" s="217"/>
      <c r="AC181" s="225"/>
      <c r="AD181" s="217"/>
      <c r="AE181" s="217"/>
      <c r="AF181" s="217"/>
    </row>
    <row r="182" spans="2:32" s="226" customFormat="1">
      <c r="B182" s="217"/>
      <c r="C182" s="217"/>
      <c r="D182" s="218"/>
      <c r="E182" s="219"/>
      <c r="F182" s="219"/>
      <c r="G182" s="228"/>
      <c r="H182" s="221"/>
      <c r="I182" s="221"/>
      <c r="J182" s="221"/>
      <c r="K182" s="229"/>
      <c r="L182" s="221"/>
      <c r="M182" s="221"/>
      <c r="N182" s="223"/>
      <c r="O182" s="223"/>
      <c r="P182" s="223"/>
      <c r="Q182" s="223"/>
      <c r="R182" s="223"/>
      <c r="S182" s="223"/>
      <c r="T182" s="224"/>
      <c r="U182" s="221"/>
      <c r="V182" s="223"/>
      <c r="W182" s="223"/>
      <c r="X182" s="223"/>
      <c r="Y182" s="217"/>
      <c r="Z182" s="217"/>
      <c r="AA182" s="217"/>
      <c r="AB182" s="217"/>
      <c r="AC182" s="225"/>
      <c r="AD182" s="217"/>
      <c r="AE182" s="217"/>
      <c r="AF182" s="217"/>
    </row>
    <row r="183" spans="2:32" s="226" customFormat="1">
      <c r="B183" s="217"/>
      <c r="C183" s="217"/>
      <c r="D183" s="218"/>
      <c r="E183" s="219"/>
      <c r="F183" s="219"/>
      <c r="G183" s="228"/>
      <c r="H183" s="221"/>
      <c r="I183" s="221"/>
      <c r="J183" s="221"/>
      <c r="K183" s="229"/>
      <c r="L183" s="221"/>
      <c r="M183" s="221"/>
      <c r="N183" s="223"/>
      <c r="O183" s="223"/>
      <c r="P183" s="223"/>
      <c r="Q183" s="223"/>
      <c r="R183" s="223"/>
      <c r="S183" s="223"/>
      <c r="T183" s="224"/>
      <c r="U183" s="221"/>
      <c r="V183" s="223"/>
      <c r="W183" s="223"/>
      <c r="X183" s="223"/>
      <c r="Y183" s="217"/>
      <c r="Z183" s="217"/>
      <c r="AA183" s="217"/>
      <c r="AB183" s="217"/>
      <c r="AC183" s="225"/>
      <c r="AD183" s="217"/>
      <c r="AE183" s="217"/>
      <c r="AF183" s="217"/>
    </row>
    <row r="184" spans="2:32" s="226" customFormat="1">
      <c r="B184" s="217"/>
      <c r="C184" s="217"/>
      <c r="D184" s="218"/>
      <c r="E184" s="219"/>
      <c r="F184" s="219"/>
      <c r="G184" s="228"/>
      <c r="H184" s="221"/>
      <c r="I184" s="221"/>
      <c r="J184" s="221"/>
      <c r="K184" s="229"/>
      <c r="L184" s="221"/>
      <c r="M184" s="221"/>
      <c r="N184" s="223"/>
      <c r="O184" s="223"/>
      <c r="P184" s="223"/>
      <c r="Q184" s="223"/>
      <c r="R184" s="223"/>
      <c r="S184" s="223"/>
      <c r="T184" s="224"/>
      <c r="U184" s="221"/>
      <c r="V184" s="223"/>
      <c r="W184" s="223"/>
      <c r="X184" s="223"/>
      <c r="Y184" s="217"/>
      <c r="Z184" s="217"/>
      <c r="AA184" s="217"/>
      <c r="AB184" s="217"/>
      <c r="AC184" s="225"/>
      <c r="AD184" s="217"/>
      <c r="AE184" s="217"/>
      <c r="AF184" s="217"/>
    </row>
    <row r="185" spans="2:32" s="226" customFormat="1">
      <c r="B185" s="217"/>
      <c r="C185" s="217"/>
      <c r="D185" s="218"/>
      <c r="E185" s="219"/>
      <c r="F185" s="219"/>
      <c r="G185" s="228"/>
      <c r="H185" s="221"/>
      <c r="I185" s="221"/>
      <c r="J185" s="221"/>
      <c r="K185" s="229"/>
      <c r="L185" s="221"/>
      <c r="M185" s="221"/>
      <c r="N185" s="223"/>
      <c r="O185" s="223"/>
      <c r="P185" s="223"/>
      <c r="Q185" s="223"/>
      <c r="R185" s="223"/>
      <c r="S185" s="223"/>
      <c r="T185" s="224"/>
      <c r="U185" s="221"/>
      <c r="V185" s="223"/>
      <c r="W185" s="223"/>
      <c r="X185" s="223"/>
      <c r="Y185" s="217"/>
      <c r="Z185" s="217"/>
      <c r="AA185" s="217"/>
      <c r="AB185" s="217"/>
      <c r="AC185" s="225"/>
      <c r="AD185" s="217"/>
      <c r="AE185" s="217"/>
      <c r="AF185" s="217"/>
    </row>
    <row r="186" spans="2:32" s="226" customFormat="1">
      <c r="B186" s="217"/>
      <c r="C186" s="217"/>
      <c r="D186" s="218"/>
      <c r="E186" s="219"/>
      <c r="F186" s="219"/>
      <c r="G186" s="228"/>
      <c r="H186" s="221"/>
      <c r="I186" s="221"/>
      <c r="J186" s="221"/>
      <c r="K186" s="229"/>
      <c r="L186" s="221"/>
      <c r="M186" s="221"/>
      <c r="N186" s="223"/>
      <c r="O186" s="223"/>
      <c r="P186" s="223"/>
      <c r="Q186" s="223"/>
      <c r="R186" s="223"/>
      <c r="S186" s="223"/>
      <c r="T186" s="224"/>
      <c r="U186" s="221"/>
      <c r="V186" s="223"/>
      <c r="W186" s="223"/>
      <c r="X186" s="223"/>
      <c r="Y186" s="217"/>
      <c r="Z186" s="217"/>
      <c r="AA186" s="217"/>
      <c r="AB186" s="217"/>
      <c r="AC186" s="225"/>
      <c r="AD186" s="217"/>
      <c r="AE186" s="217"/>
      <c r="AF186" s="217"/>
    </row>
    <row r="187" spans="2:32" s="226" customFormat="1">
      <c r="B187" s="217"/>
      <c r="C187" s="217"/>
      <c r="D187" s="218"/>
      <c r="E187" s="219"/>
      <c r="F187" s="219"/>
      <c r="G187" s="228"/>
      <c r="H187" s="221"/>
      <c r="I187" s="221"/>
      <c r="J187" s="221"/>
      <c r="K187" s="229"/>
      <c r="L187" s="221"/>
      <c r="M187" s="221"/>
      <c r="N187" s="223"/>
      <c r="O187" s="223"/>
      <c r="P187" s="223"/>
      <c r="Q187" s="223"/>
      <c r="R187" s="223"/>
      <c r="S187" s="223"/>
      <c r="T187" s="224"/>
      <c r="U187" s="221"/>
      <c r="V187" s="223"/>
      <c r="W187" s="223"/>
      <c r="X187" s="223"/>
      <c r="Y187" s="217"/>
      <c r="Z187" s="217"/>
      <c r="AA187" s="217"/>
      <c r="AB187" s="217"/>
      <c r="AC187" s="225"/>
      <c r="AD187" s="217"/>
      <c r="AE187" s="217"/>
      <c r="AF187" s="217"/>
    </row>
    <row r="188" spans="2:32" s="226" customFormat="1">
      <c r="B188" s="217"/>
      <c r="C188" s="217"/>
      <c r="D188" s="218"/>
      <c r="E188" s="219"/>
      <c r="F188" s="219"/>
      <c r="G188" s="228"/>
      <c r="H188" s="221"/>
      <c r="I188" s="221"/>
      <c r="J188" s="221"/>
      <c r="K188" s="229"/>
      <c r="L188" s="221"/>
      <c r="M188" s="221"/>
      <c r="N188" s="223"/>
      <c r="O188" s="223"/>
      <c r="P188" s="223"/>
      <c r="Q188" s="223"/>
      <c r="R188" s="223"/>
      <c r="S188" s="223"/>
      <c r="T188" s="224"/>
      <c r="U188" s="221"/>
      <c r="V188" s="223"/>
      <c r="W188" s="223"/>
      <c r="X188" s="223"/>
      <c r="Y188" s="217"/>
      <c r="Z188" s="217"/>
      <c r="AA188" s="217"/>
      <c r="AB188" s="217"/>
      <c r="AC188" s="225"/>
      <c r="AD188" s="217"/>
      <c r="AE188" s="217"/>
      <c r="AF188" s="217"/>
    </row>
    <row r="189" spans="2:32" s="226" customFormat="1">
      <c r="B189" s="217"/>
      <c r="C189" s="217"/>
      <c r="D189" s="218"/>
      <c r="E189" s="219"/>
      <c r="F189" s="219"/>
      <c r="G189" s="228"/>
      <c r="H189" s="221"/>
      <c r="I189" s="221"/>
      <c r="J189" s="221"/>
      <c r="K189" s="229"/>
      <c r="L189" s="221"/>
      <c r="M189" s="221"/>
      <c r="N189" s="223"/>
      <c r="O189" s="223"/>
      <c r="P189" s="223"/>
      <c r="Q189" s="223"/>
      <c r="R189" s="223"/>
      <c r="S189" s="223"/>
      <c r="T189" s="224"/>
      <c r="U189" s="221"/>
      <c r="V189" s="223"/>
      <c r="W189" s="223"/>
      <c r="X189" s="223"/>
      <c r="Y189" s="217"/>
      <c r="Z189" s="217"/>
      <c r="AA189" s="217"/>
      <c r="AB189" s="217"/>
      <c r="AC189" s="225"/>
      <c r="AD189" s="217"/>
      <c r="AE189" s="217"/>
      <c r="AF189" s="217"/>
    </row>
    <row r="190" spans="2:32" s="226" customFormat="1">
      <c r="B190" s="217"/>
      <c r="C190" s="217"/>
      <c r="D190" s="218"/>
      <c r="E190" s="219"/>
      <c r="F190" s="219"/>
      <c r="G190" s="228"/>
      <c r="H190" s="221"/>
      <c r="I190" s="221"/>
      <c r="J190" s="221"/>
      <c r="K190" s="229"/>
      <c r="L190" s="221"/>
      <c r="M190" s="221"/>
      <c r="N190" s="223"/>
      <c r="O190" s="223"/>
      <c r="P190" s="223"/>
      <c r="Q190" s="223"/>
      <c r="R190" s="223"/>
      <c r="S190" s="223"/>
      <c r="T190" s="224"/>
      <c r="U190" s="221"/>
      <c r="V190" s="223"/>
      <c r="W190" s="223"/>
      <c r="X190" s="223"/>
      <c r="Y190" s="217"/>
      <c r="Z190" s="217"/>
      <c r="AA190" s="217"/>
      <c r="AB190" s="217"/>
      <c r="AC190" s="225"/>
      <c r="AD190" s="217"/>
      <c r="AE190" s="217"/>
      <c r="AF190" s="217"/>
    </row>
    <row r="191" spans="2:32" s="226" customFormat="1">
      <c r="B191" s="217"/>
      <c r="C191" s="217"/>
      <c r="D191" s="218"/>
      <c r="E191" s="219"/>
      <c r="F191" s="219"/>
      <c r="G191" s="228"/>
      <c r="H191" s="221"/>
      <c r="I191" s="221"/>
      <c r="J191" s="221"/>
      <c r="K191" s="229"/>
      <c r="L191" s="221"/>
      <c r="M191" s="221"/>
      <c r="N191" s="223"/>
      <c r="O191" s="223"/>
      <c r="P191" s="223"/>
      <c r="Q191" s="223"/>
      <c r="R191" s="223"/>
      <c r="S191" s="223"/>
      <c r="T191" s="224"/>
      <c r="U191" s="221"/>
      <c r="V191" s="223"/>
      <c r="W191" s="223"/>
      <c r="X191" s="223"/>
      <c r="Y191" s="217"/>
      <c r="Z191" s="217"/>
      <c r="AA191" s="217"/>
      <c r="AB191" s="217"/>
      <c r="AC191" s="225"/>
      <c r="AD191" s="217"/>
      <c r="AE191" s="217"/>
      <c r="AF191" s="217"/>
    </row>
    <row r="192" spans="2:32" s="226" customFormat="1">
      <c r="B192" s="217"/>
      <c r="C192" s="217"/>
      <c r="D192" s="218"/>
      <c r="E192" s="219"/>
      <c r="F192" s="219"/>
      <c r="G192" s="228"/>
      <c r="H192" s="221"/>
      <c r="I192" s="221"/>
      <c r="J192" s="221"/>
      <c r="K192" s="229"/>
      <c r="L192" s="221"/>
      <c r="M192" s="221"/>
      <c r="N192" s="223"/>
      <c r="O192" s="223"/>
      <c r="P192" s="223"/>
      <c r="Q192" s="223"/>
      <c r="R192" s="223"/>
      <c r="S192" s="223"/>
      <c r="T192" s="224"/>
      <c r="U192" s="221"/>
      <c r="V192" s="223"/>
      <c r="W192" s="223"/>
      <c r="X192" s="223"/>
      <c r="Y192" s="217"/>
      <c r="Z192" s="217"/>
      <c r="AA192" s="217"/>
      <c r="AB192" s="217"/>
      <c r="AC192" s="225"/>
      <c r="AD192" s="217"/>
      <c r="AE192" s="217"/>
      <c r="AF192" s="217"/>
    </row>
    <row r="193" spans="2:32" s="226" customFormat="1">
      <c r="B193" s="217"/>
      <c r="C193" s="217"/>
      <c r="D193" s="218"/>
      <c r="E193" s="219"/>
      <c r="F193" s="219"/>
      <c r="G193" s="228"/>
      <c r="H193" s="221"/>
      <c r="I193" s="221"/>
      <c r="J193" s="221"/>
      <c r="K193" s="229"/>
      <c r="L193" s="221"/>
      <c r="M193" s="221"/>
      <c r="N193" s="223"/>
      <c r="O193" s="223"/>
      <c r="P193" s="223"/>
      <c r="Q193" s="223"/>
      <c r="R193" s="223"/>
      <c r="S193" s="223"/>
      <c r="T193" s="224"/>
      <c r="U193" s="221"/>
      <c r="V193" s="223"/>
      <c r="W193" s="223"/>
      <c r="X193" s="223"/>
      <c r="Y193" s="217"/>
      <c r="Z193" s="217"/>
      <c r="AA193" s="217"/>
      <c r="AB193" s="217"/>
      <c r="AC193" s="225"/>
      <c r="AD193" s="217"/>
      <c r="AE193" s="217"/>
      <c r="AF193" s="217"/>
    </row>
    <row r="194" spans="2:32" s="226" customFormat="1">
      <c r="B194" s="217"/>
      <c r="C194" s="217"/>
      <c r="D194" s="218"/>
      <c r="E194" s="219"/>
      <c r="F194" s="219"/>
      <c r="G194" s="228"/>
      <c r="H194" s="221"/>
      <c r="I194" s="221"/>
      <c r="J194" s="221"/>
      <c r="K194" s="229"/>
      <c r="L194" s="221"/>
      <c r="M194" s="221"/>
      <c r="N194" s="223"/>
      <c r="O194" s="223"/>
      <c r="P194" s="223"/>
      <c r="Q194" s="223"/>
      <c r="R194" s="223"/>
      <c r="S194" s="223"/>
      <c r="T194" s="224"/>
      <c r="U194" s="221"/>
      <c r="V194" s="223"/>
      <c r="W194" s="223"/>
      <c r="X194" s="223"/>
      <c r="Y194" s="217"/>
      <c r="Z194" s="217"/>
      <c r="AA194" s="217"/>
      <c r="AB194" s="217"/>
      <c r="AC194" s="225"/>
      <c r="AD194" s="217"/>
      <c r="AE194" s="217"/>
      <c r="AF194" s="217"/>
    </row>
    <row r="195" spans="2:32" s="226" customFormat="1">
      <c r="B195" s="217"/>
      <c r="C195" s="217"/>
      <c r="D195" s="218"/>
      <c r="E195" s="219"/>
      <c r="F195" s="219"/>
      <c r="G195" s="228"/>
      <c r="H195" s="221"/>
      <c r="I195" s="221"/>
      <c r="J195" s="221"/>
      <c r="K195" s="229"/>
      <c r="L195" s="221"/>
      <c r="M195" s="221"/>
      <c r="N195" s="223"/>
      <c r="O195" s="223"/>
      <c r="P195" s="223"/>
      <c r="Q195" s="223"/>
      <c r="R195" s="223"/>
      <c r="S195" s="223"/>
      <c r="T195" s="224"/>
      <c r="U195" s="221"/>
      <c r="V195" s="223"/>
      <c r="W195" s="223"/>
      <c r="X195" s="223"/>
      <c r="Y195" s="217"/>
      <c r="Z195" s="217"/>
      <c r="AA195" s="217"/>
      <c r="AB195" s="217"/>
      <c r="AC195" s="225"/>
      <c r="AD195" s="217"/>
      <c r="AE195" s="217"/>
      <c r="AF195" s="217"/>
    </row>
    <row r="196" spans="2:32" s="226" customFormat="1">
      <c r="B196" s="217"/>
      <c r="C196" s="217"/>
      <c r="D196" s="218"/>
      <c r="E196" s="219"/>
      <c r="F196" s="219"/>
      <c r="G196" s="228"/>
      <c r="H196" s="221"/>
      <c r="I196" s="221"/>
      <c r="J196" s="221"/>
      <c r="K196" s="229"/>
      <c r="L196" s="221"/>
      <c r="M196" s="221"/>
      <c r="N196" s="223"/>
      <c r="O196" s="223"/>
      <c r="P196" s="223"/>
      <c r="Q196" s="223"/>
      <c r="R196" s="223"/>
      <c r="S196" s="223"/>
      <c r="T196" s="224"/>
      <c r="U196" s="221"/>
      <c r="V196" s="223"/>
      <c r="W196" s="223"/>
      <c r="X196" s="223"/>
      <c r="Y196" s="217"/>
      <c r="Z196" s="217"/>
      <c r="AA196" s="217"/>
      <c r="AB196" s="217"/>
      <c r="AC196" s="225"/>
      <c r="AD196" s="217"/>
      <c r="AE196" s="217"/>
      <c r="AF196" s="217"/>
    </row>
    <row r="197" spans="2:32" s="226" customFormat="1">
      <c r="B197" s="217"/>
      <c r="C197" s="217"/>
      <c r="D197" s="218"/>
      <c r="E197" s="219"/>
      <c r="F197" s="219"/>
      <c r="G197" s="228"/>
      <c r="H197" s="221"/>
      <c r="I197" s="221"/>
      <c r="J197" s="221"/>
      <c r="K197" s="229"/>
      <c r="L197" s="221"/>
      <c r="M197" s="221"/>
      <c r="N197" s="223"/>
      <c r="O197" s="223"/>
      <c r="P197" s="223"/>
      <c r="Q197" s="223"/>
      <c r="R197" s="223"/>
      <c r="S197" s="223"/>
      <c r="T197" s="224"/>
      <c r="U197" s="221"/>
      <c r="V197" s="223"/>
      <c r="W197" s="223"/>
      <c r="X197" s="223"/>
      <c r="Y197" s="217"/>
      <c r="Z197" s="217"/>
      <c r="AA197" s="217"/>
      <c r="AB197" s="217"/>
      <c r="AC197" s="225"/>
      <c r="AD197" s="217"/>
      <c r="AE197" s="217"/>
      <c r="AF197" s="217"/>
    </row>
    <row r="198" spans="2:32" s="226" customFormat="1">
      <c r="B198" s="217"/>
      <c r="C198" s="217"/>
      <c r="D198" s="218"/>
      <c r="E198" s="219"/>
      <c r="F198" s="219"/>
      <c r="G198" s="228"/>
      <c r="H198" s="221"/>
      <c r="I198" s="221"/>
      <c r="J198" s="221"/>
      <c r="K198" s="229"/>
      <c r="L198" s="221"/>
      <c r="M198" s="221"/>
      <c r="N198" s="223"/>
      <c r="O198" s="223"/>
      <c r="P198" s="223"/>
      <c r="Q198" s="223"/>
      <c r="R198" s="223"/>
      <c r="S198" s="223"/>
      <c r="T198" s="224"/>
      <c r="U198" s="221"/>
      <c r="V198" s="223"/>
      <c r="W198" s="223"/>
      <c r="X198" s="223"/>
      <c r="Y198" s="217"/>
      <c r="Z198" s="217"/>
      <c r="AA198" s="217"/>
      <c r="AB198" s="217"/>
      <c r="AC198" s="225"/>
      <c r="AD198" s="217"/>
      <c r="AE198" s="217"/>
      <c r="AF198" s="217"/>
    </row>
    <row r="199" spans="2:32" s="226" customFormat="1">
      <c r="B199" s="217"/>
      <c r="C199" s="217"/>
      <c r="D199" s="218"/>
      <c r="E199" s="219"/>
      <c r="F199" s="219"/>
      <c r="G199" s="228"/>
      <c r="H199" s="221"/>
      <c r="I199" s="221"/>
      <c r="J199" s="221"/>
      <c r="K199" s="229"/>
      <c r="L199" s="221"/>
      <c r="M199" s="221"/>
      <c r="N199" s="223"/>
      <c r="O199" s="223"/>
      <c r="P199" s="223"/>
      <c r="Q199" s="223"/>
      <c r="R199" s="223"/>
      <c r="S199" s="223"/>
      <c r="T199" s="224"/>
      <c r="U199" s="221"/>
      <c r="V199" s="223"/>
      <c r="W199" s="223"/>
      <c r="X199" s="223"/>
      <c r="Y199" s="217"/>
      <c r="Z199" s="217"/>
      <c r="AA199" s="217"/>
      <c r="AB199" s="217"/>
      <c r="AC199" s="225"/>
      <c r="AD199" s="217"/>
      <c r="AE199" s="217"/>
      <c r="AF199" s="217"/>
    </row>
    <row r="200" spans="2:32" s="226" customFormat="1">
      <c r="B200" s="217"/>
      <c r="C200" s="217"/>
      <c r="D200" s="218"/>
      <c r="E200" s="219"/>
      <c r="F200" s="219"/>
      <c r="G200" s="228"/>
      <c r="H200" s="221"/>
      <c r="I200" s="221"/>
      <c r="J200" s="221"/>
      <c r="K200" s="229"/>
      <c r="L200" s="221"/>
      <c r="M200" s="221"/>
      <c r="N200" s="223"/>
      <c r="O200" s="223"/>
      <c r="P200" s="223"/>
      <c r="Q200" s="223"/>
      <c r="R200" s="223"/>
      <c r="S200" s="223"/>
      <c r="T200" s="224"/>
      <c r="U200" s="221"/>
      <c r="V200" s="223"/>
      <c r="W200" s="223"/>
      <c r="X200" s="223"/>
      <c r="Y200" s="217"/>
      <c r="Z200" s="217"/>
      <c r="AA200" s="217"/>
      <c r="AB200" s="217"/>
      <c r="AC200" s="225"/>
      <c r="AD200" s="217"/>
      <c r="AE200" s="217"/>
      <c r="AF200" s="217"/>
    </row>
    <row r="201" spans="2:32" s="226" customFormat="1">
      <c r="B201" s="217"/>
      <c r="C201" s="217"/>
      <c r="D201" s="218"/>
      <c r="E201" s="219"/>
      <c r="F201" s="219"/>
      <c r="G201" s="228"/>
      <c r="H201" s="221"/>
      <c r="I201" s="221"/>
      <c r="J201" s="221"/>
      <c r="K201" s="229"/>
      <c r="L201" s="221"/>
      <c r="M201" s="221"/>
      <c r="N201" s="223"/>
      <c r="O201" s="223"/>
      <c r="P201" s="223"/>
      <c r="Q201" s="223"/>
      <c r="R201" s="223"/>
      <c r="S201" s="223"/>
      <c r="T201" s="224"/>
      <c r="U201" s="221"/>
      <c r="V201" s="223"/>
      <c r="W201" s="223"/>
      <c r="X201" s="223"/>
      <c r="Y201" s="217"/>
      <c r="Z201" s="217"/>
      <c r="AA201" s="217"/>
      <c r="AB201" s="217"/>
      <c r="AC201" s="225"/>
      <c r="AD201" s="217"/>
      <c r="AE201" s="217"/>
      <c r="AF201" s="217"/>
    </row>
    <row r="202" spans="2:32" s="226" customFormat="1">
      <c r="B202" s="217"/>
      <c r="C202" s="217"/>
      <c r="D202" s="218"/>
      <c r="E202" s="219"/>
      <c r="F202" s="219"/>
      <c r="G202" s="228"/>
      <c r="H202" s="221"/>
      <c r="I202" s="221"/>
      <c r="J202" s="221"/>
      <c r="K202" s="229"/>
      <c r="L202" s="221"/>
      <c r="M202" s="221"/>
      <c r="N202" s="223"/>
      <c r="O202" s="223"/>
      <c r="P202" s="223"/>
      <c r="Q202" s="223"/>
      <c r="R202" s="223"/>
      <c r="S202" s="223"/>
      <c r="T202" s="224"/>
      <c r="U202" s="221"/>
      <c r="V202" s="223"/>
      <c r="W202" s="223"/>
      <c r="X202" s="223"/>
      <c r="Y202" s="217"/>
      <c r="Z202" s="217"/>
      <c r="AA202" s="217"/>
      <c r="AB202" s="217"/>
      <c r="AC202" s="225"/>
      <c r="AD202" s="217"/>
      <c r="AE202" s="217"/>
      <c r="AF202" s="217"/>
    </row>
    <row r="203" spans="2:32" s="226" customFormat="1">
      <c r="B203" s="217"/>
      <c r="C203" s="217"/>
      <c r="D203" s="218"/>
      <c r="E203" s="219"/>
      <c r="F203" s="219"/>
      <c r="G203" s="228"/>
      <c r="H203" s="221"/>
      <c r="I203" s="221"/>
      <c r="J203" s="221"/>
      <c r="K203" s="229"/>
      <c r="L203" s="221"/>
      <c r="M203" s="221"/>
      <c r="N203" s="223"/>
      <c r="O203" s="223"/>
      <c r="P203" s="223"/>
      <c r="Q203" s="223"/>
      <c r="R203" s="223"/>
      <c r="S203" s="223"/>
      <c r="T203" s="224"/>
      <c r="U203" s="221"/>
      <c r="V203" s="223"/>
      <c r="W203" s="223"/>
      <c r="X203" s="223"/>
      <c r="Y203" s="217"/>
      <c r="Z203" s="217"/>
      <c r="AA203" s="217"/>
      <c r="AB203" s="217"/>
      <c r="AC203" s="225"/>
      <c r="AD203" s="217"/>
      <c r="AE203" s="217"/>
      <c r="AF203" s="217"/>
    </row>
    <row r="204" spans="2:32" s="226" customFormat="1">
      <c r="B204" s="217"/>
      <c r="C204" s="217"/>
      <c r="D204" s="218"/>
      <c r="E204" s="219"/>
      <c r="F204" s="219"/>
      <c r="G204" s="228"/>
      <c r="H204" s="221"/>
      <c r="I204" s="221"/>
      <c r="J204" s="221"/>
      <c r="K204" s="229"/>
      <c r="L204" s="221"/>
      <c r="M204" s="221"/>
      <c r="N204" s="223"/>
      <c r="O204" s="223"/>
      <c r="P204" s="223"/>
      <c r="Q204" s="223"/>
      <c r="R204" s="223"/>
      <c r="S204" s="223"/>
      <c r="T204" s="224"/>
      <c r="U204" s="221"/>
      <c r="V204" s="223"/>
      <c r="W204" s="223"/>
      <c r="X204" s="223"/>
      <c r="Y204" s="217"/>
      <c r="Z204" s="217"/>
      <c r="AA204" s="217"/>
      <c r="AB204" s="217"/>
      <c r="AC204" s="225"/>
      <c r="AD204" s="217"/>
      <c r="AE204" s="217"/>
      <c r="AF204" s="217"/>
    </row>
    <row r="205" spans="2:32" s="226" customFormat="1">
      <c r="B205" s="227"/>
      <c r="C205" s="217"/>
      <c r="D205" s="218"/>
      <c r="E205" s="219"/>
      <c r="F205" s="219"/>
      <c r="G205" s="228"/>
      <c r="H205" s="221"/>
      <c r="I205" s="221"/>
      <c r="J205" s="221"/>
      <c r="K205" s="229"/>
      <c r="L205" s="221"/>
      <c r="M205" s="221"/>
      <c r="N205" s="223"/>
      <c r="O205" s="223"/>
      <c r="P205" s="223"/>
      <c r="Q205" s="223"/>
      <c r="R205" s="223"/>
      <c r="S205" s="223"/>
      <c r="T205" s="224"/>
      <c r="U205" s="221"/>
      <c r="V205" s="223"/>
      <c r="W205" s="223"/>
      <c r="X205" s="223"/>
      <c r="Y205" s="217"/>
      <c r="Z205" s="217"/>
      <c r="AA205" s="217"/>
      <c r="AB205" s="217"/>
      <c r="AC205" s="225"/>
      <c r="AD205" s="217"/>
      <c r="AE205" s="217"/>
      <c r="AF205" s="217"/>
    </row>
    <row r="206" spans="2:32" s="226" customFormat="1">
      <c r="B206" s="217"/>
      <c r="C206" s="217"/>
      <c r="D206" s="218"/>
      <c r="E206" s="219"/>
      <c r="F206" s="219"/>
      <c r="G206" s="228"/>
      <c r="H206" s="221"/>
      <c r="I206" s="221"/>
      <c r="J206" s="221"/>
      <c r="K206" s="229"/>
      <c r="L206" s="221"/>
      <c r="M206" s="221"/>
      <c r="N206" s="223"/>
      <c r="O206" s="223"/>
      <c r="P206" s="223"/>
      <c r="Q206" s="223"/>
      <c r="R206" s="223"/>
      <c r="S206" s="223"/>
      <c r="T206" s="224"/>
      <c r="U206" s="221"/>
      <c r="V206" s="223"/>
      <c r="W206" s="223"/>
      <c r="X206" s="223"/>
      <c r="Y206" s="217"/>
      <c r="Z206" s="217"/>
      <c r="AA206" s="217"/>
      <c r="AB206" s="217"/>
      <c r="AC206" s="225"/>
      <c r="AD206" s="217"/>
      <c r="AE206" s="217"/>
      <c r="AF206" s="217"/>
    </row>
    <row r="207" spans="2:32" s="226" customFormat="1">
      <c r="B207" s="217"/>
      <c r="C207" s="217"/>
      <c r="D207" s="218"/>
      <c r="E207" s="219"/>
      <c r="F207" s="219"/>
      <c r="G207" s="228"/>
      <c r="H207" s="221"/>
      <c r="I207" s="221"/>
      <c r="J207" s="221"/>
      <c r="K207" s="229"/>
      <c r="L207" s="221"/>
      <c r="M207" s="221"/>
      <c r="N207" s="223"/>
      <c r="O207" s="223"/>
      <c r="P207" s="223"/>
      <c r="Q207" s="223"/>
      <c r="R207" s="223"/>
      <c r="S207" s="223"/>
      <c r="T207" s="224"/>
      <c r="U207" s="221"/>
      <c r="V207" s="223"/>
      <c r="W207" s="223"/>
      <c r="X207" s="223"/>
      <c r="Y207" s="217"/>
      <c r="Z207" s="217"/>
      <c r="AA207" s="217"/>
      <c r="AB207" s="217"/>
      <c r="AC207" s="225"/>
      <c r="AD207" s="217"/>
      <c r="AE207" s="217"/>
      <c r="AF207" s="217"/>
    </row>
    <row r="208" spans="2:32" s="226" customFormat="1">
      <c r="B208" s="217"/>
      <c r="C208" s="217"/>
      <c r="D208" s="230"/>
      <c r="E208" s="219"/>
      <c r="F208" s="219"/>
      <c r="G208" s="228"/>
      <c r="H208" s="221"/>
      <c r="I208" s="221"/>
      <c r="J208" s="221"/>
      <c r="K208" s="229"/>
      <c r="L208" s="221"/>
      <c r="M208" s="221"/>
      <c r="N208" s="223"/>
      <c r="O208" s="223"/>
      <c r="P208" s="223"/>
      <c r="Q208" s="223"/>
      <c r="R208" s="223"/>
      <c r="S208" s="223"/>
      <c r="T208" s="224"/>
      <c r="U208" s="221"/>
      <c r="V208" s="223"/>
      <c r="W208" s="223"/>
      <c r="X208" s="223"/>
      <c r="Y208" s="217"/>
      <c r="Z208" s="217"/>
      <c r="AA208" s="217"/>
      <c r="AB208" s="217"/>
      <c r="AC208" s="225"/>
      <c r="AD208" s="217"/>
      <c r="AE208" s="217"/>
      <c r="AF208" s="217"/>
    </row>
    <row r="209" spans="2:32" s="226" customFormat="1">
      <c r="B209" s="231"/>
      <c r="C209" s="231"/>
      <c r="D209" s="232"/>
      <c r="E209" s="233"/>
      <c r="F209" s="233"/>
      <c r="G209" s="234"/>
      <c r="H209" s="235"/>
      <c r="I209" s="235"/>
      <c r="J209" s="235"/>
      <c r="K209" s="236"/>
      <c r="L209" s="235"/>
      <c r="M209" s="235"/>
      <c r="N209" s="223"/>
      <c r="O209" s="223"/>
      <c r="P209" s="223"/>
      <c r="Q209" s="223"/>
      <c r="R209" s="223"/>
      <c r="S209" s="223"/>
      <c r="T209" s="224"/>
      <c r="U209" s="221"/>
      <c r="V209" s="223"/>
      <c r="W209" s="223"/>
      <c r="X209" s="223"/>
      <c r="Y209" s="217"/>
      <c r="Z209" s="217"/>
      <c r="AA209" s="217"/>
      <c r="AB209" s="217"/>
      <c r="AC209" s="225"/>
      <c r="AD209" s="217"/>
      <c r="AE209" s="217"/>
      <c r="AF209" s="217"/>
    </row>
    <row r="210" spans="2:32" s="226" customFormat="1">
      <c r="B210" s="217"/>
      <c r="C210" s="217"/>
      <c r="D210" s="218"/>
      <c r="E210" s="219"/>
      <c r="F210" s="219"/>
      <c r="G210" s="228"/>
      <c r="H210" s="221"/>
      <c r="I210" s="221"/>
      <c r="J210" s="221"/>
      <c r="K210" s="229"/>
      <c r="L210" s="221"/>
      <c r="M210" s="221"/>
      <c r="N210" s="223"/>
      <c r="O210" s="223"/>
      <c r="P210" s="223"/>
      <c r="Q210" s="223"/>
      <c r="R210" s="223"/>
      <c r="S210" s="223"/>
      <c r="T210" s="224"/>
      <c r="U210" s="221"/>
      <c r="V210" s="223"/>
      <c r="W210" s="223"/>
      <c r="X210" s="223"/>
      <c r="Y210" s="217"/>
      <c r="Z210" s="217"/>
      <c r="AA210" s="217"/>
      <c r="AB210" s="217"/>
      <c r="AC210" s="225"/>
      <c r="AD210" s="217"/>
      <c r="AE210" s="217"/>
      <c r="AF210" s="217"/>
    </row>
    <row r="211" spans="2:32" s="226" customFormat="1">
      <c r="B211" s="217"/>
      <c r="C211" s="217"/>
      <c r="D211" s="218"/>
      <c r="E211" s="219"/>
      <c r="F211" s="219"/>
      <c r="G211" s="228"/>
      <c r="H211" s="221"/>
      <c r="I211" s="221"/>
      <c r="J211" s="221"/>
      <c r="K211" s="229"/>
      <c r="L211" s="221"/>
      <c r="M211" s="221"/>
      <c r="N211" s="223"/>
      <c r="O211" s="223"/>
      <c r="P211" s="223"/>
      <c r="Q211" s="223"/>
      <c r="R211" s="223"/>
      <c r="S211" s="223"/>
      <c r="T211" s="224"/>
      <c r="U211" s="221"/>
      <c r="V211" s="223"/>
      <c r="W211" s="223"/>
      <c r="X211" s="223"/>
      <c r="Y211" s="217"/>
      <c r="Z211" s="217"/>
      <c r="AA211" s="217"/>
      <c r="AB211" s="217"/>
      <c r="AC211" s="225"/>
      <c r="AD211" s="217"/>
      <c r="AE211" s="217"/>
      <c r="AF211" s="217"/>
    </row>
    <row r="212" spans="2:32" s="226" customFormat="1">
      <c r="B212" s="217"/>
      <c r="C212" s="217"/>
      <c r="D212" s="218"/>
      <c r="E212" s="219"/>
      <c r="F212" s="219"/>
      <c r="G212" s="228"/>
      <c r="H212" s="221"/>
      <c r="I212" s="221"/>
      <c r="J212" s="221"/>
      <c r="K212" s="229"/>
      <c r="L212" s="221"/>
      <c r="M212" s="221"/>
      <c r="N212" s="223"/>
      <c r="O212" s="223"/>
      <c r="P212" s="223"/>
      <c r="Q212" s="223"/>
      <c r="R212" s="223"/>
      <c r="S212" s="223"/>
      <c r="T212" s="224"/>
      <c r="U212" s="221"/>
      <c r="V212" s="223"/>
      <c r="W212" s="223"/>
      <c r="X212" s="223"/>
      <c r="Y212" s="217"/>
      <c r="Z212" s="217"/>
      <c r="AA212" s="217"/>
      <c r="AB212" s="217"/>
      <c r="AC212" s="225"/>
      <c r="AD212" s="217"/>
      <c r="AE212" s="217"/>
      <c r="AF212" s="217"/>
    </row>
    <row r="213" spans="2:32" s="226" customFormat="1">
      <c r="B213" s="217"/>
      <c r="C213" s="217"/>
      <c r="D213" s="218"/>
      <c r="E213" s="219"/>
      <c r="F213" s="219"/>
      <c r="G213" s="228"/>
      <c r="H213" s="221"/>
      <c r="I213" s="221"/>
      <c r="J213" s="221"/>
      <c r="K213" s="229"/>
      <c r="L213" s="221"/>
      <c r="M213" s="221"/>
      <c r="N213" s="223"/>
      <c r="O213" s="223"/>
      <c r="P213" s="223"/>
      <c r="Q213" s="223"/>
      <c r="R213" s="223"/>
      <c r="S213" s="223"/>
      <c r="T213" s="224"/>
      <c r="U213" s="221"/>
      <c r="V213" s="223"/>
      <c r="W213" s="223"/>
      <c r="X213" s="223"/>
      <c r="Y213" s="217"/>
      <c r="Z213" s="217"/>
      <c r="AA213" s="217"/>
      <c r="AB213" s="217"/>
      <c r="AC213" s="225"/>
      <c r="AD213" s="217"/>
      <c r="AE213" s="217"/>
      <c r="AF213" s="217"/>
    </row>
    <row r="214" spans="2:32" s="226" customFormat="1">
      <c r="B214" s="217"/>
      <c r="C214" s="217"/>
      <c r="D214" s="218"/>
      <c r="E214" s="219"/>
      <c r="F214" s="219"/>
      <c r="G214" s="228"/>
      <c r="H214" s="221"/>
      <c r="I214" s="221"/>
      <c r="J214" s="221"/>
      <c r="K214" s="229"/>
      <c r="L214" s="221"/>
      <c r="M214" s="221"/>
      <c r="N214" s="223"/>
      <c r="O214" s="223"/>
      <c r="P214" s="223"/>
      <c r="Q214" s="223"/>
      <c r="R214" s="223"/>
      <c r="S214" s="223"/>
      <c r="T214" s="224"/>
      <c r="U214" s="221"/>
      <c r="V214" s="223"/>
      <c r="W214" s="223"/>
      <c r="X214" s="223"/>
      <c r="Y214" s="217"/>
      <c r="Z214" s="217"/>
      <c r="AA214" s="217"/>
      <c r="AB214" s="217"/>
      <c r="AC214" s="225"/>
      <c r="AD214" s="217"/>
      <c r="AE214" s="217"/>
      <c r="AF214" s="217"/>
    </row>
    <row r="215" spans="2:32" s="226" customFormat="1">
      <c r="B215" s="217"/>
      <c r="C215" s="217"/>
      <c r="D215" s="218"/>
      <c r="E215" s="219"/>
      <c r="F215" s="219"/>
      <c r="G215" s="228"/>
      <c r="H215" s="221"/>
      <c r="I215" s="221"/>
      <c r="J215" s="221"/>
      <c r="K215" s="229"/>
      <c r="L215" s="221"/>
      <c r="M215" s="221"/>
      <c r="N215" s="223"/>
      <c r="O215" s="223"/>
      <c r="P215" s="223"/>
      <c r="Q215" s="223"/>
      <c r="R215" s="223"/>
      <c r="S215" s="223"/>
      <c r="T215" s="224"/>
      <c r="U215" s="221"/>
      <c r="V215" s="223"/>
      <c r="W215" s="223"/>
      <c r="X215" s="223"/>
      <c r="Y215" s="217"/>
      <c r="Z215" s="217"/>
      <c r="AA215" s="217"/>
      <c r="AB215" s="217"/>
      <c r="AC215" s="225"/>
      <c r="AD215" s="217"/>
      <c r="AE215" s="217"/>
      <c r="AF215" s="217"/>
    </row>
    <row r="216" spans="2:32" s="226" customFormat="1">
      <c r="B216" s="217"/>
      <c r="C216" s="217"/>
      <c r="D216" s="218"/>
      <c r="E216" s="219"/>
      <c r="F216" s="219"/>
      <c r="G216" s="228"/>
      <c r="H216" s="221"/>
      <c r="I216" s="221"/>
      <c r="J216" s="221"/>
      <c r="K216" s="229"/>
      <c r="L216" s="221"/>
      <c r="M216" s="221"/>
      <c r="N216" s="223"/>
      <c r="O216" s="223"/>
      <c r="P216" s="223"/>
      <c r="Q216" s="223"/>
      <c r="R216" s="223"/>
      <c r="S216" s="223"/>
      <c r="T216" s="224"/>
      <c r="U216" s="221"/>
      <c r="V216" s="223"/>
      <c r="W216" s="223"/>
      <c r="X216" s="223"/>
      <c r="Y216" s="217"/>
      <c r="Z216" s="217"/>
      <c r="AA216" s="217"/>
      <c r="AB216" s="217"/>
      <c r="AC216" s="225"/>
      <c r="AD216" s="217"/>
      <c r="AE216" s="217"/>
      <c r="AF216" s="217"/>
    </row>
    <row r="217" spans="2:32" s="226" customFormat="1">
      <c r="B217" s="217"/>
      <c r="C217" s="217"/>
      <c r="D217" s="218"/>
      <c r="E217" s="219"/>
      <c r="F217" s="219"/>
      <c r="G217" s="228"/>
      <c r="H217" s="221"/>
      <c r="I217" s="221"/>
      <c r="J217" s="221"/>
      <c r="K217" s="229"/>
      <c r="L217" s="221"/>
      <c r="M217" s="221"/>
      <c r="N217" s="223"/>
      <c r="O217" s="223"/>
      <c r="P217" s="223"/>
      <c r="Q217" s="223"/>
      <c r="R217" s="223"/>
      <c r="S217" s="223"/>
      <c r="T217" s="224"/>
      <c r="U217" s="221"/>
      <c r="V217" s="223"/>
      <c r="W217" s="223"/>
      <c r="X217" s="223"/>
      <c r="Y217" s="217"/>
      <c r="Z217" s="217"/>
      <c r="AA217" s="217"/>
      <c r="AB217" s="217"/>
      <c r="AC217" s="225"/>
      <c r="AD217" s="217"/>
      <c r="AE217" s="217"/>
      <c r="AF217" s="217"/>
    </row>
    <row r="218" spans="2:32" s="226" customFormat="1">
      <c r="B218" s="217"/>
      <c r="C218" s="217"/>
      <c r="D218" s="218"/>
      <c r="E218" s="219"/>
      <c r="F218" s="219"/>
      <c r="G218" s="228"/>
      <c r="H218" s="221"/>
      <c r="I218" s="221"/>
      <c r="J218" s="221"/>
      <c r="K218" s="229"/>
      <c r="L218" s="221"/>
      <c r="M218" s="221"/>
      <c r="N218" s="223"/>
      <c r="O218" s="223"/>
      <c r="P218" s="223"/>
      <c r="Q218" s="223"/>
      <c r="R218" s="223"/>
      <c r="S218" s="223"/>
      <c r="T218" s="224"/>
      <c r="U218" s="221"/>
      <c r="V218" s="223"/>
      <c r="W218" s="223"/>
      <c r="X218" s="223"/>
      <c r="Y218" s="217"/>
      <c r="Z218" s="217"/>
      <c r="AA218" s="217"/>
      <c r="AB218" s="217"/>
      <c r="AC218" s="225"/>
      <c r="AD218" s="217"/>
      <c r="AE218" s="217"/>
      <c r="AF218" s="217"/>
    </row>
    <row r="219" spans="2:32" s="226" customFormat="1">
      <c r="B219" s="217"/>
      <c r="C219" s="217"/>
      <c r="D219" s="218"/>
      <c r="E219" s="219"/>
      <c r="F219" s="219"/>
      <c r="G219" s="228"/>
      <c r="H219" s="221"/>
      <c r="I219" s="221"/>
      <c r="J219" s="221"/>
      <c r="K219" s="229"/>
      <c r="L219" s="221"/>
      <c r="M219" s="221"/>
      <c r="N219" s="223"/>
      <c r="O219" s="223"/>
      <c r="P219" s="223"/>
      <c r="Q219" s="223"/>
      <c r="R219" s="223"/>
      <c r="S219" s="223"/>
      <c r="T219" s="224"/>
      <c r="U219" s="221"/>
      <c r="V219" s="223"/>
      <c r="W219" s="223"/>
      <c r="X219" s="223"/>
      <c r="Y219" s="217"/>
      <c r="Z219" s="217"/>
      <c r="AA219" s="217"/>
      <c r="AB219" s="217"/>
      <c r="AC219" s="225"/>
      <c r="AD219" s="217"/>
      <c r="AE219" s="217"/>
      <c r="AF219" s="217"/>
    </row>
    <row r="220" spans="2:32" s="226" customFormat="1">
      <c r="B220" s="217"/>
      <c r="C220" s="217"/>
      <c r="D220" s="218"/>
      <c r="E220" s="219"/>
      <c r="F220" s="219"/>
      <c r="G220" s="228"/>
      <c r="H220" s="221"/>
      <c r="I220" s="221"/>
      <c r="J220" s="221"/>
      <c r="K220" s="229"/>
      <c r="L220" s="221"/>
      <c r="M220" s="221"/>
      <c r="N220" s="223"/>
      <c r="O220" s="223"/>
      <c r="P220" s="223"/>
      <c r="Q220" s="223"/>
      <c r="R220" s="223"/>
      <c r="S220" s="223"/>
      <c r="T220" s="224"/>
      <c r="U220" s="221"/>
      <c r="V220" s="223"/>
      <c r="W220" s="223"/>
      <c r="X220" s="223"/>
      <c r="Y220" s="217"/>
      <c r="Z220" s="217"/>
      <c r="AA220" s="217"/>
      <c r="AB220" s="217"/>
      <c r="AC220" s="225"/>
      <c r="AD220" s="217"/>
      <c r="AE220" s="217"/>
      <c r="AF220" s="217"/>
    </row>
    <row r="221" spans="2:32" s="226" customFormat="1">
      <c r="B221" s="217"/>
      <c r="C221" s="217"/>
      <c r="D221" s="218"/>
      <c r="E221" s="219"/>
      <c r="F221" s="219"/>
      <c r="G221" s="228"/>
      <c r="H221" s="221"/>
      <c r="I221" s="221"/>
      <c r="J221" s="221"/>
      <c r="K221" s="229"/>
      <c r="L221" s="221"/>
      <c r="M221" s="221"/>
      <c r="N221" s="223"/>
      <c r="O221" s="223"/>
      <c r="P221" s="223"/>
      <c r="Q221" s="223"/>
      <c r="R221" s="223"/>
      <c r="S221" s="223"/>
      <c r="T221" s="224"/>
      <c r="U221" s="221"/>
      <c r="V221" s="223"/>
      <c r="W221" s="223"/>
      <c r="X221" s="223"/>
      <c r="Y221" s="217"/>
      <c r="Z221" s="217"/>
      <c r="AA221" s="217"/>
      <c r="AB221" s="217"/>
      <c r="AC221" s="225"/>
      <c r="AD221" s="217"/>
      <c r="AE221" s="217"/>
      <c r="AF221" s="217"/>
    </row>
    <row r="222" spans="2:32" s="226" customFormat="1">
      <c r="B222" s="217"/>
      <c r="C222" s="217"/>
      <c r="D222" s="218"/>
      <c r="E222" s="219"/>
      <c r="F222" s="219"/>
      <c r="G222" s="228"/>
      <c r="H222" s="221"/>
      <c r="I222" s="221"/>
      <c r="J222" s="221"/>
      <c r="K222" s="229"/>
      <c r="L222" s="221"/>
      <c r="M222" s="221"/>
      <c r="N222" s="223"/>
      <c r="O222" s="223"/>
      <c r="P222" s="223"/>
      <c r="Q222" s="223"/>
      <c r="R222" s="223"/>
      <c r="S222" s="223"/>
      <c r="T222" s="224"/>
      <c r="U222" s="221"/>
      <c r="V222" s="223"/>
      <c r="W222" s="223"/>
      <c r="X222" s="223"/>
      <c r="Y222" s="217"/>
      <c r="Z222" s="217"/>
      <c r="AA222" s="217"/>
      <c r="AB222" s="217"/>
      <c r="AC222" s="225"/>
      <c r="AD222" s="217"/>
      <c r="AE222" s="217"/>
      <c r="AF222" s="217"/>
    </row>
    <row r="223" spans="2:32" s="226" customFormat="1">
      <c r="B223" s="217"/>
      <c r="C223" s="217"/>
      <c r="D223" s="218"/>
      <c r="E223" s="219"/>
      <c r="F223" s="219"/>
      <c r="G223" s="228"/>
      <c r="H223" s="221"/>
      <c r="I223" s="221"/>
      <c r="J223" s="221"/>
      <c r="K223" s="229"/>
      <c r="L223" s="221"/>
      <c r="M223" s="221"/>
      <c r="N223" s="223"/>
      <c r="O223" s="223"/>
      <c r="P223" s="223"/>
      <c r="Q223" s="223"/>
      <c r="R223" s="223"/>
      <c r="S223" s="223"/>
      <c r="T223" s="224"/>
      <c r="U223" s="221"/>
      <c r="V223" s="223"/>
      <c r="W223" s="223"/>
      <c r="X223" s="223"/>
      <c r="Y223" s="217"/>
      <c r="Z223" s="217"/>
      <c r="AA223" s="217"/>
      <c r="AB223" s="217"/>
      <c r="AC223" s="225"/>
      <c r="AD223" s="217"/>
      <c r="AE223" s="217"/>
      <c r="AF223" s="217"/>
    </row>
    <row r="224" spans="2:32" s="226" customFormat="1">
      <c r="B224" s="217"/>
      <c r="C224" s="217"/>
      <c r="D224" s="218"/>
      <c r="E224" s="219"/>
      <c r="F224" s="219"/>
      <c r="G224" s="228"/>
      <c r="H224" s="221"/>
      <c r="I224" s="221"/>
      <c r="J224" s="221"/>
      <c r="K224" s="229"/>
      <c r="L224" s="221"/>
      <c r="M224" s="221"/>
      <c r="N224" s="223"/>
      <c r="O224" s="223"/>
      <c r="P224" s="223"/>
      <c r="Q224" s="223"/>
      <c r="R224" s="223"/>
      <c r="S224" s="223"/>
      <c r="T224" s="224"/>
      <c r="U224" s="221"/>
      <c r="V224" s="223"/>
      <c r="W224" s="223"/>
      <c r="X224" s="223"/>
      <c r="Y224" s="217"/>
      <c r="Z224" s="217"/>
      <c r="AA224" s="217"/>
      <c r="AB224" s="217"/>
      <c r="AC224" s="225"/>
      <c r="AD224" s="217"/>
      <c r="AE224" s="217"/>
      <c r="AF224" s="217"/>
    </row>
    <row r="225" spans="2:32" s="226" customFormat="1">
      <c r="B225" s="217"/>
      <c r="C225" s="217"/>
      <c r="D225" s="218"/>
      <c r="E225" s="219"/>
      <c r="F225" s="219"/>
      <c r="G225" s="228"/>
      <c r="H225" s="221"/>
      <c r="I225" s="221"/>
      <c r="J225" s="221"/>
      <c r="K225" s="229"/>
      <c r="L225" s="221"/>
      <c r="M225" s="221"/>
      <c r="N225" s="223"/>
      <c r="O225" s="223"/>
      <c r="P225" s="223"/>
      <c r="Q225" s="223"/>
      <c r="R225" s="223"/>
      <c r="S225" s="223"/>
      <c r="T225" s="224"/>
      <c r="U225" s="221"/>
      <c r="V225" s="223"/>
      <c r="W225" s="223"/>
      <c r="X225" s="223"/>
      <c r="Y225" s="217"/>
      <c r="Z225" s="217"/>
      <c r="AA225" s="217"/>
      <c r="AB225" s="217"/>
      <c r="AC225" s="225"/>
      <c r="AD225" s="217"/>
      <c r="AE225" s="217"/>
      <c r="AF225" s="217"/>
    </row>
    <row r="226" spans="2:32" s="226" customFormat="1">
      <c r="B226" s="217"/>
      <c r="C226" s="217"/>
      <c r="D226" s="218"/>
      <c r="E226" s="219"/>
      <c r="F226" s="219"/>
      <c r="G226" s="228"/>
      <c r="H226" s="221"/>
      <c r="I226" s="221"/>
      <c r="J226" s="221"/>
      <c r="K226" s="229"/>
      <c r="L226" s="221"/>
      <c r="M226" s="221"/>
      <c r="N226" s="223"/>
      <c r="O226" s="223"/>
      <c r="P226" s="223"/>
      <c r="Q226" s="223"/>
      <c r="R226" s="223"/>
      <c r="S226" s="223"/>
      <c r="T226" s="224"/>
      <c r="U226" s="221"/>
      <c r="V226" s="223"/>
      <c r="W226" s="223"/>
      <c r="X226" s="223"/>
      <c r="Y226" s="217"/>
      <c r="Z226" s="217"/>
      <c r="AA226" s="217"/>
      <c r="AB226" s="217"/>
      <c r="AC226" s="225"/>
      <c r="AD226" s="217"/>
      <c r="AE226" s="217"/>
      <c r="AF226" s="217"/>
    </row>
    <row r="227" spans="2:32" s="226" customFormat="1">
      <c r="B227" s="217"/>
      <c r="C227" s="217"/>
      <c r="D227" s="218"/>
      <c r="E227" s="219"/>
      <c r="F227" s="219"/>
      <c r="G227" s="228"/>
      <c r="H227" s="221"/>
      <c r="I227" s="221"/>
      <c r="J227" s="221"/>
      <c r="K227" s="229"/>
      <c r="L227" s="221"/>
      <c r="M227" s="221"/>
      <c r="N227" s="223"/>
      <c r="O227" s="223"/>
      <c r="P227" s="223"/>
      <c r="Q227" s="223"/>
      <c r="R227" s="223"/>
      <c r="S227" s="223"/>
      <c r="T227" s="224"/>
      <c r="U227" s="221"/>
      <c r="V227" s="223"/>
      <c r="W227" s="223"/>
      <c r="X227" s="223"/>
      <c r="Y227" s="217"/>
      <c r="Z227" s="217"/>
      <c r="AA227" s="217"/>
      <c r="AB227" s="217"/>
      <c r="AC227" s="225"/>
      <c r="AD227" s="217"/>
      <c r="AE227" s="217"/>
      <c r="AF227" s="217"/>
    </row>
    <row r="228" spans="2:32" s="226" customFormat="1">
      <c r="B228" s="217"/>
      <c r="C228" s="217"/>
      <c r="D228" s="218"/>
      <c r="E228" s="219"/>
      <c r="F228" s="219"/>
      <c r="G228" s="228"/>
      <c r="H228" s="221"/>
      <c r="I228" s="221"/>
      <c r="J228" s="221"/>
      <c r="K228" s="229"/>
      <c r="L228" s="221"/>
      <c r="M228" s="221"/>
      <c r="N228" s="223"/>
      <c r="O228" s="223"/>
      <c r="P228" s="223"/>
      <c r="Q228" s="223"/>
      <c r="R228" s="223"/>
      <c r="S228" s="223"/>
      <c r="T228" s="224"/>
      <c r="U228" s="221"/>
      <c r="V228" s="223"/>
      <c r="W228" s="223"/>
      <c r="X228" s="223"/>
      <c r="Y228" s="217"/>
      <c r="Z228" s="217"/>
      <c r="AA228" s="217"/>
      <c r="AB228" s="217"/>
      <c r="AC228" s="225"/>
      <c r="AD228" s="217"/>
      <c r="AE228" s="217"/>
      <c r="AF228" s="217"/>
    </row>
    <row r="229" spans="2:32" s="226" customFormat="1">
      <c r="B229" s="217"/>
      <c r="C229" s="217"/>
      <c r="D229" s="218"/>
      <c r="E229" s="219"/>
      <c r="F229" s="219"/>
      <c r="G229" s="228"/>
      <c r="H229" s="221"/>
      <c r="I229" s="221"/>
      <c r="J229" s="221"/>
      <c r="K229" s="229"/>
      <c r="L229" s="221"/>
      <c r="M229" s="221"/>
      <c r="N229" s="223"/>
      <c r="O229" s="223"/>
      <c r="P229" s="223"/>
      <c r="Q229" s="223"/>
      <c r="R229" s="223"/>
      <c r="S229" s="223"/>
      <c r="T229" s="224"/>
      <c r="U229" s="221"/>
      <c r="V229" s="223"/>
      <c r="W229" s="223"/>
      <c r="X229" s="223"/>
      <c r="Y229" s="217"/>
      <c r="Z229" s="217"/>
      <c r="AA229" s="217"/>
      <c r="AB229" s="217"/>
      <c r="AC229" s="225"/>
      <c r="AD229" s="217"/>
      <c r="AE229" s="217"/>
      <c r="AF229" s="217"/>
    </row>
    <row r="230" spans="2:32">
      <c r="B230" s="217"/>
      <c r="C230" s="217"/>
      <c r="D230" s="218"/>
      <c r="E230" s="219"/>
      <c r="F230" s="219"/>
      <c r="G230" s="228"/>
      <c r="H230" s="221"/>
      <c r="I230" s="221"/>
      <c r="J230" s="221"/>
      <c r="K230" s="229"/>
      <c r="L230" s="221"/>
      <c r="M230" s="221"/>
      <c r="N230" s="237"/>
      <c r="O230" s="237"/>
      <c r="P230" s="237"/>
      <c r="Q230" s="223"/>
      <c r="R230" s="223"/>
      <c r="S230" s="223"/>
      <c r="T230" s="224"/>
      <c r="U230" s="221"/>
      <c r="V230" s="237"/>
      <c r="W230" s="237"/>
      <c r="X230" s="237"/>
      <c r="Y230" s="238"/>
      <c r="Z230" s="238"/>
      <c r="AA230" s="238"/>
      <c r="AB230" s="238"/>
      <c r="AC230" s="239"/>
      <c r="AD230" s="238"/>
      <c r="AE230" s="238"/>
      <c r="AF230" s="238"/>
    </row>
    <row r="231" spans="2:32">
      <c r="B231" s="217"/>
      <c r="C231" s="217"/>
      <c r="D231" s="218"/>
      <c r="E231" s="219"/>
      <c r="F231" s="219"/>
      <c r="G231" s="228"/>
      <c r="H231" s="221"/>
      <c r="I231" s="221"/>
      <c r="J231" s="221"/>
      <c r="K231" s="229"/>
      <c r="L231" s="221"/>
      <c r="M231" s="221"/>
      <c r="N231" s="237"/>
      <c r="O231" s="237"/>
      <c r="P231" s="237"/>
      <c r="Q231" s="237"/>
      <c r="R231" s="237"/>
      <c r="S231" s="237"/>
      <c r="T231" s="240"/>
      <c r="U231" s="221"/>
      <c r="V231" s="237"/>
      <c r="W231" s="237"/>
      <c r="X231" s="237"/>
      <c r="Y231" s="238"/>
      <c r="Z231" s="238"/>
      <c r="AA231" s="238"/>
      <c r="AB231" s="238"/>
      <c r="AC231" s="239"/>
      <c r="AD231" s="238"/>
      <c r="AE231" s="238"/>
      <c r="AF231" s="238"/>
    </row>
    <row r="232" spans="2:32">
      <c r="B232" s="217"/>
      <c r="C232" s="217"/>
      <c r="D232" s="218"/>
      <c r="E232" s="219"/>
      <c r="F232" s="219"/>
      <c r="G232" s="228"/>
      <c r="H232" s="221"/>
      <c r="I232" s="221"/>
      <c r="J232" s="221"/>
      <c r="K232" s="229"/>
      <c r="L232" s="221"/>
      <c r="M232" s="221"/>
      <c r="N232" s="237"/>
      <c r="O232" s="237"/>
      <c r="P232" s="237"/>
      <c r="Q232" s="237"/>
      <c r="R232" s="237"/>
      <c r="S232" s="237"/>
      <c r="T232" s="240"/>
      <c r="U232" s="221"/>
      <c r="V232" s="237"/>
      <c r="W232" s="237"/>
      <c r="X232" s="237"/>
      <c r="Y232" s="238"/>
      <c r="Z232" s="238"/>
      <c r="AA232" s="238"/>
      <c r="AB232" s="238"/>
      <c r="AC232" s="239"/>
      <c r="AD232" s="238"/>
      <c r="AE232" s="238"/>
      <c r="AF232" s="238"/>
    </row>
    <row r="233" spans="2:32">
      <c r="B233" s="217"/>
      <c r="C233" s="217"/>
      <c r="D233" s="218"/>
      <c r="E233" s="219"/>
      <c r="F233" s="219"/>
      <c r="G233" s="228"/>
      <c r="H233" s="221"/>
      <c r="I233" s="221"/>
      <c r="J233" s="221"/>
      <c r="K233" s="229"/>
      <c r="L233" s="221"/>
      <c r="M233" s="221"/>
      <c r="N233" s="237"/>
      <c r="O233" s="237"/>
      <c r="P233" s="237"/>
      <c r="Q233" s="237"/>
      <c r="R233" s="237"/>
      <c r="S233" s="237"/>
      <c r="T233" s="240"/>
      <c r="U233" s="221"/>
      <c r="V233" s="237"/>
      <c r="W233" s="237"/>
      <c r="X233" s="237"/>
      <c r="Y233" s="238"/>
      <c r="Z233" s="238"/>
      <c r="AA233" s="238"/>
      <c r="AB233" s="238"/>
      <c r="AC233" s="239"/>
      <c r="AD233" s="238"/>
      <c r="AE233" s="238"/>
      <c r="AF233" s="238"/>
    </row>
    <row r="234" spans="2:32">
      <c r="B234" s="217"/>
      <c r="C234" s="217"/>
      <c r="D234" s="218"/>
      <c r="E234" s="219"/>
      <c r="F234" s="219"/>
      <c r="G234" s="228"/>
      <c r="H234" s="221"/>
      <c r="I234" s="221"/>
      <c r="J234" s="221"/>
      <c r="K234" s="229"/>
      <c r="L234" s="221"/>
      <c r="M234" s="221"/>
      <c r="N234" s="237"/>
      <c r="O234" s="237"/>
      <c r="P234" s="237"/>
      <c r="Q234" s="237"/>
      <c r="R234" s="237"/>
      <c r="S234" s="237"/>
      <c r="T234" s="240"/>
      <c r="U234" s="221"/>
      <c r="V234" s="237"/>
      <c r="W234" s="237"/>
      <c r="X234" s="237"/>
      <c r="Y234" s="238"/>
      <c r="Z234" s="238"/>
      <c r="AA234" s="238"/>
      <c r="AB234" s="238"/>
      <c r="AC234" s="239"/>
      <c r="AD234" s="238"/>
      <c r="AE234" s="238"/>
      <c r="AF234" s="238"/>
    </row>
    <row r="235" spans="2:32">
      <c r="B235" s="217"/>
      <c r="C235" s="217"/>
      <c r="D235" s="218"/>
      <c r="E235" s="219"/>
      <c r="F235" s="219"/>
      <c r="G235" s="228"/>
      <c r="H235" s="221"/>
      <c r="I235" s="221"/>
      <c r="J235" s="221"/>
      <c r="K235" s="229"/>
      <c r="L235" s="221"/>
      <c r="M235" s="221"/>
      <c r="N235" s="237"/>
      <c r="O235" s="237"/>
      <c r="P235" s="237"/>
      <c r="Q235" s="237"/>
      <c r="R235" s="237"/>
      <c r="S235" s="237"/>
      <c r="T235" s="240"/>
      <c r="U235" s="221"/>
      <c r="V235" s="237"/>
      <c r="W235" s="237"/>
      <c r="X235" s="237"/>
      <c r="Y235" s="238"/>
      <c r="Z235" s="238"/>
      <c r="AA235" s="238"/>
      <c r="AB235" s="238"/>
      <c r="AC235" s="239"/>
      <c r="AD235" s="238"/>
      <c r="AE235" s="238"/>
      <c r="AF235" s="238"/>
    </row>
    <row r="236" spans="2:32">
      <c r="B236" s="217"/>
      <c r="C236" s="217"/>
      <c r="D236" s="218"/>
      <c r="E236" s="219"/>
      <c r="F236" s="219"/>
      <c r="G236" s="228"/>
      <c r="H236" s="221"/>
      <c r="I236" s="221"/>
      <c r="J236" s="221"/>
      <c r="K236" s="229"/>
      <c r="L236" s="221"/>
      <c r="M236" s="221"/>
      <c r="N236" s="237"/>
      <c r="O236" s="237"/>
      <c r="P236" s="237"/>
      <c r="Q236" s="237"/>
      <c r="R236" s="237"/>
      <c r="S236" s="237"/>
      <c r="T236" s="240"/>
      <c r="U236" s="221"/>
      <c r="V236" s="237"/>
      <c r="W236" s="237"/>
      <c r="X236" s="237"/>
      <c r="Y236" s="238"/>
      <c r="Z236" s="238"/>
      <c r="AA236" s="238"/>
      <c r="AB236" s="238"/>
      <c r="AC236" s="239"/>
      <c r="AD236" s="238"/>
      <c r="AE236" s="238"/>
      <c r="AF236" s="238"/>
    </row>
    <row r="237" spans="2:32">
      <c r="B237" s="217"/>
      <c r="C237" s="217"/>
      <c r="D237" s="218"/>
      <c r="E237" s="219"/>
      <c r="F237" s="219"/>
      <c r="G237" s="228"/>
      <c r="H237" s="221"/>
      <c r="I237" s="221"/>
      <c r="J237" s="221"/>
      <c r="K237" s="229"/>
      <c r="L237" s="221"/>
      <c r="M237" s="221"/>
      <c r="N237" s="237"/>
      <c r="O237" s="237"/>
      <c r="P237" s="237"/>
      <c r="Q237" s="237"/>
      <c r="R237" s="237"/>
      <c r="S237" s="237"/>
      <c r="T237" s="240"/>
      <c r="U237" s="221"/>
      <c r="V237" s="237"/>
      <c r="W237" s="237"/>
      <c r="X237" s="237"/>
      <c r="Y237" s="238"/>
      <c r="Z237" s="238"/>
      <c r="AA237" s="238"/>
      <c r="AB237" s="238"/>
      <c r="AC237" s="239"/>
      <c r="AD237" s="238"/>
      <c r="AE237" s="238"/>
      <c r="AF237" s="238"/>
    </row>
    <row r="238" spans="2:32">
      <c r="B238" s="217"/>
      <c r="C238" s="217"/>
      <c r="D238" s="218"/>
      <c r="E238" s="219"/>
      <c r="F238" s="219"/>
      <c r="G238" s="228"/>
      <c r="H238" s="221"/>
      <c r="I238" s="221"/>
      <c r="J238" s="221"/>
      <c r="K238" s="229"/>
      <c r="L238" s="221"/>
      <c r="M238" s="221"/>
      <c r="N238" s="237"/>
      <c r="O238" s="237"/>
      <c r="P238" s="237"/>
      <c r="Q238" s="237"/>
      <c r="R238" s="237"/>
      <c r="S238" s="237"/>
      <c r="T238" s="240"/>
      <c r="U238" s="221"/>
      <c r="V238" s="237"/>
      <c r="W238" s="237"/>
      <c r="X238" s="237"/>
      <c r="Y238" s="238"/>
      <c r="Z238" s="238"/>
      <c r="AA238" s="238"/>
      <c r="AB238" s="238"/>
      <c r="AC238" s="239"/>
      <c r="AD238" s="238"/>
      <c r="AE238" s="238"/>
      <c r="AF238" s="238"/>
    </row>
    <row r="239" spans="2:32">
      <c r="B239" s="217"/>
      <c r="C239" s="217"/>
      <c r="D239" s="218"/>
      <c r="E239" s="219"/>
      <c r="F239" s="219"/>
      <c r="G239" s="228"/>
      <c r="H239" s="221"/>
      <c r="I239" s="221"/>
      <c r="J239" s="221"/>
      <c r="K239" s="229"/>
      <c r="L239" s="221"/>
      <c r="M239" s="221"/>
      <c r="N239" s="237"/>
      <c r="O239" s="237"/>
      <c r="P239" s="237"/>
      <c r="Q239" s="237"/>
      <c r="R239" s="237"/>
      <c r="S239" s="237"/>
      <c r="T239" s="240"/>
      <c r="U239" s="221"/>
      <c r="V239" s="237"/>
      <c r="W239" s="237"/>
      <c r="X239" s="237"/>
      <c r="Y239" s="238"/>
      <c r="Z239" s="238"/>
      <c r="AA239" s="238"/>
      <c r="AB239" s="238"/>
      <c r="AC239" s="239"/>
      <c r="AD239" s="238"/>
      <c r="AE239" s="238"/>
      <c r="AF239" s="238"/>
    </row>
    <row r="240" spans="2:32">
      <c r="B240" s="217"/>
      <c r="C240" s="217"/>
      <c r="D240" s="218"/>
      <c r="E240" s="219"/>
      <c r="F240" s="219"/>
      <c r="G240" s="228"/>
      <c r="H240" s="221"/>
      <c r="I240" s="221"/>
      <c r="J240" s="221"/>
      <c r="K240" s="229"/>
      <c r="L240" s="221"/>
      <c r="M240" s="221"/>
      <c r="N240" s="237"/>
      <c r="O240" s="237"/>
      <c r="P240" s="237"/>
      <c r="Q240" s="237"/>
      <c r="R240" s="237"/>
      <c r="S240" s="237"/>
      <c r="T240" s="240"/>
      <c r="U240" s="221"/>
      <c r="V240" s="237"/>
      <c r="W240" s="237"/>
      <c r="X240" s="237"/>
      <c r="Y240" s="238"/>
      <c r="Z240" s="238"/>
      <c r="AA240" s="238"/>
      <c r="AB240" s="238"/>
      <c r="AC240" s="239"/>
      <c r="AD240" s="238"/>
      <c r="AE240" s="238"/>
      <c r="AF240" s="238"/>
    </row>
    <row r="241" spans="2:32">
      <c r="B241" s="217"/>
      <c r="C241" s="217"/>
      <c r="D241" s="218"/>
      <c r="E241" s="219"/>
      <c r="F241" s="219"/>
      <c r="G241" s="228"/>
      <c r="H241" s="221"/>
      <c r="I241" s="221"/>
      <c r="J241" s="221"/>
      <c r="K241" s="229"/>
      <c r="L241" s="221"/>
      <c r="M241" s="221"/>
      <c r="N241" s="237"/>
      <c r="O241" s="237"/>
      <c r="P241" s="237"/>
      <c r="Q241" s="237"/>
      <c r="R241" s="237"/>
      <c r="S241" s="237"/>
      <c r="T241" s="240"/>
      <c r="U241" s="221"/>
      <c r="V241" s="237"/>
      <c r="W241" s="237"/>
      <c r="X241" s="237"/>
      <c r="Y241" s="238"/>
      <c r="Z241" s="238"/>
      <c r="AA241" s="238"/>
      <c r="AB241" s="238"/>
      <c r="AC241" s="239"/>
      <c r="AD241" s="238"/>
      <c r="AE241" s="238"/>
      <c r="AF241" s="238"/>
    </row>
    <row r="242" spans="2:32">
      <c r="B242" s="217"/>
      <c r="C242" s="217"/>
      <c r="D242" s="218"/>
      <c r="E242" s="219"/>
      <c r="F242" s="219"/>
      <c r="G242" s="228"/>
      <c r="H242" s="221"/>
      <c r="I242" s="221"/>
      <c r="J242" s="221"/>
      <c r="K242" s="229"/>
      <c r="L242" s="221"/>
      <c r="M242" s="221"/>
      <c r="N242" s="237"/>
      <c r="O242" s="237"/>
      <c r="P242" s="237"/>
      <c r="Q242" s="237"/>
      <c r="R242" s="237"/>
      <c r="S242" s="237"/>
      <c r="T242" s="240"/>
      <c r="U242" s="221"/>
      <c r="V242" s="237"/>
      <c r="W242" s="237"/>
      <c r="X242" s="237"/>
      <c r="Y242" s="238"/>
      <c r="Z242" s="238"/>
      <c r="AA242" s="238"/>
      <c r="AB242" s="238"/>
      <c r="AC242" s="239"/>
      <c r="AD242" s="238"/>
      <c r="AE242" s="238"/>
      <c r="AF242" s="238"/>
    </row>
    <row r="243" spans="2:32">
      <c r="B243" s="217"/>
      <c r="C243" s="217"/>
      <c r="D243" s="218"/>
      <c r="E243" s="219"/>
      <c r="F243" s="219"/>
      <c r="G243" s="228"/>
      <c r="H243" s="221"/>
      <c r="I243" s="221"/>
      <c r="J243" s="221"/>
      <c r="K243" s="222"/>
      <c r="L243" s="221"/>
      <c r="M243" s="221"/>
      <c r="N243" s="237"/>
      <c r="O243" s="237"/>
      <c r="P243" s="237"/>
      <c r="Q243" s="237"/>
      <c r="R243" s="237"/>
      <c r="S243" s="237"/>
      <c r="T243" s="240"/>
      <c r="U243" s="221"/>
      <c r="V243" s="237"/>
      <c r="W243" s="237"/>
      <c r="X243" s="237"/>
      <c r="Y243" s="238"/>
      <c r="Z243" s="238"/>
      <c r="AA243" s="238"/>
      <c r="AB243" s="238"/>
      <c r="AC243" s="239"/>
      <c r="AD243" s="238"/>
      <c r="AE243" s="238"/>
      <c r="AF243" s="238"/>
    </row>
    <row r="244" spans="2:32">
      <c r="B244" s="217"/>
      <c r="C244" s="217"/>
      <c r="D244" s="218"/>
      <c r="E244" s="219"/>
      <c r="F244" s="219"/>
      <c r="G244" s="228"/>
      <c r="H244" s="221"/>
      <c r="I244" s="221"/>
      <c r="J244" s="221"/>
      <c r="K244" s="222"/>
      <c r="L244" s="221"/>
      <c r="M244" s="221"/>
      <c r="N244" s="237"/>
      <c r="O244" s="237"/>
      <c r="P244" s="237"/>
      <c r="Q244" s="237"/>
      <c r="R244" s="237"/>
      <c r="S244" s="237"/>
      <c r="T244" s="240"/>
      <c r="U244" s="221"/>
      <c r="V244" s="237"/>
      <c r="W244" s="237"/>
      <c r="X244" s="237"/>
      <c r="Y244" s="238"/>
      <c r="Z244" s="238"/>
      <c r="AA244" s="238"/>
      <c r="AB244" s="238"/>
      <c r="AC244" s="239"/>
      <c r="AD244" s="238"/>
      <c r="AE244" s="238"/>
      <c r="AF244" s="238"/>
    </row>
    <row r="245" spans="2:32">
      <c r="B245" s="217"/>
      <c r="C245" s="217"/>
      <c r="D245" s="218"/>
      <c r="E245" s="219"/>
      <c r="F245" s="219"/>
      <c r="G245" s="228"/>
      <c r="H245" s="221"/>
      <c r="I245" s="221"/>
      <c r="J245" s="221"/>
      <c r="K245" s="222"/>
      <c r="L245" s="221"/>
      <c r="M245" s="221"/>
      <c r="N245" s="237"/>
      <c r="O245" s="237"/>
      <c r="P245" s="237"/>
      <c r="Q245" s="237"/>
      <c r="R245" s="237"/>
      <c r="S245" s="237"/>
      <c r="T245" s="240"/>
      <c r="U245" s="221"/>
      <c r="V245" s="237"/>
      <c r="W245" s="237"/>
      <c r="X245" s="237"/>
      <c r="Y245" s="238"/>
      <c r="Z245" s="238"/>
      <c r="AA245" s="238"/>
      <c r="AB245" s="238"/>
      <c r="AC245" s="239"/>
      <c r="AD245" s="238"/>
      <c r="AE245" s="238"/>
      <c r="AF245" s="238"/>
    </row>
    <row r="246" spans="2:32">
      <c r="B246" s="217"/>
      <c r="C246" s="217"/>
      <c r="D246" s="218"/>
      <c r="E246" s="219"/>
      <c r="F246" s="219"/>
      <c r="G246" s="228"/>
      <c r="H246" s="221"/>
      <c r="I246" s="221"/>
      <c r="J246" s="221"/>
      <c r="K246" s="222"/>
      <c r="L246" s="221"/>
      <c r="M246" s="221"/>
      <c r="N246" s="237"/>
      <c r="O246" s="237"/>
      <c r="P246" s="237"/>
      <c r="Q246" s="237"/>
      <c r="R246" s="237"/>
      <c r="S246" s="237"/>
      <c r="T246" s="240"/>
      <c r="U246" s="221"/>
      <c r="V246" s="237"/>
      <c r="W246" s="237"/>
      <c r="X246" s="237"/>
      <c r="Y246" s="238"/>
      <c r="Z246" s="238"/>
      <c r="AA246" s="238"/>
      <c r="AB246" s="238"/>
      <c r="AC246" s="239"/>
      <c r="AD246" s="238"/>
      <c r="AE246" s="238"/>
      <c r="AF246" s="238"/>
    </row>
    <row r="247" spans="2:32">
      <c r="B247" s="217"/>
      <c r="C247" s="217"/>
      <c r="D247" s="218"/>
      <c r="E247" s="219"/>
      <c r="F247" s="219"/>
      <c r="G247" s="228"/>
      <c r="H247" s="221"/>
      <c r="I247" s="221"/>
      <c r="J247" s="221"/>
      <c r="K247" s="222"/>
      <c r="L247" s="221"/>
      <c r="M247" s="221"/>
      <c r="N247" s="237"/>
      <c r="O247" s="237"/>
      <c r="P247" s="237"/>
      <c r="Q247" s="237"/>
      <c r="R247" s="237"/>
      <c r="S247" s="237"/>
      <c r="T247" s="240"/>
      <c r="U247" s="221"/>
      <c r="V247" s="237"/>
      <c r="W247" s="237"/>
      <c r="X247" s="237"/>
      <c r="Y247" s="238"/>
      <c r="Z247" s="238"/>
      <c r="AA247" s="238"/>
      <c r="AB247" s="238"/>
      <c r="AC247" s="239"/>
      <c r="AD247" s="238"/>
      <c r="AE247" s="238"/>
      <c r="AF247" s="238"/>
    </row>
    <row r="248" spans="2:32">
      <c r="B248" s="217"/>
      <c r="C248" s="217"/>
      <c r="D248" s="218"/>
      <c r="E248" s="219"/>
      <c r="F248" s="219"/>
      <c r="G248" s="228"/>
      <c r="H248" s="221"/>
      <c r="I248" s="221"/>
      <c r="J248" s="221"/>
      <c r="K248" s="222"/>
      <c r="L248" s="221"/>
      <c r="M248" s="221"/>
      <c r="N248" s="237"/>
      <c r="O248" s="237"/>
      <c r="P248" s="237"/>
      <c r="Q248" s="237"/>
      <c r="R248" s="237"/>
      <c r="S248" s="237"/>
      <c r="T248" s="240"/>
      <c r="U248" s="221"/>
      <c r="V248" s="237"/>
      <c r="W248" s="237"/>
      <c r="X248" s="237"/>
      <c r="Y248" s="238"/>
      <c r="Z248" s="238"/>
      <c r="AA248" s="238"/>
      <c r="AB248" s="238"/>
      <c r="AC248" s="239"/>
      <c r="AD248" s="238"/>
      <c r="AE248" s="238"/>
      <c r="AF248" s="238"/>
    </row>
    <row r="249" spans="2:32">
      <c r="B249" s="217"/>
      <c r="C249" s="217"/>
      <c r="D249" s="218"/>
      <c r="E249" s="219"/>
      <c r="F249" s="219"/>
      <c r="G249" s="228"/>
      <c r="H249" s="221"/>
      <c r="I249" s="221"/>
      <c r="J249" s="221"/>
      <c r="K249" s="222"/>
      <c r="L249" s="221"/>
      <c r="M249" s="221"/>
      <c r="N249" s="237"/>
      <c r="O249" s="237"/>
      <c r="P249" s="237"/>
      <c r="Q249" s="237"/>
      <c r="R249" s="237"/>
      <c r="S249" s="237"/>
      <c r="T249" s="240"/>
      <c r="U249" s="221"/>
      <c r="V249" s="237"/>
      <c r="W249" s="237"/>
      <c r="X249" s="237"/>
      <c r="Y249" s="238"/>
      <c r="Z249" s="238"/>
      <c r="AA249" s="238"/>
      <c r="AB249" s="238"/>
      <c r="AC249" s="239"/>
      <c r="AD249" s="238"/>
      <c r="AE249" s="238"/>
      <c r="AF249" s="238"/>
    </row>
    <row r="250" spans="2:32">
      <c r="B250" s="217"/>
      <c r="C250" s="217"/>
      <c r="D250" s="218"/>
      <c r="E250" s="219"/>
      <c r="F250" s="219"/>
      <c r="G250" s="228"/>
      <c r="H250" s="221"/>
      <c r="I250" s="221"/>
      <c r="J250" s="221"/>
      <c r="K250" s="222"/>
      <c r="L250" s="221"/>
      <c r="M250" s="221"/>
      <c r="N250" s="237"/>
      <c r="O250" s="237"/>
      <c r="P250" s="237"/>
      <c r="Q250" s="237"/>
      <c r="R250" s="237"/>
      <c r="S250" s="237"/>
      <c r="T250" s="240"/>
      <c r="U250" s="221"/>
      <c r="V250" s="237"/>
      <c r="W250" s="237"/>
      <c r="X250" s="237"/>
      <c r="Y250" s="238"/>
      <c r="Z250" s="238"/>
      <c r="AA250" s="238"/>
      <c r="AB250" s="238"/>
      <c r="AC250" s="239"/>
      <c r="AD250" s="238"/>
      <c r="AE250" s="238"/>
      <c r="AF250" s="238"/>
    </row>
    <row r="251" spans="2:32">
      <c r="B251" s="217"/>
      <c r="C251" s="217"/>
      <c r="D251" s="218"/>
      <c r="E251" s="219"/>
      <c r="F251" s="219"/>
      <c r="G251" s="228"/>
      <c r="H251" s="221"/>
      <c r="I251" s="221"/>
      <c r="J251" s="221"/>
      <c r="K251" s="222"/>
      <c r="L251" s="221"/>
      <c r="M251" s="221"/>
      <c r="N251" s="237"/>
      <c r="O251" s="237"/>
      <c r="P251" s="237"/>
      <c r="Q251" s="237"/>
      <c r="R251" s="237"/>
      <c r="S251" s="237"/>
      <c r="T251" s="240"/>
      <c r="U251" s="221"/>
      <c r="V251" s="237"/>
      <c r="W251" s="237"/>
      <c r="X251" s="237"/>
      <c r="Y251" s="238"/>
      <c r="Z251" s="238"/>
      <c r="AA251" s="238"/>
      <c r="AB251" s="238"/>
      <c r="AC251" s="239"/>
      <c r="AD251" s="238"/>
      <c r="AE251" s="238"/>
      <c r="AF251" s="238"/>
    </row>
    <row r="252" spans="2:32">
      <c r="B252" s="217"/>
      <c r="C252" s="217"/>
      <c r="D252" s="218"/>
      <c r="E252" s="219"/>
      <c r="F252" s="219"/>
      <c r="G252" s="228"/>
      <c r="H252" s="221"/>
      <c r="I252" s="221"/>
      <c r="J252" s="221"/>
      <c r="K252" s="222"/>
      <c r="L252" s="221"/>
      <c r="M252" s="221"/>
      <c r="N252" s="237"/>
      <c r="O252" s="237"/>
      <c r="P252" s="237"/>
      <c r="Q252" s="237"/>
      <c r="R252" s="237"/>
      <c r="S252" s="237"/>
      <c r="T252" s="240"/>
      <c r="U252" s="221"/>
      <c r="V252" s="237"/>
      <c r="W252" s="237"/>
      <c r="X252" s="237"/>
      <c r="Y252" s="238"/>
      <c r="Z252" s="238"/>
      <c r="AA252" s="238"/>
      <c r="AB252" s="238"/>
      <c r="AC252" s="239"/>
      <c r="AD252" s="238"/>
      <c r="AE252" s="238"/>
      <c r="AF252" s="238"/>
    </row>
    <row r="253" spans="2:32">
      <c r="B253" s="217"/>
      <c r="C253" s="217"/>
      <c r="D253" s="218"/>
      <c r="E253" s="219"/>
      <c r="F253" s="219"/>
      <c r="G253" s="228"/>
      <c r="H253" s="221"/>
      <c r="I253" s="221"/>
      <c r="J253" s="221"/>
      <c r="K253" s="222"/>
      <c r="L253" s="221"/>
      <c r="M253" s="221"/>
      <c r="N253" s="237"/>
      <c r="O253" s="237"/>
      <c r="P253" s="237"/>
      <c r="Q253" s="237"/>
      <c r="R253" s="237"/>
      <c r="S253" s="237"/>
      <c r="T253" s="240"/>
      <c r="U253" s="221"/>
      <c r="V253" s="237"/>
      <c r="W253" s="237"/>
      <c r="X253" s="237"/>
      <c r="Y253" s="238"/>
      <c r="Z253" s="238"/>
      <c r="AA253" s="238"/>
      <c r="AB253" s="238"/>
      <c r="AC253" s="239"/>
      <c r="AD253" s="238"/>
      <c r="AE253" s="238"/>
      <c r="AF253" s="238"/>
    </row>
    <row r="254" spans="2:32">
      <c r="B254" s="217"/>
      <c r="C254" s="217"/>
      <c r="D254" s="218"/>
      <c r="E254" s="219"/>
      <c r="F254" s="219"/>
      <c r="G254" s="228"/>
      <c r="H254" s="221"/>
      <c r="I254" s="221"/>
      <c r="J254" s="221"/>
      <c r="K254" s="222"/>
      <c r="L254" s="221"/>
      <c r="M254" s="221"/>
      <c r="N254" s="237"/>
      <c r="O254" s="237"/>
      <c r="P254" s="237"/>
      <c r="Q254" s="237"/>
      <c r="R254" s="237"/>
      <c r="S254" s="237"/>
      <c r="T254" s="240"/>
      <c r="U254" s="221"/>
      <c r="V254" s="237"/>
      <c r="W254" s="237"/>
      <c r="X254" s="237"/>
      <c r="Y254" s="238"/>
      <c r="Z254" s="238"/>
      <c r="AA254" s="238"/>
      <c r="AB254" s="238"/>
      <c r="AC254" s="239"/>
      <c r="AD254" s="238"/>
      <c r="AE254" s="238"/>
      <c r="AF254" s="238"/>
    </row>
    <row r="255" spans="2:32">
      <c r="B255" s="217"/>
      <c r="C255" s="217"/>
      <c r="D255" s="218"/>
      <c r="E255" s="219"/>
      <c r="F255" s="219"/>
      <c r="G255" s="228"/>
      <c r="H255" s="221"/>
      <c r="I255" s="221"/>
      <c r="J255" s="221"/>
      <c r="K255" s="222"/>
      <c r="L255" s="221"/>
      <c r="M255" s="221"/>
      <c r="N255" s="237"/>
      <c r="O255" s="237"/>
      <c r="P255" s="237"/>
      <c r="Q255" s="237"/>
      <c r="R255" s="237"/>
      <c r="S255" s="237"/>
      <c r="T255" s="240"/>
      <c r="U255" s="221"/>
      <c r="V255" s="237"/>
      <c r="W255" s="237"/>
      <c r="X255" s="237"/>
      <c r="Y255" s="238"/>
      <c r="Z255" s="238"/>
      <c r="AA255" s="238"/>
      <c r="AB255" s="238"/>
      <c r="AC255" s="239"/>
      <c r="AD255" s="238"/>
      <c r="AE255" s="238"/>
      <c r="AF255" s="238"/>
    </row>
    <row r="256" spans="2:32">
      <c r="B256" s="217"/>
      <c r="C256" s="217"/>
      <c r="D256" s="218"/>
      <c r="E256" s="219"/>
      <c r="F256" s="219"/>
      <c r="G256" s="228"/>
      <c r="H256" s="221"/>
      <c r="I256" s="221"/>
      <c r="J256" s="221"/>
      <c r="K256" s="222"/>
      <c r="L256" s="221"/>
      <c r="M256" s="221"/>
      <c r="N256" s="237"/>
      <c r="O256" s="237"/>
      <c r="P256" s="237"/>
      <c r="Q256" s="237"/>
      <c r="R256" s="237"/>
      <c r="S256" s="237"/>
      <c r="T256" s="240"/>
      <c r="U256" s="221"/>
      <c r="V256" s="237"/>
      <c r="W256" s="237"/>
      <c r="X256" s="237"/>
      <c r="Y256" s="238"/>
      <c r="Z256" s="238"/>
      <c r="AA256" s="238"/>
      <c r="AB256" s="238"/>
      <c r="AC256" s="239"/>
      <c r="AD256" s="238"/>
      <c r="AE256" s="238"/>
      <c r="AF256" s="238"/>
    </row>
    <row r="257" spans="2:32">
      <c r="B257" s="217"/>
      <c r="C257" s="217"/>
      <c r="D257" s="218"/>
      <c r="E257" s="219"/>
      <c r="F257" s="219"/>
      <c r="G257" s="228"/>
      <c r="H257" s="221"/>
      <c r="I257" s="221"/>
      <c r="J257" s="221"/>
      <c r="K257" s="222"/>
      <c r="L257" s="221"/>
      <c r="M257" s="221"/>
      <c r="N257" s="237"/>
      <c r="O257" s="237"/>
      <c r="P257" s="237"/>
      <c r="Q257" s="237"/>
      <c r="R257" s="237"/>
      <c r="S257" s="237"/>
      <c r="T257" s="240"/>
      <c r="U257" s="221"/>
      <c r="V257" s="237"/>
      <c r="W257" s="237"/>
      <c r="X257" s="237"/>
      <c r="Y257" s="238"/>
      <c r="Z257" s="238"/>
      <c r="AA257" s="238"/>
      <c r="AB257" s="238"/>
      <c r="AC257" s="239"/>
      <c r="AD257" s="238"/>
      <c r="AE257" s="238"/>
      <c r="AF257" s="238"/>
    </row>
    <row r="258" spans="2:32">
      <c r="B258" s="217"/>
      <c r="C258" s="217"/>
      <c r="D258" s="218"/>
      <c r="E258" s="219"/>
      <c r="F258" s="219"/>
      <c r="G258" s="228"/>
      <c r="H258" s="221"/>
      <c r="I258" s="221"/>
      <c r="J258" s="221"/>
      <c r="K258" s="222"/>
      <c r="L258" s="221"/>
      <c r="M258" s="221"/>
      <c r="N258" s="237"/>
      <c r="O258" s="237"/>
      <c r="P258" s="237"/>
      <c r="Q258" s="237"/>
      <c r="R258" s="237"/>
      <c r="S258" s="237"/>
      <c r="T258" s="240"/>
      <c r="U258" s="221"/>
      <c r="V258" s="237"/>
      <c r="W258" s="237"/>
      <c r="X258" s="237"/>
      <c r="Y258" s="238"/>
      <c r="Z258" s="238"/>
      <c r="AA258" s="238"/>
      <c r="AB258" s="238"/>
      <c r="AC258" s="239"/>
      <c r="AD258" s="238"/>
      <c r="AE258" s="238"/>
      <c r="AF258" s="238"/>
    </row>
    <row r="259" spans="2:32">
      <c r="B259" s="217"/>
      <c r="C259" s="217"/>
      <c r="D259" s="218"/>
      <c r="E259" s="219"/>
      <c r="F259" s="219"/>
      <c r="G259" s="228"/>
      <c r="H259" s="221"/>
      <c r="I259" s="221"/>
      <c r="J259" s="221"/>
      <c r="K259" s="222"/>
      <c r="L259" s="221"/>
      <c r="M259" s="221"/>
      <c r="N259" s="237"/>
      <c r="O259" s="237"/>
      <c r="P259" s="237"/>
      <c r="Q259" s="237"/>
      <c r="R259" s="237"/>
      <c r="S259" s="237"/>
      <c r="T259" s="240"/>
      <c r="U259" s="221"/>
      <c r="V259" s="237"/>
      <c r="W259" s="237"/>
      <c r="X259" s="237"/>
      <c r="Y259" s="238"/>
      <c r="Z259" s="238"/>
      <c r="AA259" s="238"/>
      <c r="AB259" s="238"/>
      <c r="AC259" s="239"/>
      <c r="AD259" s="238"/>
      <c r="AE259" s="238"/>
      <c r="AF259" s="238"/>
    </row>
    <row r="260" spans="2:32">
      <c r="B260" s="217"/>
      <c r="C260" s="217"/>
      <c r="D260" s="218"/>
      <c r="E260" s="219"/>
      <c r="F260" s="219"/>
      <c r="G260" s="228"/>
      <c r="H260" s="221"/>
      <c r="I260" s="221"/>
      <c r="J260" s="221"/>
      <c r="K260" s="222"/>
      <c r="L260" s="221"/>
      <c r="M260" s="221"/>
      <c r="N260" s="237"/>
      <c r="O260" s="237"/>
      <c r="P260" s="237"/>
      <c r="Q260" s="237"/>
      <c r="R260" s="237"/>
      <c r="S260" s="237"/>
      <c r="T260" s="240"/>
      <c r="U260" s="221"/>
      <c r="V260" s="237"/>
      <c r="W260" s="237"/>
      <c r="X260" s="237"/>
      <c r="Y260" s="238"/>
      <c r="Z260" s="238"/>
      <c r="AA260" s="238"/>
      <c r="AB260" s="238"/>
      <c r="AC260" s="239"/>
      <c r="AD260" s="238"/>
      <c r="AE260" s="238"/>
      <c r="AF260" s="238"/>
    </row>
    <row r="261" spans="2:32">
      <c r="B261" s="217"/>
      <c r="C261" s="217"/>
      <c r="D261" s="218"/>
      <c r="E261" s="219"/>
      <c r="F261" s="219"/>
      <c r="G261" s="228"/>
      <c r="H261" s="221"/>
      <c r="I261" s="221"/>
      <c r="J261" s="221"/>
      <c r="K261" s="222"/>
      <c r="L261" s="221"/>
      <c r="M261" s="221"/>
      <c r="N261" s="237"/>
      <c r="O261" s="237"/>
      <c r="P261" s="237"/>
      <c r="Q261" s="237"/>
      <c r="R261" s="237"/>
      <c r="S261" s="237"/>
      <c r="T261" s="240"/>
      <c r="U261" s="221"/>
      <c r="V261" s="237"/>
      <c r="W261" s="237"/>
      <c r="X261" s="237"/>
      <c r="Y261" s="238"/>
      <c r="Z261" s="238"/>
      <c r="AA261" s="238"/>
      <c r="AB261" s="238"/>
      <c r="AC261" s="239"/>
      <c r="AD261" s="238"/>
      <c r="AE261" s="238"/>
      <c r="AF261" s="238"/>
    </row>
    <row r="262" spans="2:32">
      <c r="B262" s="217"/>
      <c r="C262" s="217"/>
      <c r="D262" s="218"/>
      <c r="E262" s="219"/>
      <c r="F262" s="219"/>
      <c r="G262" s="228"/>
      <c r="H262" s="221"/>
      <c r="I262" s="221"/>
      <c r="J262" s="221"/>
      <c r="K262" s="222"/>
      <c r="L262" s="221"/>
      <c r="M262" s="221"/>
      <c r="N262" s="237"/>
      <c r="O262" s="237"/>
      <c r="P262" s="237"/>
      <c r="Q262" s="237"/>
      <c r="R262" s="237"/>
      <c r="S262" s="237"/>
      <c r="T262" s="240"/>
      <c r="U262" s="221"/>
      <c r="V262" s="237"/>
      <c r="W262" s="237"/>
      <c r="X262" s="237"/>
      <c r="Y262" s="238"/>
      <c r="Z262" s="238"/>
      <c r="AA262" s="238"/>
      <c r="AB262" s="238"/>
      <c r="AC262" s="239"/>
      <c r="AD262" s="238"/>
      <c r="AE262" s="238"/>
      <c r="AF262" s="238"/>
    </row>
    <row r="263" spans="2:32">
      <c r="B263" s="217"/>
      <c r="C263" s="217"/>
      <c r="D263" s="218"/>
      <c r="E263" s="219"/>
      <c r="F263" s="219"/>
      <c r="G263" s="228"/>
      <c r="H263" s="221"/>
      <c r="I263" s="221"/>
      <c r="J263" s="221"/>
      <c r="K263" s="222"/>
      <c r="L263" s="221"/>
      <c r="M263" s="221"/>
      <c r="N263" s="237"/>
      <c r="O263" s="237"/>
      <c r="P263" s="237"/>
      <c r="Q263" s="237"/>
      <c r="R263" s="237"/>
      <c r="S263" s="237"/>
      <c r="T263" s="240"/>
      <c r="U263" s="221"/>
      <c r="V263" s="237"/>
      <c r="W263" s="237"/>
      <c r="X263" s="237"/>
      <c r="Y263" s="238"/>
      <c r="Z263" s="238"/>
      <c r="AA263" s="238"/>
      <c r="AB263" s="238"/>
      <c r="AC263" s="239"/>
      <c r="AD263" s="238"/>
      <c r="AE263" s="238"/>
      <c r="AF263" s="238"/>
    </row>
    <row r="264" spans="2:32">
      <c r="B264" s="217"/>
      <c r="C264" s="217"/>
      <c r="D264" s="218"/>
      <c r="E264" s="219"/>
      <c r="F264" s="219"/>
      <c r="G264" s="228"/>
      <c r="H264" s="221"/>
      <c r="I264" s="221"/>
      <c r="J264" s="221"/>
      <c r="K264" s="222"/>
      <c r="L264" s="221"/>
      <c r="M264" s="221"/>
      <c r="N264" s="237"/>
      <c r="O264" s="237"/>
      <c r="P264" s="237"/>
      <c r="Q264" s="237"/>
      <c r="R264" s="237"/>
      <c r="S264" s="237"/>
      <c r="T264" s="240"/>
      <c r="U264" s="221"/>
      <c r="V264" s="237"/>
      <c r="W264" s="237"/>
      <c r="X264" s="237"/>
      <c r="Y264" s="238"/>
      <c r="Z264" s="238"/>
      <c r="AA264" s="238"/>
      <c r="AB264" s="238"/>
      <c r="AC264" s="239"/>
      <c r="AD264" s="238"/>
      <c r="AE264" s="238"/>
      <c r="AF264" s="238"/>
    </row>
    <row r="265" spans="2:32">
      <c r="B265" s="217"/>
      <c r="C265" s="217"/>
      <c r="D265" s="218"/>
      <c r="E265" s="219"/>
      <c r="F265" s="219"/>
      <c r="G265" s="228"/>
      <c r="H265" s="221"/>
      <c r="I265" s="221"/>
      <c r="J265" s="221"/>
      <c r="K265" s="222"/>
      <c r="L265" s="221"/>
      <c r="M265" s="221"/>
      <c r="N265" s="237"/>
      <c r="O265" s="237"/>
      <c r="P265" s="237"/>
      <c r="Q265" s="237"/>
      <c r="R265" s="237"/>
      <c r="S265" s="237"/>
      <c r="T265" s="240"/>
      <c r="U265" s="221"/>
      <c r="V265" s="237"/>
      <c r="W265" s="237"/>
      <c r="X265" s="237"/>
      <c r="Y265" s="238"/>
      <c r="Z265" s="238"/>
      <c r="AA265" s="238"/>
      <c r="AB265" s="238"/>
      <c r="AC265" s="239"/>
      <c r="AD265" s="238"/>
      <c r="AE265" s="238"/>
      <c r="AF265" s="238"/>
    </row>
    <row r="266" spans="2:32">
      <c r="B266" s="217"/>
      <c r="C266" s="217"/>
      <c r="D266" s="218"/>
      <c r="E266" s="219"/>
      <c r="F266" s="219"/>
      <c r="G266" s="228"/>
      <c r="H266" s="221"/>
      <c r="I266" s="221"/>
      <c r="J266" s="221"/>
      <c r="K266" s="222"/>
      <c r="L266" s="221"/>
      <c r="M266" s="221"/>
      <c r="N266" s="237"/>
      <c r="O266" s="237"/>
      <c r="P266" s="237"/>
      <c r="Q266" s="237"/>
      <c r="R266" s="237"/>
      <c r="S266" s="237"/>
      <c r="T266" s="240"/>
      <c r="U266" s="221"/>
      <c r="V266" s="237"/>
      <c r="W266" s="237"/>
      <c r="X266" s="237"/>
      <c r="Y266" s="238"/>
      <c r="Z266" s="238"/>
      <c r="AA266" s="238"/>
      <c r="AB266" s="238"/>
      <c r="AC266" s="239"/>
      <c r="AD266" s="238"/>
      <c r="AE266" s="238"/>
      <c r="AF266" s="238"/>
    </row>
    <row r="267" spans="2:32">
      <c r="B267" s="217"/>
      <c r="C267" s="217"/>
      <c r="D267" s="218"/>
      <c r="E267" s="219"/>
      <c r="F267" s="219"/>
      <c r="G267" s="228"/>
      <c r="H267" s="221"/>
      <c r="I267" s="221"/>
      <c r="J267" s="221"/>
      <c r="K267" s="222"/>
      <c r="L267" s="221"/>
      <c r="M267" s="221"/>
      <c r="N267" s="237"/>
      <c r="O267" s="237"/>
      <c r="P267" s="237"/>
      <c r="Q267" s="237"/>
      <c r="R267" s="237"/>
      <c r="S267" s="237"/>
      <c r="T267" s="240"/>
      <c r="U267" s="221"/>
      <c r="V267" s="237"/>
      <c r="W267" s="237"/>
      <c r="X267" s="237"/>
      <c r="Y267" s="238"/>
      <c r="Z267" s="238"/>
      <c r="AA267" s="238"/>
      <c r="AB267" s="238"/>
      <c r="AC267" s="239"/>
      <c r="AD267" s="238"/>
      <c r="AE267" s="238"/>
      <c r="AF267" s="238"/>
    </row>
    <row r="268" spans="2:32">
      <c r="B268" s="217"/>
      <c r="C268" s="217"/>
      <c r="D268" s="218"/>
      <c r="E268" s="219"/>
      <c r="F268" s="219"/>
      <c r="G268" s="228"/>
      <c r="H268" s="221"/>
      <c r="I268" s="221"/>
      <c r="J268" s="221"/>
      <c r="K268" s="222"/>
      <c r="L268" s="221"/>
      <c r="M268" s="221"/>
      <c r="N268" s="237"/>
      <c r="O268" s="237"/>
      <c r="P268" s="237"/>
      <c r="Q268" s="237"/>
      <c r="R268" s="237"/>
      <c r="S268" s="237"/>
      <c r="T268" s="240"/>
      <c r="U268" s="221"/>
      <c r="V268" s="237"/>
      <c r="W268" s="237"/>
      <c r="X268" s="237"/>
      <c r="Y268" s="238"/>
      <c r="Z268" s="238"/>
      <c r="AA268" s="238"/>
      <c r="AB268" s="238"/>
      <c r="AC268" s="239"/>
      <c r="AD268" s="238"/>
      <c r="AE268" s="238"/>
      <c r="AF268" s="238"/>
    </row>
    <row r="269" spans="2:32">
      <c r="B269" s="217"/>
      <c r="C269" s="217"/>
      <c r="D269" s="218"/>
      <c r="E269" s="219"/>
      <c r="F269" s="219"/>
      <c r="G269" s="228"/>
      <c r="H269" s="221"/>
      <c r="I269" s="221"/>
      <c r="J269" s="221"/>
      <c r="K269" s="222"/>
      <c r="L269" s="221"/>
      <c r="M269" s="221"/>
      <c r="N269" s="237"/>
      <c r="O269" s="237"/>
      <c r="P269" s="237"/>
      <c r="Q269" s="237"/>
      <c r="R269" s="237"/>
      <c r="S269" s="237"/>
      <c r="T269" s="240"/>
      <c r="U269" s="221"/>
      <c r="V269" s="237"/>
      <c r="W269" s="237"/>
      <c r="X269" s="237"/>
      <c r="Y269" s="238"/>
      <c r="Z269" s="238"/>
      <c r="AA269" s="238"/>
      <c r="AB269" s="238"/>
      <c r="AC269" s="239"/>
      <c r="AD269" s="238"/>
      <c r="AE269" s="238"/>
      <c r="AF269" s="238"/>
    </row>
    <row r="270" spans="2:32">
      <c r="B270" s="217"/>
      <c r="C270" s="217"/>
      <c r="D270" s="218"/>
      <c r="E270" s="219"/>
      <c r="F270" s="219"/>
      <c r="G270" s="228"/>
      <c r="H270" s="221"/>
      <c r="I270" s="221"/>
      <c r="J270" s="221"/>
      <c r="K270" s="222"/>
      <c r="L270" s="221"/>
      <c r="M270" s="221"/>
      <c r="N270" s="237"/>
      <c r="O270" s="237"/>
      <c r="P270" s="237"/>
      <c r="Q270" s="237"/>
      <c r="R270" s="237"/>
      <c r="S270" s="237"/>
      <c r="T270" s="240"/>
      <c r="U270" s="221"/>
      <c r="V270" s="237"/>
      <c r="W270" s="237"/>
      <c r="X270" s="237"/>
      <c r="Y270" s="238"/>
      <c r="Z270" s="238"/>
      <c r="AA270" s="238"/>
      <c r="AB270" s="238"/>
      <c r="AC270" s="239"/>
      <c r="AD270" s="238"/>
      <c r="AE270" s="238"/>
      <c r="AF270" s="238"/>
    </row>
    <row r="271" spans="2:32">
      <c r="B271" s="217"/>
      <c r="C271" s="217"/>
      <c r="D271" s="218"/>
      <c r="E271" s="219"/>
      <c r="F271" s="219"/>
      <c r="G271" s="228"/>
      <c r="H271" s="221"/>
      <c r="I271" s="221"/>
      <c r="J271" s="221"/>
      <c r="K271" s="222"/>
      <c r="L271" s="221"/>
      <c r="M271" s="221"/>
      <c r="N271" s="237"/>
      <c r="O271" s="237"/>
      <c r="P271" s="237"/>
      <c r="Q271" s="237"/>
      <c r="R271" s="237"/>
      <c r="S271" s="237"/>
      <c r="T271" s="240"/>
      <c r="U271" s="221"/>
      <c r="V271" s="237"/>
      <c r="W271" s="237"/>
      <c r="X271" s="237"/>
      <c r="Y271" s="238"/>
      <c r="Z271" s="238"/>
      <c r="AA271" s="238"/>
      <c r="AB271" s="238"/>
      <c r="AC271" s="239"/>
      <c r="AD271" s="238"/>
      <c r="AE271" s="238"/>
      <c r="AF271" s="238"/>
    </row>
    <row r="272" spans="2:32">
      <c r="B272" s="217"/>
      <c r="C272" s="217"/>
      <c r="D272" s="218"/>
      <c r="E272" s="219"/>
      <c r="F272" s="219"/>
      <c r="G272" s="228"/>
      <c r="H272" s="221"/>
      <c r="I272" s="221"/>
      <c r="J272" s="221"/>
      <c r="K272" s="222"/>
      <c r="L272" s="221"/>
      <c r="M272" s="221"/>
      <c r="N272" s="237"/>
      <c r="O272" s="237"/>
      <c r="P272" s="237"/>
      <c r="Q272" s="237"/>
      <c r="R272" s="237"/>
      <c r="S272" s="237"/>
      <c r="T272" s="240"/>
      <c r="U272" s="221"/>
      <c r="V272" s="237"/>
      <c r="W272" s="237"/>
      <c r="X272" s="237"/>
      <c r="Y272" s="238"/>
      <c r="Z272" s="238"/>
      <c r="AA272" s="238"/>
      <c r="AB272" s="238"/>
      <c r="AC272" s="239"/>
      <c r="AD272" s="238"/>
      <c r="AE272" s="238"/>
      <c r="AF272" s="238"/>
    </row>
    <row r="273" spans="2:32">
      <c r="B273" s="217"/>
      <c r="C273" s="217"/>
      <c r="D273" s="218"/>
      <c r="E273" s="219"/>
      <c r="F273" s="219"/>
      <c r="G273" s="228"/>
      <c r="H273" s="221"/>
      <c r="I273" s="221"/>
      <c r="J273" s="221"/>
      <c r="K273" s="222"/>
      <c r="L273" s="221"/>
      <c r="M273" s="221"/>
      <c r="N273" s="237"/>
      <c r="O273" s="237"/>
      <c r="P273" s="237"/>
      <c r="Q273" s="237"/>
      <c r="R273" s="237"/>
      <c r="S273" s="237"/>
      <c r="T273" s="240"/>
      <c r="U273" s="221"/>
      <c r="V273" s="237"/>
      <c r="W273" s="237"/>
      <c r="X273" s="237"/>
      <c r="Y273" s="238"/>
      <c r="Z273" s="238"/>
      <c r="AA273" s="238"/>
      <c r="AB273" s="238"/>
      <c r="AC273" s="239"/>
      <c r="AD273" s="238"/>
      <c r="AE273" s="238"/>
      <c r="AF273" s="238"/>
    </row>
    <row r="274" spans="2:32">
      <c r="B274" s="217"/>
      <c r="C274" s="217"/>
      <c r="D274" s="218"/>
      <c r="E274" s="219"/>
      <c r="F274" s="219"/>
      <c r="G274" s="228"/>
      <c r="H274" s="221"/>
      <c r="I274" s="221"/>
      <c r="J274" s="221"/>
      <c r="K274" s="222"/>
      <c r="L274" s="221"/>
      <c r="M274" s="221"/>
      <c r="N274" s="237"/>
      <c r="O274" s="237"/>
      <c r="P274" s="237"/>
      <c r="Q274" s="237"/>
      <c r="R274" s="237"/>
      <c r="S274" s="237"/>
      <c r="T274" s="240"/>
      <c r="U274" s="221"/>
      <c r="V274" s="237"/>
      <c r="W274" s="237"/>
      <c r="X274" s="237"/>
      <c r="Y274" s="238"/>
      <c r="Z274" s="238"/>
      <c r="AA274" s="238"/>
      <c r="AB274" s="238"/>
      <c r="AC274" s="239"/>
      <c r="AD274" s="238"/>
      <c r="AE274" s="238"/>
      <c r="AF274" s="238"/>
    </row>
    <row r="275" spans="2:32">
      <c r="B275" s="238"/>
      <c r="C275" s="238"/>
      <c r="D275" s="241"/>
      <c r="E275" s="219"/>
      <c r="F275" s="219"/>
      <c r="G275" s="228"/>
      <c r="H275" s="221"/>
      <c r="I275" s="221"/>
      <c r="J275" s="221"/>
      <c r="K275" s="222"/>
      <c r="L275" s="221"/>
      <c r="M275" s="221"/>
      <c r="N275" s="237"/>
      <c r="O275" s="237"/>
      <c r="P275" s="237"/>
      <c r="Q275" s="237"/>
      <c r="R275" s="237"/>
      <c r="S275" s="237"/>
      <c r="T275" s="240"/>
      <c r="U275" s="221"/>
      <c r="V275" s="237"/>
      <c r="W275" s="237"/>
      <c r="X275" s="237"/>
      <c r="Y275" s="238"/>
      <c r="Z275" s="238"/>
      <c r="AA275" s="238"/>
      <c r="AB275" s="238"/>
      <c r="AC275" s="239"/>
      <c r="AD275" s="238"/>
      <c r="AE275" s="238"/>
      <c r="AF275" s="238"/>
    </row>
    <row r="276" spans="2:32">
      <c r="B276" s="238"/>
      <c r="C276" s="238"/>
      <c r="D276" s="241"/>
      <c r="E276" s="219"/>
      <c r="F276" s="219"/>
      <c r="G276" s="228"/>
      <c r="H276" s="221"/>
      <c r="I276" s="221"/>
      <c r="J276" s="221"/>
      <c r="K276" s="222"/>
      <c r="L276" s="221"/>
      <c r="M276" s="221"/>
      <c r="N276" s="237"/>
      <c r="O276" s="237"/>
      <c r="P276" s="237"/>
      <c r="Q276" s="237"/>
      <c r="R276" s="237"/>
      <c r="S276" s="237"/>
      <c r="T276" s="240"/>
      <c r="U276" s="221"/>
      <c r="V276" s="237"/>
      <c r="W276" s="237"/>
      <c r="X276" s="237"/>
      <c r="Y276" s="238"/>
      <c r="Z276" s="238"/>
      <c r="AA276" s="238"/>
      <c r="AB276" s="238"/>
      <c r="AC276" s="239"/>
      <c r="AD276" s="238"/>
      <c r="AE276" s="238"/>
      <c r="AF276" s="238"/>
    </row>
    <row r="277" spans="2:32">
      <c r="B277" s="238"/>
      <c r="C277" s="238"/>
      <c r="D277" s="241"/>
      <c r="E277" s="219"/>
      <c r="F277" s="219"/>
      <c r="G277" s="228"/>
      <c r="H277" s="221"/>
      <c r="I277" s="221"/>
      <c r="J277" s="221"/>
      <c r="K277" s="222"/>
      <c r="L277" s="221"/>
      <c r="M277" s="221"/>
      <c r="N277" s="237"/>
      <c r="O277" s="237"/>
      <c r="P277" s="237"/>
      <c r="Q277" s="237"/>
      <c r="R277" s="237"/>
      <c r="S277" s="237"/>
      <c r="T277" s="240"/>
      <c r="U277" s="221"/>
      <c r="V277" s="237"/>
      <c r="W277" s="237"/>
      <c r="X277" s="237"/>
      <c r="Y277" s="238"/>
      <c r="Z277" s="238"/>
      <c r="AA277" s="238"/>
      <c r="AB277" s="238"/>
      <c r="AC277" s="239"/>
      <c r="AD277" s="238"/>
      <c r="AE277" s="238"/>
      <c r="AF277" s="238"/>
    </row>
    <row r="278" spans="2:32">
      <c r="B278" s="238"/>
      <c r="C278" s="238"/>
      <c r="D278" s="241"/>
      <c r="E278" s="219"/>
      <c r="F278" s="219"/>
      <c r="G278" s="228"/>
      <c r="H278" s="221"/>
      <c r="I278" s="221"/>
      <c r="J278" s="221"/>
      <c r="K278" s="222"/>
      <c r="L278" s="221"/>
      <c r="M278" s="221"/>
      <c r="N278" s="237"/>
      <c r="O278" s="237"/>
      <c r="P278" s="237"/>
      <c r="Q278" s="237"/>
      <c r="R278" s="237"/>
      <c r="S278" s="237"/>
      <c r="T278" s="240"/>
      <c r="U278" s="221"/>
      <c r="V278" s="237"/>
      <c r="W278" s="237"/>
      <c r="X278" s="237"/>
      <c r="Y278" s="238"/>
      <c r="Z278" s="238"/>
      <c r="AA278" s="238"/>
      <c r="AB278" s="238"/>
      <c r="AC278" s="239"/>
      <c r="AD278" s="238"/>
      <c r="AE278" s="238"/>
      <c r="AF278" s="238"/>
    </row>
    <row r="279" spans="2:32">
      <c r="B279" s="238"/>
      <c r="C279" s="238"/>
      <c r="D279" s="241"/>
      <c r="E279" s="219"/>
      <c r="F279" s="219"/>
      <c r="G279" s="228"/>
      <c r="H279" s="221"/>
      <c r="I279" s="221"/>
      <c r="J279" s="221"/>
      <c r="K279" s="242"/>
      <c r="L279" s="221"/>
      <c r="M279" s="221"/>
      <c r="N279" s="237"/>
      <c r="O279" s="237"/>
      <c r="P279" s="237"/>
      <c r="Q279" s="237"/>
      <c r="R279" s="237"/>
      <c r="S279" s="237"/>
      <c r="T279" s="240"/>
      <c r="U279" s="221"/>
      <c r="V279" s="237"/>
      <c r="W279" s="237"/>
      <c r="X279" s="237"/>
      <c r="Y279" s="238"/>
      <c r="Z279" s="238"/>
      <c r="AA279" s="238"/>
      <c r="AB279" s="238"/>
      <c r="AC279" s="239"/>
      <c r="AD279" s="238"/>
      <c r="AE279" s="238"/>
      <c r="AF279" s="238"/>
    </row>
    <row r="280" spans="2:32">
      <c r="B280" s="238"/>
      <c r="C280" s="238"/>
      <c r="D280" s="241"/>
      <c r="E280" s="219"/>
      <c r="F280" s="219"/>
      <c r="G280" s="228"/>
      <c r="H280" s="221"/>
      <c r="I280" s="221"/>
      <c r="J280" s="221"/>
      <c r="K280" s="242"/>
      <c r="L280" s="221"/>
      <c r="M280" s="221"/>
      <c r="N280" s="237"/>
      <c r="O280" s="237"/>
      <c r="P280" s="237"/>
      <c r="Q280" s="237"/>
      <c r="R280" s="237"/>
      <c r="S280" s="237"/>
      <c r="T280" s="240"/>
      <c r="U280" s="221"/>
      <c r="V280" s="237"/>
      <c r="W280" s="237"/>
      <c r="X280" s="237"/>
      <c r="Y280" s="238"/>
      <c r="Z280" s="238"/>
      <c r="AA280" s="238"/>
      <c r="AB280" s="238"/>
      <c r="AC280" s="239"/>
      <c r="AD280" s="238"/>
      <c r="AE280" s="238"/>
      <c r="AF280" s="238"/>
    </row>
    <row r="281" spans="2:32">
      <c r="B281" s="238"/>
      <c r="C281" s="238"/>
      <c r="D281" s="241"/>
      <c r="E281" s="219"/>
      <c r="F281" s="219"/>
      <c r="G281" s="228"/>
      <c r="H281" s="221"/>
      <c r="I281" s="221"/>
      <c r="J281" s="221"/>
      <c r="K281" s="242"/>
      <c r="L281" s="221"/>
      <c r="M281" s="221"/>
      <c r="N281" s="237"/>
      <c r="O281" s="237"/>
      <c r="P281" s="237"/>
      <c r="Q281" s="237"/>
      <c r="R281" s="237"/>
      <c r="S281" s="237"/>
      <c r="T281" s="240"/>
      <c r="U281" s="221"/>
      <c r="V281" s="237"/>
      <c r="W281" s="237"/>
      <c r="X281" s="237"/>
      <c r="Y281" s="238"/>
      <c r="Z281" s="238"/>
      <c r="AA281" s="238"/>
      <c r="AB281" s="238"/>
      <c r="AC281" s="239"/>
      <c r="AD281" s="238"/>
      <c r="AE281" s="238"/>
      <c r="AF281" s="238"/>
    </row>
    <row r="282" spans="2:32">
      <c r="B282" s="238"/>
      <c r="C282" s="238"/>
      <c r="D282" s="241"/>
      <c r="E282" s="219"/>
      <c r="F282" s="219"/>
      <c r="G282" s="228"/>
      <c r="H282" s="221"/>
      <c r="I282" s="221"/>
      <c r="J282" s="221"/>
      <c r="K282" s="242"/>
      <c r="L282" s="221"/>
      <c r="M282" s="221"/>
      <c r="N282" s="237"/>
      <c r="O282" s="237"/>
      <c r="P282" s="237"/>
      <c r="Q282" s="237"/>
      <c r="R282" s="237"/>
      <c r="S282" s="237"/>
      <c r="T282" s="240"/>
      <c r="U282" s="221"/>
      <c r="V282" s="237"/>
      <c r="W282" s="237"/>
      <c r="X282" s="237"/>
      <c r="Y282" s="238"/>
      <c r="Z282" s="238"/>
      <c r="AA282" s="238"/>
      <c r="AB282" s="238"/>
      <c r="AC282" s="239"/>
      <c r="AD282" s="238"/>
      <c r="AE282" s="238"/>
      <c r="AF282" s="238"/>
    </row>
    <row r="283" spans="2:32">
      <c r="B283" s="238"/>
      <c r="C283" s="238"/>
      <c r="D283" s="241"/>
      <c r="E283" s="219"/>
      <c r="F283" s="219"/>
      <c r="G283" s="228"/>
      <c r="H283" s="221"/>
      <c r="I283" s="221"/>
      <c r="J283" s="221"/>
      <c r="K283" s="242"/>
      <c r="L283" s="221"/>
      <c r="M283" s="221"/>
      <c r="N283" s="237"/>
      <c r="O283" s="237"/>
      <c r="P283" s="237"/>
      <c r="Q283" s="237"/>
      <c r="R283" s="237"/>
      <c r="S283" s="237"/>
      <c r="T283" s="240"/>
      <c r="U283" s="221"/>
      <c r="V283" s="237"/>
      <c r="W283" s="237"/>
      <c r="X283" s="237"/>
      <c r="Y283" s="238"/>
      <c r="Z283" s="238"/>
      <c r="AA283" s="238"/>
      <c r="AB283" s="238"/>
      <c r="AC283" s="239"/>
      <c r="AD283" s="238"/>
      <c r="AE283" s="238"/>
      <c r="AF283" s="238"/>
    </row>
    <row r="284" spans="2:32">
      <c r="B284" s="238"/>
      <c r="C284" s="238"/>
      <c r="D284" s="241"/>
      <c r="E284" s="219"/>
      <c r="F284" s="219"/>
      <c r="G284" s="228"/>
      <c r="H284" s="221"/>
      <c r="I284" s="221"/>
      <c r="J284" s="221"/>
      <c r="K284" s="242"/>
      <c r="L284" s="221"/>
      <c r="M284" s="221"/>
      <c r="N284" s="237"/>
      <c r="O284" s="237"/>
      <c r="P284" s="237"/>
      <c r="Q284" s="237"/>
      <c r="R284" s="237"/>
      <c r="S284" s="237"/>
      <c r="T284" s="240"/>
      <c r="U284" s="221"/>
      <c r="V284" s="237"/>
      <c r="W284" s="237"/>
      <c r="X284" s="237"/>
      <c r="Y284" s="238"/>
      <c r="Z284" s="238"/>
      <c r="AA284" s="238"/>
      <c r="AB284" s="238"/>
      <c r="AC284" s="239"/>
      <c r="AD284" s="238"/>
      <c r="AE284" s="238"/>
      <c r="AF284" s="238"/>
    </row>
    <row r="285" spans="2:32">
      <c r="B285" s="238"/>
      <c r="C285" s="238"/>
      <c r="D285" s="241"/>
      <c r="E285" s="219"/>
      <c r="F285" s="219"/>
      <c r="G285" s="228"/>
      <c r="H285" s="221"/>
      <c r="I285" s="221"/>
      <c r="J285" s="221"/>
      <c r="K285" s="242"/>
      <c r="L285" s="221"/>
      <c r="M285" s="221"/>
      <c r="N285" s="237"/>
      <c r="O285" s="237"/>
      <c r="P285" s="237"/>
      <c r="Q285" s="237"/>
      <c r="R285" s="237"/>
      <c r="S285" s="237"/>
      <c r="T285" s="240"/>
      <c r="U285" s="221"/>
      <c r="V285" s="237"/>
      <c r="W285" s="237"/>
      <c r="X285" s="237"/>
      <c r="Y285" s="238"/>
      <c r="Z285" s="238"/>
      <c r="AA285" s="238"/>
      <c r="AB285" s="238"/>
      <c r="AC285" s="239"/>
      <c r="AD285" s="238"/>
      <c r="AE285" s="238"/>
      <c r="AF285" s="238"/>
    </row>
    <row r="286" spans="2:32">
      <c r="B286" s="238"/>
      <c r="C286" s="238"/>
      <c r="D286" s="241"/>
      <c r="E286" s="219"/>
      <c r="F286" s="219"/>
      <c r="G286" s="228"/>
      <c r="H286" s="221"/>
      <c r="I286" s="221"/>
      <c r="J286" s="221"/>
      <c r="K286" s="242"/>
      <c r="L286" s="221"/>
      <c r="M286" s="221"/>
      <c r="N286" s="237"/>
      <c r="O286" s="237"/>
      <c r="P286" s="237"/>
      <c r="Q286" s="237"/>
      <c r="R286" s="237"/>
      <c r="S286" s="237"/>
      <c r="T286" s="240"/>
      <c r="U286" s="221"/>
      <c r="V286" s="237"/>
      <c r="W286" s="237"/>
      <c r="X286" s="237"/>
      <c r="Y286" s="238"/>
      <c r="Z286" s="238"/>
      <c r="AA286" s="238"/>
      <c r="AB286" s="238"/>
      <c r="AC286" s="239"/>
      <c r="AD286" s="238"/>
      <c r="AE286" s="238"/>
      <c r="AF286" s="238"/>
    </row>
    <row r="287" spans="2:32">
      <c r="B287" s="238"/>
      <c r="C287" s="238"/>
      <c r="D287" s="241"/>
      <c r="E287" s="219"/>
      <c r="F287" s="219"/>
      <c r="G287" s="228"/>
      <c r="H287" s="221"/>
      <c r="I287" s="221"/>
      <c r="J287" s="221"/>
      <c r="K287" s="243"/>
      <c r="L287" s="221"/>
      <c r="M287" s="221"/>
      <c r="N287" s="237"/>
      <c r="O287" s="237"/>
      <c r="P287" s="237"/>
      <c r="Q287" s="237"/>
      <c r="R287" s="237"/>
      <c r="S287" s="237"/>
      <c r="T287" s="240"/>
      <c r="U287" s="221"/>
      <c r="V287" s="237"/>
      <c r="W287" s="237"/>
      <c r="X287" s="237"/>
      <c r="Y287" s="238"/>
      <c r="Z287" s="238"/>
      <c r="AA287" s="238"/>
      <c r="AB287" s="238"/>
      <c r="AC287" s="239"/>
      <c r="AD287" s="238"/>
      <c r="AE287" s="238"/>
      <c r="AF287" s="238"/>
    </row>
    <row r="288" spans="2:32">
      <c r="B288" s="238"/>
      <c r="C288" s="238"/>
      <c r="D288" s="241"/>
      <c r="E288" s="219"/>
      <c r="F288" s="219"/>
      <c r="G288" s="228"/>
      <c r="H288" s="221"/>
      <c r="I288" s="221"/>
      <c r="J288" s="221"/>
      <c r="K288" s="243"/>
      <c r="L288" s="221"/>
      <c r="M288" s="221"/>
      <c r="N288" s="237"/>
      <c r="O288" s="237"/>
      <c r="P288" s="237"/>
      <c r="Q288" s="237"/>
      <c r="R288" s="237"/>
      <c r="S288" s="237"/>
      <c r="T288" s="240"/>
      <c r="U288" s="221"/>
      <c r="V288" s="237"/>
      <c r="W288" s="237"/>
      <c r="X288" s="237"/>
      <c r="Y288" s="238"/>
      <c r="Z288" s="238"/>
      <c r="AA288" s="238"/>
      <c r="AB288" s="238"/>
      <c r="AC288" s="239"/>
      <c r="AD288" s="238"/>
      <c r="AE288" s="238"/>
      <c r="AF288" s="238"/>
    </row>
    <row r="289" spans="2:32">
      <c r="B289" s="238"/>
      <c r="C289" s="238"/>
      <c r="D289" s="241"/>
      <c r="E289" s="219"/>
      <c r="F289" s="219"/>
      <c r="G289" s="228"/>
      <c r="H289" s="221"/>
      <c r="I289" s="221"/>
      <c r="J289" s="221"/>
      <c r="K289" s="243"/>
      <c r="L289" s="221"/>
      <c r="M289" s="221"/>
      <c r="N289" s="237"/>
      <c r="O289" s="237"/>
      <c r="P289" s="237"/>
      <c r="Q289" s="237"/>
      <c r="R289" s="237"/>
      <c r="S289" s="237"/>
      <c r="T289" s="240"/>
      <c r="U289" s="221"/>
      <c r="V289" s="237"/>
      <c r="W289" s="237"/>
      <c r="X289" s="237"/>
      <c r="Y289" s="238"/>
      <c r="Z289" s="238"/>
      <c r="AA289" s="238"/>
      <c r="AB289" s="238"/>
      <c r="AC289" s="239"/>
      <c r="AD289" s="238"/>
      <c r="AE289" s="238"/>
      <c r="AF289" s="238"/>
    </row>
    <row r="290" spans="2:32">
      <c r="B290" s="238"/>
      <c r="C290" s="238"/>
      <c r="D290" s="241"/>
      <c r="E290" s="219"/>
      <c r="F290" s="219"/>
      <c r="G290" s="228"/>
      <c r="H290" s="221"/>
      <c r="I290" s="221"/>
      <c r="J290" s="221"/>
      <c r="K290" s="243"/>
      <c r="L290" s="221"/>
      <c r="M290" s="221"/>
      <c r="N290" s="237"/>
      <c r="O290" s="237"/>
      <c r="P290" s="237"/>
      <c r="Q290" s="237"/>
      <c r="R290" s="237"/>
      <c r="S290" s="237"/>
      <c r="T290" s="240"/>
      <c r="U290" s="221"/>
      <c r="V290" s="237"/>
      <c r="W290" s="237"/>
      <c r="X290" s="237"/>
      <c r="Y290" s="238"/>
      <c r="Z290" s="238"/>
      <c r="AA290" s="238"/>
      <c r="AB290" s="238"/>
      <c r="AC290" s="239"/>
      <c r="AD290" s="238"/>
      <c r="AE290" s="238"/>
      <c r="AF290" s="238"/>
    </row>
    <row r="291" spans="2:32">
      <c r="B291" s="238"/>
      <c r="C291" s="238"/>
      <c r="D291" s="241"/>
      <c r="E291" s="219"/>
      <c r="F291" s="219"/>
      <c r="G291" s="228"/>
      <c r="H291" s="221"/>
      <c r="I291" s="221"/>
      <c r="J291" s="221"/>
      <c r="K291" s="243"/>
      <c r="L291" s="221"/>
      <c r="M291" s="221"/>
      <c r="N291" s="237"/>
      <c r="O291" s="237"/>
      <c r="P291" s="237"/>
      <c r="Q291" s="237"/>
      <c r="R291" s="237"/>
      <c r="S291" s="237"/>
      <c r="T291" s="240"/>
      <c r="U291" s="221"/>
      <c r="V291" s="237"/>
      <c r="W291" s="237"/>
      <c r="X291" s="237"/>
      <c r="Y291" s="238"/>
      <c r="Z291" s="238"/>
      <c r="AA291" s="238"/>
      <c r="AB291" s="238"/>
      <c r="AC291" s="239"/>
      <c r="AD291" s="238"/>
      <c r="AE291" s="238"/>
      <c r="AF291" s="238"/>
    </row>
    <row r="292" spans="2:32">
      <c r="B292" s="238"/>
      <c r="C292" s="238"/>
      <c r="D292" s="241"/>
      <c r="E292" s="219"/>
      <c r="F292" s="219"/>
      <c r="G292" s="228"/>
      <c r="H292" s="221"/>
      <c r="I292" s="221"/>
      <c r="J292" s="221"/>
      <c r="K292" s="243"/>
      <c r="L292" s="221"/>
      <c r="M292" s="221"/>
      <c r="N292" s="237"/>
      <c r="O292" s="237"/>
      <c r="P292" s="237"/>
      <c r="Q292" s="237"/>
      <c r="R292" s="237"/>
      <c r="S292" s="237"/>
      <c r="T292" s="240"/>
      <c r="U292" s="221"/>
      <c r="V292" s="237"/>
      <c r="W292" s="237"/>
      <c r="X292" s="237"/>
      <c r="Y292" s="238"/>
      <c r="Z292" s="238"/>
      <c r="AA292" s="238"/>
      <c r="AB292" s="238"/>
      <c r="AC292" s="239"/>
      <c r="AD292" s="238"/>
      <c r="AE292" s="238"/>
      <c r="AF292" s="238"/>
    </row>
    <row r="293" spans="2:32">
      <c r="B293" s="238"/>
      <c r="C293" s="238"/>
      <c r="D293" s="241"/>
      <c r="E293" s="219"/>
      <c r="F293" s="219"/>
      <c r="G293" s="228"/>
      <c r="H293" s="221"/>
      <c r="I293" s="221"/>
      <c r="J293" s="221"/>
      <c r="K293" s="243"/>
      <c r="L293" s="221"/>
      <c r="M293" s="221"/>
      <c r="N293" s="237"/>
      <c r="O293" s="237"/>
      <c r="P293" s="237"/>
      <c r="Q293" s="237"/>
      <c r="R293" s="237"/>
      <c r="S293" s="237"/>
      <c r="T293" s="240"/>
      <c r="U293" s="221"/>
      <c r="V293" s="237"/>
      <c r="W293" s="237"/>
      <c r="X293" s="237"/>
      <c r="Y293" s="238"/>
      <c r="Z293" s="238"/>
      <c r="AA293" s="238"/>
      <c r="AB293" s="238"/>
      <c r="AC293" s="239"/>
      <c r="AD293" s="238"/>
      <c r="AE293" s="238"/>
      <c r="AF293" s="238"/>
    </row>
    <row r="294" spans="2:32">
      <c r="B294" s="238"/>
      <c r="C294" s="238"/>
      <c r="D294" s="241"/>
      <c r="E294" s="219"/>
      <c r="F294" s="219"/>
      <c r="G294" s="228"/>
      <c r="H294" s="221"/>
      <c r="I294" s="221"/>
      <c r="J294" s="221"/>
      <c r="K294" s="243"/>
      <c r="L294" s="221"/>
      <c r="M294" s="221"/>
      <c r="N294" s="237"/>
      <c r="O294" s="237"/>
      <c r="P294" s="237"/>
      <c r="Q294" s="237"/>
      <c r="R294" s="237"/>
      <c r="S294" s="237"/>
      <c r="T294" s="240"/>
      <c r="U294" s="221"/>
      <c r="V294" s="237"/>
      <c r="W294" s="237"/>
      <c r="X294" s="237"/>
      <c r="Y294" s="238"/>
      <c r="Z294" s="238"/>
      <c r="AA294" s="238"/>
      <c r="AB294" s="238"/>
      <c r="AC294" s="239"/>
      <c r="AD294" s="238"/>
      <c r="AE294" s="238"/>
      <c r="AF294" s="238"/>
    </row>
    <row r="295" spans="2:32">
      <c r="B295" s="238"/>
      <c r="C295" s="238"/>
      <c r="D295" s="241"/>
      <c r="E295" s="219"/>
      <c r="F295" s="219"/>
      <c r="G295" s="228"/>
      <c r="H295" s="221"/>
      <c r="I295" s="221"/>
      <c r="J295" s="221"/>
      <c r="K295" s="243"/>
      <c r="L295" s="221"/>
      <c r="M295" s="221"/>
      <c r="N295" s="237"/>
      <c r="O295" s="237"/>
      <c r="P295" s="237"/>
      <c r="Q295" s="237"/>
      <c r="R295" s="237"/>
      <c r="S295" s="237"/>
      <c r="T295" s="240"/>
      <c r="U295" s="221"/>
      <c r="V295" s="237"/>
      <c r="W295" s="237"/>
      <c r="X295" s="237"/>
      <c r="Y295" s="238"/>
      <c r="Z295" s="238"/>
      <c r="AA295" s="238"/>
      <c r="AB295" s="238"/>
      <c r="AC295" s="239"/>
      <c r="AD295" s="238"/>
      <c r="AE295" s="238"/>
      <c r="AF295" s="238"/>
    </row>
    <row r="296" spans="2:32">
      <c r="B296" s="238"/>
      <c r="C296" s="238"/>
      <c r="D296" s="241"/>
      <c r="E296" s="219"/>
      <c r="F296" s="219"/>
      <c r="G296" s="228"/>
      <c r="H296" s="221"/>
      <c r="I296" s="221"/>
      <c r="J296" s="221"/>
      <c r="K296" s="243"/>
      <c r="L296" s="221"/>
      <c r="M296" s="221"/>
      <c r="N296" s="237"/>
      <c r="O296" s="237"/>
      <c r="P296" s="237"/>
      <c r="Q296" s="237"/>
      <c r="R296" s="237"/>
      <c r="S296" s="237"/>
      <c r="T296" s="240"/>
      <c r="U296" s="221"/>
      <c r="V296" s="237"/>
      <c r="W296" s="237"/>
      <c r="X296" s="237"/>
      <c r="Y296" s="238"/>
      <c r="Z296" s="238"/>
      <c r="AA296" s="238"/>
      <c r="AB296" s="238"/>
      <c r="AC296" s="239"/>
      <c r="AD296" s="238"/>
      <c r="AE296" s="238"/>
      <c r="AF296" s="238"/>
    </row>
    <row r="297" spans="2:32">
      <c r="B297" s="238"/>
      <c r="C297" s="238"/>
      <c r="D297" s="241"/>
      <c r="E297" s="219"/>
      <c r="F297" s="219"/>
      <c r="G297" s="228"/>
      <c r="H297" s="221"/>
      <c r="I297" s="221"/>
      <c r="J297" s="221"/>
      <c r="K297" s="243"/>
      <c r="L297" s="221"/>
      <c r="M297" s="221"/>
      <c r="N297" s="244"/>
      <c r="O297" s="244"/>
      <c r="P297" s="244"/>
      <c r="Q297" s="237"/>
      <c r="R297" s="237"/>
      <c r="S297" s="237"/>
      <c r="T297" s="240"/>
      <c r="U297" s="221"/>
      <c r="V297" s="244"/>
      <c r="W297" s="244"/>
      <c r="X297" s="244"/>
    </row>
    <row r="298" spans="2:32">
      <c r="B298" s="238"/>
      <c r="C298" s="238"/>
      <c r="D298" s="241"/>
      <c r="E298" s="219"/>
      <c r="F298" s="219"/>
      <c r="G298" s="228"/>
      <c r="H298" s="221"/>
      <c r="I298" s="221"/>
      <c r="J298" s="221"/>
      <c r="K298" s="243"/>
      <c r="L298" s="221"/>
      <c r="M298" s="221"/>
      <c r="N298" s="244"/>
      <c r="O298" s="244"/>
      <c r="P298" s="244"/>
      <c r="Q298" s="244"/>
      <c r="R298" s="244"/>
      <c r="S298" s="244"/>
      <c r="U298" s="221"/>
      <c r="V298" s="244"/>
      <c r="W298" s="244"/>
      <c r="X298" s="244"/>
    </row>
    <row r="299" spans="2:32">
      <c r="B299" s="238"/>
      <c r="C299" s="238"/>
      <c r="D299" s="241"/>
      <c r="E299" s="219"/>
      <c r="F299" s="219"/>
      <c r="G299" s="228"/>
      <c r="H299" s="221"/>
      <c r="I299" s="221"/>
      <c r="J299" s="221"/>
      <c r="K299" s="221"/>
      <c r="L299" s="221"/>
      <c r="M299" s="221"/>
      <c r="N299" s="244"/>
      <c r="O299" s="244"/>
      <c r="P299" s="244"/>
      <c r="Q299" s="244"/>
      <c r="R299" s="244"/>
      <c r="S299" s="244"/>
      <c r="U299" s="245"/>
      <c r="V299" s="244"/>
      <c r="W299" s="244"/>
      <c r="X299" s="244"/>
    </row>
    <row r="300" spans="2:32">
      <c r="B300" s="238"/>
      <c r="C300" s="238"/>
      <c r="D300" s="241"/>
      <c r="E300" s="219"/>
      <c r="F300" s="219"/>
      <c r="G300" s="228"/>
      <c r="H300" s="221"/>
      <c r="I300" s="221"/>
      <c r="J300" s="221"/>
      <c r="K300" s="221"/>
      <c r="L300" s="221"/>
      <c r="M300" s="221"/>
      <c r="N300" s="244"/>
      <c r="O300" s="244"/>
      <c r="P300" s="244"/>
      <c r="Q300" s="244"/>
      <c r="R300" s="244"/>
      <c r="S300" s="244"/>
      <c r="U300" s="245"/>
      <c r="V300" s="244"/>
      <c r="W300" s="244"/>
      <c r="X300" s="244"/>
    </row>
    <row r="301" spans="2:32">
      <c r="B301" s="238"/>
      <c r="C301" s="238"/>
      <c r="D301" s="241"/>
      <c r="E301" s="219"/>
      <c r="F301" s="219"/>
      <c r="G301" s="228"/>
      <c r="H301" s="221"/>
      <c r="I301" s="221"/>
      <c r="J301" s="221"/>
      <c r="K301" s="221"/>
      <c r="L301" s="221"/>
      <c r="M301" s="221"/>
      <c r="N301" s="244"/>
      <c r="O301" s="244"/>
      <c r="P301" s="244"/>
      <c r="Q301" s="244"/>
      <c r="R301" s="244"/>
      <c r="S301" s="244"/>
      <c r="U301" s="245"/>
      <c r="V301" s="244"/>
      <c r="W301" s="244"/>
      <c r="X301" s="244"/>
    </row>
    <row r="302" spans="2:32">
      <c r="B302" s="238"/>
      <c r="C302" s="238"/>
      <c r="D302" s="241"/>
      <c r="E302" s="219"/>
      <c r="F302" s="219"/>
      <c r="G302" s="228"/>
      <c r="H302" s="221"/>
      <c r="I302" s="221"/>
      <c r="J302" s="221"/>
      <c r="K302" s="221"/>
      <c r="L302" s="221"/>
      <c r="M302" s="221"/>
      <c r="N302" s="244"/>
      <c r="O302" s="244"/>
      <c r="P302" s="244"/>
      <c r="Q302" s="244"/>
      <c r="R302" s="244"/>
      <c r="S302" s="244"/>
      <c r="U302" s="245"/>
      <c r="V302" s="244"/>
      <c r="W302" s="244"/>
      <c r="X302" s="244"/>
    </row>
    <row r="303" spans="2:32">
      <c r="B303" s="238"/>
      <c r="C303" s="238"/>
      <c r="D303" s="241"/>
      <c r="E303" s="219"/>
      <c r="F303" s="219"/>
      <c r="G303" s="228"/>
      <c r="H303" s="221"/>
      <c r="I303" s="221"/>
      <c r="J303" s="221"/>
      <c r="K303" s="221"/>
      <c r="L303" s="221"/>
      <c r="M303" s="221"/>
      <c r="N303" s="244"/>
      <c r="O303" s="244"/>
      <c r="P303" s="244"/>
      <c r="Q303" s="244"/>
      <c r="R303" s="244"/>
      <c r="S303" s="244"/>
      <c r="U303" s="245"/>
      <c r="V303" s="244"/>
      <c r="W303" s="244"/>
      <c r="X303" s="244"/>
    </row>
    <row r="304" spans="2:32">
      <c r="B304" s="238"/>
      <c r="C304" s="238"/>
      <c r="D304" s="241"/>
      <c r="E304" s="219"/>
      <c r="F304" s="219"/>
      <c r="G304" s="228"/>
      <c r="H304" s="221"/>
      <c r="I304" s="221"/>
      <c r="J304" s="221"/>
      <c r="K304" s="221"/>
      <c r="L304" s="221"/>
      <c r="M304" s="221"/>
      <c r="N304" s="244"/>
      <c r="O304" s="244"/>
      <c r="P304" s="244"/>
      <c r="Q304" s="244"/>
      <c r="R304" s="244"/>
      <c r="S304" s="244"/>
      <c r="U304" s="245"/>
      <c r="V304" s="244"/>
      <c r="W304" s="244"/>
      <c r="X304" s="244"/>
    </row>
    <row r="305" spans="2:24">
      <c r="B305" s="238"/>
      <c r="C305" s="238"/>
      <c r="D305" s="241"/>
      <c r="E305" s="219"/>
      <c r="F305" s="219"/>
      <c r="G305" s="228"/>
      <c r="H305" s="221"/>
      <c r="I305" s="221"/>
      <c r="J305" s="221"/>
      <c r="K305" s="221"/>
      <c r="L305" s="221"/>
      <c r="M305" s="221"/>
      <c r="N305" s="244"/>
      <c r="O305" s="244"/>
      <c r="P305" s="244"/>
      <c r="Q305" s="244"/>
      <c r="R305" s="244"/>
      <c r="S305" s="244"/>
      <c r="U305" s="245"/>
      <c r="V305" s="244"/>
      <c r="W305" s="244"/>
      <c r="X305" s="244"/>
    </row>
    <row r="306" spans="2:24">
      <c r="B306" s="238"/>
      <c r="C306" s="238"/>
      <c r="D306" s="241"/>
      <c r="E306" s="219"/>
      <c r="F306" s="219"/>
      <c r="G306" s="228"/>
      <c r="H306" s="221"/>
      <c r="I306" s="221"/>
      <c r="J306" s="221"/>
      <c r="K306" s="221"/>
      <c r="L306" s="221"/>
      <c r="M306" s="221"/>
      <c r="N306" s="244"/>
      <c r="O306" s="244"/>
      <c r="P306" s="244"/>
      <c r="Q306" s="244"/>
      <c r="R306" s="244"/>
      <c r="S306" s="244"/>
      <c r="U306" s="245"/>
      <c r="V306" s="244"/>
      <c r="W306" s="244"/>
      <c r="X306" s="244"/>
    </row>
    <row r="307" spans="2:24">
      <c r="B307" s="238"/>
      <c r="C307" s="238"/>
      <c r="D307" s="241"/>
      <c r="E307" s="219"/>
      <c r="F307" s="219"/>
      <c r="G307" s="228"/>
      <c r="H307" s="221"/>
      <c r="I307" s="221"/>
      <c r="J307" s="221"/>
      <c r="K307" s="221"/>
      <c r="L307" s="221"/>
      <c r="M307" s="221"/>
      <c r="N307" s="244"/>
      <c r="O307" s="244"/>
      <c r="P307" s="244"/>
      <c r="Q307" s="244"/>
      <c r="R307" s="244"/>
      <c r="S307" s="244"/>
      <c r="U307" s="245"/>
      <c r="V307" s="244"/>
      <c r="W307" s="244"/>
      <c r="X307" s="244"/>
    </row>
    <row r="308" spans="2:24">
      <c r="B308" s="238"/>
      <c r="C308" s="238"/>
      <c r="D308" s="241"/>
      <c r="E308" s="219"/>
      <c r="F308" s="219"/>
      <c r="G308" s="228"/>
      <c r="H308" s="221"/>
      <c r="I308" s="221"/>
      <c r="J308" s="221"/>
      <c r="K308" s="221"/>
      <c r="L308" s="221"/>
      <c r="M308" s="221"/>
      <c r="N308" s="244"/>
      <c r="O308" s="244"/>
      <c r="P308" s="244"/>
      <c r="Q308" s="244"/>
      <c r="R308" s="244"/>
      <c r="S308" s="244"/>
      <c r="U308" s="245"/>
      <c r="V308" s="244"/>
      <c r="W308" s="244"/>
      <c r="X308" s="244"/>
    </row>
    <row r="309" spans="2:24">
      <c r="B309" s="238"/>
      <c r="C309" s="238"/>
      <c r="D309" s="241"/>
      <c r="E309" s="219"/>
      <c r="F309" s="219"/>
      <c r="G309" s="228"/>
      <c r="H309" s="221"/>
      <c r="I309" s="221"/>
      <c r="J309" s="221"/>
      <c r="K309" s="221"/>
      <c r="L309" s="221"/>
      <c r="M309" s="221"/>
      <c r="N309" s="244"/>
      <c r="O309" s="244"/>
      <c r="P309" s="244"/>
      <c r="Q309" s="244"/>
      <c r="R309" s="244"/>
      <c r="S309" s="244"/>
      <c r="U309" s="245"/>
      <c r="V309" s="244"/>
      <c r="W309" s="244"/>
      <c r="X309" s="244"/>
    </row>
    <row r="310" spans="2:24">
      <c r="B310" s="238"/>
      <c r="C310" s="238"/>
      <c r="D310" s="241"/>
      <c r="E310" s="219"/>
      <c r="F310" s="219"/>
      <c r="G310" s="228"/>
      <c r="H310" s="221"/>
      <c r="I310" s="221"/>
      <c r="J310" s="221"/>
      <c r="K310" s="221"/>
      <c r="L310" s="221"/>
      <c r="M310" s="221"/>
      <c r="N310" s="244"/>
      <c r="O310" s="244"/>
      <c r="P310" s="244"/>
      <c r="Q310" s="244"/>
      <c r="R310" s="244"/>
      <c r="S310" s="244"/>
      <c r="U310" s="245"/>
      <c r="V310" s="244"/>
      <c r="W310" s="244"/>
      <c r="X310" s="244"/>
    </row>
    <row r="311" spans="2:24">
      <c r="B311" s="238"/>
      <c r="C311" s="238"/>
      <c r="D311" s="241"/>
      <c r="E311" s="219"/>
      <c r="F311" s="219"/>
      <c r="G311" s="228"/>
      <c r="H311" s="221"/>
      <c r="I311" s="221"/>
      <c r="J311" s="221"/>
      <c r="K311" s="221"/>
      <c r="L311" s="221"/>
      <c r="M311" s="221"/>
      <c r="N311" s="244"/>
      <c r="O311" s="244"/>
      <c r="P311" s="244"/>
      <c r="Q311" s="244"/>
      <c r="R311" s="244"/>
      <c r="S311" s="244"/>
      <c r="U311" s="245"/>
      <c r="V311" s="244"/>
      <c r="W311" s="244"/>
      <c r="X311" s="244"/>
    </row>
    <row r="312" spans="2:24">
      <c r="B312" s="238"/>
      <c r="C312" s="238"/>
      <c r="D312" s="241"/>
      <c r="E312" s="219"/>
      <c r="F312" s="219"/>
      <c r="G312" s="228"/>
      <c r="H312" s="221"/>
      <c r="I312" s="221"/>
      <c r="J312" s="221"/>
      <c r="K312" s="221"/>
      <c r="L312" s="221"/>
      <c r="M312" s="221"/>
      <c r="N312" s="244"/>
      <c r="O312" s="244"/>
      <c r="P312" s="244"/>
      <c r="Q312" s="244"/>
      <c r="R312" s="244"/>
      <c r="S312" s="244"/>
      <c r="U312" s="245"/>
      <c r="V312" s="244"/>
      <c r="W312" s="244"/>
      <c r="X312" s="244"/>
    </row>
    <row r="313" spans="2:24">
      <c r="B313" s="238"/>
      <c r="C313" s="238"/>
      <c r="D313" s="241"/>
      <c r="E313" s="219"/>
      <c r="F313" s="219"/>
      <c r="G313" s="228"/>
      <c r="H313" s="221"/>
      <c r="I313" s="221"/>
      <c r="J313" s="221"/>
      <c r="K313" s="221"/>
      <c r="L313" s="221"/>
      <c r="M313" s="221"/>
      <c r="N313" s="244"/>
      <c r="O313" s="244"/>
      <c r="P313" s="244"/>
      <c r="Q313" s="244"/>
      <c r="R313" s="244"/>
      <c r="S313" s="244"/>
      <c r="U313" s="245"/>
      <c r="V313" s="244"/>
      <c r="W313" s="244"/>
      <c r="X313" s="244"/>
    </row>
    <row r="314" spans="2:24">
      <c r="B314" s="238"/>
      <c r="C314" s="238"/>
      <c r="D314" s="241"/>
      <c r="E314" s="219"/>
      <c r="F314" s="219"/>
      <c r="G314" s="228"/>
      <c r="H314" s="221"/>
      <c r="I314" s="221"/>
      <c r="J314" s="221"/>
      <c r="K314" s="221"/>
      <c r="L314" s="221"/>
      <c r="M314" s="221"/>
      <c r="N314" s="244"/>
      <c r="O314" s="244"/>
      <c r="P314" s="244"/>
      <c r="Q314" s="244"/>
      <c r="R314" s="244"/>
      <c r="S314" s="244"/>
      <c r="U314" s="245"/>
      <c r="V314" s="244"/>
      <c r="W314" s="244"/>
      <c r="X314" s="244"/>
    </row>
    <row r="315" spans="2:24">
      <c r="B315" s="238"/>
      <c r="C315" s="238"/>
      <c r="D315" s="241"/>
      <c r="E315" s="219"/>
      <c r="F315" s="219"/>
      <c r="G315" s="228"/>
      <c r="H315" s="221"/>
      <c r="I315" s="221"/>
      <c r="J315" s="221"/>
      <c r="K315" s="221"/>
      <c r="L315" s="221"/>
      <c r="M315" s="221"/>
      <c r="N315" s="244"/>
      <c r="O315" s="244"/>
      <c r="P315" s="244"/>
      <c r="Q315" s="244"/>
      <c r="R315" s="244"/>
      <c r="S315" s="244"/>
      <c r="U315" s="245"/>
      <c r="V315" s="244"/>
      <c r="W315" s="244"/>
      <c r="X315" s="244"/>
    </row>
    <row r="316" spans="2:24">
      <c r="B316" s="238"/>
      <c r="C316" s="238"/>
      <c r="D316" s="241"/>
      <c r="E316" s="219"/>
      <c r="F316" s="219"/>
      <c r="G316" s="228"/>
      <c r="H316" s="221"/>
      <c r="I316" s="221"/>
      <c r="J316" s="221"/>
      <c r="K316" s="221"/>
      <c r="L316" s="221"/>
      <c r="M316" s="221"/>
      <c r="N316" s="244"/>
      <c r="O316" s="244"/>
      <c r="P316" s="244"/>
      <c r="Q316" s="244"/>
      <c r="R316" s="244"/>
      <c r="S316" s="244"/>
      <c r="U316" s="245"/>
      <c r="V316" s="244"/>
      <c r="W316" s="244"/>
      <c r="X316" s="244"/>
    </row>
    <row r="317" spans="2:24">
      <c r="B317" s="238"/>
      <c r="C317" s="238"/>
      <c r="D317" s="241"/>
      <c r="E317" s="219"/>
      <c r="F317" s="219"/>
      <c r="G317" s="228"/>
      <c r="H317" s="221"/>
      <c r="I317" s="221"/>
      <c r="J317" s="221"/>
      <c r="K317" s="221"/>
      <c r="L317" s="221"/>
      <c r="M317" s="221"/>
      <c r="N317" s="244"/>
      <c r="O317" s="244"/>
      <c r="P317" s="244"/>
      <c r="Q317" s="244"/>
      <c r="R317" s="244"/>
      <c r="S317" s="244"/>
      <c r="U317" s="245"/>
      <c r="V317" s="244"/>
      <c r="W317" s="244"/>
      <c r="X317" s="244"/>
    </row>
    <row r="318" spans="2:24">
      <c r="B318" s="238"/>
      <c r="C318" s="238"/>
      <c r="D318" s="241"/>
      <c r="E318" s="219"/>
      <c r="F318" s="219"/>
      <c r="G318" s="228"/>
      <c r="H318" s="221"/>
      <c r="I318" s="221"/>
      <c r="J318" s="221"/>
      <c r="K318" s="221"/>
      <c r="L318" s="221"/>
      <c r="M318" s="221"/>
      <c r="N318" s="244"/>
      <c r="O318" s="244"/>
      <c r="P318" s="244"/>
      <c r="Q318" s="244"/>
      <c r="R318" s="244"/>
      <c r="S318" s="244"/>
      <c r="U318" s="245"/>
      <c r="V318" s="244"/>
      <c r="W318" s="244"/>
      <c r="X318" s="244"/>
    </row>
    <row r="319" spans="2:24">
      <c r="B319" s="238"/>
      <c r="C319" s="238"/>
      <c r="D319" s="241"/>
      <c r="E319" s="219"/>
      <c r="F319" s="219"/>
      <c r="G319" s="228"/>
      <c r="H319" s="221"/>
      <c r="I319" s="221"/>
      <c r="J319" s="221"/>
      <c r="K319" s="221"/>
      <c r="L319" s="221"/>
      <c r="M319" s="221"/>
      <c r="N319" s="244"/>
      <c r="O319" s="244"/>
      <c r="P319" s="244"/>
      <c r="Q319" s="244"/>
      <c r="R319" s="244"/>
      <c r="S319" s="244"/>
      <c r="U319" s="245"/>
      <c r="V319" s="244"/>
      <c r="W319" s="244"/>
      <c r="X319" s="244"/>
    </row>
    <row r="320" spans="2:24">
      <c r="B320" s="238"/>
      <c r="C320" s="238"/>
      <c r="D320" s="241"/>
      <c r="E320" s="219"/>
      <c r="F320" s="219"/>
      <c r="G320" s="228"/>
      <c r="H320" s="221"/>
      <c r="I320" s="221"/>
      <c r="J320" s="221"/>
      <c r="K320" s="221"/>
      <c r="L320" s="221"/>
      <c r="M320" s="221"/>
      <c r="N320" s="244"/>
      <c r="O320" s="244"/>
      <c r="P320" s="244"/>
      <c r="Q320" s="244"/>
      <c r="R320" s="244"/>
      <c r="S320" s="244"/>
      <c r="U320" s="245"/>
      <c r="V320" s="244"/>
      <c r="W320" s="244"/>
      <c r="X320" s="244"/>
    </row>
    <row r="321" spans="2:24">
      <c r="B321" s="238"/>
      <c r="C321" s="238"/>
      <c r="D321" s="241"/>
      <c r="E321" s="219"/>
      <c r="F321" s="219"/>
      <c r="G321" s="228"/>
      <c r="H321" s="221"/>
      <c r="I321" s="221"/>
      <c r="J321" s="221"/>
      <c r="K321" s="221"/>
      <c r="L321" s="221"/>
      <c r="M321" s="221"/>
      <c r="N321" s="244"/>
      <c r="O321" s="244"/>
      <c r="P321" s="244"/>
      <c r="Q321" s="244"/>
      <c r="R321" s="244"/>
      <c r="S321" s="244"/>
      <c r="U321" s="245"/>
      <c r="V321" s="244"/>
      <c r="W321" s="244"/>
      <c r="X321" s="244"/>
    </row>
    <row r="322" spans="2:24">
      <c r="B322" s="238"/>
      <c r="C322" s="238"/>
      <c r="D322" s="241"/>
      <c r="E322" s="219"/>
      <c r="F322" s="219"/>
      <c r="G322" s="228"/>
      <c r="H322" s="221"/>
      <c r="I322" s="221"/>
      <c r="J322" s="221"/>
      <c r="K322" s="221"/>
      <c r="L322" s="221"/>
      <c r="M322" s="221"/>
      <c r="N322" s="244"/>
      <c r="O322" s="244"/>
      <c r="P322" s="244"/>
      <c r="Q322" s="244"/>
      <c r="R322" s="244"/>
      <c r="S322" s="244"/>
      <c r="U322" s="245"/>
      <c r="V322" s="244"/>
      <c r="W322" s="244"/>
      <c r="X322" s="244"/>
    </row>
    <row r="323" spans="2:24">
      <c r="B323" s="238"/>
      <c r="C323" s="238"/>
      <c r="D323" s="241"/>
      <c r="E323" s="219"/>
      <c r="F323" s="219"/>
      <c r="G323" s="228"/>
      <c r="H323" s="221"/>
      <c r="I323" s="221"/>
      <c r="J323" s="221"/>
      <c r="K323" s="221"/>
      <c r="L323" s="221"/>
      <c r="M323" s="221"/>
      <c r="N323" s="244"/>
      <c r="O323" s="244"/>
      <c r="P323" s="244"/>
      <c r="Q323" s="244"/>
      <c r="R323" s="244"/>
      <c r="S323" s="244"/>
      <c r="U323" s="245"/>
      <c r="V323" s="244"/>
      <c r="W323" s="244"/>
      <c r="X323" s="244"/>
    </row>
    <row r="324" spans="2:24">
      <c r="B324" s="238"/>
      <c r="C324" s="238"/>
      <c r="D324" s="241"/>
      <c r="E324" s="219"/>
      <c r="F324" s="219"/>
      <c r="G324" s="228"/>
      <c r="H324" s="221"/>
      <c r="I324" s="221"/>
      <c r="J324" s="221"/>
      <c r="K324" s="221"/>
      <c r="L324" s="221"/>
      <c r="M324" s="221"/>
      <c r="N324" s="244"/>
      <c r="O324" s="244"/>
      <c r="P324" s="244"/>
      <c r="Q324" s="244"/>
      <c r="R324" s="244"/>
      <c r="S324" s="244"/>
      <c r="U324" s="245"/>
      <c r="V324" s="244"/>
      <c r="W324" s="244"/>
      <c r="X324" s="244"/>
    </row>
    <row r="325" spans="2:24">
      <c r="B325" s="238"/>
      <c r="C325" s="238"/>
      <c r="D325" s="241"/>
      <c r="E325" s="219"/>
      <c r="F325" s="219"/>
      <c r="G325" s="228"/>
      <c r="H325" s="221"/>
      <c r="I325" s="221"/>
      <c r="J325" s="221"/>
      <c r="K325" s="221"/>
      <c r="L325" s="221"/>
      <c r="M325" s="221"/>
      <c r="N325" s="244"/>
      <c r="O325" s="244"/>
      <c r="P325" s="244"/>
      <c r="Q325" s="244"/>
      <c r="R325" s="244"/>
      <c r="S325" s="244"/>
      <c r="U325" s="245"/>
      <c r="V325" s="244"/>
      <c r="W325" s="244"/>
      <c r="X325" s="244"/>
    </row>
    <row r="326" spans="2:24">
      <c r="B326" s="238"/>
      <c r="C326" s="238"/>
      <c r="D326" s="241"/>
      <c r="E326" s="219"/>
      <c r="F326" s="219"/>
      <c r="G326" s="228"/>
      <c r="H326" s="221"/>
      <c r="I326" s="221"/>
      <c r="J326" s="221"/>
      <c r="K326" s="221"/>
      <c r="L326" s="221"/>
      <c r="M326" s="221"/>
      <c r="N326" s="244"/>
      <c r="O326" s="244"/>
      <c r="P326" s="244"/>
      <c r="Q326" s="244"/>
      <c r="R326" s="244"/>
      <c r="S326" s="244"/>
      <c r="U326" s="245"/>
      <c r="V326" s="244"/>
      <c r="W326" s="244"/>
      <c r="X326" s="244"/>
    </row>
    <row r="327" spans="2:24">
      <c r="B327" s="238"/>
      <c r="C327" s="238"/>
      <c r="D327" s="241"/>
      <c r="E327" s="219"/>
      <c r="F327" s="219"/>
      <c r="G327" s="228"/>
      <c r="H327" s="221"/>
      <c r="I327" s="221"/>
      <c r="J327" s="221"/>
      <c r="K327" s="221"/>
      <c r="L327" s="221"/>
      <c r="M327" s="221"/>
      <c r="N327" s="244"/>
      <c r="O327" s="244"/>
      <c r="P327" s="244"/>
      <c r="Q327" s="244"/>
      <c r="R327" s="244"/>
      <c r="S327" s="244"/>
      <c r="U327" s="245"/>
      <c r="V327" s="244"/>
      <c r="W327" s="244"/>
      <c r="X327" s="244"/>
    </row>
    <row r="328" spans="2:24">
      <c r="B328" s="238"/>
      <c r="C328" s="238"/>
      <c r="D328" s="241"/>
      <c r="E328" s="219"/>
      <c r="F328" s="219"/>
      <c r="G328" s="228"/>
      <c r="H328" s="221"/>
      <c r="I328" s="221"/>
      <c r="J328" s="221"/>
      <c r="K328" s="221"/>
      <c r="L328" s="221"/>
      <c r="M328" s="221"/>
      <c r="N328" s="244"/>
      <c r="O328" s="244"/>
      <c r="P328" s="244"/>
      <c r="Q328" s="244"/>
      <c r="R328" s="244"/>
      <c r="S328" s="244"/>
      <c r="U328" s="245"/>
      <c r="V328" s="244"/>
      <c r="W328" s="244"/>
      <c r="X328" s="244"/>
    </row>
    <row r="329" spans="2:24">
      <c r="B329" s="238"/>
      <c r="C329" s="238"/>
      <c r="D329" s="241"/>
      <c r="E329" s="219"/>
      <c r="F329" s="219"/>
      <c r="G329" s="228"/>
      <c r="H329" s="221"/>
      <c r="I329" s="221"/>
      <c r="J329" s="221"/>
      <c r="K329" s="221"/>
      <c r="L329" s="221"/>
      <c r="M329" s="221"/>
      <c r="N329" s="244"/>
      <c r="O329" s="244"/>
      <c r="P329" s="244"/>
      <c r="Q329" s="244"/>
      <c r="R329" s="244"/>
      <c r="S329" s="244"/>
      <c r="U329" s="245"/>
      <c r="V329" s="244"/>
      <c r="W329" s="244"/>
      <c r="X329" s="244"/>
    </row>
    <row r="330" spans="2:24">
      <c r="B330" s="238"/>
      <c r="C330" s="238"/>
      <c r="D330" s="241"/>
      <c r="E330" s="219"/>
      <c r="F330" s="219"/>
      <c r="G330" s="228"/>
      <c r="H330" s="221"/>
      <c r="I330" s="221"/>
      <c r="J330" s="221"/>
      <c r="K330" s="221"/>
      <c r="L330" s="221"/>
      <c r="M330" s="221"/>
      <c r="N330" s="244"/>
      <c r="O330" s="244"/>
      <c r="P330" s="244"/>
      <c r="Q330" s="244"/>
      <c r="R330" s="244"/>
      <c r="S330" s="244"/>
      <c r="U330" s="245"/>
      <c r="V330" s="244"/>
      <c r="W330" s="244"/>
      <c r="X330" s="244"/>
    </row>
    <row r="331" spans="2:24">
      <c r="B331" s="238"/>
      <c r="C331" s="238"/>
      <c r="D331" s="241"/>
      <c r="E331" s="219"/>
      <c r="F331" s="219"/>
      <c r="G331" s="228"/>
      <c r="H331" s="221"/>
      <c r="I331" s="221"/>
      <c r="J331" s="221"/>
      <c r="K331" s="221"/>
      <c r="L331" s="221"/>
      <c r="M331" s="221"/>
      <c r="N331" s="244"/>
      <c r="O331" s="244"/>
      <c r="P331" s="244"/>
      <c r="Q331" s="244"/>
      <c r="R331" s="244"/>
      <c r="S331" s="244"/>
      <c r="U331" s="245"/>
      <c r="V331" s="244"/>
      <c r="W331" s="244"/>
      <c r="X331" s="244"/>
    </row>
    <row r="332" spans="2:24">
      <c r="B332" s="238"/>
      <c r="C332" s="238"/>
      <c r="D332" s="241"/>
      <c r="E332" s="219"/>
      <c r="F332" s="219"/>
      <c r="G332" s="228"/>
      <c r="H332" s="221"/>
      <c r="I332" s="221"/>
      <c r="J332" s="221"/>
      <c r="K332" s="221"/>
      <c r="L332" s="221"/>
      <c r="M332" s="221"/>
      <c r="N332" s="244"/>
      <c r="O332" s="244"/>
      <c r="P332" s="244"/>
      <c r="Q332" s="244"/>
      <c r="R332" s="244"/>
      <c r="S332" s="244"/>
      <c r="U332" s="245"/>
      <c r="V332" s="244"/>
      <c r="W332" s="244"/>
      <c r="X332" s="244"/>
    </row>
    <row r="333" spans="2:24">
      <c r="B333" s="238"/>
      <c r="C333" s="238"/>
      <c r="D333" s="241"/>
      <c r="E333" s="219"/>
      <c r="F333" s="219"/>
      <c r="G333" s="228"/>
      <c r="H333" s="221"/>
      <c r="I333" s="221"/>
      <c r="J333" s="221"/>
      <c r="K333" s="221"/>
      <c r="L333" s="221"/>
      <c r="M333" s="221"/>
      <c r="N333" s="244"/>
      <c r="O333" s="244"/>
      <c r="P333" s="244"/>
      <c r="Q333" s="244"/>
      <c r="R333" s="244"/>
      <c r="S333" s="244"/>
      <c r="U333" s="245"/>
      <c r="V333" s="244"/>
      <c r="W333" s="244"/>
      <c r="X333" s="244"/>
    </row>
    <row r="334" spans="2:24">
      <c r="B334" s="238"/>
      <c r="C334" s="238"/>
      <c r="D334" s="241"/>
      <c r="E334" s="219"/>
      <c r="F334" s="219"/>
      <c r="G334" s="228"/>
      <c r="H334" s="221"/>
      <c r="I334" s="221"/>
      <c r="J334" s="221"/>
      <c r="K334" s="221"/>
      <c r="L334" s="221"/>
      <c r="M334" s="221"/>
      <c r="N334" s="244"/>
      <c r="O334" s="244"/>
      <c r="P334" s="244"/>
      <c r="Q334" s="244"/>
      <c r="R334" s="244"/>
      <c r="S334" s="244"/>
      <c r="U334" s="245"/>
      <c r="V334" s="244"/>
      <c r="W334" s="244"/>
      <c r="X334" s="244"/>
    </row>
    <row r="335" spans="2:24">
      <c r="B335" s="238"/>
      <c r="C335" s="238"/>
      <c r="D335" s="241"/>
      <c r="E335" s="219"/>
      <c r="F335" s="219"/>
      <c r="G335" s="228"/>
      <c r="H335" s="221"/>
      <c r="I335" s="221"/>
      <c r="J335" s="221"/>
      <c r="K335" s="221"/>
      <c r="L335" s="221"/>
      <c r="M335" s="221"/>
      <c r="N335" s="244"/>
      <c r="O335" s="244"/>
      <c r="P335" s="244"/>
      <c r="Q335" s="244"/>
      <c r="R335" s="244"/>
      <c r="S335" s="244"/>
      <c r="U335" s="245"/>
      <c r="V335" s="244"/>
      <c r="W335" s="244"/>
      <c r="X335" s="244"/>
    </row>
    <row r="336" spans="2:24">
      <c r="B336" s="238"/>
      <c r="C336" s="238"/>
      <c r="D336" s="241"/>
      <c r="E336" s="219"/>
      <c r="F336" s="219"/>
      <c r="G336" s="228"/>
      <c r="H336" s="221"/>
      <c r="I336" s="221"/>
      <c r="J336" s="221"/>
      <c r="K336" s="221"/>
      <c r="L336" s="221"/>
      <c r="M336" s="221"/>
      <c r="N336" s="244"/>
      <c r="O336" s="244"/>
      <c r="P336" s="244"/>
      <c r="Q336" s="244"/>
      <c r="R336" s="244"/>
      <c r="S336" s="244"/>
      <c r="U336" s="245"/>
      <c r="V336" s="244"/>
      <c r="W336" s="244"/>
      <c r="X336" s="244"/>
    </row>
    <row r="337" spans="2:24">
      <c r="B337" s="238"/>
      <c r="C337" s="238"/>
      <c r="D337" s="241"/>
      <c r="E337" s="219"/>
      <c r="F337" s="219"/>
      <c r="G337" s="228"/>
      <c r="H337" s="221"/>
      <c r="I337" s="221"/>
      <c r="J337" s="221"/>
      <c r="K337" s="221"/>
      <c r="L337" s="221"/>
      <c r="M337" s="221"/>
      <c r="N337" s="244"/>
      <c r="O337" s="244"/>
      <c r="P337" s="244"/>
      <c r="Q337" s="244"/>
      <c r="R337" s="244"/>
      <c r="S337" s="244"/>
      <c r="U337" s="245"/>
      <c r="V337" s="244"/>
      <c r="W337" s="244"/>
      <c r="X337" s="244"/>
    </row>
    <row r="338" spans="2:24">
      <c r="B338" s="238"/>
      <c r="C338" s="238"/>
      <c r="D338" s="241"/>
      <c r="E338" s="219"/>
      <c r="F338" s="219"/>
      <c r="G338" s="228"/>
      <c r="H338" s="221"/>
      <c r="I338" s="221"/>
      <c r="J338" s="221"/>
      <c r="K338" s="221"/>
      <c r="L338" s="221"/>
      <c r="M338" s="221"/>
      <c r="N338" s="244"/>
      <c r="O338" s="244"/>
      <c r="P338" s="244"/>
      <c r="Q338" s="244"/>
      <c r="R338" s="244"/>
      <c r="S338" s="244"/>
      <c r="U338" s="245"/>
      <c r="V338" s="244"/>
      <c r="W338" s="244"/>
      <c r="X338" s="244"/>
    </row>
    <row r="339" spans="2:24">
      <c r="B339" s="238"/>
      <c r="C339" s="238"/>
      <c r="D339" s="241"/>
      <c r="E339" s="219"/>
      <c r="F339" s="219"/>
      <c r="G339" s="228"/>
      <c r="H339" s="221"/>
      <c r="I339" s="221"/>
      <c r="J339" s="221"/>
      <c r="K339" s="221"/>
      <c r="L339" s="221"/>
      <c r="M339" s="221"/>
      <c r="N339" s="244"/>
      <c r="O339" s="244"/>
      <c r="P339" s="244"/>
      <c r="Q339" s="244"/>
      <c r="R339" s="244"/>
      <c r="S339" s="244"/>
      <c r="U339" s="245"/>
      <c r="V339" s="244"/>
      <c r="W339" s="244"/>
      <c r="X339" s="244"/>
    </row>
    <row r="340" spans="2:24">
      <c r="B340" s="238"/>
      <c r="C340" s="238"/>
      <c r="D340" s="241"/>
      <c r="E340" s="219"/>
      <c r="F340" s="219"/>
      <c r="G340" s="228"/>
      <c r="H340" s="221"/>
      <c r="I340" s="221"/>
      <c r="J340" s="221"/>
      <c r="K340" s="221"/>
      <c r="L340" s="221"/>
      <c r="M340" s="221"/>
      <c r="N340" s="244"/>
      <c r="O340" s="244"/>
      <c r="P340" s="244"/>
      <c r="Q340" s="244"/>
      <c r="R340" s="244"/>
      <c r="S340" s="244"/>
      <c r="U340" s="245"/>
      <c r="V340" s="244"/>
      <c r="W340" s="244"/>
      <c r="X340" s="244"/>
    </row>
    <row r="341" spans="2:24">
      <c r="B341" s="238"/>
      <c r="C341" s="238"/>
      <c r="D341" s="241"/>
      <c r="E341" s="219"/>
      <c r="F341" s="219"/>
      <c r="G341" s="228"/>
      <c r="H341" s="221"/>
      <c r="I341" s="221"/>
      <c r="J341" s="221"/>
      <c r="K341" s="221"/>
      <c r="L341" s="221"/>
      <c r="M341" s="221"/>
      <c r="N341" s="244"/>
      <c r="O341" s="244"/>
      <c r="P341" s="244"/>
      <c r="Q341" s="244"/>
      <c r="R341" s="244"/>
      <c r="S341" s="244"/>
      <c r="U341" s="245"/>
      <c r="V341" s="244"/>
      <c r="W341" s="244"/>
      <c r="X341" s="244"/>
    </row>
    <row r="342" spans="2:24">
      <c r="B342" s="238"/>
      <c r="C342" s="238"/>
      <c r="D342" s="241"/>
      <c r="E342" s="219"/>
      <c r="F342" s="219"/>
      <c r="G342" s="228"/>
      <c r="H342" s="221"/>
      <c r="I342" s="221"/>
      <c r="J342" s="221"/>
      <c r="K342" s="221"/>
      <c r="L342" s="221"/>
      <c r="M342" s="221"/>
      <c r="N342" s="244"/>
      <c r="O342" s="244"/>
      <c r="P342" s="244"/>
      <c r="Q342" s="244"/>
      <c r="R342" s="244"/>
      <c r="S342" s="244"/>
      <c r="U342" s="245"/>
      <c r="V342" s="244"/>
      <c r="W342" s="244"/>
      <c r="X342" s="244"/>
    </row>
    <row r="343" spans="2:24">
      <c r="B343" s="238"/>
      <c r="C343" s="238"/>
      <c r="D343" s="241"/>
      <c r="E343" s="219"/>
      <c r="F343" s="219"/>
      <c r="G343" s="228"/>
      <c r="H343" s="221"/>
      <c r="I343" s="221"/>
      <c r="J343" s="221"/>
      <c r="K343" s="221"/>
      <c r="L343" s="221"/>
      <c r="M343" s="221"/>
      <c r="N343" s="244"/>
      <c r="O343" s="244"/>
      <c r="P343" s="244"/>
      <c r="Q343" s="244"/>
      <c r="R343" s="244"/>
      <c r="S343" s="244"/>
      <c r="U343" s="245"/>
      <c r="V343" s="244"/>
      <c r="W343" s="244"/>
      <c r="X343" s="244"/>
    </row>
    <row r="344" spans="2:24">
      <c r="B344" s="238"/>
      <c r="C344" s="238"/>
      <c r="D344" s="241"/>
      <c r="E344" s="219"/>
      <c r="F344" s="219"/>
      <c r="G344" s="228"/>
      <c r="H344" s="221"/>
      <c r="I344" s="221"/>
      <c r="J344" s="221"/>
      <c r="K344" s="221"/>
      <c r="L344" s="221"/>
      <c r="M344" s="221"/>
      <c r="N344" s="244"/>
      <c r="O344" s="244"/>
      <c r="P344" s="244"/>
      <c r="Q344" s="244"/>
      <c r="R344" s="244"/>
      <c r="S344" s="244"/>
      <c r="U344" s="245"/>
      <c r="V344" s="244"/>
      <c r="W344" s="244"/>
      <c r="X344" s="244"/>
    </row>
    <row r="345" spans="2:24">
      <c r="B345" s="238"/>
      <c r="C345" s="238"/>
      <c r="D345" s="241"/>
      <c r="E345" s="219"/>
      <c r="F345" s="219"/>
      <c r="G345" s="228"/>
      <c r="H345" s="221"/>
      <c r="I345" s="221"/>
      <c r="J345" s="221"/>
      <c r="K345" s="221"/>
      <c r="L345" s="221"/>
      <c r="M345" s="221"/>
      <c r="N345" s="244"/>
      <c r="O345" s="244"/>
      <c r="P345" s="244"/>
      <c r="Q345" s="244"/>
      <c r="R345" s="244"/>
      <c r="S345" s="244"/>
      <c r="U345" s="245"/>
      <c r="V345" s="244"/>
      <c r="W345" s="244"/>
      <c r="X345" s="244"/>
    </row>
    <row r="346" spans="2:24">
      <c r="B346" s="238"/>
      <c r="C346" s="238"/>
      <c r="D346" s="241"/>
      <c r="E346" s="219"/>
      <c r="F346" s="219"/>
      <c r="G346" s="228"/>
      <c r="H346" s="221"/>
      <c r="I346" s="221"/>
      <c r="J346" s="221"/>
      <c r="K346" s="221"/>
      <c r="L346" s="221"/>
      <c r="M346" s="221"/>
      <c r="N346" s="244"/>
      <c r="O346" s="244"/>
      <c r="P346" s="244"/>
      <c r="Q346" s="244"/>
      <c r="R346" s="244"/>
      <c r="S346" s="244"/>
      <c r="U346" s="245"/>
      <c r="V346" s="244"/>
      <c r="W346" s="244"/>
      <c r="X346" s="244"/>
    </row>
    <row r="347" spans="2:24">
      <c r="B347" s="238"/>
      <c r="C347" s="238"/>
      <c r="D347" s="241"/>
      <c r="E347" s="219"/>
      <c r="F347" s="219"/>
      <c r="G347" s="228"/>
      <c r="H347" s="221"/>
      <c r="I347" s="221"/>
      <c r="J347" s="221"/>
      <c r="K347" s="221"/>
      <c r="L347" s="221"/>
      <c r="M347" s="221"/>
      <c r="N347" s="244"/>
      <c r="O347" s="244"/>
      <c r="P347" s="244"/>
      <c r="Q347" s="244"/>
      <c r="R347" s="244"/>
      <c r="S347" s="244"/>
      <c r="U347" s="245"/>
      <c r="V347" s="244"/>
      <c r="W347" s="244"/>
      <c r="X347" s="244"/>
    </row>
    <row r="348" spans="2:24">
      <c r="B348" s="238"/>
      <c r="C348" s="238"/>
      <c r="D348" s="241"/>
      <c r="E348" s="219"/>
      <c r="F348" s="219"/>
      <c r="G348" s="228"/>
      <c r="H348" s="221"/>
      <c r="I348" s="221"/>
      <c r="J348" s="221"/>
      <c r="K348" s="221"/>
      <c r="L348" s="221"/>
      <c r="M348" s="221"/>
      <c r="N348" s="244"/>
      <c r="O348" s="244"/>
      <c r="P348" s="244"/>
      <c r="Q348" s="244"/>
      <c r="R348" s="244"/>
      <c r="S348" s="244"/>
      <c r="U348" s="245"/>
      <c r="V348" s="244"/>
      <c r="W348" s="244"/>
      <c r="X348" s="244"/>
    </row>
    <row r="349" spans="2:24">
      <c r="B349" s="238"/>
      <c r="C349" s="238"/>
      <c r="D349" s="241"/>
      <c r="E349" s="219"/>
      <c r="F349" s="219"/>
      <c r="G349" s="228"/>
      <c r="H349" s="221"/>
      <c r="I349" s="221"/>
      <c r="J349" s="221"/>
      <c r="K349" s="221"/>
      <c r="L349" s="221"/>
      <c r="M349" s="221"/>
      <c r="N349" s="244"/>
      <c r="O349" s="244"/>
      <c r="P349" s="244"/>
      <c r="Q349" s="244"/>
      <c r="R349" s="244"/>
      <c r="S349" s="244"/>
      <c r="U349" s="245"/>
      <c r="V349" s="244"/>
      <c r="W349" s="244"/>
      <c r="X349" s="244"/>
    </row>
    <row r="350" spans="2:24">
      <c r="B350" s="238"/>
      <c r="C350" s="238"/>
      <c r="D350" s="241"/>
      <c r="E350" s="219"/>
      <c r="F350" s="219"/>
      <c r="G350" s="228"/>
      <c r="H350" s="221"/>
      <c r="I350" s="221"/>
      <c r="J350" s="221"/>
      <c r="K350" s="221"/>
      <c r="L350" s="221"/>
      <c r="M350" s="221"/>
      <c r="N350" s="244"/>
      <c r="O350" s="244"/>
      <c r="P350" s="244"/>
      <c r="Q350" s="244"/>
      <c r="R350" s="244"/>
      <c r="S350" s="244"/>
      <c r="U350" s="245"/>
      <c r="V350" s="244"/>
      <c r="W350" s="244"/>
      <c r="X350" s="244"/>
    </row>
    <row r="351" spans="2:24">
      <c r="B351" s="238"/>
      <c r="C351" s="238"/>
      <c r="D351" s="241"/>
      <c r="E351" s="219"/>
      <c r="F351" s="219"/>
      <c r="G351" s="228"/>
      <c r="H351" s="221"/>
      <c r="I351" s="221"/>
      <c r="J351" s="221"/>
      <c r="K351" s="221"/>
      <c r="L351" s="221"/>
      <c r="M351" s="221"/>
      <c r="N351" s="244"/>
      <c r="O351" s="244"/>
      <c r="P351" s="244"/>
      <c r="Q351" s="244"/>
      <c r="R351" s="244"/>
      <c r="S351" s="244"/>
      <c r="U351" s="245"/>
      <c r="V351" s="244"/>
      <c r="W351" s="244"/>
      <c r="X351" s="244"/>
    </row>
    <row r="352" spans="2:24">
      <c r="B352" s="238"/>
      <c r="C352" s="238"/>
      <c r="D352" s="241"/>
      <c r="E352" s="219"/>
      <c r="F352" s="219"/>
      <c r="G352" s="228"/>
      <c r="H352" s="221"/>
      <c r="I352" s="221"/>
      <c r="J352" s="221"/>
      <c r="K352" s="221"/>
      <c r="L352" s="221"/>
      <c r="M352" s="221"/>
      <c r="N352" s="244"/>
      <c r="O352" s="244"/>
      <c r="P352" s="244"/>
      <c r="Q352" s="244"/>
      <c r="R352" s="244"/>
      <c r="S352" s="244"/>
      <c r="U352" s="245"/>
      <c r="V352" s="244"/>
      <c r="W352" s="244"/>
      <c r="X352" s="244"/>
    </row>
    <row r="353" spans="2:24">
      <c r="B353" s="238"/>
      <c r="C353" s="238"/>
      <c r="D353" s="241"/>
      <c r="E353" s="219"/>
      <c r="F353" s="219"/>
      <c r="G353" s="228"/>
      <c r="H353" s="221"/>
      <c r="I353" s="221"/>
      <c r="J353" s="221"/>
      <c r="K353" s="221"/>
      <c r="L353" s="221"/>
      <c r="M353" s="221"/>
      <c r="N353" s="244"/>
      <c r="O353" s="244"/>
      <c r="P353" s="244"/>
      <c r="Q353" s="244"/>
      <c r="R353" s="244"/>
      <c r="S353" s="244"/>
      <c r="U353" s="245"/>
      <c r="V353" s="244"/>
      <c r="W353" s="244"/>
      <c r="X353" s="244"/>
    </row>
    <row r="354" spans="2:24">
      <c r="B354" s="238"/>
      <c r="C354" s="238"/>
      <c r="D354" s="241"/>
      <c r="E354" s="219"/>
      <c r="F354" s="219"/>
      <c r="G354" s="228"/>
      <c r="H354" s="221"/>
      <c r="I354" s="221"/>
      <c r="J354" s="221"/>
      <c r="K354" s="221"/>
      <c r="L354" s="221"/>
      <c r="M354" s="221"/>
      <c r="N354" s="244"/>
      <c r="O354" s="244"/>
      <c r="P354" s="244"/>
      <c r="Q354" s="244"/>
      <c r="R354" s="244"/>
      <c r="S354" s="244"/>
      <c r="U354" s="245"/>
      <c r="V354" s="244"/>
      <c r="W354" s="244"/>
      <c r="X354" s="244"/>
    </row>
    <row r="355" spans="2:24">
      <c r="B355" s="238"/>
      <c r="C355" s="238"/>
      <c r="D355" s="241"/>
      <c r="E355" s="219"/>
      <c r="F355" s="219"/>
      <c r="G355" s="228"/>
      <c r="H355" s="221"/>
      <c r="I355" s="221"/>
      <c r="J355" s="221"/>
      <c r="K355" s="221"/>
      <c r="L355" s="221"/>
      <c r="M355" s="221"/>
      <c r="N355" s="244"/>
      <c r="O355" s="244"/>
      <c r="P355" s="244"/>
      <c r="Q355" s="244"/>
      <c r="R355" s="244"/>
      <c r="S355" s="244"/>
      <c r="U355" s="245"/>
      <c r="V355" s="244"/>
      <c r="W355" s="244"/>
      <c r="X355" s="244"/>
    </row>
    <row r="356" spans="2:24">
      <c r="B356" s="238"/>
      <c r="C356" s="238"/>
      <c r="D356" s="241"/>
      <c r="E356" s="219"/>
      <c r="F356" s="219"/>
      <c r="G356" s="228"/>
      <c r="H356" s="221"/>
      <c r="I356" s="221"/>
      <c r="J356" s="221"/>
      <c r="K356" s="221"/>
      <c r="L356" s="221"/>
      <c r="M356" s="221"/>
      <c r="N356" s="244"/>
      <c r="O356" s="244"/>
      <c r="P356" s="244"/>
      <c r="Q356" s="244"/>
      <c r="R356" s="244"/>
      <c r="S356" s="244"/>
      <c r="U356" s="245"/>
      <c r="V356" s="244"/>
      <c r="W356" s="244"/>
      <c r="X356" s="244"/>
    </row>
    <row r="357" spans="2:24">
      <c r="B357" s="238"/>
      <c r="C357" s="238"/>
      <c r="D357" s="241"/>
      <c r="E357" s="219"/>
      <c r="F357" s="219"/>
      <c r="G357" s="228"/>
      <c r="H357" s="221"/>
      <c r="I357" s="221"/>
      <c r="J357" s="221"/>
      <c r="K357" s="221"/>
      <c r="L357" s="221"/>
      <c r="M357" s="221"/>
      <c r="N357" s="244"/>
      <c r="O357" s="244"/>
      <c r="P357" s="244"/>
      <c r="Q357" s="244"/>
      <c r="R357" s="244"/>
      <c r="S357" s="244"/>
      <c r="U357" s="245"/>
      <c r="V357" s="244"/>
      <c r="W357" s="244"/>
      <c r="X357" s="244"/>
    </row>
    <row r="358" spans="2:24">
      <c r="B358" s="238"/>
      <c r="C358" s="238"/>
      <c r="D358" s="241"/>
      <c r="E358" s="219"/>
      <c r="F358" s="219"/>
      <c r="G358" s="228"/>
      <c r="H358" s="221"/>
      <c r="I358" s="221"/>
      <c r="J358" s="221"/>
      <c r="K358" s="221"/>
      <c r="L358" s="221"/>
      <c r="M358" s="221"/>
      <c r="N358" s="244"/>
      <c r="O358" s="244"/>
      <c r="P358" s="244"/>
      <c r="Q358" s="244"/>
      <c r="R358" s="244"/>
      <c r="S358" s="244"/>
      <c r="U358" s="245"/>
      <c r="V358" s="244"/>
      <c r="W358" s="244"/>
      <c r="X358" s="244"/>
    </row>
    <row r="359" spans="2:24">
      <c r="B359" s="238"/>
      <c r="C359" s="238"/>
      <c r="D359" s="241"/>
      <c r="E359" s="219"/>
      <c r="F359" s="219"/>
      <c r="G359" s="228"/>
      <c r="H359" s="221"/>
      <c r="I359" s="221"/>
      <c r="J359" s="221"/>
      <c r="K359" s="221"/>
      <c r="L359" s="221"/>
      <c r="M359" s="221"/>
      <c r="N359" s="244"/>
      <c r="O359" s="244"/>
      <c r="P359" s="244"/>
      <c r="Q359" s="244"/>
      <c r="R359" s="244"/>
      <c r="S359" s="244"/>
      <c r="U359" s="245"/>
      <c r="V359" s="244"/>
      <c r="W359" s="244"/>
      <c r="X359" s="244"/>
    </row>
    <row r="360" spans="2:24">
      <c r="B360" s="238"/>
      <c r="C360" s="238"/>
      <c r="D360" s="241"/>
      <c r="E360" s="219"/>
      <c r="F360" s="219"/>
      <c r="G360" s="228"/>
      <c r="H360" s="221"/>
      <c r="I360" s="221"/>
      <c r="J360" s="221"/>
      <c r="K360" s="221"/>
      <c r="L360" s="221"/>
      <c r="M360" s="221"/>
      <c r="N360" s="244"/>
      <c r="O360" s="244"/>
      <c r="P360" s="244"/>
      <c r="Q360" s="244"/>
      <c r="R360" s="244"/>
      <c r="S360" s="244"/>
      <c r="U360" s="245"/>
      <c r="V360" s="244"/>
      <c r="W360" s="244"/>
      <c r="X360" s="244"/>
    </row>
    <row r="361" spans="2:24">
      <c r="B361" s="238"/>
      <c r="C361" s="238"/>
      <c r="D361" s="241"/>
      <c r="E361" s="219"/>
      <c r="F361" s="219"/>
      <c r="G361" s="228"/>
      <c r="H361" s="221"/>
      <c r="I361" s="221"/>
      <c r="J361" s="221"/>
      <c r="K361" s="221"/>
      <c r="L361" s="221"/>
      <c r="M361" s="221"/>
      <c r="N361" s="244"/>
      <c r="O361" s="244"/>
      <c r="P361" s="244"/>
      <c r="Q361" s="244"/>
      <c r="R361" s="244"/>
      <c r="S361" s="244"/>
      <c r="U361" s="245"/>
      <c r="V361" s="244"/>
      <c r="W361" s="244"/>
      <c r="X361" s="244"/>
    </row>
    <row r="362" spans="2:24">
      <c r="B362" s="238"/>
      <c r="C362" s="238"/>
      <c r="D362" s="241"/>
      <c r="E362" s="219"/>
      <c r="F362" s="219"/>
      <c r="G362" s="228"/>
      <c r="H362" s="221"/>
      <c r="I362" s="221"/>
      <c r="J362" s="221"/>
      <c r="K362" s="221"/>
      <c r="L362" s="221"/>
      <c r="M362" s="221"/>
      <c r="N362" s="244"/>
      <c r="O362" s="244"/>
      <c r="P362" s="244"/>
      <c r="Q362" s="244"/>
      <c r="R362" s="244"/>
      <c r="S362" s="244"/>
      <c r="U362" s="245"/>
      <c r="V362" s="244"/>
      <c r="W362" s="244"/>
      <c r="X362" s="244"/>
    </row>
    <row r="363" spans="2:24">
      <c r="B363" s="238"/>
      <c r="C363" s="238"/>
      <c r="D363" s="241"/>
      <c r="E363" s="219"/>
      <c r="F363" s="219"/>
      <c r="G363" s="228"/>
      <c r="H363" s="221"/>
      <c r="I363" s="221"/>
      <c r="J363" s="221"/>
      <c r="K363" s="221"/>
      <c r="L363" s="221"/>
      <c r="M363" s="221"/>
      <c r="N363" s="244"/>
      <c r="O363" s="244"/>
      <c r="P363" s="244"/>
      <c r="Q363" s="244"/>
      <c r="R363" s="244"/>
      <c r="S363" s="244"/>
      <c r="U363" s="245"/>
      <c r="V363" s="244"/>
      <c r="W363" s="244"/>
      <c r="X363" s="244"/>
    </row>
    <row r="364" spans="2:24">
      <c r="B364" s="238"/>
      <c r="C364" s="238"/>
      <c r="D364" s="241"/>
      <c r="E364" s="219"/>
      <c r="F364" s="219"/>
      <c r="G364" s="228"/>
      <c r="H364" s="221"/>
      <c r="I364" s="221"/>
      <c r="J364" s="221"/>
      <c r="K364" s="221"/>
      <c r="L364" s="221"/>
      <c r="M364" s="221"/>
      <c r="N364" s="244"/>
      <c r="O364" s="244"/>
      <c r="P364" s="244"/>
      <c r="Q364" s="244"/>
      <c r="R364" s="244"/>
      <c r="S364" s="244"/>
      <c r="U364" s="245"/>
      <c r="V364" s="244"/>
      <c r="W364" s="244"/>
      <c r="X364" s="244"/>
    </row>
    <row r="365" spans="2:24">
      <c r="B365" s="238"/>
      <c r="C365" s="238"/>
      <c r="D365" s="241"/>
      <c r="E365" s="219"/>
      <c r="F365" s="219"/>
      <c r="G365" s="228"/>
      <c r="H365" s="221"/>
      <c r="I365" s="221"/>
      <c r="J365" s="221"/>
      <c r="K365" s="221"/>
      <c r="L365" s="221"/>
      <c r="M365" s="221"/>
      <c r="N365" s="244"/>
      <c r="O365" s="244"/>
      <c r="P365" s="244"/>
      <c r="Q365" s="244"/>
      <c r="R365" s="244"/>
      <c r="S365" s="244"/>
      <c r="U365" s="245"/>
      <c r="V365" s="244"/>
      <c r="W365" s="244"/>
      <c r="X365" s="244"/>
    </row>
    <row r="366" spans="2:24">
      <c r="B366" s="238"/>
      <c r="C366" s="238"/>
      <c r="D366" s="241"/>
      <c r="E366" s="219"/>
      <c r="F366" s="219"/>
      <c r="G366" s="228"/>
      <c r="H366" s="221"/>
      <c r="I366" s="221"/>
      <c r="J366" s="221"/>
      <c r="K366" s="221"/>
      <c r="L366" s="221"/>
      <c r="M366" s="221"/>
      <c r="N366" s="244"/>
      <c r="O366" s="244"/>
      <c r="P366" s="244"/>
      <c r="Q366" s="244"/>
      <c r="R366" s="244"/>
      <c r="S366" s="244"/>
      <c r="U366" s="245"/>
      <c r="V366" s="244"/>
      <c r="W366" s="244"/>
      <c r="X366" s="244"/>
    </row>
    <row r="367" spans="2:24">
      <c r="B367" s="238"/>
      <c r="C367" s="238"/>
      <c r="D367" s="241"/>
      <c r="E367" s="219"/>
      <c r="F367" s="219"/>
      <c r="G367" s="228"/>
      <c r="H367" s="221"/>
      <c r="I367" s="221"/>
      <c r="J367" s="221"/>
      <c r="K367" s="221"/>
      <c r="L367" s="221"/>
      <c r="M367" s="221"/>
      <c r="N367" s="244"/>
      <c r="O367" s="244"/>
      <c r="P367" s="244"/>
      <c r="Q367" s="244"/>
      <c r="R367" s="244"/>
      <c r="S367" s="244"/>
      <c r="U367" s="245"/>
      <c r="V367" s="244"/>
      <c r="W367" s="244"/>
      <c r="X367" s="244"/>
    </row>
    <row r="368" spans="2:24">
      <c r="B368" s="238"/>
      <c r="C368" s="238"/>
      <c r="D368" s="241"/>
      <c r="E368" s="219"/>
      <c r="F368" s="219"/>
      <c r="G368" s="228"/>
      <c r="H368" s="221"/>
      <c r="I368" s="221"/>
      <c r="J368" s="221"/>
      <c r="K368" s="221"/>
      <c r="L368" s="221"/>
      <c r="M368" s="221"/>
      <c r="N368" s="244"/>
      <c r="O368" s="244"/>
      <c r="P368" s="244"/>
      <c r="Q368" s="244"/>
      <c r="R368" s="244"/>
      <c r="S368" s="244"/>
      <c r="U368" s="245"/>
      <c r="V368" s="244"/>
      <c r="W368" s="244"/>
      <c r="X368" s="244"/>
    </row>
    <row r="369" spans="2:24">
      <c r="B369" s="238"/>
      <c r="C369" s="238"/>
      <c r="D369" s="241"/>
      <c r="E369" s="219"/>
      <c r="F369" s="219"/>
      <c r="G369" s="228"/>
      <c r="H369" s="221"/>
      <c r="I369" s="221"/>
      <c r="J369" s="221"/>
      <c r="K369" s="221"/>
      <c r="L369" s="221"/>
      <c r="M369" s="221"/>
      <c r="N369" s="244"/>
      <c r="O369" s="244"/>
      <c r="P369" s="244"/>
      <c r="Q369" s="244"/>
      <c r="R369" s="244"/>
      <c r="S369" s="244"/>
      <c r="U369" s="245"/>
      <c r="V369" s="244"/>
      <c r="W369" s="244"/>
      <c r="X369" s="244"/>
    </row>
    <row r="370" spans="2:24">
      <c r="B370" s="238"/>
      <c r="C370" s="238"/>
      <c r="D370" s="241"/>
      <c r="E370" s="219"/>
      <c r="F370" s="219"/>
      <c r="G370" s="228"/>
      <c r="H370" s="221"/>
      <c r="I370" s="221"/>
      <c r="J370" s="221"/>
      <c r="K370" s="221"/>
      <c r="L370" s="221"/>
      <c r="M370" s="221"/>
      <c r="N370" s="244"/>
      <c r="O370" s="244"/>
      <c r="P370" s="244"/>
      <c r="Q370" s="244"/>
      <c r="R370" s="244"/>
      <c r="S370" s="244"/>
      <c r="U370" s="245"/>
      <c r="V370" s="244"/>
      <c r="W370" s="244"/>
      <c r="X370" s="244"/>
    </row>
    <row r="371" spans="2:24">
      <c r="B371" s="238"/>
      <c r="C371" s="238"/>
      <c r="D371" s="241"/>
      <c r="E371" s="219"/>
      <c r="F371" s="219"/>
      <c r="G371" s="228"/>
      <c r="H371" s="221"/>
      <c r="I371" s="221"/>
      <c r="J371" s="221"/>
      <c r="K371" s="221"/>
      <c r="L371" s="221"/>
      <c r="M371" s="221"/>
      <c r="N371" s="244"/>
      <c r="O371" s="244"/>
      <c r="P371" s="244"/>
      <c r="Q371" s="244"/>
      <c r="R371" s="244"/>
      <c r="S371" s="244"/>
      <c r="U371" s="245"/>
      <c r="V371" s="244"/>
      <c r="W371" s="244"/>
      <c r="X371" s="244"/>
    </row>
    <row r="372" spans="2:24">
      <c r="B372" s="238"/>
      <c r="C372" s="238"/>
      <c r="D372" s="241"/>
      <c r="E372" s="219"/>
      <c r="F372" s="219"/>
      <c r="G372" s="228"/>
      <c r="H372" s="221"/>
      <c r="I372" s="221"/>
      <c r="J372" s="221"/>
      <c r="K372" s="221"/>
      <c r="L372" s="221"/>
      <c r="M372" s="221"/>
      <c r="N372" s="244"/>
      <c r="O372" s="244"/>
      <c r="P372" s="244"/>
      <c r="Q372" s="244"/>
      <c r="R372" s="244"/>
      <c r="S372" s="244"/>
      <c r="U372" s="245"/>
      <c r="V372" s="244"/>
      <c r="W372" s="244"/>
      <c r="X372" s="244"/>
    </row>
    <row r="373" spans="2:24">
      <c r="B373" s="238"/>
      <c r="C373" s="238"/>
      <c r="D373" s="241"/>
      <c r="E373" s="219"/>
      <c r="F373" s="219"/>
      <c r="G373" s="228"/>
      <c r="H373" s="221"/>
      <c r="I373" s="221"/>
      <c r="J373" s="221"/>
      <c r="K373" s="221"/>
      <c r="L373" s="221"/>
      <c r="M373" s="221"/>
      <c r="N373" s="244"/>
      <c r="O373" s="244"/>
      <c r="P373" s="244"/>
      <c r="Q373" s="244"/>
      <c r="R373" s="244"/>
      <c r="S373" s="244"/>
      <c r="U373" s="245"/>
      <c r="V373" s="244"/>
      <c r="W373" s="244"/>
      <c r="X373" s="244"/>
    </row>
    <row r="374" spans="2:24">
      <c r="B374" s="238"/>
      <c r="C374" s="238"/>
      <c r="D374" s="241"/>
      <c r="E374" s="219"/>
      <c r="F374" s="219"/>
      <c r="G374" s="228"/>
      <c r="H374" s="221"/>
      <c r="I374" s="221"/>
      <c r="J374" s="221"/>
      <c r="K374" s="221"/>
      <c r="L374" s="221"/>
      <c r="M374" s="221"/>
      <c r="N374" s="244"/>
      <c r="O374" s="244"/>
      <c r="P374" s="244"/>
      <c r="Q374" s="244"/>
      <c r="R374" s="244"/>
      <c r="S374" s="244"/>
      <c r="U374" s="245"/>
      <c r="V374" s="244"/>
      <c r="W374" s="244"/>
      <c r="X374" s="244"/>
    </row>
    <row r="375" spans="2:24">
      <c r="B375" s="238"/>
      <c r="C375" s="238"/>
      <c r="D375" s="241"/>
      <c r="E375" s="219"/>
      <c r="F375" s="219"/>
      <c r="G375" s="228"/>
      <c r="H375" s="221"/>
      <c r="I375" s="221"/>
      <c r="J375" s="221"/>
      <c r="K375" s="221"/>
      <c r="L375" s="221"/>
      <c r="M375" s="221"/>
      <c r="N375" s="244"/>
      <c r="O375" s="244"/>
      <c r="P375" s="244"/>
      <c r="Q375" s="244"/>
      <c r="R375" s="244"/>
      <c r="S375" s="244"/>
      <c r="U375" s="245"/>
      <c r="V375" s="244"/>
      <c r="W375" s="244"/>
      <c r="X375" s="244"/>
    </row>
    <row r="376" spans="2:24">
      <c r="B376" s="238"/>
      <c r="C376" s="238"/>
      <c r="D376" s="241"/>
      <c r="E376" s="219"/>
      <c r="F376" s="219"/>
      <c r="G376" s="228"/>
      <c r="H376" s="221"/>
      <c r="I376" s="221"/>
      <c r="J376" s="221"/>
      <c r="K376" s="221"/>
      <c r="L376" s="221"/>
      <c r="M376" s="221"/>
      <c r="N376" s="244"/>
      <c r="O376" s="244"/>
      <c r="P376" s="244"/>
      <c r="Q376" s="244"/>
      <c r="R376" s="244"/>
      <c r="S376" s="244"/>
      <c r="U376" s="245"/>
      <c r="V376" s="244"/>
      <c r="W376" s="244"/>
      <c r="X376" s="244"/>
    </row>
    <row r="377" spans="2:24">
      <c r="B377" s="238"/>
      <c r="C377" s="238"/>
      <c r="D377" s="241"/>
      <c r="E377" s="219"/>
      <c r="F377" s="219"/>
      <c r="G377" s="228"/>
      <c r="H377" s="221"/>
      <c r="I377" s="221"/>
      <c r="J377" s="221"/>
      <c r="K377" s="221"/>
      <c r="L377" s="221"/>
      <c r="M377" s="221"/>
      <c r="N377" s="244"/>
      <c r="O377" s="244"/>
      <c r="P377" s="244"/>
      <c r="Q377" s="244"/>
      <c r="R377" s="244"/>
      <c r="S377" s="244"/>
      <c r="U377" s="245"/>
      <c r="V377" s="244"/>
      <c r="W377" s="244"/>
      <c r="X377" s="244"/>
    </row>
    <row r="378" spans="2:24">
      <c r="B378" s="238"/>
      <c r="C378" s="238"/>
      <c r="D378" s="241"/>
      <c r="E378" s="219"/>
      <c r="F378" s="219"/>
      <c r="G378" s="228"/>
      <c r="H378" s="221"/>
      <c r="I378" s="221"/>
      <c r="J378" s="221"/>
      <c r="K378" s="221"/>
      <c r="L378" s="221"/>
      <c r="M378" s="221"/>
      <c r="N378" s="244"/>
      <c r="O378" s="244"/>
      <c r="P378" s="244"/>
      <c r="Q378" s="244"/>
      <c r="R378" s="244"/>
      <c r="S378" s="244"/>
      <c r="U378" s="245"/>
      <c r="V378" s="244"/>
      <c r="W378" s="244"/>
      <c r="X378" s="244"/>
    </row>
    <row r="379" spans="2:24">
      <c r="B379" s="238"/>
      <c r="C379" s="238"/>
      <c r="D379" s="241"/>
      <c r="E379" s="219"/>
      <c r="F379" s="219"/>
      <c r="G379" s="228"/>
      <c r="H379" s="221"/>
      <c r="I379" s="221"/>
      <c r="J379" s="221"/>
      <c r="K379" s="221"/>
      <c r="L379" s="221"/>
      <c r="M379" s="221"/>
      <c r="N379" s="244"/>
      <c r="O379" s="244"/>
      <c r="P379" s="244"/>
      <c r="Q379" s="244"/>
      <c r="R379" s="244"/>
      <c r="S379" s="244"/>
      <c r="U379" s="245"/>
      <c r="V379" s="244"/>
      <c r="W379" s="244"/>
      <c r="X379" s="244"/>
    </row>
    <row r="380" spans="2:24">
      <c r="B380" s="238"/>
      <c r="C380" s="238"/>
      <c r="D380" s="241"/>
      <c r="E380" s="219"/>
      <c r="F380" s="219"/>
      <c r="G380" s="228"/>
      <c r="H380" s="221"/>
      <c r="I380" s="221"/>
      <c r="J380" s="221"/>
      <c r="K380" s="221"/>
      <c r="L380" s="221"/>
      <c r="M380" s="221"/>
      <c r="N380" s="244"/>
      <c r="O380" s="244"/>
      <c r="P380" s="244"/>
      <c r="Q380" s="244"/>
      <c r="R380" s="244"/>
      <c r="S380" s="244"/>
      <c r="U380" s="245"/>
      <c r="V380" s="244"/>
      <c r="W380" s="244"/>
      <c r="X380" s="244"/>
    </row>
    <row r="381" spans="2:24">
      <c r="D381" s="241"/>
      <c r="E381" s="246"/>
      <c r="F381" s="246"/>
      <c r="G381" s="247"/>
      <c r="H381" s="245"/>
      <c r="I381" s="245"/>
      <c r="J381" s="245"/>
      <c r="K381" s="245"/>
      <c r="L381" s="245"/>
      <c r="M381" s="245"/>
      <c r="N381" s="244"/>
      <c r="O381" s="244"/>
      <c r="P381" s="244"/>
      <c r="Q381" s="244"/>
      <c r="R381" s="244"/>
      <c r="S381" s="244"/>
      <c r="U381" s="245"/>
      <c r="V381" s="244"/>
      <c r="W381" s="244"/>
      <c r="X381" s="244"/>
    </row>
    <row r="382" spans="2:24">
      <c r="D382" s="241"/>
      <c r="E382" s="246"/>
      <c r="F382" s="246"/>
      <c r="G382" s="247"/>
      <c r="H382" s="245"/>
      <c r="I382" s="245"/>
      <c r="J382" s="245"/>
      <c r="K382" s="245"/>
      <c r="L382" s="245"/>
      <c r="M382" s="245"/>
      <c r="N382" s="244"/>
      <c r="O382" s="244"/>
      <c r="P382" s="244"/>
      <c r="Q382" s="244"/>
      <c r="R382" s="244"/>
      <c r="S382" s="244"/>
      <c r="U382" s="245"/>
      <c r="V382" s="244"/>
      <c r="W382" s="244"/>
      <c r="X382" s="244"/>
    </row>
    <row r="383" spans="2:24">
      <c r="D383" s="241"/>
      <c r="E383" s="246"/>
      <c r="F383" s="246"/>
      <c r="G383" s="247"/>
      <c r="H383" s="245"/>
      <c r="I383" s="245"/>
      <c r="J383" s="245"/>
      <c r="K383" s="245"/>
      <c r="L383" s="245"/>
      <c r="M383" s="245"/>
      <c r="N383" s="244"/>
      <c r="O383" s="244"/>
      <c r="P383" s="244"/>
      <c r="Q383" s="244"/>
      <c r="R383" s="244"/>
      <c r="S383" s="244"/>
      <c r="U383" s="245"/>
      <c r="V383" s="244"/>
      <c r="W383" s="244"/>
      <c r="X383" s="244"/>
    </row>
    <row r="384" spans="2:24">
      <c r="D384" s="241"/>
      <c r="E384" s="246"/>
      <c r="F384" s="246"/>
      <c r="G384" s="247"/>
      <c r="H384" s="245"/>
      <c r="I384" s="245"/>
      <c r="J384" s="245"/>
      <c r="K384" s="245"/>
      <c r="L384" s="245"/>
      <c r="M384" s="245"/>
      <c r="N384" s="244"/>
      <c r="O384" s="244"/>
      <c r="P384" s="244"/>
      <c r="Q384" s="244"/>
      <c r="R384" s="244"/>
      <c r="S384" s="244"/>
      <c r="U384" s="245"/>
      <c r="V384" s="244"/>
      <c r="W384" s="244"/>
      <c r="X384" s="244"/>
    </row>
    <row r="385" spans="4:24">
      <c r="D385" s="241"/>
      <c r="E385" s="246"/>
      <c r="F385" s="246"/>
      <c r="G385" s="247"/>
      <c r="H385" s="245"/>
      <c r="I385" s="245"/>
      <c r="J385" s="245"/>
      <c r="K385" s="245"/>
      <c r="L385" s="245"/>
      <c r="M385" s="245"/>
      <c r="N385" s="244"/>
      <c r="O385" s="244"/>
      <c r="P385" s="244"/>
      <c r="Q385" s="244"/>
      <c r="R385" s="244"/>
      <c r="S385" s="244"/>
      <c r="U385" s="245"/>
      <c r="V385" s="244"/>
      <c r="W385" s="244"/>
      <c r="X385" s="244"/>
    </row>
    <row r="386" spans="4:24">
      <c r="D386" s="241"/>
      <c r="E386" s="246"/>
      <c r="F386" s="246"/>
      <c r="G386" s="247"/>
      <c r="H386" s="245"/>
      <c r="I386" s="245"/>
      <c r="J386" s="245"/>
      <c r="K386" s="245"/>
      <c r="L386" s="245"/>
      <c r="M386" s="245"/>
      <c r="N386" s="244"/>
      <c r="O386" s="244"/>
      <c r="P386" s="244"/>
      <c r="Q386" s="244"/>
      <c r="R386" s="244"/>
      <c r="S386" s="244"/>
      <c r="U386" s="245"/>
      <c r="V386" s="244"/>
      <c r="W386" s="244"/>
      <c r="X386" s="244"/>
    </row>
    <row r="387" spans="4:24">
      <c r="D387" s="241"/>
      <c r="E387" s="246"/>
      <c r="F387" s="246"/>
      <c r="G387" s="247"/>
      <c r="H387" s="245"/>
      <c r="I387" s="245"/>
      <c r="J387" s="245"/>
      <c r="K387" s="245"/>
      <c r="L387" s="245"/>
      <c r="M387" s="245"/>
      <c r="N387" s="244"/>
      <c r="O387" s="244"/>
      <c r="P387" s="244"/>
      <c r="Q387" s="244"/>
      <c r="R387" s="244"/>
      <c r="S387" s="244"/>
      <c r="U387" s="245"/>
      <c r="V387" s="244"/>
      <c r="W387" s="244"/>
      <c r="X387" s="244"/>
    </row>
    <row r="388" spans="4:24">
      <c r="D388" s="241"/>
      <c r="E388" s="246"/>
      <c r="F388" s="246"/>
      <c r="G388" s="247"/>
      <c r="H388" s="245"/>
      <c r="I388" s="245"/>
      <c r="J388" s="245"/>
      <c r="K388" s="245"/>
      <c r="L388" s="245"/>
      <c r="M388" s="245"/>
      <c r="N388" s="244"/>
      <c r="O388" s="244"/>
      <c r="P388" s="244"/>
      <c r="Q388" s="244"/>
      <c r="R388" s="244"/>
      <c r="S388" s="244"/>
      <c r="U388" s="245"/>
      <c r="V388" s="244"/>
      <c r="W388" s="244"/>
      <c r="X388" s="244"/>
    </row>
    <row r="389" spans="4:24">
      <c r="D389" s="241"/>
      <c r="E389" s="246"/>
      <c r="F389" s="246"/>
      <c r="G389" s="247"/>
      <c r="H389" s="245"/>
      <c r="I389" s="245"/>
      <c r="J389" s="245"/>
      <c r="K389" s="245"/>
      <c r="L389" s="245"/>
      <c r="M389" s="245"/>
      <c r="N389" s="244"/>
      <c r="O389" s="244"/>
      <c r="P389" s="244"/>
      <c r="Q389" s="244"/>
      <c r="R389" s="244"/>
      <c r="S389" s="244"/>
      <c r="U389" s="245"/>
      <c r="V389" s="244"/>
      <c r="W389" s="244"/>
      <c r="X389" s="244"/>
    </row>
    <row r="390" spans="4:24">
      <c r="D390" s="241"/>
      <c r="E390" s="246"/>
      <c r="F390" s="246"/>
      <c r="G390" s="247"/>
      <c r="H390" s="245"/>
      <c r="I390" s="245"/>
      <c r="J390" s="245"/>
      <c r="K390" s="245"/>
      <c r="L390" s="245"/>
      <c r="M390" s="245"/>
      <c r="N390" s="244"/>
      <c r="O390" s="244"/>
      <c r="P390" s="244"/>
      <c r="Q390" s="244"/>
      <c r="R390" s="244"/>
      <c r="S390" s="244"/>
      <c r="U390" s="245"/>
      <c r="V390" s="244"/>
      <c r="W390" s="244"/>
      <c r="X390" s="244"/>
    </row>
    <row r="391" spans="4:24">
      <c r="D391" s="241"/>
      <c r="E391" s="246"/>
      <c r="F391" s="246"/>
      <c r="G391" s="247"/>
      <c r="H391" s="245"/>
      <c r="I391" s="245"/>
      <c r="J391" s="245"/>
      <c r="K391" s="245"/>
      <c r="L391" s="245"/>
      <c r="M391" s="245"/>
      <c r="N391" s="244"/>
      <c r="O391" s="244"/>
      <c r="P391" s="244"/>
      <c r="Q391" s="244"/>
      <c r="R391" s="244"/>
      <c r="S391" s="244"/>
      <c r="U391" s="245"/>
      <c r="V391" s="244"/>
      <c r="W391" s="244"/>
      <c r="X391" s="244"/>
    </row>
    <row r="392" spans="4:24">
      <c r="D392" s="241"/>
      <c r="E392" s="246"/>
      <c r="F392" s="246"/>
      <c r="G392" s="247"/>
      <c r="H392" s="245"/>
      <c r="I392" s="245"/>
      <c r="J392" s="245"/>
      <c r="K392" s="245"/>
      <c r="L392" s="245"/>
      <c r="M392" s="245"/>
      <c r="N392" s="244"/>
      <c r="O392" s="244"/>
      <c r="P392" s="244"/>
      <c r="Q392" s="244"/>
      <c r="R392" s="244"/>
      <c r="S392" s="244"/>
      <c r="U392" s="245"/>
      <c r="V392" s="244"/>
      <c r="W392" s="244"/>
      <c r="X392" s="244"/>
    </row>
    <row r="393" spans="4:24">
      <c r="D393" s="241"/>
      <c r="E393" s="246"/>
      <c r="F393" s="246"/>
      <c r="G393" s="247"/>
      <c r="H393" s="245"/>
      <c r="I393" s="245"/>
      <c r="J393" s="245"/>
      <c r="K393" s="245"/>
      <c r="L393" s="245"/>
      <c r="M393" s="245"/>
      <c r="N393" s="244"/>
      <c r="O393" s="244"/>
      <c r="P393" s="244"/>
      <c r="Q393" s="244"/>
      <c r="R393" s="244"/>
      <c r="S393" s="244"/>
      <c r="U393" s="245"/>
      <c r="V393" s="244"/>
      <c r="W393" s="244"/>
      <c r="X393" s="244"/>
    </row>
    <row r="394" spans="4:24">
      <c r="D394" s="241"/>
      <c r="E394" s="246"/>
      <c r="F394" s="246"/>
      <c r="G394" s="247"/>
      <c r="H394" s="245"/>
      <c r="I394" s="245"/>
      <c r="J394" s="245"/>
      <c r="K394" s="245"/>
      <c r="L394" s="245"/>
      <c r="M394" s="245"/>
      <c r="N394" s="244"/>
      <c r="O394" s="244"/>
      <c r="P394" s="244"/>
      <c r="Q394" s="244"/>
      <c r="R394" s="244"/>
      <c r="S394" s="244"/>
      <c r="U394" s="245"/>
      <c r="V394" s="244"/>
      <c r="W394" s="244"/>
      <c r="X394" s="244"/>
    </row>
    <row r="395" spans="4:24">
      <c r="D395" s="241"/>
      <c r="E395" s="246"/>
      <c r="F395" s="246"/>
      <c r="G395" s="247"/>
      <c r="H395" s="245"/>
      <c r="I395" s="245"/>
      <c r="J395" s="245"/>
      <c r="K395" s="245"/>
      <c r="L395" s="245"/>
      <c r="M395" s="245"/>
      <c r="N395" s="244"/>
      <c r="O395" s="244"/>
      <c r="P395" s="244"/>
      <c r="Q395" s="244"/>
      <c r="R395" s="244"/>
      <c r="S395" s="244"/>
      <c r="U395" s="245"/>
      <c r="V395" s="244"/>
      <c r="W395" s="244"/>
      <c r="X395" s="244"/>
    </row>
    <row r="396" spans="4:24">
      <c r="D396" s="241"/>
      <c r="E396" s="246"/>
      <c r="F396" s="246"/>
      <c r="G396" s="247"/>
      <c r="H396" s="245"/>
      <c r="I396" s="245"/>
      <c r="J396" s="245"/>
      <c r="K396" s="245"/>
      <c r="L396" s="245"/>
      <c r="M396" s="245"/>
      <c r="N396" s="244"/>
      <c r="O396" s="244"/>
      <c r="P396" s="244"/>
      <c r="Q396" s="244"/>
      <c r="R396" s="244"/>
      <c r="S396" s="244"/>
      <c r="U396" s="245"/>
      <c r="V396" s="244"/>
      <c r="W396" s="244"/>
      <c r="X396" s="244"/>
    </row>
    <row r="397" spans="4:24">
      <c r="D397" s="241"/>
      <c r="E397" s="246"/>
      <c r="F397" s="246"/>
      <c r="G397" s="247"/>
      <c r="H397" s="245"/>
      <c r="I397" s="245"/>
      <c r="J397" s="245"/>
      <c r="K397" s="245"/>
      <c r="L397" s="245"/>
      <c r="M397" s="245"/>
      <c r="N397" s="244"/>
      <c r="O397" s="244"/>
      <c r="P397" s="244"/>
      <c r="Q397" s="244"/>
      <c r="R397" s="244"/>
      <c r="S397" s="244"/>
      <c r="U397" s="245"/>
      <c r="V397" s="244"/>
      <c r="W397" s="244"/>
      <c r="X397" s="244"/>
    </row>
    <row r="398" spans="4:24">
      <c r="D398" s="241"/>
      <c r="E398" s="246"/>
      <c r="F398" s="246"/>
      <c r="G398" s="247"/>
      <c r="H398" s="245"/>
      <c r="I398" s="245"/>
      <c r="J398" s="245"/>
      <c r="K398" s="245"/>
      <c r="L398" s="245"/>
      <c r="M398" s="245"/>
      <c r="N398" s="244"/>
      <c r="O398" s="244"/>
      <c r="P398" s="244"/>
      <c r="Q398" s="244"/>
      <c r="R398" s="244"/>
      <c r="S398" s="244"/>
      <c r="U398" s="245"/>
      <c r="V398" s="244"/>
      <c r="W398" s="244"/>
      <c r="X398" s="244"/>
    </row>
    <row r="399" spans="4:24">
      <c r="D399" s="241"/>
      <c r="E399" s="246"/>
      <c r="F399" s="246"/>
      <c r="G399" s="247"/>
      <c r="H399" s="245"/>
      <c r="I399" s="245"/>
      <c r="J399" s="245"/>
      <c r="K399" s="245"/>
      <c r="L399" s="245"/>
      <c r="M399" s="245"/>
      <c r="N399" s="244"/>
      <c r="O399" s="244"/>
      <c r="P399" s="244"/>
      <c r="Q399" s="244"/>
      <c r="R399" s="244"/>
      <c r="S399" s="244"/>
      <c r="U399" s="245"/>
      <c r="V399" s="244"/>
      <c r="W399" s="244"/>
      <c r="X399" s="244"/>
    </row>
    <row r="400" spans="4:24">
      <c r="D400" s="241"/>
      <c r="E400" s="246"/>
      <c r="F400" s="246"/>
      <c r="G400" s="247"/>
      <c r="H400" s="245"/>
      <c r="I400" s="245"/>
      <c r="J400" s="245"/>
      <c r="K400" s="245"/>
      <c r="L400" s="245"/>
      <c r="M400" s="245"/>
      <c r="N400" s="244"/>
      <c r="O400" s="244"/>
      <c r="P400" s="244"/>
      <c r="Q400" s="244"/>
      <c r="R400" s="244"/>
      <c r="S400" s="244"/>
      <c r="U400" s="245"/>
      <c r="V400" s="244"/>
      <c r="W400" s="244"/>
      <c r="X400" s="244"/>
    </row>
    <row r="401" spans="4:24">
      <c r="D401" s="241"/>
      <c r="E401" s="246"/>
      <c r="F401" s="246"/>
      <c r="G401" s="247"/>
      <c r="H401" s="245"/>
      <c r="I401" s="245"/>
      <c r="J401" s="245"/>
      <c r="K401" s="245"/>
      <c r="L401" s="245"/>
      <c r="M401" s="245"/>
      <c r="N401" s="244"/>
      <c r="O401" s="244"/>
      <c r="P401" s="244"/>
      <c r="Q401" s="244"/>
      <c r="R401" s="244"/>
      <c r="S401" s="244"/>
      <c r="U401" s="245"/>
      <c r="V401" s="244"/>
      <c r="W401" s="244"/>
      <c r="X401" s="244"/>
    </row>
    <row r="402" spans="4:24">
      <c r="D402" s="241"/>
      <c r="E402" s="246"/>
      <c r="F402" s="246"/>
      <c r="G402" s="247"/>
      <c r="H402" s="245"/>
      <c r="I402" s="245"/>
      <c r="J402" s="245"/>
      <c r="K402" s="245"/>
      <c r="L402" s="245"/>
      <c r="M402" s="245"/>
      <c r="N402" s="244"/>
      <c r="O402" s="244"/>
      <c r="P402" s="244"/>
      <c r="Q402" s="244"/>
      <c r="R402" s="244"/>
      <c r="S402" s="244"/>
      <c r="U402" s="245"/>
      <c r="V402" s="244"/>
      <c r="W402" s="244"/>
      <c r="X402" s="244"/>
    </row>
    <row r="403" spans="4:24">
      <c r="D403" s="241"/>
      <c r="E403" s="246"/>
      <c r="F403" s="246"/>
      <c r="G403" s="247"/>
      <c r="H403" s="245"/>
      <c r="I403" s="245"/>
      <c r="J403" s="245"/>
      <c r="K403" s="245"/>
      <c r="L403" s="245"/>
      <c r="M403" s="245"/>
      <c r="N403" s="244"/>
      <c r="O403" s="244"/>
      <c r="P403" s="244"/>
      <c r="Q403" s="244"/>
      <c r="R403" s="244"/>
      <c r="S403" s="244"/>
      <c r="U403" s="245"/>
      <c r="V403" s="244"/>
      <c r="W403" s="244"/>
      <c r="X403" s="244"/>
    </row>
    <row r="404" spans="4:24">
      <c r="D404" s="241"/>
      <c r="E404" s="246"/>
      <c r="F404" s="246"/>
      <c r="G404" s="247"/>
      <c r="H404" s="245"/>
      <c r="I404" s="245"/>
      <c r="J404" s="245"/>
      <c r="K404" s="245"/>
      <c r="L404" s="245"/>
      <c r="M404" s="245"/>
      <c r="N404" s="244"/>
      <c r="O404" s="244"/>
      <c r="P404" s="244"/>
      <c r="Q404" s="244"/>
      <c r="R404" s="244"/>
      <c r="S404" s="244"/>
      <c r="U404" s="245"/>
      <c r="V404" s="244"/>
      <c r="W404" s="244"/>
      <c r="X404" s="244"/>
    </row>
    <row r="405" spans="4:24">
      <c r="D405" s="241"/>
      <c r="E405" s="246"/>
      <c r="F405" s="246"/>
      <c r="G405" s="247"/>
      <c r="H405" s="245"/>
      <c r="I405" s="245"/>
      <c r="J405" s="245"/>
      <c r="K405" s="245"/>
      <c r="L405" s="245"/>
      <c r="M405" s="245"/>
      <c r="N405" s="244"/>
      <c r="O405" s="244"/>
      <c r="P405" s="244"/>
      <c r="Q405" s="244"/>
      <c r="R405" s="244"/>
      <c r="S405" s="244"/>
      <c r="U405" s="245"/>
      <c r="V405" s="244"/>
      <c r="W405" s="244"/>
      <c r="X405" s="244"/>
    </row>
    <row r="406" spans="4:24">
      <c r="D406" s="241"/>
      <c r="E406" s="246"/>
      <c r="F406" s="246"/>
      <c r="G406" s="247"/>
      <c r="H406" s="245"/>
      <c r="I406" s="245"/>
      <c r="J406" s="245"/>
      <c r="K406" s="245"/>
      <c r="L406" s="245"/>
      <c r="M406" s="245"/>
      <c r="N406" s="244"/>
      <c r="O406" s="244"/>
      <c r="P406" s="244"/>
      <c r="Q406" s="244"/>
      <c r="R406" s="244"/>
      <c r="S406" s="244"/>
      <c r="U406" s="245"/>
      <c r="V406" s="244"/>
      <c r="W406" s="244"/>
      <c r="X406" s="244"/>
    </row>
    <row r="407" spans="4:24">
      <c r="D407" s="241"/>
      <c r="E407" s="246"/>
      <c r="F407" s="246"/>
      <c r="G407" s="247"/>
      <c r="H407" s="245"/>
      <c r="I407" s="245"/>
      <c r="J407" s="245"/>
      <c r="K407" s="245"/>
      <c r="L407" s="245"/>
      <c r="M407" s="245"/>
      <c r="N407" s="244"/>
      <c r="O407" s="244"/>
      <c r="P407" s="244"/>
      <c r="Q407" s="244"/>
      <c r="R407" s="244"/>
      <c r="S407" s="244"/>
      <c r="U407" s="245"/>
      <c r="V407" s="244"/>
      <c r="W407" s="244"/>
      <c r="X407" s="244"/>
    </row>
    <row r="408" spans="4:24">
      <c r="D408" s="241"/>
      <c r="E408" s="246"/>
      <c r="F408" s="246"/>
      <c r="G408" s="247"/>
      <c r="H408" s="245"/>
      <c r="I408" s="245"/>
      <c r="J408" s="245"/>
      <c r="K408" s="245"/>
      <c r="L408" s="245"/>
      <c r="M408" s="245"/>
      <c r="N408" s="244"/>
      <c r="O408" s="244"/>
      <c r="P408" s="244"/>
      <c r="Q408" s="244"/>
      <c r="R408" s="244"/>
      <c r="S408" s="244"/>
      <c r="U408" s="245"/>
      <c r="V408" s="244"/>
      <c r="W408" s="244"/>
      <c r="X408" s="244"/>
    </row>
    <row r="409" spans="4:24">
      <c r="D409" s="241"/>
      <c r="E409" s="246"/>
      <c r="F409" s="246"/>
      <c r="G409" s="247"/>
      <c r="H409" s="245"/>
      <c r="I409" s="245"/>
      <c r="J409" s="245"/>
      <c r="K409" s="245"/>
      <c r="L409" s="245"/>
      <c r="M409" s="245"/>
      <c r="N409" s="244"/>
      <c r="O409" s="244"/>
      <c r="P409" s="244"/>
      <c r="Q409" s="244"/>
      <c r="R409" s="244"/>
      <c r="S409" s="244"/>
      <c r="U409" s="245"/>
      <c r="V409" s="244"/>
      <c r="W409" s="244"/>
      <c r="X409" s="244"/>
    </row>
    <row r="410" spans="4:24">
      <c r="D410" s="241"/>
      <c r="E410" s="246"/>
      <c r="F410" s="246"/>
      <c r="G410" s="247"/>
      <c r="H410" s="245"/>
      <c r="I410" s="245"/>
      <c r="J410" s="245"/>
      <c r="K410" s="245"/>
      <c r="L410" s="245"/>
      <c r="M410" s="245"/>
      <c r="N410" s="244"/>
      <c r="O410" s="244"/>
      <c r="P410" s="244"/>
      <c r="Q410" s="244"/>
      <c r="R410" s="244"/>
      <c r="S410" s="244"/>
      <c r="U410" s="245"/>
      <c r="V410" s="244"/>
      <c r="W410" s="244"/>
      <c r="X410" s="244"/>
    </row>
    <row r="411" spans="4:24">
      <c r="D411" s="241"/>
      <c r="E411" s="246"/>
      <c r="F411" s="246"/>
      <c r="G411" s="247"/>
      <c r="H411" s="245"/>
      <c r="I411" s="245"/>
      <c r="J411" s="245"/>
      <c r="K411" s="245"/>
      <c r="L411" s="245"/>
      <c r="M411" s="245"/>
      <c r="N411" s="244"/>
      <c r="O411" s="244"/>
      <c r="P411" s="244"/>
      <c r="Q411" s="244"/>
      <c r="R411" s="244"/>
      <c r="S411" s="244"/>
      <c r="U411" s="245"/>
      <c r="V411" s="244"/>
      <c r="W411" s="244"/>
      <c r="X411" s="244"/>
    </row>
    <row r="412" spans="4:24">
      <c r="D412" s="241"/>
      <c r="E412" s="246"/>
      <c r="F412" s="246"/>
      <c r="G412" s="247"/>
      <c r="H412" s="245"/>
      <c r="I412" s="245"/>
      <c r="J412" s="245"/>
      <c r="K412" s="245"/>
      <c r="L412" s="245"/>
      <c r="M412" s="245"/>
      <c r="N412" s="244"/>
      <c r="O412" s="244"/>
      <c r="P412" s="244"/>
      <c r="Q412" s="244"/>
      <c r="R412" s="244"/>
      <c r="S412" s="244"/>
      <c r="U412" s="245"/>
      <c r="V412" s="244"/>
      <c r="W412" s="244"/>
      <c r="X412" s="244"/>
    </row>
    <row r="413" spans="4:24">
      <c r="D413" s="241"/>
      <c r="E413" s="246"/>
      <c r="F413" s="246"/>
      <c r="G413" s="247"/>
      <c r="H413" s="245"/>
      <c r="I413" s="245"/>
      <c r="J413" s="245"/>
      <c r="K413" s="245"/>
      <c r="L413" s="245"/>
      <c r="M413" s="245"/>
      <c r="N413" s="244"/>
      <c r="O413" s="244"/>
      <c r="P413" s="244"/>
      <c r="Q413" s="244"/>
      <c r="R413" s="244"/>
      <c r="S413" s="244"/>
      <c r="U413" s="245"/>
      <c r="V413" s="244"/>
      <c r="W413" s="244"/>
      <c r="X413" s="244"/>
    </row>
    <row r="414" spans="4:24">
      <c r="D414" s="241"/>
      <c r="E414" s="246"/>
      <c r="F414" s="246"/>
      <c r="G414" s="247"/>
      <c r="H414" s="245"/>
      <c r="I414" s="245"/>
      <c r="J414" s="245"/>
      <c r="K414" s="245"/>
      <c r="L414" s="245"/>
      <c r="M414" s="245"/>
      <c r="N414" s="244"/>
      <c r="O414" s="244"/>
      <c r="P414" s="244"/>
      <c r="Q414" s="244"/>
      <c r="R414" s="244"/>
      <c r="S414" s="244"/>
      <c r="U414" s="245"/>
      <c r="V414" s="244"/>
      <c r="W414" s="244"/>
      <c r="X414" s="244"/>
    </row>
    <row r="415" spans="4:24">
      <c r="D415" s="241"/>
      <c r="E415" s="246"/>
      <c r="F415" s="246"/>
      <c r="G415" s="247"/>
      <c r="H415" s="245"/>
      <c r="I415" s="245"/>
      <c r="J415" s="245"/>
      <c r="K415" s="245"/>
      <c r="L415" s="245"/>
      <c r="M415" s="245"/>
      <c r="N415" s="244"/>
      <c r="O415" s="244"/>
      <c r="P415" s="244"/>
      <c r="Q415" s="244"/>
      <c r="R415" s="244"/>
      <c r="S415" s="244"/>
      <c r="U415" s="245"/>
      <c r="V415" s="244"/>
      <c r="W415" s="244"/>
      <c r="X415" s="244"/>
    </row>
    <row r="416" spans="4:24">
      <c r="D416" s="241"/>
      <c r="E416" s="246"/>
      <c r="F416" s="246"/>
      <c r="G416" s="247"/>
      <c r="H416" s="245"/>
      <c r="I416" s="245"/>
      <c r="J416" s="245"/>
      <c r="K416" s="245"/>
      <c r="L416" s="245"/>
      <c r="M416" s="245"/>
      <c r="N416" s="244"/>
      <c r="O416" s="244"/>
      <c r="P416" s="244"/>
      <c r="Q416" s="244"/>
      <c r="R416" s="244"/>
      <c r="S416" s="244"/>
      <c r="U416" s="245"/>
      <c r="V416" s="244"/>
      <c r="W416" s="244"/>
      <c r="X416" s="244"/>
    </row>
    <row r="417" spans="4:24">
      <c r="D417" s="241"/>
      <c r="E417" s="246"/>
      <c r="F417" s="246"/>
      <c r="G417" s="247"/>
      <c r="H417" s="245"/>
      <c r="I417" s="245"/>
      <c r="J417" s="245"/>
      <c r="K417" s="245"/>
      <c r="L417" s="245"/>
      <c r="M417" s="245"/>
      <c r="N417" s="244"/>
      <c r="O417" s="244"/>
      <c r="P417" s="244"/>
      <c r="Q417" s="244"/>
      <c r="R417" s="244"/>
      <c r="S417" s="244"/>
      <c r="U417" s="245"/>
      <c r="V417" s="244"/>
      <c r="W417" s="244"/>
      <c r="X417" s="244"/>
    </row>
    <row r="418" spans="4:24">
      <c r="D418" s="241"/>
      <c r="E418" s="246"/>
      <c r="F418" s="246"/>
      <c r="G418" s="247"/>
      <c r="H418" s="245"/>
      <c r="I418" s="245"/>
      <c r="J418" s="245"/>
      <c r="K418" s="245"/>
      <c r="L418" s="245"/>
      <c r="M418" s="245"/>
      <c r="N418" s="244"/>
      <c r="O418" s="244"/>
      <c r="P418" s="244"/>
      <c r="Q418" s="244"/>
      <c r="R418" s="244"/>
      <c r="S418" s="244"/>
      <c r="U418" s="245"/>
      <c r="V418" s="244"/>
      <c r="W418" s="244"/>
      <c r="X418" s="244"/>
    </row>
    <row r="419" spans="4:24">
      <c r="D419" s="241"/>
      <c r="E419" s="246"/>
      <c r="F419" s="246"/>
      <c r="G419" s="247"/>
      <c r="H419" s="245"/>
      <c r="I419" s="245"/>
      <c r="J419" s="245"/>
      <c r="K419" s="245"/>
      <c r="L419" s="245"/>
      <c r="M419" s="245"/>
      <c r="N419" s="244"/>
      <c r="O419" s="244"/>
      <c r="P419" s="244"/>
      <c r="Q419" s="244"/>
      <c r="R419" s="244"/>
      <c r="S419" s="244"/>
      <c r="U419" s="245"/>
      <c r="V419" s="244"/>
      <c r="W419" s="244"/>
      <c r="X419" s="244"/>
    </row>
    <row r="420" spans="4:24">
      <c r="D420" s="241"/>
      <c r="E420" s="246"/>
      <c r="F420" s="246"/>
      <c r="G420" s="247"/>
      <c r="H420" s="245"/>
      <c r="I420" s="245"/>
      <c r="J420" s="245"/>
      <c r="K420" s="245"/>
      <c r="L420" s="245"/>
      <c r="M420" s="245"/>
      <c r="N420" s="244"/>
      <c r="O420" s="244"/>
      <c r="P420" s="244"/>
      <c r="Q420" s="244"/>
      <c r="R420" s="244"/>
      <c r="S420" s="244"/>
      <c r="U420" s="245"/>
      <c r="V420" s="244"/>
      <c r="W420" s="244"/>
      <c r="X420" s="244"/>
    </row>
    <row r="421" spans="4:24">
      <c r="D421" s="241"/>
      <c r="E421" s="246"/>
      <c r="F421" s="246"/>
      <c r="G421" s="247"/>
      <c r="H421" s="245"/>
      <c r="I421" s="245"/>
      <c r="J421" s="245"/>
      <c r="K421" s="245"/>
      <c r="L421" s="245"/>
      <c r="M421" s="245"/>
      <c r="N421" s="244"/>
      <c r="O421" s="244"/>
      <c r="P421" s="244"/>
      <c r="Q421" s="244"/>
      <c r="R421" s="244"/>
      <c r="S421" s="244"/>
      <c r="U421" s="245"/>
      <c r="V421" s="244"/>
      <c r="W421" s="244"/>
      <c r="X421" s="244"/>
    </row>
    <row r="422" spans="4:24">
      <c r="D422" s="241"/>
      <c r="E422" s="246"/>
      <c r="F422" s="246"/>
      <c r="G422" s="247"/>
      <c r="H422" s="245"/>
      <c r="I422" s="245"/>
      <c r="J422" s="245"/>
      <c r="K422" s="245"/>
      <c r="L422" s="245"/>
      <c r="M422" s="245"/>
      <c r="N422" s="244"/>
      <c r="O422" s="244"/>
      <c r="P422" s="244"/>
      <c r="Q422" s="244"/>
      <c r="R422" s="244"/>
      <c r="S422" s="244"/>
      <c r="U422" s="245"/>
      <c r="V422" s="244"/>
      <c r="W422" s="244"/>
      <c r="X422" s="244"/>
    </row>
    <row r="423" spans="4:24">
      <c r="D423" s="241"/>
      <c r="E423" s="246"/>
      <c r="F423" s="246"/>
      <c r="G423" s="247"/>
      <c r="H423" s="245"/>
      <c r="I423" s="245"/>
      <c r="J423" s="245"/>
      <c r="K423" s="245"/>
      <c r="L423" s="245"/>
      <c r="M423" s="245"/>
      <c r="N423" s="244"/>
      <c r="O423" s="244"/>
      <c r="P423" s="244"/>
      <c r="Q423" s="244"/>
      <c r="R423" s="244"/>
      <c r="S423" s="244"/>
      <c r="U423" s="245"/>
      <c r="V423" s="244"/>
      <c r="W423" s="244"/>
      <c r="X423" s="244"/>
    </row>
    <row r="424" spans="4:24">
      <c r="D424" s="241"/>
      <c r="E424" s="246"/>
      <c r="F424" s="246"/>
      <c r="G424" s="247"/>
      <c r="H424" s="245"/>
      <c r="I424" s="245"/>
      <c r="J424" s="245"/>
      <c r="K424" s="245"/>
      <c r="L424" s="245"/>
      <c r="M424" s="245"/>
      <c r="N424" s="244"/>
      <c r="O424" s="244"/>
      <c r="P424" s="244"/>
      <c r="Q424" s="244"/>
      <c r="R424" s="244"/>
      <c r="S424" s="244"/>
      <c r="U424" s="245"/>
      <c r="V424" s="244"/>
      <c r="W424" s="244"/>
      <c r="X424" s="244"/>
    </row>
    <row r="425" spans="4:24">
      <c r="D425" s="241"/>
      <c r="E425" s="246"/>
      <c r="F425" s="246"/>
      <c r="G425" s="247"/>
      <c r="H425" s="245"/>
      <c r="I425" s="245"/>
      <c r="J425" s="245"/>
      <c r="K425" s="245"/>
      <c r="L425" s="245"/>
      <c r="M425" s="245"/>
      <c r="N425" s="244"/>
      <c r="O425" s="244"/>
      <c r="P425" s="244"/>
      <c r="Q425" s="244"/>
      <c r="R425" s="244"/>
      <c r="S425" s="244"/>
      <c r="U425" s="245"/>
      <c r="V425" s="244"/>
      <c r="W425" s="244"/>
      <c r="X425" s="244"/>
    </row>
    <row r="426" spans="4:24">
      <c r="D426" s="241"/>
      <c r="E426" s="246"/>
      <c r="F426" s="246"/>
      <c r="G426" s="247"/>
      <c r="H426" s="245"/>
      <c r="I426" s="245"/>
      <c r="J426" s="245"/>
      <c r="K426" s="245"/>
      <c r="L426" s="245"/>
      <c r="M426" s="245"/>
      <c r="N426" s="244"/>
      <c r="O426" s="244"/>
      <c r="P426" s="244"/>
      <c r="Q426" s="244"/>
      <c r="R426" s="244"/>
      <c r="S426" s="244"/>
      <c r="U426" s="245"/>
      <c r="V426" s="244"/>
      <c r="W426" s="244"/>
      <c r="X426" s="244"/>
    </row>
    <row r="427" spans="4:24">
      <c r="D427" s="241"/>
      <c r="E427" s="246"/>
      <c r="F427" s="246"/>
      <c r="G427" s="247"/>
      <c r="H427" s="245"/>
      <c r="I427" s="245"/>
      <c r="J427" s="245"/>
      <c r="K427" s="245"/>
      <c r="L427" s="245"/>
      <c r="M427" s="245"/>
      <c r="N427" s="244"/>
      <c r="O427" s="244"/>
      <c r="P427" s="244"/>
      <c r="Q427" s="244"/>
      <c r="R427" s="244"/>
      <c r="S427" s="244"/>
      <c r="U427" s="245"/>
      <c r="V427" s="244"/>
      <c r="W427" s="244"/>
      <c r="X427" s="244"/>
    </row>
    <row r="428" spans="4:24">
      <c r="D428" s="241"/>
      <c r="E428" s="246"/>
      <c r="F428" s="246"/>
      <c r="G428" s="247"/>
      <c r="H428" s="245"/>
      <c r="I428" s="245"/>
      <c r="J428" s="245"/>
      <c r="K428" s="245"/>
      <c r="L428" s="245"/>
      <c r="M428" s="245"/>
      <c r="N428" s="244"/>
      <c r="O428" s="244"/>
      <c r="P428" s="244"/>
      <c r="Q428" s="244"/>
      <c r="R428" s="244"/>
      <c r="S428" s="244"/>
      <c r="U428" s="245"/>
      <c r="V428" s="244"/>
      <c r="W428" s="244"/>
      <c r="X428" s="244"/>
    </row>
    <row r="429" spans="4:24">
      <c r="D429" s="241"/>
      <c r="E429" s="246"/>
      <c r="F429" s="246"/>
      <c r="G429" s="247"/>
      <c r="H429" s="245"/>
      <c r="I429" s="245"/>
      <c r="J429" s="245"/>
      <c r="K429" s="245"/>
      <c r="L429" s="245"/>
      <c r="M429" s="245"/>
      <c r="N429" s="244"/>
      <c r="O429" s="244"/>
      <c r="P429" s="244"/>
      <c r="Q429" s="244"/>
      <c r="R429" s="244"/>
      <c r="S429" s="244"/>
      <c r="U429" s="245"/>
      <c r="V429" s="244"/>
      <c r="W429" s="244"/>
      <c r="X429" s="244"/>
    </row>
    <row r="430" spans="4:24">
      <c r="D430" s="241"/>
      <c r="E430" s="246"/>
      <c r="F430" s="246"/>
      <c r="G430" s="247"/>
      <c r="H430" s="245"/>
      <c r="I430" s="245"/>
      <c r="J430" s="245"/>
      <c r="K430" s="245"/>
      <c r="L430" s="245"/>
      <c r="M430" s="245"/>
      <c r="N430" s="244"/>
      <c r="O430" s="244"/>
      <c r="P430" s="244"/>
      <c r="Q430" s="244"/>
      <c r="R430" s="244"/>
      <c r="S430" s="244"/>
      <c r="U430" s="245"/>
      <c r="V430" s="244"/>
      <c r="W430" s="244"/>
      <c r="X430" s="244"/>
    </row>
    <row r="431" spans="4:24">
      <c r="D431" s="241"/>
      <c r="E431" s="246"/>
      <c r="F431" s="246"/>
      <c r="G431" s="247"/>
      <c r="H431" s="245"/>
      <c r="I431" s="245"/>
      <c r="J431" s="245"/>
      <c r="K431" s="245"/>
      <c r="L431" s="245"/>
      <c r="M431" s="245"/>
      <c r="N431" s="244"/>
      <c r="O431" s="244"/>
      <c r="P431" s="244"/>
      <c r="Q431" s="244"/>
      <c r="R431" s="244"/>
      <c r="S431" s="244"/>
      <c r="U431" s="245"/>
      <c r="V431" s="244"/>
      <c r="W431" s="244"/>
      <c r="X431" s="244"/>
    </row>
    <row r="432" spans="4:24">
      <c r="D432" s="241"/>
      <c r="E432" s="246"/>
      <c r="F432" s="246"/>
      <c r="G432" s="247"/>
      <c r="H432" s="245"/>
      <c r="I432" s="245"/>
      <c r="J432" s="245"/>
      <c r="K432" s="245"/>
      <c r="L432" s="245"/>
      <c r="M432" s="245"/>
      <c r="N432" s="244"/>
      <c r="O432" s="244"/>
      <c r="P432" s="244"/>
      <c r="Q432" s="244"/>
      <c r="R432" s="244"/>
      <c r="S432" s="244"/>
      <c r="U432" s="245"/>
      <c r="V432" s="244"/>
      <c r="W432" s="244"/>
      <c r="X432" s="244"/>
    </row>
    <row r="433" spans="4:24">
      <c r="D433" s="241"/>
      <c r="E433" s="246"/>
      <c r="F433" s="246"/>
      <c r="G433" s="247"/>
      <c r="H433" s="245"/>
      <c r="I433" s="245"/>
      <c r="J433" s="245"/>
      <c r="K433" s="245"/>
      <c r="L433" s="245"/>
      <c r="M433" s="245"/>
      <c r="N433" s="244"/>
      <c r="O433" s="244"/>
      <c r="P433" s="244"/>
      <c r="Q433" s="244"/>
      <c r="R433" s="244"/>
      <c r="S433" s="244"/>
      <c r="U433" s="245"/>
      <c r="V433" s="244"/>
      <c r="W433" s="244"/>
      <c r="X433" s="244"/>
    </row>
    <row r="434" spans="4:24">
      <c r="D434" s="241"/>
      <c r="E434" s="246"/>
      <c r="F434" s="246"/>
      <c r="G434" s="247"/>
      <c r="H434" s="245"/>
      <c r="I434" s="245"/>
      <c r="J434" s="245"/>
      <c r="K434" s="245"/>
      <c r="L434" s="245"/>
      <c r="M434" s="245"/>
      <c r="N434" s="244"/>
      <c r="O434" s="244"/>
      <c r="P434" s="244"/>
      <c r="Q434" s="244"/>
      <c r="R434" s="244"/>
      <c r="S434" s="244"/>
      <c r="U434" s="245"/>
      <c r="V434" s="244"/>
      <c r="W434" s="244"/>
      <c r="X434" s="244"/>
    </row>
    <row r="435" spans="4:24">
      <c r="D435" s="241"/>
      <c r="E435" s="246"/>
      <c r="F435" s="246"/>
      <c r="G435" s="247"/>
      <c r="H435" s="245"/>
      <c r="I435" s="245"/>
      <c r="J435" s="245"/>
      <c r="K435" s="245"/>
      <c r="L435" s="245"/>
      <c r="M435" s="245"/>
      <c r="N435" s="244"/>
      <c r="O435" s="244"/>
      <c r="P435" s="244"/>
      <c r="Q435" s="244"/>
      <c r="R435" s="244"/>
      <c r="S435" s="244"/>
      <c r="U435" s="245"/>
      <c r="V435" s="244"/>
      <c r="W435" s="244"/>
      <c r="X435" s="244"/>
    </row>
    <row r="436" spans="4:24">
      <c r="D436" s="241"/>
      <c r="E436" s="246"/>
      <c r="F436" s="246"/>
      <c r="G436" s="247"/>
      <c r="H436" s="245"/>
      <c r="I436" s="245"/>
      <c r="J436" s="245"/>
      <c r="K436" s="245"/>
      <c r="L436" s="245"/>
      <c r="M436" s="245"/>
      <c r="N436" s="244"/>
      <c r="O436" s="244"/>
      <c r="P436" s="244"/>
      <c r="Q436" s="244"/>
      <c r="R436" s="244"/>
      <c r="S436" s="244"/>
      <c r="U436" s="245"/>
      <c r="V436" s="244"/>
      <c r="W436" s="244"/>
      <c r="X436" s="244"/>
    </row>
    <row r="437" spans="4:24">
      <c r="D437" s="241"/>
      <c r="E437" s="246"/>
      <c r="F437" s="246"/>
      <c r="G437" s="247"/>
      <c r="H437" s="245"/>
      <c r="I437" s="245"/>
      <c r="J437" s="245"/>
      <c r="K437" s="245"/>
      <c r="L437" s="245"/>
      <c r="M437" s="245"/>
      <c r="N437" s="244"/>
      <c r="O437" s="244"/>
      <c r="P437" s="244"/>
      <c r="Q437" s="244"/>
      <c r="R437" s="244"/>
      <c r="S437" s="244"/>
      <c r="U437" s="245"/>
      <c r="V437" s="244"/>
      <c r="W437" s="244"/>
      <c r="X437" s="244"/>
    </row>
    <row r="438" spans="4:24">
      <c r="D438" s="241"/>
      <c r="E438" s="246"/>
      <c r="F438" s="246"/>
      <c r="G438" s="247"/>
      <c r="H438" s="245"/>
      <c r="I438" s="245"/>
      <c r="J438" s="245"/>
      <c r="K438" s="245"/>
      <c r="L438" s="245"/>
      <c r="M438" s="245"/>
      <c r="N438" s="244"/>
      <c r="O438" s="244"/>
      <c r="P438" s="244"/>
      <c r="Q438" s="244"/>
      <c r="R438" s="244"/>
      <c r="S438" s="244"/>
      <c r="U438" s="245"/>
      <c r="V438" s="244"/>
      <c r="W438" s="244"/>
      <c r="X438" s="244"/>
    </row>
    <row r="439" spans="4:24">
      <c r="D439" s="241"/>
      <c r="E439" s="246"/>
      <c r="F439" s="246"/>
      <c r="G439" s="247"/>
      <c r="H439" s="245"/>
      <c r="I439" s="245"/>
      <c r="J439" s="245"/>
      <c r="K439" s="245"/>
      <c r="L439" s="245"/>
      <c r="M439" s="245"/>
      <c r="N439" s="244"/>
      <c r="O439" s="244"/>
      <c r="P439" s="244"/>
      <c r="Q439" s="244"/>
      <c r="R439" s="244"/>
      <c r="S439" s="244"/>
      <c r="U439" s="245"/>
      <c r="V439" s="244"/>
      <c r="W439" s="244"/>
      <c r="X439" s="244"/>
    </row>
    <row r="440" spans="4:24">
      <c r="D440" s="241"/>
      <c r="E440" s="246"/>
      <c r="F440" s="246"/>
      <c r="G440" s="247"/>
      <c r="H440" s="245"/>
      <c r="I440" s="245"/>
      <c r="J440" s="245"/>
      <c r="K440" s="245"/>
      <c r="L440" s="245"/>
      <c r="M440" s="245"/>
      <c r="N440" s="244"/>
      <c r="O440" s="244"/>
      <c r="P440" s="244"/>
      <c r="Q440" s="244"/>
      <c r="R440" s="244"/>
      <c r="S440" s="244"/>
      <c r="U440" s="245"/>
      <c r="V440" s="244"/>
      <c r="W440" s="244"/>
      <c r="X440" s="244"/>
    </row>
    <row r="441" spans="4:24">
      <c r="D441" s="241"/>
      <c r="Q441" s="244"/>
      <c r="R441" s="244"/>
      <c r="S441" s="244"/>
      <c r="U441" s="245"/>
    </row>
    <row r="442" spans="4:24">
      <c r="D442" s="241"/>
      <c r="U442" s="245"/>
    </row>
    <row r="443" spans="4:24">
      <c r="D443" s="241"/>
    </row>
    <row r="444" spans="4:24">
      <c r="D444" s="241"/>
    </row>
    <row r="445" spans="4:24">
      <c r="D445" s="241"/>
    </row>
    <row r="446" spans="4:24">
      <c r="D446" s="241"/>
    </row>
    <row r="447" spans="4:24">
      <c r="D447" s="241"/>
    </row>
    <row r="448" spans="4:24">
      <c r="D448" s="241"/>
    </row>
    <row r="449" spans="4:4">
      <c r="D449" s="241"/>
    </row>
    <row r="450" spans="4:4">
      <c r="D450" s="241"/>
    </row>
    <row r="451" spans="4:4">
      <c r="D451" s="241"/>
    </row>
    <row r="452" spans="4:4">
      <c r="D452" s="241"/>
    </row>
    <row r="453" spans="4:4">
      <c r="D453" s="241"/>
    </row>
    <row r="454" spans="4:4">
      <c r="D454" s="241"/>
    </row>
    <row r="455" spans="4:4">
      <c r="D455" s="241"/>
    </row>
    <row r="456" spans="4:4">
      <c r="D456" s="241"/>
    </row>
    <row r="457" spans="4:4">
      <c r="D457" s="241"/>
    </row>
    <row r="458" spans="4:4">
      <c r="D458" s="241"/>
    </row>
    <row r="459" spans="4:4">
      <c r="D459" s="241"/>
    </row>
    <row r="460" spans="4:4">
      <c r="D460" s="241"/>
    </row>
    <row r="461" spans="4:4">
      <c r="D461" s="241"/>
    </row>
    <row r="462" spans="4:4">
      <c r="D462" s="241"/>
    </row>
    <row r="463" spans="4:4">
      <c r="D463" s="241"/>
    </row>
    <row r="464" spans="4:4">
      <c r="D464" s="241"/>
    </row>
    <row r="465" spans="4:4">
      <c r="D465" s="241"/>
    </row>
    <row r="466" spans="4:4">
      <c r="D466" s="241"/>
    </row>
    <row r="467" spans="4:4">
      <c r="D467" s="241"/>
    </row>
    <row r="468" spans="4:4">
      <c r="D468" s="241"/>
    </row>
    <row r="469" spans="4:4">
      <c r="D469" s="241"/>
    </row>
    <row r="470" spans="4:4">
      <c r="D470" s="241"/>
    </row>
    <row r="471" spans="4:4">
      <c r="D471" s="241"/>
    </row>
    <row r="472" spans="4:4">
      <c r="D472" s="241"/>
    </row>
    <row r="473" spans="4:4">
      <c r="D473" s="241"/>
    </row>
    <row r="474" spans="4:4">
      <c r="D474" s="241"/>
    </row>
    <row r="475" spans="4:4">
      <c r="D475" s="241"/>
    </row>
    <row r="476" spans="4:4">
      <c r="D476" s="241"/>
    </row>
    <row r="477" spans="4:4">
      <c r="D477" s="241"/>
    </row>
    <row r="478" spans="4:4">
      <c r="D478" s="241"/>
    </row>
    <row r="479" spans="4:4">
      <c r="D479" s="241"/>
    </row>
    <row r="480" spans="4:4">
      <c r="D480" s="241"/>
    </row>
    <row r="481" spans="4:4">
      <c r="D481" s="241"/>
    </row>
    <row r="482" spans="4:4">
      <c r="D482" s="241"/>
    </row>
    <row r="483" spans="4:4">
      <c r="D483" s="241"/>
    </row>
    <row r="484" spans="4:4">
      <c r="D484" s="241"/>
    </row>
    <row r="485" spans="4:4">
      <c r="D485" s="241"/>
    </row>
    <row r="486" spans="4:4">
      <c r="D486" s="241"/>
    </row>
    <row r="487" spans="4:4">
      <c r="D487" s="241"/>
    </row>
    <row r="488" spans="4:4">
      <c r="D488" s="241"/>
    </row>
    <row r="489" spans="4:4">
      <c r="D489" s="241"/>
    </row>
    <row r="490" spans="4:4">
      <c r="D490" s="241"/>
    </row>
    <row r="491" spans="4:4">
      <c r="D491" s="241"/>
    </row>
    <row r="492" spans="4:4">
      <c r="D492" s="241"/>
    </row>
    <row r="493" spans="4:4">
      <c r="D493" s="241"/>
    </row>
    <row r="494" spans="4:4">
      <c r="D494" s="241"/>
    </row>
    <row r="495" spans="4:4">
      <c r="D495" s="241"/>
    </row>
    <row r="496" spans="4:4">
      <c r="D496" s="241"/>
    </row>
    <row r="497" spans="4:4">
      <c r="D497" s="241"/>
    </row>
    <row r="498" spans="4:4">
      <c r="D498" s="241"/>
    </row>
    <row r="499" spans="4:4">
      <c r="D499" s="241"/>
    </row>
    <row r="500" spans="4:4">
      <c r="D500" s="241"/>
    </row>
    <row r="501" spans="4:4">
      <c r="D501" s="241"/>
    </row>
    <row r="502" spans="4:4">
      <c r="D502" s="241"/>
    </row>
    <row r="503" spans="4:4">
      <c r="D503" s="241"/>
    </row>
    <row r="504" spans="4:4">
      <c r="D504" s="241"/>
    </row>
    <row r="505" spans="4:4">
      <c r="D505" s="241"/>
    </row>
    <row r="506" spans="4:4">
      <c r="D506" s="241"/>
    </row>
    <row r="507" spans="4:4">
      <c r="D507" s="241"/>
    </row>
    <row r="508" spans="4:4">
      <c r="D508" s="241"/>
    </row>
    <row r="509" spans="4:4">
      <c r="D509" s="241"/>
    </row>
    <row r="510" spans="4:4">
      <c r="D510" s="241"/>
    </row>
    <row r="511" spans="4:4">
      <c r="D511" s="241"/>
    </row>
    <row r="512" spans="4:4">
      <c r="D512" s="241"/>
    </row>
    <row r="513" spans="4:4">
      <c r="D513" s="241"/>
    </row>
    <row r="514" spans="4:4">
      <c r="D514" s="241"/>
    </row>
    <row r="515" spans="4:4">
      <c r="D515" s="241"/>
    </row>
    <row r="516" spans="4:4">
      <c r="D516" s="241"/>
    </row>
    <row r="517" spans="4:4">
      <c r="D517" s="241"/>
    </row>
    <row r="518" spans="4:4">
      <c r="D518" s="241"/>
    </row>
    <row r="519" spans="4:4">
      <c r="D519" s="241"/>
    </row>
    <row r="520" spans="4:4">
      <c r="D520" s="241"/>
    </row>
    <row r="521" spans="4:4">
      <c r="D521" s="241"/>
    </row>
    <row r="522" spans="4:4">
      <c r="D522" s="241"/>
    </row>
    <row r="523" spans="4:4">
      <c r="D523" s="241"/>
    </row>
    <row r="524" spans="4:4">
      <c r="D524" s="241"/>
    </row>
    <row r="525" spans="4:4">
      <c r="D525" s="241"/>
    </row>
    <row r="526" spans="4:4">
      <c r="D526" s="241"/>
    </row>
    <row r="527" spans="4:4">
      <c r="D527" s="241"/>
    </row>
    <row r="528" spans="4:4">
      <c r="D528" s="241"/>
    </row>
    <row r="529" spans="4:4">
      <c r="D529" s="241"/>
    </row>
    <row r="530" spans="4:4">
      <c r="D530" s="241"/>
    </row>
    <row r="531" spans="4:4">
      <c r="D531" s="241"/>
    </row>
    <row r="532" spans="4:4">
      <c r="D532" s="241"/>
    </row>
    <row r="533" spans="4:4">
      <c r="D533" s="241"/>
    </row>
    <row r="534" spans="4:4">
      <c r="D534" s="241"/>
    </row>
    <row r="535" spans="4:4">
      <c r="D535" s="241"/>
    </row>
    <row r="536" spans="4:4">
      <c r="D536" s="241"/>
    </row>
    <row r="537" spans="4:4">
      <c r="D537" s="241"/>
    </row>
    <row r="538" spans="4:4">
      <c r="D538" s="241"/>
    </row>
    <row r="539" spans="4:4">
      <c r="D539" s="241"/>
    </row>
    <row r="540" spans="4:4">
      <c r="D540" s="241"/>
    </row>
    <row r="541" spans="4:4">
      <c r="D541" s="241"/>
    </row>
    <row r="542" spans="4:4">
      <c r="D542" s="241"/>
    </row>
    <row r="543" spans="4:4">
      <c r="D543" s="241"/>
    </row>
    <row r="544" spans="4:4">
      <c r="D544" s="241"/>
    </row>
    <row r="545" spans="4:4">
      <c r="D545" s="241"/>
    </row>
    <row r="546" spans="4:4">
      <c r="D546" s="241"/>
    </row>
    <row r="547" spans="4:4">
      <c r="D547" s="241"/>
    </row>
    <row r="548" spans="4:4">
      <c r="D548" s="241"/>
    </row>
    <row r="549" spans="4:4">
      <c r="D549" s="241"/>
    </row>
    <row r="550" spans="4:4">
      <c r="D550" s="241"/>
    </row>
    <row r="551" spans="4:4">
      <c r="D551" s="241"/>
    </row>
    <row r="552" spans="4:4">
      <c r="D552" s="241"/>
    </row>
    <row r="553" spans="4:4">
      <c r="D553" s="241"/>
    </row>
    <row r="554" spans="4:4">
      <c r="D554" s="241"/>
    </row>
    <row r="555" spans="4:4">
      <c r="D555" s="241"/>
    </row>
    <row r="556" spans="4:4">
      <c r="D556" s="241"/>
    </row>
    <row r="557" spans="4:4">
      <c r="D557" s="241"/>
    </row>
    <row r="558" spans="4:4">
      <c r="D558" s="241"/>
    </row>
    <row r="559" spans="4:4">
      <c r="D559" s="241"/>
    </row>
    <row r="560" spans="4:4">
      <c r="D560" s="241"/>
    </row>
    <row r="561" spans="4:4">
      <c r="D561" s="241"/>
    </row>
    <row r="562" spans="4:4">
      <c r="D562" s="241"/>
    </row>
    <row r="563" spans="4:4">
      <c r="D563" s="241"/>
    </row>
    <row r="564" spans="4:4">
      <c r="D564" s="241"/>
    </row>
    <row r="565" spans="4:4">
      <c r="D565" s="241"/>
    </row>
    <row r="566" spans="4:4">
      <c r="D566" s="241"/>
    </row>
    <row r="567" spans="4:4">
      <c r="D567" s="241"/>
    </row>
    <row r="568" spans="4:4">
      <c r="D568" s="241"/>
    </row>
    <row r="569" spans="4:4">
      <c r="D569" s="241"/>
    </row>
    <row r="570" spans="4:4">
      <c r="D570" s="241"/>
    </row>
    <row r="571" spans="4:4">
      <c r="D571" s="241"/>
    </row>
    <row r="572" spans="4:4">
      <c r="D572" s="241"/>
    </row>
    <row r="573" spans="4:4">
      <c r="D573" s="241"/>
    </row>
    <row r="574" spans="4:4">
      <c r="D574" s="241"/>
    </row>
    <row r="575" spans="4:4">
      <c r="D575" s="241"/>
    </row>
    <row r="576" spans="4:4">
      <c r="D576" s="241"/>
    </row>
    <row r="577" spans="4:4">
      <c r="D577" s="241"/>
    </row>
    <row r="578" spans="4:4">
      <c r="D578" s="241"/>
    </row>
    <row r="579" spans="4:4">
      <c r="D579" s="241"/>
    </row>
    <row r="580" spans="4:4">
      <c r="D580" s="241"/>
    </row>
    <row r="581" spans="4:4">
      <c r="D581" s="241"/>
    </row>
    <row r="582" spans="4:4">
      <c r="D582" s="241"/>
    </row>
    <row r="583" spans="4:4">
      <c r="D583" s="241"/>
    </row>
    <row r="584" spans="4:4">
      <c r="D584" s="241"/>
    </row>
    <row r="585" spans="4:4">
      <c r="D585" s="241"/>
    </row>
    <row r="586" spans="4:4">
      <c r="D586" s="241"/>
    </row>
    <row r="587" spans="4:4">
      <c r="D587" s="241"/>
    </row>
    <row r="588" spans="4:4">
      <c r="D588" s="241"/>
    </row>
    <row r="589" spans="4:4">
      <c r="D589" s="241"/>
    </row>
    <row r="590" spans="4:4">
      <c r="D590" s="241"/>
    </row>
    <row r="591" spans="4:4">
      <c r="D591" s="241"/>
    </row>
    <row r="592" spans="4:4">
      <c r="D592" s="241"/>
    </row>
    <row r="593" spans="4:4">
      <c r="D593" s="241"/>
    </row>
    <row r="594" spans="4:4">
      <c r="D594" s="241"/>
    </row>
    <row r="595" spans="4:4">
      <c r="D595" s="241"/>
    </row>
    <row r="596" spans="4:4">
      <c r="D596" s="241"/>
    </row>
    <row r="597" spans="4:4">
      <c r="D597" s="241"/>
    </row>
    <row r="598" spans="4:4">
      <c r="D598" s="241"/>
    </row>
    <row r="599" spans="4:4">
      <c r="D599" s="241"/>
    </row>
    <row r="600" spans="4:4">
      <c r="D600" s="241"/>
    </row>
    <row r="601" spans="4:4">
      <c r="D601" s="241"/>
    </row>
    <row r="602" spans="4:4">
      <c r="D602" s="241"/>
    </row>
    <row r="603" spans="4:4">
      <c r="D603" s="241"/>
    </row>
    <row r="604" spans="4:4">
      <c r="D604" s="241"/>
    </row>
    <row r="605" spans="4:4">
      <c r="D605" s="241"/>
    </row>
    <row r="606" spans="4:4">
      <c r="D606" s="241"/>
    </row>
    <row r="607" spans="4:4">
      <c r="D607" s="241"/>
    </row>
    <row r="608" spans="4:4">
      <c r="D608" s="241"/>
    </row>
    <row r="609" spans="4:4">
      <c r="D609" s="241"/>
    </row>
    <row r="610" spans="4:4">
      <c r="D610" s="241"/>
    </row>
    <row r="611" spans="4:4">
      <c r="D611" s="241"/>
    </row>
    <row r="612" spans="4:4">
      <c r="D612" s="241"/>
    </row>
    <row r="613" spans="4:4">
      <c r="D613" s="241"/>
    </row>
    <row r="614" spans="4:4">
      <c r="D614" s="241"/>
    </row>
    <row r="615" spans="4:4">
      <c r="D615" s="241"/>
    </row>
    <row r="616" spans="4:4">
      <c r="D616" s="241"/>
    </row>
    <row r="617" spans="4:4">
      <c r="D617" s="241"/>
    </row>
    <row r="618" spans="4:4">
      <c r="D618" s="241"/>
    </row>
    <row r="619" spans="4:4">
      <c r="D619" s="241"/>
    </row>
    <row r="620" spans="4:4">
      <c r="D620" s="241"/>
    </row>
    <row r="621" spans="4:4">
      <c r="D621" s="241"/>
    </row>
    <row r="622" spans="4:4">
      <c r="D622" s="241"/>
    </row>
    <row r="623" spans="4:4">
      <c r="D623" s="241"/>
    </row>
    <row r="624" spans="4:4">
      <c r="D624" s="241"/>
    </row>
    <row r="625" spans="4:4">
      <c r="D625" s="241"/>
    </row>
    <row r="626" spans="4:4">
      <c r="D626" s="241"/>
    </row>
    <row r="627" spans="4:4">
      <c r="D627" s="241"/>
    </row>
    <row r="628" spans="4:4">
      <c r="D628" s="241"/>
    </row>
    <row r="629" spans="4:4">
      <c r="D629" s="241"/>
    </row>
    <row r="630" spans="4:4">
      <c r="D630" s="241"/>
    </row>
    <row r="631" spans="4:4">
      <c r="D631" s="241"/>
    </row>
    <row r="632" spans="4:4">
      <c r="D632" s="241"/>
    </row>
    <row r="633" spans="4:4">
      <c r="D633" s="241"/>
    </row>
    <row r="634" spans="4:4">
      <c r="D634" s="241"/>
    </row>
    <row r="635" spans="4:4">
      <c r="D635" s="241"/>
    </row>
    <row r="636" spans="4:4">
      <c r="D636" s="241"/>
    </row>
    <row r="637" spans="4:4">
      <c r="D637" s="241"/>
    </row>
    <row r="638" spans="4:4">
      <c r="D638" s="241"/>
    </row>
    <row r="639" spans="4:4">
      <c r="D639" s="241"/>
    </row>
    <row r="640" spans="4:4">
      <c r="D640" s="241"/>
    </row>
    <row r="641" spans="4:4">
      <c r="D641" s="241"/>
    </row>
    <row r="642" spans="4:4">
      <c r="D642" s="241"/>
    </row>
    <row r="643" spans="4:4">
      <c r="D643" s="241"/>
    </row>
    <row r="644" spans="4:4">
      <c r="D644" s="241"/>
    </row>
    <row r="645" spans="4:4">
      <c r="D645" s="241"/>
    </row>
    <row r="646" spans="4:4">
      <c r="D646" s="241"/>
    </row>
    <row r="647" spans="4:4">
      <c r="D647" s="241"/>
    </row>
    <row r="648" spans="4:4">
      <c r="D648" s="241"/>
    </row>
    <row r="649" spans="4:4">
      <c r="D649" s="241"/>
    </row>
    <row r="650" spans="4:4">
      <c r="D650" s="241"/>
    </row>
    <row r="651" spans="4:4">
      <c r="D651" s="241"/>
    </row>
    <row r="652" spans="4:4">
      <c r="D652" s="241"/>
    </row>
    <row r="653" spans="4:4">
      <c r="D653" s="241"/>
    </row>
    <row r="654" spans="4:4">
      <c r="D654" s="241"/>
    </row>
    <row r="655" spans="4:4">
      <c r="D655" s="241"/>
    </row>
    <row r="656" spans="4:4">
      <c r="D656" s="241"/>
    </row>
    <row r="657" spans="4:4">
      <c r="D657" s="241"/>
    </row>
    <row r="658" spans="4:4">
      <c r="D658" s="241"/>
    </row>
    <row r="659" spans="4:4">
      <c r="D659" s="241"/>
    </row>
    <row r="660" spans="4:4">
      <c r="D660" s="241"/>
    </row>
    <row r="661" spans="4:4">
      <c r="D661" s="241"/>
    </row>
    <row r="662" spans="4:4">
      <c r="D662" s="241"/>
    </row>
    <row r="663" spans="4:4">
      <c r="D663" s="241"/>
    </row>
    <row r="664" spans="4:4">
      <c r="D664" s="241"/>
    </row>
    <row r="665" spans="4:4">
      <c r="D665" s="241"/>
    </row>
    <row r="666" spans="4:4">
      <c r="D666" s="241"/>
    </row>
    <row r="667" spans="4:4">
      <c r="D667" s="241"/>
    </row>
    <row r="668" spans="4:4">
      <c r="D668" s="241"/>
    </row>
    <row r="669" spans="4:4">
      <c r="D669" s="241"/>
    </row>
    <row r="670" spans="4:4">
      <c r="D670" s="241"/>
    </row>
    <row r="671" spans="4:4">
      <c r="D671" s="241"/>
    </row>
    <row r="672" spans="4:4">
      <c r="D672" s="241"/>
    </row>
    <row r="673" spans="4:4">
      <c r="D673" s="241"/>
    </row>
    <row r="674" spans="4:4">
      <c r="D674" s="241"/>
    </row>
    <row r="675" spans="4:4">
      <c r="D675" s="241"/>
    </row>
    <row r="676" spans="4:4">
      <c r="D676" s="241"/>
    </row>
    <row r="677" spans="4:4">
      <c r="D677" s="241"/>
    </row>
    <row r="678" spans="4:4">
      <c r="D678" s="241"/>
    </row>
    <row r="679" spans="4:4">
      <c r="D679" s="241"/>
    </row>
    <row r="680" spans="4:4">
      <c r="D680" s="241"/>
    </row>
    <row r="681" spans="4:4">
      <c r="D681" s="241"/>
    </row>
    <row r="682" spans="4:4">
      <c r="D682" s="241"/>
    </row>
    <row r="683" spans="4:4">
      <c r="D683" s="241"/>
    </row>
    <row r="684" spans="4:4">
      <c r="D684" s="241"/>
    </row>
    <row r="685" spans="4:4">
      <c r="D685" s="241"/>
    </row>
    <row r="686" spans="4:4">
      <c r="D686" s="241"/>
    </row>
    <row r="687" spans="4:4">
      <c r="D687" s="241"/>
    </row>
    <row r="688" spans="4:4">
      <c r="D688" s="241"/>
    </row>
    <row r="689" spans="4:4">
      <c r="D689" s="241"/>
    </row>
    <row r="690" spans="4:4">
      <c r="D690" s="241"/>
    </row>
    <row r="691" spans="4:4">
      <c r="D691" s="241"/>
    </row>
    <row r="692" spans="4:4">
      <c r="D692" s="241"/>
    </row>
    <row r="693" spans="4:4">
      <c r="D693" s="241"/>
    </row>
    <row r="694" spans="4:4">
      <c r="D694" s="241"/>
    </row>
    <row r="695" spans="4:4">
      <c r="D695" s="241"/>
    </row>
    <row r="696" spans="4:4">
      <c r="D696" s="241"/>
    </row>
    <row r="697" spans="4:4">
      <c r="D697" s="241"/>
    </row>
    <row r="698" spans="4:4">
      <c r="D698" s="241"/>
    </row>
    <row r="699" spans="4:4">
      <c r="D699" s="241"/>
    </row>
    <row r="700" spans="4:4">
      <c r="D700" s="241"/>
    </row>
    <row r="701" spans="4:4">
      <c r="D701" s="241"/>
    </row>
    <row r="702" spans="4:4">
      <c r="D702" s="241"/>
    </row>
    <row r="703" spans="4:4">
      <c r="D703" s="241"/>
    </row>
    <row r="704" spans="4:4">
      <c r="D704" s="241"/>
    </row>
    <row r="705" spans="4:4">
      <c r="D705" s="241"/>
    </row>
    <row r="706" spans="4:4">
      <c r="D706" s="241"/>
    </row>
    <row r="707" spans="4:4">
      <c r="D707" s="241"/>
    </row>
    <row r="708" spans="4:4">
      <c r="D708" s="241"/>
    </row>
    <row r="709" spans="4:4">
      <c r="D709" s="241"/>
    </row>
    <row r="710" spans="4:4">
      <c r="D710" s="241"/>
    </row>
    <row r="711" spans="4:4">
      <c r="D711" s="241"/>
    </row>
    <row r="712" spans="4:4">
      <c r="D712" s="241"/>
    </row>
    <row r="713" spans="4:4">
      <c r="D713" s="241"/>
    </row>
    <row r="714" spans="4:4">
      <c r="D714" s="241"/>
    </row>
    <row r="715" spans="4:4">
      <c r="D715" s="241"/>
    </row>
    <row r="716" spans="4:4">
      <c r="D716" s="241"/>
    </row>
    <row r="717" spans="4:4">
      <c r="D717" s="241"/>
    </row>
    <row r="718" spans="4:4">
      <c r="D718" s="241"/>
    </row>
    <row r="719" spans="4:4">
      <c r="D719" s="241"/>
    </row>
    <row r="720" spans="4:4">
      <c r="D720" s="241"/>
    </row>
    <row r="721" spans="4:4">
      <c r="D721" s="241"/>
    </row>
    <row r="722" spans="4:4">
      <c r="D722" s="241"/>
    </row>
    <row r="723" spans="4:4">
      <c r="D723" s="241"/>
    </row>
    <row r="724" spans="4:4">
      <c r="D724" s="241"/>
    </row>
    <row r="725" spans="4:4">
      <c r="D725" s="241"/>
    </row>
    <row r="726" spans="4:4">
      <c r="D726" s="241"/>
    </row>
    <row r="727" spans="4:4">
      <c r="D727" s="241"/>
    </row>
    <row r="728" spans="4:4">
      <c r="D728" s="241"/>
    </row>
    <row r="729" spans="4:4">
      <c r="D729" s="241"/>
    </row>
    <row r="730" spans="4:4">
      <c r="D730" s="241"/>
    </row>
    <row r="731" spans="4:4">
      <c r="D731" s="241"/>
    </row>
    <row r="732" spans="4:4">
      <c r="D732" s="241"/>
    </row>
    <row r="733" spans="4:4">
      <c r="D733" s="241"/>
    </row>
    <row r="734" spans="4:4">
      <c r="D734" s="241"/>
    </row>
    <row r="735" spans="4:4">
      <c r="D735" s="241"/>
    </row>
    <row r="736" spans="4:4">
      <c r="D736" s="241"/>
    </row>
    <row r="737" spans="4:4">
      <c r="D737" s="241"/>
    </row>
    <row r="738" spans="4:4">
      <c r="D738" s="241"/>
    </row>
    <row r="739" spans="4:4">
      <c r="D739" s="241"/>
    </row>
    <row r="740" spans="4:4">
      <c r="D740" s="241"/>
    </row>
    <row r="741" spans="4:4">
      <c r="D741" s="241"/>
    </row>
    <row r="742" spans="4:4">
      <c r="D742" s="241"/>
    </row>
    <row r="743" spans="4:4">
      <c r="D743" s="241"/>
    </row>
    <row r="744" spans="4:4">
      <c r="D744" s="241"/>
    </row>
    <row r="745" spans="4:4">
      <c r="D745" s="241"/>
    </row>
    <row r="746" spans="4:4">
      <c r="D746" s="241"/>
    </row>
    <row r="747" spans="4:4">
      <c r="D747" s="241"/>
    </row>
    <row r="748" spans="4:4">
      <c r="D748" s="241"/>
    </row>
    <row r="749" spans="4:4">
      <c r="D749" s="241"/>
    </row>
    <row r="750" spans="4:4">
      <c r="D750" s="241"/>
    </row>
    <row r="751" spans="4:4">
      <c r="D751" s="241"/>
    </row>
    <row r="752" spans="4:4">
      <c r="D752" s="241"/>
    </row>
    <row r="753" spans="4:4">
      <c r="D753" s="241"/>
    </row>
    <row r="754" spans="4:4">
      <c r="D754" s="241"/>
    </row>
    <row r="755" spans="4:4">
      <c r="D755" s="241"/>
    </row>
    <row r="756" spans="4:4">
      <c r="D756" s="241"/>
    </row>
    <row r="757" spans="4:4">
      <c r="D757" s="241"/>
    </row>
    <row r="758" spans="4:4">
      <c r="D758" s="241"/>
    </row>
    <row r="759" spans="4:4">
      <c r="D759" s="241"/>
    </row>
    <row r="760" spans="4:4">
      <c r="D760" s="241"/>
    </row>
    <row r="761" spans="4:4">
      <c r="D761" s="241"/>
    </row>
    <row r="762" spans="4:4">
      <c r="D762" s="241"/>
    </row>
    <row r="763" spans="4:4">
      <c r="D763" s="241"/>
    </row>
    <row r="764" spans="4:4">
      <c r="D764" s="241"/>
    </row>
    <row r="765" spans="4:4">
      <c r="D765" s="241"/>
    </row>
    <row r="766" spans="4:4">
      <c r="D766" s="241"/>
    </row>
    <row r="767" spans="4:4">
      <c r="D767" s="241"/>
    </row>
    <row r="768" spans="4:4">
      <c r="D768" s="241"/>
    </row>
    <row r="769" spans="4:4">
      <c r="D769" s="241"/>
    </row>
    <row r="770" spans="4:4">
      <c r="D770" s="241"/>
    </row>
    <row r="771" spans="4:4">
      <c r="D771" s="241"/>
    </row>
    <row r="772" spans="4:4">
      <c r="D772" s="241"/>
    </row>
    <row r="773" spans="4:4">
      <c r="D773" s="241"/>
    </row>
    <row r="774" spans="4:4">
      <c r="D774" s="241"/>
    </row>
    <row r="775" spans="4:4">
      <c r="D775" s="241"/>
    </row>
    <row r="776" spans="4:4">
      <c r="D776" s="241"/>
    </row>
    <row r="777" spans="4:4">
      <c r="D777" s="241"/>
    </row>
    <row r="778" spans="4:4">
      <c r="D778" s="241"/>
    </row>
    <row r="779" spans="4:4">
      <c r="D779" s="241"/>
    </row>
    <row r="780" spans="4:4">
      <c r="D780" s="241"/>
    </row>
    <row r="781" spans="4:4">
      <c r="D781" s="241"/>
    </row>
    <row r="782" spans="4:4">
      <c r="D782" s="241"/>
    </row>
    <row r="783" spans="4:4">
      <c r="D783" s="241"/>
    </row>
    <row r="784" spans="4:4">
      <c r="D784" s="241"/>
    </row>
    <row r="785" spans="4:4">
      <c r="D785" s="241"/>
    </row>
    <row r="786" spans="4:4">
      <c r="D786" s="241"/>
    </row>
    <row r="787" spans="4:4">
      <c r="D787" s="241"/>
    </row>
    <row r="788" spans="4:4">
      <c r="D788" s="241"/>
    </row>
    <row r="789" spans="4:4">
      <c r="D789" s="241"/>
    </row>
    <row r="790" spans="4:4">
      <c r="D790" s="241"/>
    </row>
    <row r="791" spans="4:4">
      <c r="D791" s="241"/>
    </row>
    <row r="792" spans="4:4">
      <c r="D792" s="241"/>
    </row>
    <row r="793" spans="4:4">
      <c r="D793" s="241"/>
    </row>
    <row r="794" spans="4:4">
      <c r="D794" s="241"/>
    </row>
    <row r="795" spans="4:4">
      <c r="D795" s="241"/>
    </row>
    <row r="796" spans="4:4">
      <c r="D796" s="241"/>
    </row>
    <row r="797" spans="4:4">
      <c r="D797" s="241"/>
    </row>
    <row r="798" spans="4:4">
      <c r="D798" s="241"/>
    </row>
    <row r="799" spans="4:4">
      <c r="D799" s="241"/>
    </row>
    <row r="800" spans="4:4">
      <c r="D800" s="241"/>
    </row>
    <row r="801" spans="4:4">
      <c r="D801" s="241"/>
    </row>
    <row r="802" spans="4:4">
      <c r="D802" s="241"/>
    </row>
    <row r="803" spans="4:4">
      <c r="D803" s="241"/>
    </row>
    <row r="804" spans="4:4">
      <c r="D804" s="241"/>
    </row>
    <row r="805" spans="4:4">
      <c r="D805" s="241"/>
    </row>
    <row r="806" spans="4:4">
      <c r="D806" s="241"/>
    </row>
    <row r="807" spans="4:4">
      <c r="D807" s="241"/>
    </row>
    <row r="808" spans="4:4">
      <c r="D808" s="241"/>
    </row>
    <row r="809" spans="4:4">
      <c r="D809" s="241"/>
    </row>
    <row r="810" spans="4:4">
      <c r="D810" s="241"/>
    </row>
    <row r="811" spans="4:4">
      <c r="D811" s="241"/>
    </row>
    <row r="812" spans="4:4">
      <c r="D812" s="241"/>
    </row>
    <row r="813" spans="4:4">
      <c r="D813" s="241"/>
    </row>
    <row r="814" spans="4:4">
      <c r="D814" s="241"/>
    </row>
    <row r="815" spans="4:4">
      <c r="D815" s="241"/>
    </row>
    <row r="816" spans="4:4">
      <c r="D816" s="241"/>
    </row>
    <row r="817" spans="4:4">
      <c r="D817" s="241"/>
    </row>
    <row r="818" spans="4:4">
      <c r="D818" s="241"/>
    </row>
    <row r="819" spans="4:4">
      <c r="D819" s="241"/>
    </row>
    <row r="820" spans="4:4">
      <c r="D820" s="241"/>
    </row>
    <row r="821" spans="4:4">
      <c r="D821" s="241"/>
    </row>
    <row r="822" spans="4:4">
      <c r="D822" s="241"/>
    </row>
    <row r="823" spans="4:4">
      <c r="D823" s="241"/>
    </row>
    <row r="824" spans="4:4">
      <c r="D824" s="241"/>
    </row>
    <row r="825" spans="4:4">
      <c r="D825" s="241"/>
    </row>
    <row r="826" spans="4:4">
      <c r="D826" s="241"/>
    </row>
    <row r="827" spans="4:4">
      <c r="D827" s="241"/>
    </row>
    <row r="828" spans="4:4">
      <c r="D828" s="241"/>
    </row>
    <row r="829" spans="4:4">
      <c r="D829" s="241"/>
    </row>
    <row r="830" spans="4:4">
      <c r="D830" s="241"/>
    </row>
    <row r="831" spans="4:4">
      <c r="D831" s="241"/>
    </row>
    <row r="832" spans="4:4">
      <c r="D832" s="241"/>
    </row>
    <row r="833" spans="4:4">
      <c r="D833" s="241"/>
    </row>
    <row r="834" spans="4:4">
      <c r="D834" s="241"/>
    </row>
    <row r="835" spans="4:4">
      <c r="D835" s="241"/>
    </row>
    <row r="836" spans="4:4">
      <c r="D836" s="241"/>
    </row>
    <row r="837" spans="4:4">
      <c r="D837" s="241"/>
    </row>
    <row r="838" spans="4:4">
      <c r="D838" s="241"/>
    </row>
    <row r="839" spans="4:4">
      <c r="D839" s="241"/>
    </row>
    <row r="840" spans="4:4">
      <c r="D840" s="241"/>
    </row>
    <row r="841" spans="4:4">
      <c r="D841" s="241"/>
    </row>
    <row r="842" spans="4:4">
      <c r="D842" s="241"/>
    </row>
    <row r="843" spans="4:4">
      <c r="D843" s="241"/>
    </row>
    <row r="844" spans="4:4">
      <c r="D844" s="241"/>
    </row>
    <row r="845" spans="4:4">
      <c r="D845" s="241"/>
    </row>
    <row r="846" spans="4:4">
      <c r="D846" s="241"/>
    </row>
    <row r="847" spans="4:4">
      <c r="D847" s="241"/>
    </row>
    <row r="848" spans="4:4">
      <c r="D848" s="241"/>
    </row>
    <row r="849" spans="4:4">
      <c r="D849" s="241"/>
    </row>
    <row r="850" spans="4:4">
      <c r="D850" s="241"/>
    </row>
    <row r="851" spans="4:4">
      <c r="D851" s="241"/>
    </row>
    <row r="852" spans="4:4">
      <c r="D852" s="241"/>
    </row>
    <row r="853" spans="4:4">
      <c r="D853" s="241"/>
    </row>
    <row r="854" spans="4:4">
      <c r="D854" s="241"/>
    </row>
    <row r="855" spans="4:4">
      <c r="D855" s="241"/>
    </row>
    <row r="856" spans="4:4">
      <c r="D856" s="241"/>
    </row>
    <row r="857" spans="4:4">
      <c r="D857" s="241"/>
    </row>
    <row r="858" spans="4:4">
      <c r="D858" s="241"/>
    </row>
    <row r="859" spans="4:4">
      <c r="D859" s="241"/>
    </row>
    <row r="860" spans="4:4">
      <c r="D860" s="241"/>
    </row>
    <row r="861" spans="4:4">
      <c r="D861" s="241"/>
    </row>
    <row r="862" spans="4:4">
      <c r="D862" s="241"/>
    </row>
    <row r="863" spans="4:4">
      <c r="D863" s="241"/>
    </row>
    <row r="864" spans="4:4">
      <c r="D864" s="241"/>
    </row>
    <row r="865" spans="4:4">
      <c r="D865" s="241"/>
    </row>
    <row r="866" spans="4:4">
      <c r="D866" s="241"/>
    </row>
    <row r="867" spans="4:4">
      <c r="D867" s="241"/>
    </row>
    <row r="868" spans="4:4">
      <c r="D868" s="241"/>
    </row>
    <row r="869" spans="4:4">
      <c r="D869" s="241"/>
    </row>
    <row r="870" spans="4:4">
      <c r="D870" s="241"/>
    </row>
    <row r="871" spans="4:4">
      <c r="D871" s="241"/>
    </row>
    <row r="872" spans="4:4">
      <c r="D872" s="241"/>
    </row>
    <row r="873" spans="4:4">
      <c r="D873" s="241"/>
    </row>
    <row r="874" spans="4:4">
      <c r="D874" s="241"/>
    </row>
    <row r="875" spans="4:4">
      <c r="D875" s="241"/>
    </row>
    <row r="876" spans="4:4">
      <c r="D876" s="241"/>
    </row>
    <row r="877" spans="4:4">
      <c r="D877" s="241"/>
    </row>
    <row r="878" spans="4:4">
      <c r="D878" s="241"/>
    </row>
    <row r="879" spans="4:4">
      <c r="D879" s="241"/>
    </row>
    <row r="880" spans="4:4">
      <c r="D880" s="241"/>
    </row>
    <row r="881" spans="4:4">
      <c r="D881" s="241"/>
    </row>
    <row r="882" spans="4:4">
      <c r="D882" s="241"/>
    </row>
    <row r="883" spans="4:4">
      <c r="D883" s="241"/>
    </row>
    <row r="884" spans="4:4">
      <c r="D884" s="241"/>
    </row>
    <row r="885" spans="4:4">
      <c r="D885" s="241"/>
    </row>
    <row r="886" spans="4:4">
      <c r="D886" s="241"/>
    </row>
    <row r="887" spans="4:4">
      <c r="D887" s="241"/>
    </row>
    <row r="888" spans="4:4">
      <c r="D888" s="241"/>
    </row>
    <row r="889" spans="4:4">
      <c r="D889" s="241"/>
    </row>
    <row r="890" spans="4:4">
      <c r="D890" s="241"/>
    </row>
    <row r="891" spans="4:4">
      <c r="D891" s="241"/>
    </row>
    <row r="892" spans="4:4">
      <c r="D892" s="241"/>
    </row>
    <row r="893" spans="4:4">
      <c r="D893" s="241"/>
    </row>
    <row r="894" spans="4:4">
      <c r="D894" s="241"/>
    </row>
    <row r="895" spans="4:4">
      <c r="D895" s="241"/>
    </row>
    <row r="896" spans="4:4">
      <c r="D896" s="241"/>
    </row>
    <row r="897" spans="4:4">
      <c r="D897" s="241"/>
    </row>
    <row r="898" spans="4:4">
      <c r="D898" s="241"/>
    </row>
    <row r="899" spans="4:4">
      <c r="D899" s="241"/>
    </row>
    <row r="900" spans="4:4">
      <c r="D900" s="241"/>
    </row>
    <row r="901" spans="4:4">
      <c r="D901" s="241"/>
    </row>
    <row r="902" spans="4:4">
      <c r="D902" s="241"/>
    </row>
    <row r="903" spans="4:4">
      <c r="D903" s="241"/>
    </row>
    <row r="904" spans="4:4">
      <c r="D904" s="241"/>
    </row>
    <row r="905" spans="4:4">
      <c r="D905" s="241"/>
    </row>
    <row r="906" spans="4:4">
      <c r="D906" s="241"/>
    </row>
    <row r="907" spans="4:4">
      <c r="D907" s="241"/>
    </row>
    <row r="908" spans="4:4">
      <c r="D908" s="241"/>
    </row>
    <row r="909" spans="4:4">
      <c r="D909" s="241"/>
    </row>
    <row r="910" spans="4:4">
      <c r="D910" s="241"/>
    </row>
    <row r="911" spans="4:4">
      <c r="D911" s="241"/>
    </row>
    <row r="912" spans="4:4">
      <c r="D912" s="241"/>
    </row>
    <row r="913" spans="4:4">
      <c r="D913" s="241"/>
    </row>
    <row r="914" spans="4:4">
      <c r="D914" s="241"/>
    </row>
    <row r="915" spans="4:4">
      <c r="D915" s="241"/>
    </row>
    <row r="916" spans="4:4">
      <c r="D916" s="241"/>
    </row>
    <row r="917" spans="4:4">
      <c r="D917" s="241"/>
    </row>
    <row r="918" spans="4:4">
      <c r="D918" s="241"/>
    </row>
    <row r="919" spans="4:4">
      <c r="D919" s="241"/>
    </row>
    <row r="920" spans="4:4">
      <c r="D920" s="241"/>
    </row>
    <row r="921" spans="4:4">
      <c r="D921" s="241"/>
    </row>
    <row r="922" spans="4:4">
      <c r="D922" s="241"/>
    </row>
    <row r="923" spans="4:4">
      <c r="D923" s="241"/>
    </row>
    <row r="924" spans="4:4">
      <c r="D924" s="241"/>
    </row>
    <row r="925" spans="4:4">
      <c r="D925" s="241"/>
    </row>
    <row r="926" spans="4:4">
      <c r="D926" s="241"/>
    </row>
    <row r="927" spans="4:4">
      <c r="D927" s="241"/>
    </row>
    <row r="928" spans="4:4">
      <c r="D928" s="241"/>
    </row>
    <row r="929" spans="4:4">
      <c r="D929" s="241"/>
    </row>
    <row r="930" spans="4:4">
      <c r="D930" s="241"/>
    </row>
    <row r="931" spans="4:4">
      <c r="D931" s="241"/>
    </row>
    <row r="932" spans="4:4">
      <c r="D932" s="241"/>
    </row>
    <row r="933" spans="4:4">
      <c r="D933" s="241"/>
    </row>
    <row r="934" spans="4:4">
      <c r="D934" s="241"/>
    </row>
    <row r="935" spans="4:4">
      <c r="D935" s="241"/>
    </row>
    <row r="936" spans="4:4">
      <c r="D936" s="241"/>
    </row>
    <row r="937" spans="4:4">
      <c r="D937" s="241"/>
    </row>
    <row r="938" spans="4:4">
      <c r="D938" s="241"/>
    </row>
    <row r="939" spans="4:4">
      <c r="D939" s="241"/>
    </row>
    <row r="940" spans="4:4">
      <c r="D940" s="241"/>
    </row>
    <row r="941" spans="4:4">
      <c r="D941" s="241"/>
    </row>
    <row r="942" spans="4:4">
      <c r="D942" s="241"/>
    </row>
    <row r="943" spans="4:4">
      <c r="D943" s="241"/>
    </row>
    <row r="944" spans="4:4">
      <c r="D944" s="241"/>
    </row>
    <row r="945" spans="4:4">
      <c r="D945" s="241"/>
    </row>
    <row r="946" spans="4:4">
      <c r="D946" s="241"/>
    </row>
    <row r="947" spans="4:4">
      <c r="D947" s="241"/>
    </row>
    <row r="948" spans="4:4">
      <c r="D948" s="241"/>
    </row>
    <row r="949" spans="4:4">
      <c r="D949" s="241"/>
    </row>
    <row r="950" spans="4:4">
      <c r="D950" s="241"/>
    </row>
    <row r="951" spans="4:4">
      <c r="D951" s="241"/>
    </row>
    <row r="952" spans="4:4">
      <c r="D952" s="241"/>
    </row>
    <row r="953" spans="4:4">
      <c r="D953" s="241"/>
    </row>
    <row r="954" spans="4:4">
      <c r="D954" s="241"/>
    </row>
    <row r="955" spans="4:4">
      <c r="D955" s="241"/>
    </row>
    <row r="956" spans="4:4">
      <c r="D956" s="241"/>
    </row>
    <row r="957" spans="4:4">
      <c r="D957" s="241"/>
    </row>
    <row r="958" spans="4:4">
      <c r="D958" s="241"/>
    </row>
    <row r="959" spans="4:4">
      <c r="D959" s="241"/>
    </row>
    <row r="960" spans="4:4">
      <c r="D960" s="241"/>
    </row>
    <row r="961" spans="4:4">
      <c r="D961" s="241"/>
    </row>
    <row r="962" spans="4:4">
      <c r="D962" s="241"/>
    </row>
    <row r="963" spans="4:4">
      <c r="D963" s="241"/>
    </row>
    <row r="964" spans="4:4">
      <c r="D964" s="241"/>
    </row>
    <row r="965" spans="4:4">
      <c r="D965" s="241"/>
    </row>
    <row r="966" spans="4:4">
      <c r="D966" s="241"/>
    </row>
    <row r="967" spans="4:4">
      <c r="D967" s="241"/>
    </row>
    <row r="968" spans="4:4">
      <c r="D968" s="241"/>
    </row>
    <row r="969" spans="4:4">
      <c r="D969" s="241"/>
    </row>
    <row r="970" spans="4:4">
      <c r="D970" s="241"/>
    </row>
    <row r="971" spans="4:4">
      <c r="D971" s="241"/>
    </row>
    <row r="972" spans="4:4">
      <c r="D972" s="241"/>
    </row>
    <row r="973" spans="4:4">
      <c r="D973" s="241"/>
    </row>
    <row r="974" spans="4:4">
      <c r="D974" s="241"/>
    </row>
    <row r="975" spans="4:4">
      <c r="D975" s="241"/>
    </row>
    <row r="976" spans="4:4">
      <c r="D976" s="241"/>
    </row>
    <row r="977" spans="4:4">
      <c r="D977" s="241"/>
    </row>
    <row r="978" spans="4:4">
      <c r="D978" s="241"/>
    </row>
    <row r="979" spans="4:4">
      <c r="D979" s="241"/>
    </row>
    <row r="980" spans="4:4">
      <c r="D980" s="241"/>
    </row>
    <row r="981" spans="4:4">
      <c r="D981" s="241"/>
    </row>
    <row r="982" spans="4:4">
      <c r="D982" s="241"/>
    </row>
    <row r="983" spans="4:4">
      <c r="D983" s="241"/>
    </row>
    <row r="984" spans="4:4">
      <c r="D984" s="241"/>
    </row>
    <row r="985" spans="4:4">
      <c r="D985" s="241"/>
    </row>
    <row r="986" spans="4:4">
      <c r="D986" s="241"/>
    </row>
    <row r="987" spans="4:4">
      <c r="D987" s="241"/>
    </row>
    <row r="988" spans="4:4">
      <c r="D988" s="241"/>
    </row>
    <row r="989" spans="4:4">
      <c r="D989" s="241"/>
    </row>
    <row r="990" spans="4:4">
      <c r="D990" s="241"/>
    </row>
    <row r="991" spans="4:4">
      <c r="D991" s="241"/>
    </row>
    <row r="992" spans="4:4">
      <c r="D992" s="241"/>
    </row>
    <row r="993" spans="4:4">
      <c r="D993" s="241"/>
    </row>
    <row r="994" spans="4:4">
      <c r="D994" s="241"/>
    </row>
    <row r="995" spans="4:4">
      <c r="D995" s="241"/>
    </row>
    <row r="996" spans="4:4">
      <c r="D996" s="241"/>
    </row>
    <row r="997" spans="4:4">
      <c r="D997" s="241"/>
    </row>
    <row r="998" spans="4:4">
      <c r="D998" s="241"/>
    </row>
    <row r="999" spans="4:4">
      <c r="D999" s="241"/>
    </row>
    <row r="1000" spans="4:4">
      <c r="D1000" s="241"/>
    </row>
    <row r="1001" spans="4:4">
      <c r="D1001" s="241"/>
    </row>
    <row r="1002" spans="4:4">
      <c r="D1002" s="241"/>
    </row>
    <row r="1003" spans="4:4">
      <c r="D1003" s="241"/>
    </row>
    <row r="1004" spans="4:4">
      <c r="D1004" s="241"/>
    </row>
    <row r="1005" spans="4:4">
      <c r="D1005" s="241"/>
    </row>
    <row r="1006" spans="4:4">
      <c r="D1006" s="241"/>
    </row>
    <row r="1007" spans="4:4">
      <c r="D1007" s="241"/>
    </row>
    <row r="1008" spans="4:4">
      <c r="D1008" s="241"/>
    </row>
    <row r="1009" spans="4:4">
      <c r="D1009" s="241"/>
    </row>
    <row r="1010" spans="4:4">
      <c r="D1010" s="241"/>
    </row>
    <row r="1011" spans="4:4">
      <c r="D1011" s="241"/>
    </row>
    <row r="1012" spans="4:4">
      <c r="D1012" s="241"/>
    </row>
    <row r="1013" spans="4:4">
      <c r="D1013" s="241"/>
    </row>
    <row r="1014" spans="4:4">
      <c r="D1014" s="241"/>
    </row>
    <row r="1015" spans="4:4">
      <c r="D1015" s="241"/>
    </row>
    <row r="1016" spans="4:4">
      <c r="D1016" s="241"/>
    </row>
    <row r="1017" spans="4:4">
      <c r="D1017" s="241"/>
    </row>
    <row r="1018" spans="4:4">
      <c r="D1018" s="241"/>
    </row>
    <row r="1019" spans="4:4">
      <c r="D1019" s="241"/>
    </row>
    <row r="1020" spans="4:4">
      <c r="D1020" s="241"/>
    </row>
    <row r="1021" spans="4:4">
      <c r="D1021" s="241"/>
    </row>
    <row r="1022" spans="4:4">
      <c r="D1022" s="241"/>
    </row>
    <row r="1023" spans="4:4">
      <c r="D1023" s="241"/>
    </row>
    <row r="1024" spans="4:4">
      <c r="D1024" s="241"/>
    </row>
    <row r="1025" spans="4:4">
      <c r="D1025" s="241"/>
    </row>
    <row r="1026" spans="4:4">
      <c r="D1026" s="241"/>
    </row>
    <row r="1027" spans="4:4">
      <c r="D1027" s="241"/>
    </row>
    <row r="1028" spans="4:4">
      <c r="D1028" s="241"/>
    </row>
    <row r="1029" spans="4:4">
      <c r="D1029" s="241"/>
    </row>
    <row r="1030" spans="4:4">
      <c r="D1030" s="241"/>
    </row>
    <row r="1031" spans="4:4">
      <c r="D1031" s="241"/>
    </row>
    <row r="1032" spans="4:4">
      <c r="D1032" s="241"/>
    </row>
    <row r="1033" spans="4:4">
      <c r="D1033" s="241"/>
    </row>
    <row r="1034" spans="4:4">
      <c r="D1034" s="241"/>
    </row>
    <row r="1035" spans="4:4">
      <c r="D1035" s="241"/>
    </row>
    <row r="1036" spans="4:4">
      <c r="D1036" s="241"/>
    </row>
    <row r="1037" spans="4:4">
      <c r="D1037" s="241"/>
    </row>
    <row r="1038" spans="4:4">
      <c r="D1038" s="241"/>
    </row>
    <row r="1039" spans="4:4">
      <c r="D1039" s="241"/>
    </row>
    <row r="1040" spans="4:4">
      <c r="D1040" s="241"/>
    </row>
    <row r="1041" spans="4:4">
      <c r="D1041" s="241"/>
    </row>
    <row r="1042" spans="4:4">
      <c r="D1042" s="241"/>
    </row>
    <row r="1043" spans="4:4">
      <c r="D1043" s="241"/>
    </row>
    <row r="1044" spans="4:4">
      <c r="D1044" s="241"/>
    </row>
    <row r="1045" spans="4:4">
      <c r="D1045" s="241"/>
    </row>
    <row r="1046" spans="4:4">
      <c r="D1046" s="241"/>
    </row>
    <row r="1047" spans="4:4">
      <c r="D1047" s="241"/>
    </row>
    <row r="1048" spans="4:4">
      <c r="D1048" s="241"/>
    </row>
    <row r="1049" spans="4:4">
      <c r="D1049" s="241"/>
    </row>
    <row r="1050" spans="4:4">
      <c r="D1050" s="241"/>
    </row>
    <row r="1051" spans="4:4">
      <c r="D1051" s="241"/>
    </row>
    <row r="1052" spans="4:4">
      <c r="D1052" s="241"/>
    </row>
    <row r="1053" spans="4:4">
      <c r="D1053" s="241"/>
    </row>
    <row r="1054" spans="4:4">
      <c r="D1054" s="241"/>
    </row>
    <row r="1055" spans="4:4">
      <c r="D1055" s="241"/>
    </row>
    <row r="1056" spans="4:4">
      <c r="D1056" s="241"/>
    </row>
    <row r="1057" spans="4:4">
      <c r="D1057" s="241"/>
    </row>
    <row r="1058" spans="4:4">
      <c r="D1058" s="241"/>
    </row>
    <row r="1059" spans="4:4">
      <c r="D1059" s="241"/>
    </row>
    <row r="1060" spans="4:4">
      <c r="D1060" s="241"/>
    </row>
    <row r="1061" spans="4:4">
      <c r="D1061" s="241"/>
    </row>
    <row r="1062" spans="4:4">
      <c r="D1062" s="241"/>
    </row>
    <row r="1063" spans="4:4">
      <c r="D1063" s="241"/>
    </row>
    <row r="1064" spans="4:4">
      <c r="D1064" s="241"/>
    </row>
    <row r="1065" spans="4:4">
      <c r="D1065" s="241"/>
    </row>
    <row r="1066" spans="4:4">
      <c r="D1066" s="241"/>
    </row>
    <row r="1067" spans="4:4">
      <c r="D1067" s="241"/>
    </row>
    <row r="1068" spans="4:4">
      <c r="D1068" s="241"/>
    </row>
    <row r="1069" spans="4:4">
      <c r="D1069" s="241"/>
    </row>
    <row r="1070" spans="4:4">
      <c r="D1070" s="241"/>
    </row>
    <row r="1071" spans="4:4">
      <c r="D1071" s="241"/>
    </row>
    <row r="1072" spans="4:4">
      <c r="D1072" s="241"/>
    </row>
    <row r="1073" spans="4:4">
      <c r="D1073" s="241"/>
    </row>
    <row r="1074" spans="4:4">
      <c r="D1074" s="241"/>
    </row>
    <row r="1075" spans="4:4">
      <c r="D1075" s="241"/>
    </row>
    <row r="1076" spans="4:4">
      <c r="D1076" s="241"/>
    </row>
    <row r="1077" spans="4:4">
      <c r="D1077" s="241"/>
    </row>
    <row r="1078" spans="4:4">
      <c r="D1078" s="241"/>
    </row>
    <row r="1079" spans="4:4">
      <c r="D1079" s="241"/>
    </row>
    <row r="1080" spans="4:4">
      <c r="D1080" s="241"/>
    </row>
    <row r="1081" spans="4:4">
      <c r="D1081" s="241"/>
    </row>
    <row r="1082" spans="4:4">
      <c r="D1082" s="241"/>
    </row>
    <row r="1083" spans="4:4">
      <c r="D1083" s="241"/>
    </row>
    <row r="1084" spans="4:4">
      <c r="D1084" s="241"/>
    </row>
    <row r="1085" spans="4:4">
      <c r="D1085" s="241"/>
    </row>
    <row r="1086" spans="4:4">
      <c r="D1086" s="241"/>
    </row>
    <row r="1087" spans="4:4">
      <c r="D1087" s="241"/>
    </row>
    <row r="1088" spans="4:4">
      <c r="D1088" s="241"/>
    </row>
    <row r="1089" spans="4:4">
      <c r="D1089" s="241"/>
    </row>
    <row r="1090" spans="4:4">
      <c r="D1090" s="241"/>
    </row>
    <row r="1091" spans="4:4">
      <c r="D1091" s="241"/>
    </row>
    <row r="1092" spans="4:4">
      <c r="D1092" s="241"/>
    </row>
    <row r="1093" spans="4:4">
      <c r="D1093" s="241"/>
    </row>
    <row r="1094" spans="4:4">
      <c r="D1094" s="241"/>
    </row>
    <row r="1095" spans="4:4">
      <c r="D1095" s="241"/>
    </row>
    <row r="1096" spans="4:4">
      <c r="D1096" s="241"/>
    </row>
    <row r="1097" spans="4:4">
      <c r="D1097" s="241"/>
    </row>
    <row r="1098" spans="4:4">
      <c r="D1098" s="241"/>
    </row>
    <row r="1099" spans="4:4">
      <c r="D1099" s="241"/>
    </row>
    <row r="1100" spans="4:4">
      <c r="D1100" s="241"/>
    </row>
    <row r="1101" spans="4:4">
      <c r="D1101" s="241"/>
    </row>
    <row r="1102" spans="4:4">
      <c r="D1102" s="241"/>
    </row>
    <row r="1103" spans="4:4">
      <c r="D1103" s="241"/>
    </row>
    <row r="1104" spans="4:4">
      <c r="D1104" s="241"/>
    </row>
    <row r="1105" spans="4:4">
      <c r="D1105" s="241"/>
    </row>
    <row r="1106" spans="4:4">
      <c r="D1106" s="241"/>
    </row>
    <row r="1107" spans="4:4">
      <c r="D1107" s="241"/>
    </row>
    <row r="1108" spans="4:4">
      <c r="D1108" s="241"/>
    </row>
    <row r="1109" spans="4:4">
      <c r="D1109" s="241"/>
    </row>
    <row r="1110" spans="4:4">
      <c r="D1110" s="241"/>
    </row>
    <row r="1111" spans="4:4">
      <c r="D1111" s="241"/>
    </row>
    <row r="1112" spans="4:4">
      <c r="D1112" s="241"/>
    </row>
    <row r="1113" spans="4:4">
      <c r="D1113" s="241"/>
    </row>
    <row r="1114" spans="4:4">
      <c r="D1114" s="241"/>
    </row>
    <row r="1115" spans="4:4">
      <c r="D1115" s="241"/>
    </row>
    <row r="1116" spans="4:4">
      <c r="D1116" s="241"/>
    </row>
    <row r="1117" spans="4:4">
      <c r="D1117" s="241"/>
    </row>
    <row r="1118" spans="4:4">
      <c r="D1118" s="241"/>
    </row>
    <row r="1119" spans="4:4">
      <c r="D1119" s="241"/>
    </row>
    <row r="1120" spans="4:4">
      <c r="D1120" s="241"/>
    </row>
    <row r="1121" spans="4:4">
      <c r="D1121" s="241"/>
    </row>
    <row r="1122" spans="4:4">
      <c r="D1122" s="241"/>
    </row>
    <row r="1123" spans="4:4">
      <c r="D1123" s="241"/>
    </row>
    <row r="1124" spans="4:4">
      <c r="D1124" s="241"/>
    </row>
    <row r="1125" spans="4:4">
      <c r="D1125" s="241"/>
    </row>
    <row r="1126" spans="4:4">
      <c r="D1126" s="241"/>
    </row>
    <row r="1127" spans="4:4">
      <c r="D1127" s="241"/>
    </row>
    <row r="1128" spans="4:4">
      <c r="D1128" s="241"/>
    </row>
    <row r="1129" spans="4:4">
      <c r="D1129" s="241"/>
    </row>
    <row r="1130" spans="4:4">
      <c r="D1130" s="241"/>
    </row>
    <row r="1131" spans="4:4">
      <c r="D1131" s="241"/>
    </row>
    <row r="1132" spans="4:4">
      <c r="D1132" s="241"/>
    </row>
    <row r="1133" spans="4:4">
      <c r="D1133" s="241"/>
    </row>
    <row r="1134" spans="4:4">
      <c r="D1134" s="241"/>
    </row>
    <row r="1135" spans="4:4">
      <c r="D1135" s="241"/>
    </row>
    <row r="1136" spans="4:4">
      <c r="D1136" s="241"/>
    </row>
    <row r="1137" spans="4:4">
      <c r="D1137" s="241"/>
    </row>
    <row r="1138" spans="4:4">
      <c r="D1138" s="241"/>
    </row>
    <row r="1139" spans="4:4">
      <c r="D1139" s="241"/>
    </row>
    <row r="1140" spans="4:4">
      <c r="D1140" s="241"/>
    </row>
    <row r="1141" spans="4:4">
      <c r="D1141" s="241"/>
    </row>
    <row r="1142" spans="4:4">
      <c r="D1142" s="241"/>
    </row>
    <row r="1143" spans="4:4">
      <c r="D1143" s="241"/>
    </row>
    <row r="1144" spans="4:4">
      <c r="D1144" s="241"/>
    </row>
    <row r="1145" spans="4:4">
      <c r="D1145" s="241"/>
    </row>
    <row r="1146" spans="4:4">
      <c r="D1146" s="241"/>
    </row>
    <row r="1147" spans="4:4">
      <c r="D1147" s="241"/>
    </row>
    <row r="1148" spans="4:4">
      <c r="D1148" s="241"/>
    </row>
    <row r="1149" spans="4:4">
      <c r="D1149" s="241"/>
    </row>
    <row r="1150" spans="4:4">
      <c r="D1150" s="241"/>
    </row>
    <row r="1151" spans="4:4">
      <c r="D1151" s="241"/>
    </row>
    <row r="1152" spans="4:4">
      <c r="D1152" s="241"/>
    </row>
    <row r="1153" spans="4:4">
      <c r="D1153" s="241"/>
    </row>
    <row r="1154" spans="4:4">
      <c r="D1154" s="241"/>
    </row>
    <row r="1155" spans="4:4">
      <c r="D1155" s="241"/>
    </row>
    <row r="1156" spans="4:4">
      <c r="D1156" s="241"/>
    </row>
    <row r="1157" spans="4:4">
      <c r="D1157" s="241"/>
    </row>
    <row r="1158" spans="4:4">
      <c r="D1158" s="241"/>
    </row>
    <row r="1159" spans="4:4">
      <c r="D1159" s="241"/>
    </row>
    <row r="1160" spans="4:4">
      <c r="D1160" s="241"/>
    </row>
  </sheetData>
  <mergeCells count="8">
    <mergeCell ref="D8:E8"/>
    <mergeCell ref="B44:C44"/>
    <mergeCell ref="B49:C49"/>
    <mergeCell ref="B56:C56"/>
    <mergeCell ref="B6:C6"/>
    <mergeCell ref="B7:C7"/>
    <mergeCell ref="B8:C8"/>
    <mergeCell ref="B14:C14"/>
  </mergeCells>
  <phoneticPr fontId="0" type="noConversion"/>
  <pageMargins left="0.19" right="0.43" top="0.24" bottom="0.19" header="0.19" footer="0.28999999999999998"/>
  <pageSetup scale="75" orientation="landscape" horizontalDpi="180" verticalDpi="18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
  <sheetViews>
    <sheetView workbookViewId="0"/>
  </sheetViews>
  <sheetFormatPr defaultRowHeight="13.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54</vt:i4>
      </vt:variant>
      <vt:variant>
        <vt:lpstr>Named Ranges</vt:lpstr>
      </vt:variant>
      <vt:variant>
        <vt:i4>53</vt:i4>
      </vt:variant>
    </vt:vector>
  </HeadingPairs>
  <TitlesOfParts>
    <vt:vector size="107" baseType="lpstr">
      <vt:lpstr>Con_Balance Sheet</vt:lpstr>
      <vt:lpstr>Con_CIS</vt:lpstr>
      <vt:lpstr>Con_St_Equity </vt:lpstr>
      <vt:lpstr>Con_CF21</vt:lpstr>
      <vt:lpstr>Balance Sheet-sbc</vt:lpstr>
      <vt:lpstr>CIS(sbc)</vt:lpstr>
      <vt:lpstr>St_Equity</vt:lpstr>
      <vt:lpstr>sbcCashFlow21</vt:lpstr>
      <vt:lpstr>Consoli21 </vt:lpstr>
      <vt:lpstr>Fire21</vt:lpstr>
      <vt:lpstr>Marine21</vt:lpstr>
      <vt:lpstr>Motor.21</vt:lpstr>
      <vt:lpstr>Misc.21</vt:lpstr>
      <vt:lpstr>Note 1-3</vt:lpstr>
      <vt:lpstr>Notes 4-33</vt:lpstr>
      <vt:lpstr>Notes 34-36</vt:lpstr>
      <vt:lpstr>Annexure-1 (Acc_Dep.)</vt:lpstr>
      <vt:lpstr>Annexure-2</vt:lpstr>
      <vt:lpstr>Annexure-3</vt:lpstr>
      <vt:lpstr>Annexure-4</vt:lpstr>
      <vt:lpstr>T-Balan21</vt:lpstr>
      <vt:lpstr>Liability 21</vt:lpstr>
      <vt:lpstr>Asset-21</vt:lpstr>
      <vt:lpstr>Other-Inc21</vt:lpstr>
      <vt:lpstr>xl-sbc comi</vt:lpstr>
      <vt:lpstr>Annexure (Acc basis)</vt:lpstr>
      <vt:lpstr>Annexure-1 Schedule</vt:lpstr>
      <vt:lpstr>W_Sheet</vt:lpstr>
      <vt:lpstr>Annexure-1(tax dept)</vt:lpstr>
      <vt:lpstr>P &amp; L Acct</vt:lpstr>
      <vt:lpstr>M_Exp</vt:lpstr>
      <vt:lpstr>Icome tax cal</vt:lpstr>
      <vt:lpstr>Sheet4</vt:lpstr>
      <vt:lpstr>ME Rule 2020</vt:lpstr>
      <vt:lpstr>M_Exp Ministry</vt:lpstr>
      <vt:lpstr>budget exp</vt:lpstr>
      <vt:lpstr>Asset-xx</vt:lpstr>
      <vt:lpstr>Liability xxx</vt:lpstr>
      <vt:lpstr>xl-sbc comi (20)</vt:lpstr>
      <vt:lpstr>Icome tax cal (2)</vt:lpstr>
      <vt:lpstr>M_Exp (19)01 (2)</vt:lpstr>
      <vt:lpstr>xl-sbc comi (2)</vt:lpstr>
      <vt:lpstr>M_Exp &amp; Bud (19)</vt:lpstr>
      <vt:lpstr>Differ tax</vt:lpstr>
      <vt:lpstr>ECG SSIL</vt:lpstr>
      <vt:lpstr>M_Exp(for Budget 17)</vt:lpstr>
      <vt:lpstr>M_Exp(19)2</vt:lpstr>
      <vt:lpstr>Bonus Cer</vt:lpstr>
      <vt:lpstr>Low07</vt:lpstr>
      <vt:lpstr>Underwriting Summary</vt:lpstr>
      <vt:lpstr>Reserve calculation</vt:lpstr>
      <vt:lpstr>T-Balan10 (2)</vt:lpstr>
      <vt:lpstr>expDEPRE</vt:lpstr>
      <vt:lpstr>Sheet1</vt:lpstr>
      <vt:lpstr>'Annexure (Acc basis)'!Print_Area</vt:lpstr>
      <vt:lpstr>'Annexure-1 (Acc_Dep.)'!Print_Area</vt:lpstr>
      <vt:lpstr>'Annexure-1 Schedule'!Print_Area</vt:lpstr>
      <vt:lpstr>'Annexure-1(tax dept)'!Print_Area</vt:lpstr>
      <vt:lpstr>'Annexure-2'!Print_Area</vt:lpstr>
      <vt:lpstr>'Annexure-3'!Print_Area</vt:lpstr>
      <vt:lpstr>'Annexure-4'!Print_Area</vt:lpstr>
      <vt:lpstr>'Asset-21'!Print_Area</vt:lpstr>
      <vt:lpstr>'Asset-xx'!Print_Area</vt:lpstr>
      <vt:lpstr>'Balance Sheet-sbc'!Print_Area</vt:lpstr>
      <vt:lpstr>'CIS(sbc)'!Print_Area</vt:lpstr>
      <vt:lpstr>'Con_Balance Sheet'!Print_Area</vt:lpstr>
      <vt:lpstr>Con_CF21!Print_Area</vt:lpstr>
      <vt:lpstr>Con_CIS!Print_Area</vt:lpstr>
      <vt:lpstr>'Con_St_Equity '!Print_Area</vt:lpstr>
      <vt:lpstr>'Consoli21 '!Print_Area</vt:lpstr>
      <vt:lpstr>'Differ tax'!Print_Area</vt:lpstr>
      <vt:lpstr>Fire21!Print_Area</vt:lpstr>
      <vt:lpstr>'Icome tax cal'!Print_Area</vt:lpstr>
      <vt:lpstr>'Icome tax cal (2)'!Print_Area</vt:lpstr>
      <vt:lpstr>'Liability 21'!Print_Area</vt:lpstr>
      <vt:lpstr>'Liability xxx'!Print_Area</vt:lpstr>
      <vt:lpstr>M_Exp!Print_Area</vt:lpstr>
      <vt:lpstr>'M_Exp &amp; Bud (19)'!Print_Area</vt:lpstr>
      <vt:lpstr>'M_Exp (19)01 (2)'!Print_Area</vt:lpstr>
      <vt:lpstr>'M_Exp Ministry'!Print_Area</vt:lpstr>
      <vt:lpstr>'M_Exp(19)2'!Print_Area</vt:lpstr>
      <vt:lpstr>Marine21!Print_Area</vt:lpstr>
      <vt:lpstr>'ME Rule 2020'!Print_Area</vt:lpstr>
      <vt:lpstr>Misc.21!Print_Area</vt:lpstr>
      <vt:lpstr>Motor.21!Print_Area</vt:lpstr>
      <vt:lpstr>'Note 1-3'!Print_Area</vt:lpstr>
      <vt:lpstr>'Notes 34-36'!Print_Area</vt:lpstr>
      <vt:lpstr>'Notes 4-33'!Print_Area</vt:lpstr>
      <vt:lpstr>'Other-Inc21'!Print_Area</vt:lpstr>
      <vt:lpstr>'P &amp; L Acct'!Print_Area</vt:lpstr>
      <vt:lpstr>sbcCashFlow21!Print_Area</vt:lpstr>
      <vt:lpstr>St_Equity!Print_Area</vt:lpstr>
      <vt:lpstr>'T-Balan21'!Print_Area</vt:lpstr>
      <vt:lpstr>W_Sheet!Print_Area</vt:lpstr>
      <vt:lpstr>'xl-sbc comi'!Print_Area</vt:lpstr>
      <vt:lpstr>'xl-sbc comi (2)'!Print_Area</vt:lpstr>
      <vt:lpstr>'xl-sbc comi (20)'!Print_Area</vt:lpstr>
      <vt:lpstr>M_Exp!Print_Titles</vt:lpstr>
      <vt:lpstr>'M_Exp &amp; Bud (19)'!Print_Titles</vt:lpstr>
      <vt:lpstr>'M_Exp (19)01 (2)'!Print_Titles</vt:lpstr>
      <vt:lpstr>'M_Exp Ministry'!Print_Titles</vt:lpstr>
      <vt:lpstr>'M_Exp(19)2'!Print_Titles</vt:lpstr>
      <vt:lpstr>'M_Exp(for Budget 17)'!Print_Titles</vt:lpstr>
      <vt:lpstr>'Notes 4-33'!Print_Titles</vt:lpstr>
      <vt:lpstr>'T-Balan10 (2)'!Query_from_MS_Access_Database</vt:lpstr>
      <vt:lpstr>'T-Balan21'!Query_from_MS_Access_Database</vt:lpstr>
      <vt:lpstr>W_Sheet!Query_from_MS_Access_Database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Maksudul Ahsan Parag</dc:creator>
  <cp:lastModifiedBy>DELL-PC</cp:lastModifiedBy>
  <cp:lastPrinted>2022-08-16T09:09:44Z</cp:lastPrinted>
  <dcterms:created xsi:type="dcterms:W3CDTF">2003-06-12T06:44:59Z</dcterms:created>
  <dcterms:modified xsi:type="dcterms:W3CDTF">2023-01-26T03:29:55Z</dcterms:modified>
</cp:coreProperties>
</file>