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Company Cashbook" sheetId="1" r:id="rId1"/>
    <sheet name="Bank Statement" sheetId="2" r:id="rId2"/>
    <sheet name="Bank Reconciliation Statement" sheetId="3" r:id="rId3"/>
    <sheet name="W-1 (BS to CB)" sheetId="4" r:id="rId4"/>
    <sheet name="W-2 (CB to BS)" sheetId="5" r:id="rId5"/>
  </sheets>
  <definedNames>
    <definedName name="_xlnm._FilterDatabase" localSheetId="3" hidden="1">'W-1 (BS to CB)'!$B$24:$F$35</definedName>
  </definedNames>
  <calcPr calcId="144525"/>
</workbook>
</file>

<file path=xl/calcChain.xml><?xml version="1.0" encoding="utf-8"?>
<calcChain xmlns="http://schemas.openxmlformats.org/spreadsheetml/2006/main">
  <c r="E9" i="3" l="1"/>
  <c r="C9" i="3"/>
  <c r="E8" i="3"/>
  <c r="C8" i="3"/>
  <c r="E17" i="3"/>
  <c r="C17" i="3"/>
  <c r="E16" i="3"/>
  <c r="C16" i="3"/>
  <c r="E7" i="3"/>
  <c r="F10" i="3" s="1"/>
  <c r="E15" i="3"/>
  <c r="C15" i="3"/>
  <c r="E14" i="3"/>
  <c r="C14" i="3"/>
  <c r="C7" i="3"/>
  <c r="E13" i="3"/>
  <c r="C13" i="3"/>
  <c r="L13" i="5"/>
  <c r="L12" i="5"/>
  <c r="L11" i="5"/>
  <c r="L10" i="5"/>
  <c r="L9" i="5"/>
  <c r="L8" i="5"/>
  <c r="L7" i="5"/>
  <c r="L6" i="5"/>
  <c r="L5" i="5"/>
  <c r="L4" i="5"/>
  <c r="K13" i="5"/>
  <c r="K12" i="5"/>
  <c r="K11" i="5"/>
  <c r="K10" i="5"/>
  <c r="K9" i="5"/>
  <c r="K8" i="5"/>
  <c r="K7" i="5"/>
  <c r="K6" i="5"/>
  <c r="K5" i="5"/>
  <c r="K4" i="5"/>
  <c r="J13" i="5"/>
  <c r="J12" i="5"/>
  <c r="J11" i="5"/>
  <c r="J10" i="5"/>
  <c r="J9" i="5"/>
  <c r="J8" i="5"/>
  <c r="J7" i="5"/>
  <c r="J6" i="5"/>
  <c r="J5" i="5"/>
  <c r="J4" i="5"/>
  <c r="D11" i="5"/>
  <c r="E11" i="5" s="1"/>
  <c r="F11" i="5" s="1"/>
  <c r="D10" i="5"/>
  <c r="E10" i="5" s="1"/>
  <c r="F10" i="5" s="1"/>
  <c r="D9" i="5"/>
  <c r="E9" i="5" s="1"/>
  <c r="F9" i="5" s="1"/>
  <c r="D8" i="5"/>
  <c r="E8" i="5" s="1"/>
  <c r="F8" i="5" s="1"/>
  <c r="D7" i="5"/>
  <c r="E7" i="5" s="1"/>
  <c r="F7" i="5" s="1"/>
  <c r="D6" i="5"/>
  <c r="E6" i="5" s="1"/>
  <c r="F6" i="5" s="1"/>
  <c r="D5" i="5"/>
  <c r="E5" i="5" s="1"/>
  <c r="F5" i="5" s="1"/>
  <c r="J29" i="4"/>
  <c r="K29" i="4" s="1"/>
  <c r="L29" i="4" s="1"/>
  <c r="J28" i="4"/>
  <c r="K28" i="4" s="1"/>
  <c r="L28" i="4" s="1"/>
  <c r="J27" i="4"/>
  <c r="K27" i="4" s="1"/>
  <c r="L27" i="4" s="1"/>
  <c r="J26" i="4"/>
  <c r="K26" i="4" s="1"/>
  <c r="L26" i="4" s="1"/>
  <c r="J25" i="4"/>
  <c r="K25" i="4" s="1"/>
  <c r="L25" i="4" s="1"/>
  <c r="J30" i="4"/>
  <c r="K30" i="4" s="1"/>
  <c r="L30" i="4" s="1"/>
  <c r="E28" i="4"/>
  <c r="F28" i="4" s="1"/>
  <c r="E26" i="4"/>
  <c r="F26" i="4" s="1"/>
  <c r="E27" i="4"/>
  <c r="F27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25" i="4"/>
  <c r="F25" i="4" s="1"/>
  <c r="G20" i="3"/>
  <c r="F5" i="3"/>
  <c r="H16" i="1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8" i="2"/>
  <c r="F15" i="3" l="1"/>
  <c r="F20" i="3" s="1"/>
  <c r="H20" i="3" s="1"/>
  <c r="H17" i="1"/>
  <c r="D17" i="1"/>
</calcChain>
</file>

<file path=xl/sharedStrings.xml><?xml version="1.0" encoding="utf-8"?>
<sst xmlns="http://schemas.openxmlformats.org/spreadsheetml/2006/main" count="142" uniqueCount="65">
  <si>
    <t>Company Cashbook</t>
  </si>
  <si>
    <t>Date</t>
  </si>
  <si>
    <t>Details</t>
  </si>
  <si>
    <t>Amount ($)</t>
  </si>
  <si>
    <t>Debit - Dr</t>
  </si>
  <si>
    <t>Credit - Cr</t>
  </si>
  <si>
    <t>Balance b/d</t>
  </si>
  <si>
    <t>Mr.Younis - 7982</t>
  </si>
  <si>
    <t>Mr. Ali - 7981</t>
  </si>
  <si>
    <t>Mrs. Samia - 7983</t>
  </si>
  <si>
    <t>Mr. Arif - 7984</t>
  </si>
  <si>
    <t>Mrs. Ayesha - 7985</t>
  </si>
  <si>
    <t>Mrs. Husna - 7986</t>
  </si>
  <si>
    <t>Mr. Arshad - 7987</t>
  </si>
  <si>
    <t>Electricity - 7864</t>
  </si>
  <si>
    <t>Mr. Usman - 7865</t>
  </si>
  <si>
    <t>Mr. Yaseen - 7866</t>
  </si>
  <si>
    <t>Mrs. Noor - 7867</t>
  </si>
  <si>
    <t>Mr. John - 7868</t>
  </si>
  <si>
    <t>Mr. John - 7850</t>
  </si>
  <si>
    <t>Balance c/d</t>
  </si>
  <si>
    <t>Total</t>
  </si>
  <si>
    <t>Rental - 7870</t>
  </si>
  <si>
    <t>Mr. Kaleem - 7871</t>
  </si>
  <si>
    <t>Mr. Zubair AUS - 7952</t>
  </si>
  <si>
    <t>Mr. Naseer - 7873</t>
  </si>
  <si>
    <t>Bank Statement</t>
  </si>
  <si>
    <t>Particulars</t>
  </si>
  <si>
    <t>Debit</t>
  </si>
  <si>
    <t>Credit</t>
  </si>
  <si>
    <t>Balance</t>
  </si>
  <si>
    <t>Opening Balance</t>
  </si>
  <si>
    <t>Electricity Bill Cheque # 0007864</t>
  </si>
  <si>
    <t>Dividend Income - Online Transfer</t>
  </si>
  <si>
    <t>Receipt Cheque # 0007981</t>
  </si>
  <si>
    <t>Payment Cheque # 0007866</t>
  </si>
  <si>
    <t>Outward Payment Chaeque # 0007867</t>
  </si>
  <si>
    <t>Receipt Cheque # 07982</t>
  </si>
  <si>
    <t>Bank Charges</t>
  </si>
  <si>
    <t>Payment Cheque # 0007865</t>
  </si>
  <si>
    <t>Receipt Cheque # 07983</t>
  </si>
  <si>
    <t>Rental Paid Cheque # 7870</t>
  </si>
  <si>
    <t>Receipt Ch. No. 0007984</t>
  </si>
  <si>
    <t>Direct Debit</t>
  </si>
  <si>
    <t>Payment Cheque # 0007873</t>
  </si>
  <si>
    <t>Receipt Ch. No. 0007985</t>
  </si>
  <si>
    <t>Payment Cheque # 0007871</t>
  </si>
  <si>
    <t>Bank Reconciliation Statement</t>
  </si>
  <si>
    <t>Balance at Bank as per updated cashbook</t>
  </si>
  <si>
    <t>Add:</t>
  </si>
  <si>
    <t>Balance at Bank as per the Bank Statement</t>
  </si>
  <si>
    <t>Outward Payment Chaeque # 0007868</t>
  </si>
  <si>
    <t>CH.No</t>
  </si>
  <si>
    <t>Cr. of CB</t>
  </si>
  <si>
    <t>rges</t>
  </si>
  <si>
    <t>Column1</t>
  </si>
  <si>
    <t>CH. No</t>
  </si>
  <si>
    <t>Dr. of CB</t>
  </si>
  <si>
    <t>Difference</t>
  </si>
  <si>
    <t>Dr (BS)</t>
  </si>
  <si>
    <t>Cr. of BS</t>
  </si>
  <si>
    <t>Column2</t>
  </si>
  <si>
    <t>Column3</t>
  </si>
  <si>
    <t>Column4</t>
  </si>
  <si>
    <t>Less: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</si>
</sst>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1"/>
      <color theme="1"/>
      <name val="Times New Roman"/>
      <family val="1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  <font>
      <b/>
      <sz val="14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4" fontId="2" fillId="0" borderId="0" xfId="1" applyNumberFormat="1" applyFont="1"/>
    <xf numFmtId="0" fontId="2" fillId="0" borderId="3" xfId="0" applyFont="1" applyBorder="1"/>
    <xf numFmtId="164" fontId="2" fillId="0" borderId="4" xfId="1" applyNumberFormat="1" applyFont="1" applyBorder="1"/>
    <xf numFmtId="0" fontId="2" fillId="0" borderId="0" xfId="0" applyFont="1" applyBorder="1"/>
    <xf numFmtId="164" fontId="2" fillId="0" borderId="5" xfId="1" applyNumberFormat="1" applyFont="1" applyBorder="1"/>
    <xf numFmtId="164" fontId="5" fillId="0" borderId="5" xfId="1" applyNumberFormat="1" applyFont="1" applyBorder="1"/>
    <xf numFmtId="0" fontId="2" fillId="0" borderId="2" xfId="0" applyFont="1" applyBorder="1"/>
    <xf numFmtId="15" fontId="2" fillId="0" borderId="6" xfId="0" applyNumberFormat="1" applyFont="1" applyBorder="1"/>
    <xf numFmtId="15" fontId="2" fillId="0" borderId="7" xfId="0" applyNumberFormat="1" applyFont="1" applyBorder="1"/>
    <xf numFmtId="0" fontId="2" fillId="0" borderId="7" xfId="0" applyFont="1" applyBorder="1"/>
    <xf numFmtId="0" fontId="2" fillId="0" borderId="6" xfId="0" applyFont="1" applyBorder="1"/>
    <xf numFmtId="0" fontId="5" fillId="0" borderId="7" xfId="0" applyFont="1" applyBorder="1"/>
    <xf numFmtId="0" fontId="2" fillId="0" borderId="1" xfId="0" applyFont="1" applyBorder="1"/>
    <xf numFmtId="0" fontId="5" fillId="0" borderId="1" xfId="0" applyFont="1" applyBorder="1"/>
    <xf numFmtId="164" fontId="5" fillId="0" borderId="8" xfId="1" applyNumberFormat="1" applyFont="1" applyBorder="1"/>
    <xf numFmtId="164" fontId="7" fillId="2" borderId="0" xfId="1" applyNumberFormat="1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right"/>
    </xf>
    <xf numFmtId="164" fontId="6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left"/>
    </xf>
    <xf numFmtId="164" fontId="7" fillId="2" borderId="0" xfId="1" applyNumberFormat="1" applyFont="1" applyFill="1" applyAlignment="1">
      <alignment horizontal="left"/>
    </xf>
    <xf numFmtId="164" fontId="2" fillId="0" borderId="0" xfId="1" applyNumberFormat="1" applyFont="1" applyBorder="1"/>
    <xf numFmtId="164" fontId="2" fillId="0" borderId="0" xfId="1" applyNumberFormat="1" applyFont="1" applyBorder="1" applyAlignment="1">
      <alignment horizontal="center"/>
    </xf>
    <xf numFmtId="164" fontId="2" fillId="0" borderId="12" xfId="1" applyNumberFormat="1" applyFont="1" applyBorder="1"/>
    <xf numFmtId="165" fontId="2" fillId="0" borderId="6" xfId="1" applyNumberFormat="1" applyFont="1" applyBorder="1" applyAlignment="1">
      <alignment horizontal="left"/>
    </xf>
    <xf numFmtId="165" fontId="2" fillId="0" borderId="7" xfId="1" applyNumberFormat="1" applyFont="1" applyBorder="1" applyAlignment="1">
      <alignment horizontal="left"/>
    </xf>
    <xf numFmtId="165" fontId="2" fillId="0" borderId="13" xfId="1" applyNumberFormat="1" applyFont="1" applyBorder="1" applyAlignment="1">
      <alignment horizontal="left"/>
    </xf>
    <xf numFmtId="164" fontId="2" fillId="0" borderId="6" xfId="1" applyNumberFormat="1" applyFont="1" applyBorder="1"/>
    <xf numFmtId="164" fontId="2" fillId="0" borderId="7" xfId="1" applyNumberFormat="1" applyFont="1" applyBorder="1"/>
    <xf numFmtId="164" fontId="2" fillId="0" borderId="13" xfId="1" applyNumberFormat="1" applyFont="1" applyBorder="1"/>
    <xf numFmtId="164" fontId="2" fillId="0" borderId="6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2" fillId="0" borderId="13" xfId="1" applyNumberFormat="1" applyFont="1" applyBorder="1" applyAlignment="1">
      <alignment horizontal="center"/>
    </xf>
    <xf numFmtId="164" fontId="2" fillId="0" borderId="0" xfId="0" applyNumberFormat="1" applyFont="1"/>
    <xf numFmtId="0" fontId="8" fillId="2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0" xfId="0" applyFont="1" applyBorder="1"/>
    <xf numFmtId="0" fontId="2" fillId="0" borderId="5" xfId="0" applyFont="1" applyBorder="1"/>
    <xf numFmtId="0" fontId="2" fillId="0" borderId="13" xfId="0" applyFont="1" applyBorder="1"/>
    <xf numFmtId="164" fontId="4" fillId="2" borderId="0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2" fillId="0" borderId="4" xfId="0" applyFont="1" applyBorder="1"/>
    <xf numFmtId="0" fontId="2" fillId="0" borderId="1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3" xfId="0" applyFont="1" applyBorder="1" applyAlignment="1"/>
    <xf numFmtId="0" fontId="2" fillId="0" borderId="2" xfId="0" applyFont="1" applyBorder="1" applyAlignment="1">
      <alignment horizontal="left"/>
    </xf>
    <xf numFmtId="164" fontId="4" fillId="2" borderId="3" xfId="1" applyNumberFormat="1" applyFont="1" applyFill="1" applyBorder="1" applyAlignment="1">
      <alignment horizontal="center"/>
    </xf>
    <xf numFmtId="164" fontId="4" fillId="2" borderId="2" xfId="1" applyNumberFormat="1" applyFont="1" applyFill="1" applyBorder="1" applyAlignment="1">
      <alignment horizontal="center"/>
    </xf>
    <xf numFmtId="164" fontId="2" fillId="0" borderId="7" xfId="0" applyNumberFormat="1" applyFont="1" applyBorder="1"/>
    <xf numFmtId="0" fontId="4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164" fontId="9" fillId="2" borderId="6" xfId="1" applyNumberFormat="1" applyFont="1" applyFill="1" applyBorder="1"/>
    <xf numFmtId="164" fontId="9" fillId="2" borderId="13" xfId="0" applyNumberFormat="1" applyFont="1" applyFill="1" applyBorder="1"/>
    <xf numFmtId="0" fontId="0" fillId="0" borderId="7" xfId="0" applyBorder="1"/>
    <xf numFmtId="164" fontId="0" fillId="0" borderId="7" xfId="0" applyNumberFormat="1" applyBorder="1"/>
    <xf numFmtId="0" fontId="0" fillId="0" borderId="13" xfId="0" applyBorder="1"/>
    <xf numFmtId="164" fontId="0" fillId="0" borderId="13" xfId="0" applyNumberFormat="1" applyBorder="1"/>
    <xf numFmtId="164" fontId="2" fillId="0" borderId="7" xfId="1" applyNumberFormat="1" applyFont="1" applyBorder="1" applyAlignment="1">
      <alignment horizontal="right"/>
    </xf>
    <xf numFmtId="164" fontId="2" fillId="0" borderId="13" xfId="1" applyNumberFormat="1" applyFont="1" applyBorder="1" applyAlignment="1">
      <alignment horizontal="right"/>
    </xf>
    <xf numFmtId="0" fontId="0" fillId="0" borderId="6" xfId="0" applyBorder="1"/>
    <xf numFmtId="43" fontId="0" fillId="0" borderId="7" xfId="1" applyFont="1" applyBorder="1"/>
  </cellXfs>
  <cellStyles count="2">
    <cellStyle name="Comma" xfId="1" builtinId="3"/>
    <cellStyle name="Normal" xfId="0" builtinId="0"/>
  </cellStyles>
  <dxfs count="27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* #,##0_);_(* \(#,##0\);_(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* #,##0_);_(* \(#,##0\);_(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164" formatCode="_(* #,##0_);_(* \(#,##0\);_(* &quot;-&quot;??_);_(@_)"/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* #,##0_);_(* \(#,##0\);_(* &quot;-&quot;??_);_(@_)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* #,##0_);_(* \(#,##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2:D20" totalsRowShown="0" headerRowDxfId="22" tableBorderDxfId="26" headerRowCellStyle="Comma">
  <autoFilter ref="B2:D20">
    <filterColumn colId="2">
      <customFilters>
        <customFilter operator="notEqual" val=" "/>
      </customFilters>
    </filterColumn>
  </autoFilter>
  <tableColumns count="3">
    <tableColumn id="1" name="Particulars" dataDxfId="25" dataCellStyle="Comma"/>
    <tableColumn id="2" name="Debit" dataDxfId="24" dataCellStyle="Comma"/>
    <tableColumn id="3" name="Credit" dataDxfId="23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H24:L30" totalsRowShown="0">
  <autoFilter ref="H24:L30"/>
  <tableColumns count="5">
    <tableColumn id="1" name="Details" dataDxfId="4"/>
    <tableColumn id="2" name="Credit" dataDxfId="3"/>
    <tableColumn id="3" name="CH. No" dataDxfId="2">
      <calculatedColumnFormula>RIGHT(H25,4)</calculatedColumnFormula>
    </tableColumn>
    <tableColumn id="4" name="Dr. of CB" dataDxfId="1">
      <calculatedColumnFormula>VLOOKUP("*"&amp;J25&amp;"*",'Company Cashbook'!$C$7:$D$13,2,0)</calculatedColumnFormula>
    </tableColumn>
    <tableColumn id="5" name="Difference" dataDxfId="0">
      <calculatedColumnFormula>K25-I25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24:F35" totalsRowShown="0">
  <autoFilter ref="B24:F35"/>
  <tableColumns count="5">
    <tableColumn id="1" name="Details" dataDxfId="8"/>
    <tableColumn id="2" name="Debit" dataDxfId="9"/>
    <tableColumn id="3" name="CH.No" dataDxfId="7"/>
    <tableColumn id="4" name="Cr. of CB" dataDxfId="6">
      <calculatedColumnFormula>VLOOKUP("*"&amp;D25&amp;"*",'Company Cashbook'!$G$6:$H$15,2,0)</calculatedColumnFormula>
    </tableColumn>
    <tableColumn id="5" name="Difference" dataDxfId="5">
      <calculatedColumnFormula>C25-E25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3:F11" totalsRowShown="0" dataDxfId="16" dataCellStyle="Comma">
  <tableColumns count="5">
    <tableColumn id="1" name="Dr (BS)" dataDxfId="21"/>
    <tableColumn id="2" name="Column1" dataDxfId="20" dataCellStyle="Comma"/>
    <tableColumn id="3" name="Column2" dataDxfId="19" dataCellStyle="Comma">
      <calculatedColumnFormula>RIGHT(B4,4)</calculatedColumnFormula>
    </tableColumn>
    <tableColumn id="4" name="Column3" dataDxfId="18" dataCellStyle="Comma">
      <calculatedColumnFormula>VLOOKUP("*"&amp;D4&amp;"*",'Bank Statement'!C6:E23,3,0)</calculatedColumnFormula>
    </tableColumn>
    <tableColumn id="5" name="Column4" dataDxfId="17" dataCellStyle="Comma">
      <calculatedColumnFormula>C4-E4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H3:L13" totalsRowShown="0" tableBorderDxfId="15">
  <autoFilter ref="H3:L13"/>
  <tableColumns count="5">
    <tableColumn id="1" name="Details" dataDxfId="14"/>
    <tableColumn id="2" name="Amount ($)" dataDxfId="13" dataCellStyle="Comma"/>
    <tableColumn id="3" name="CH.No" dataDxfId="12">
      <calculatedColumnFormula>RIGHT(H4,4)</calculatedColumnFormula>
    </tableColumn>
    <tableColumn id="4" name="Dr. of CB" dataDxfId="11">
      <calculatedColumnFormula>VLOOKUP("*"&amp;J4&amp;"*",'Bank Statement'!C8:D24,2,0)</calculatedColumnFormula>
    </tableColumn>
    <tableColumn id="5" name="Difference" dataDxfId="10">
      <calculatedColumnFormula>I4-K4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showGridLines="0" tabSelected="1" workbookViewId="0">
      <selection activeCell="I5" sqref="I5"/>
    </sheetView>
  </sheetViews>
  <sheetFormatPr defaultRowHeight="15" x14ac:dyDescent="0.25"/>
  <cols>
    <col min="1" max="1" width="9.140625" style="1"/>
    <col min="2" max="2" width="11.28515625" style="1" customWidth="1"/>
    <col min="3" max="3" width="23.42578125" style="1" customWidth="1"/>
    <col min="4" max="4" width="11.28515625" style="5" bestFit="1" customWidth="1"/>
    <col min="5" max="5" width="1.42578125" style="1" customWidth="1"/>
    <col min="6" max="6" width="11.28515625" style="1" customWidth="1"/>
    <col min="7" max="7" width="23.42578125" style="1" customWidth="1"/>
    <col min="8" max="8" width="11.28515625" style="5" bestFit="1" customWidth="1"/>
    <col min="9" max="16384" width="9.140625" style="1"/>
  </cols>
  <sheetData>
    <row r="2" spans="2:8" ht="20.25" x14ac:dyDescent="0.3">
      <c r="B2" s="21" t="s">
        <v>0</v>
      </c>
      <c r="C2" s="21"/>
      <c r="D2" s="21"/>
      <c r="E2" s="21"/>
      <c r="F2" s="21"/>
      <c r="G2" s="21"/>
      <c r="H2" s="21"/>
    </row>
    <row r="3" spans="2:8" ht="9" customHeight="1" x14ac:dyDescent="0.25"/>
    <row r="4" spans="2:8" ht="15.75" x14ac:dyDescent="0.25">
      <c r="B4" s="22" t="s">
        <v>4</v>
      </c>
      <c r="C4" s="22"/>
      <c r="D4" s="22"/>
      <c r="E4" s="2"/>
      <c r="F4" s="22" t="s">
        <v>5</v>
      </c>
      <c r="G4" s="22"/>
      <c r="H4" s="22"/>
    </row>
    <row r="5" spans="2:8" ht="15.75" x14ac:dyDescent="0.25">
      <c r="B5" s="3" t="s">
        <v>1</v>
      </c>
      <c r="C5" s="3" t="s">
        <v>2</v>
      </c>
      <c r="D5" s="4" t="s">
        <v>3</v>
      </c>
      <c r="E5" s="3"/>
      <c r="F5" s="3" t="s">
        <v>1</v>
      </c>
      <c r="G5" s="3" t="s">
        <v>2</v>
      </c>
      <c r="H5" s="4" t="s">
        <v>3</v>
      </c>
    </row>
    <row r="6" spans="2:8" x14ac:dyDescent="0.25">
      <c r="B6" s="12">
        <v>45078</v>
      </c>
      <c r="C6" s="15" t="s">
        <v>6</v>
      </c>
      <c r="D6" s="7">
        <v>186200</v>
      </c>
      <c r="E6" s="6"/>
      <c r="F6" s="12">
        <v>45078</v>
      </c>
      <c r="G6" s="15" t="s">
        <v>14</v>
      </c>
      <c r="H6" s="7">
        <v>24300</v>
      </c>
    </row>
    <row r="7" spans="2:8" x14ac:dyDescent="0.25">
      <c r="B7" s="13">
        <v>45081</v>
      </c>
      <c r="C7" s="14" t="s">
        <v>8</v>
      </c>
      <c r="D7" s="9">
        <v>21200</v>
      </c>
      <c r="E7" s="8"/>
      <c r="F7" s="13">
        <v>45079</v>
      </c>
      <c r="G7" s="14" t="s">
        <v>15</v>
      </c>
      <c r="H7" s="9">
        <v>30700</v>
      </c>
    </row>
    <row r="8" spans="2:8" x14ac:dyDescent="0.25">
      <c r="B8" s="13">
        <v>45086</v>
      </c>
      <c r="C8" s="14" t="s">
        <v>7</v>
      </c>
      <c r="D8" s="9">
        <v>18500</v>
      </c>
      <c r="E8" s="8"/>
      <c r="F8" s="13">
        <v>45082</v>
      </c>
      <c r="G8" s="14" t="s">
        <v>16</v>
      </c>
      <c r="H8" s="9">
        <v>17400</v>
      </c>
    </row>
    <row r="9" spans="2:8" x14ac:dyDescent="0.25">
      <c r="B9" s="13">
        <v>45096</v>
      </c>
      <c r="C9" s="14" t="s">
        <v>9</v>
      </c>
      <c r="D9" s="9">
        <v>11800</v>
      </c>
      <c r="E9" s="8"/>
      <c r="F9" s="13">
        <v>45083</v>
      </c>
      <c r="G9" s="14" t="s">
        <v>17</v>
      </c>
      <c r="H9" s="9">
        <v>1700</v>
      </c>
    </row>
    <row r="10" spans="2:8" x14ac:dyDescent="0.25">
      <c r="B10" s="13">
        <v>45101</v>
      </c>
      <c r="C10" s="14" t="s">
        <v>10</v>
      </c>
      <c r="D10" s="9">
        <v>4700</v>
      </c>
      <c r="E10" s="8"/>
      <c r="F10" s="13">
        <v>45087</v>
      </c>
      <c r="G10" s="14" t="s">
        <v>18</v>
      </c>
      <c r="H10" s="9">
        <v>9500</v>
      </c>
    </row>
    <row r="11" spans="2:8" x14ac:dyDescent="0.25">
      <c r="B11" s="13">
        <v>45104</v>
      </c>
      <c r="C11" s="14" t="s">
        <v>11</v>
      </c>
      <c r="D11" s="9">
        <v>27900</v>
      </c>
      <c r="E11" s="8"/>
      <c r="F11" s="13">
        <v>45091</v>
      </c>
      <c r="G11" s="14" t="s">
        <v>19</v>
      </c>
      <c r="H11" s="9">
        <v>7100</v>
      </c>
    </row>
    <row r="12" spans="2:8" x14ac:dyDescent="0.25">
      <c r="B12" s="13">
        <v>45106</v>
      </c>
      <c r="C12" s="14" t="s">
        <v>12</v>
      </c>
      <c r="D12" s="9">
        <v>9800</v>
      </c>
      <c r="E12" s="8"/>
      <c r="F12" s="13">
        <v>45093</v>
      </c>
      <c r="G12" s="14" t="s">
        <v>22</v>
      </c>
      <c r="H12" s="9">
        <v>16100</v>
      </c>
    </row>
    <row r="13" spans="2:8" x14ac:dyDescent="0.25">
      <c r="B13" s="13">
        <v>45107</v>
      </c>
      <c r="C13" s="14" t="s">
        <v>13</v>
      </c>
      <c r="D13" s="9">
        <v>13400</v>
      </c>
      <c r="E13" s="8"/>
      <c r="F13" s="13">
        <v>45097</v>
      </c>
      <c r="G13" s="14" t="s">
        <v>23</v>
      </c>
      <c r="H13" s="9">
        <v>2500</v>
      </c>
    </row>
    <row r="14" spans="2:8" x14ac:dyDescent="0.25">
      <c r="B14" s="14"/>
      <c r="C14" s="14"/>
      <c r="D14" s="9"/>
      <c r="E14" s="8"/>
      <c r="F14" s="13">
        <v>45098</v>
      </c>
      <c r="G14" s="14" t="s">
        <v>24</v>
      </c>
      <c r="H14" s="9">
        <v>3700</v>
      </c>
    </row>
    <row r="15" spans="2:8" x14ac:dyDescent="0.25">
      <c r="B15" s="14"/>
      <c r="C15" s="14"/>
      <c r="D15" s="9"/>
      <c r="E15" s="8"/>
      <c r="F15" s="13">
        <v>45099</v>
      </c>
      <c r="G15" s="14" t="s">
        <v>25</v>
      </c>
      <c r="H15" s="9">
        <v>1200</v>
      </c>
    </row>
    <row r="16" spans="2:8" x14ac:dyDescent="0.25">
      <c r="B16" s="14"/>
      <c r="C16" s="14"/>
      <c r="D16" s="9"/>
      <c r="E16" s="8"/>
      <c r="F16" s="13">
        <v>45107</v>
      </c>
      <c r="G16" s="16" t="s">
        <v>20</v>
      </c>
      <c r="H16" s="10">
        <f>D17-SUM(H6:H15)</f>
        <v>179300</v>
      </c>
    </row>
    <row r="17" spans="2:8" x14ac:dyDescent="0.25">
      <c r="B17" s="17"/>
      <c r="C17" s="18" t="s">
        <v>21</v>
      </c>
      <c r="D17" s="19">
        <f>SUM(D6:D13)</f>
        <v>293500</v>
      </c>
      <c r="E17" s="11"/>
      <c r="F17" s="17"/>
      <c r="G17" s="18" t="s">
        <v>21</v>
      </c>
      <c r="H17" s="19">
        <f>SUM(H6:H16)</f>
        <v>293500</v>
      </c>
    </row>
  </sheetData>
  <mergeCells count="3">
    <mergeCell ref="B2:H2"/>
    <mergeCell ref="B4:D4"/>
    <mergeCell ref="F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4"/>
  <sheetViews>
    <sheetView showGridLines="0" topLeftCell="A4" workbookViewId="0">
      <selection activeCell="G11" sqref="G11"/>
    </sheetView>
  </sheetViews>
  <sheetFormatPr defaultRowHeight="15" x14ac:dyDescent="0.25"/>
  <cols>
    <col min="1" max="1" width="9.140625" style="1"/>
    <col min="2" max="2" width="11.28515625" style="25" customWidth="1"/>
    <col min="3" max="3" width="36" style="5" bestFit="1" customWidth="1"/>
    <col min="4" max="4" width="11.28515625" style="24" customWidth="1"/>
    <col min="5" max="6" width="11.28515625" style="5" customWidth="1"/>
    <col min="7" max="7" width="11.42578125" style="1" bestFit="1" customWidth="1"/>
    <col min="8" max="16384" width="9.140625" style="1"/>
  </cols>
  <sheetData>
    <row r="4" spans="2:6" ht="20.25" x14ac:dyDescent="0.3">
      <c r="B4" s="23" t="s">
        <v>26</v>
      </c>
      <c r="C4" s="23"/>
      <c r="D4" s="23"/>
      <c r="E4" s="23"/>
      <c r="F4" s="23"/>
    </row>
    <row r="5" spans="2:6" ht="4.5" customHeight="1" x14ac:dyDescent="0.25"/>
    <row r="6" spans="2:6" ht="15.75" x14ac:dyDescent="0.25">
      <c r="B6" s="26" t="s">
        <v>1</v>
      </c>
      <c r="C6" s="20" t="s">
        <v>27</v>
      </c>
      <c r="D6" s="20" t="s">
        <v>28</v>
      </c>
      <c r="E6" s="20" t="s">
        <v>29</v>
      </c>
      <c r="F6" s="20" t="s">
        <v>30</v>
      </c>
    </row>
    <row r="7" spans="2:6" x14ac:dyDescent="0.25">
      <c r="B7" s="30">
        <v>45078</v>
      </c>
      <c r="C7" s="33" t="s">
        <v>31</v>
      </c>
      <c r="D7" s="36"/>
      <c r="E7" s="7"/>
      <c r="F7" s="7">
        <v>186200</v>
      </c>
    </row>
    <row r="8" spans="2:6" x14ac:dyDescent="0.25">
      <c r="B8" s="31">
        <v>45082</v>
      </c>
      <c r="C8" s="34" t="s">
        <v>32</v>
      </c>
      <c r="D8" s="37">
        <v>24300</v>
      </c>
      <c r="E8" s="9"/>
      <c r="F8" s="9">
        <f>F7-D8+E8</f>
        <v>161900</v>
      </c>
    </row>
    <row r="9" spans="2:6" x14ac:dyDescent="0.25">
      <c r="B9" s="31">
        <v>45082</v>
      </c>
      <c r="C9" s="34" t="s">
        <v>33</v>
      </c>
      <c r="D9" s="37"/>
      <c r="E9" s="9">
        <v>2600</v>
      </c>
      <c r="F9" s="9">
        <f t="shared" ref="F9:F24" si="0">F8-D9+E9</f>
        <v>164500</v>
      </c>
    </row>
    <row r="10" spans="2:6" x14ac:dyDescent="0.25">
      <c r="B10" s="31">
        <v>45082</v>
      </c>
      <c r="C10" s="34" t="s">
        <v>34</v>
      </c>
      <c r="D10" s="37"/>
      <c r="E10" s="9">
        <v>21200</v>
      </c>
      <c r="F10" s="9">
        <f t="shared" si="0"/>
        <v>185700</v>
      </c>
    </row>
    <row r="11" spans="2:6" x14ac:dyDescent="0.25">
      <c r="B11" s="31">
        <v>45085</v>
      </c>
      <c r="C11" s="34" t="s">
        <v>35</v>
      </c>
      <c r="D11" s="37">
        <v>17400</v>
      </c>
      <c r="E11" s="9"/>
      <c r="F11" s="9">
        <f t="shared" si="0"/>
        <v>168300</v>
      </c>
    </row>
    <row r="12" spans="2:6" x14ac:dyDescent="0.25">
      <c r="B12" s="31">
        <v>45087</v>
      </c>
      <c r="C12" s="34" t="s">
        <v>36</v>
      </c>
      <c r="D12" s="37">
        <v>1700</v>
      </c>
      <c r="E12" s="9"/>
      <c r="F12" s="9">
        <f t="shared" si="0"/>
        <v>166600</v>
      </c>
    </row>
    <row r="13" spans="2:6" x14ac:dyDescent="0.25">
      <c r="B13" s="31">
        <v>45090</v>
      </c>
      <c r="C13" s="34" t="s">
        <v>37</v>
      </c>
      <c r="D13" s="37"/>
      <c r="E13" s="9">
        <v>18500</v>
      </c>
      <c r="F13" s="9">
        <f t="shared" si="0"/>
        <v>185100</v>
      </c>
    </row>
    <row r="14" spans="2:6" x14ac:dyDescent="0.25">
      <c r="B14" s="31">
        <v>45091</v>
      </c>
      <c r="C14" s="34" t="s">
        <v>38</v>
      </c>
      <c r="D14" s="37">
        <v>3200</v>
      </c>
      <c r="E14" s="9"/>
      <c r="F14" s="9">
        <f t="shared" si="0"/>
        <v>181900</v>
      </c>
    </row>
    <row r="15" spans="2:6" x14ac:dyDescent="0.25">
      <c r="B15" s="31">
        <v>45097</v>
      </c>
      <c r="C15" s="34" t="s">
        <v>39</v>
      </c>
      <c r="D15" s="37">
        <v>30700</v>
      </c>
      <c r="E15" s="9"/>
      <c r="F15" s="9">
        <f t="shared" si="0"/>
        <v>151200</v>
      </c>
    </row>
    <row r="16" spans="2:6" x14ac:dyDescent="0.25">
      <c r="B16" s="31">
        <v>45097</v>
      </c>
      <c r="C16" s="34" t="s">
        <v>40</v>
      </c>
      <c r="D16" s="37"/>
      <c r="E16" s="9">
        <v>11800</v>
      </c>
      <c r="F16" s="9">
        <f t="shared" si="0"/>
        <v>163000</v>
      </c>
    </row>
    <row r="17" spans="2:8" x14ac:dyDescent="0.25">
      <c r="B17" s="31">
        <v>45098</v>
      </c>
      <c r="C17" s="34" t="s">
        <v>51</v>
      </c>
      <c r="D17" s="37">
        <v>9500</v>
      </c>
      <c r="E17" s="9"/>
      <c r="F17" s="9">
        <f t="shared" si="0"/>
        <v>153500</v>
      </c>
    </row>
    <row r="18" spans="2:8" x14ac:dyDescent="0.25">
      <c r="B18" s="31">
        <v>45098</v>
      </c>
      <c r="C18" s="34" t="s">
        <v>41</v>
      </c>
      <c r="D18" s="37">
        <v>16100</v>
      </c>
      <c r="E18" s="9"/>
      <c r="F18" s="9">
        <f t="shared" si="0"/>
        <v>137400</v>
      </c>
    </row>
    <row r="19" spans="2:8" x14ac:dyDescent="0.25">
      <c r="B19" s="31">
        <v>45101</v>
      </c>
      <c r="C19" s="34" t="s">
        <v>38</v>
      </c>
      <c r="D19" s="37">
        <v>1800</v>
      </c>
      <c r="E19" s="9"/>
      <c r="F19" s="9">
        <f t="shared" si="0"/>
        <v>135600</v>
      </c>
    </row>
    <row r="20" spans="2:8" x14ac:dyDescent="0.25">
      <c r="B20" s="31">
        <v>45104</v>
      </c>
      <c r="C20" s="34" t="s">
        <v>42</v>
      </c>
      <c r="D20" s="37"/>
      <c r="E20" s="9">
        <v>4700</v>
      </c>
      <c r="F20" s="9">
        <f t="shared" si="0"/>
        <v>140300</v>
      </c>
    </row>
    <row r="21" spans="2:8" x14ac:dyDescent="0.25">
      <c r="B21" s="31">
        <v>45105</v>
      </c>
      <c r="C21" s="34" t="s">
        <v>43</v>
      </c>
      <c r="D21" s="37">
        <v>8800</v>
      </c>
      <c r="E21" s="9"/>
      <c r="F21" s="9">
        <f t="shared" si="0"/>
        <v>131500</v>
      </c>
    </row>
    <row r="22" spans="2:8" x14ac:dyDescent="0.25">
      <c r="B22" s="31">
        <v>45106</v>
      </c>
      <c r="C22" s="34" t="s">
        <v>44</v>
      </c>
      <c r="D22" s="37">
        <v>1200</v>
      </c>
      <c r="E22" s="9"/>
      <c r="F22" s="9">
        <f t="shared" si="0"/>
        <v>130300</v>
      </c>
    </row>
    <row r="23" spans="2:8" x14ac:dyDescent="0.25">
      <c r="B23" s="31">
        <v>45106</v>
      </c>
      <c r="C23" s="34" t="s">
        <v>45</v>
      </c>
      <c r="D23" s="37"/>
      <c r="E23" s="9">
        <v>27900</v>
      </c>
      <c r="F23" s="9">
        <f t="shared" si="0"/>
        <v>158200</v>
      </c>
    </row>
    <row r="24" spans="2:8" x14ac:dyDescent="0.25">
      <c r="B24" s="32">
        <v>45107</v>
      </c>
      <c r="C24" s="35" t="s">
        <v>46</v>
      </c>
      <c r="D24" s="38">
        <v>2500</v>
      </c>
      <c r="E24" s="29"/>
      <c r="F24" s="29">
        <f t="shared" si="0"/>
        <v>155700</v>
      </c>
      <c r="G24" s="5"/>
      <c r="H24" s="39"/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1"/>
  <sheetViews>
    <sheetView showGridLines="0" topLeftCell="A2" workbookViewId="0">
      <selection activeCell="F5" sqref="F5"/>
    </sheetView>
  </sheetViews>
  <sheetFormatPr defaultRowHeight="15" x14ac:dyDescent="0.25"/>
  <cols>
    <col min="1" max="2" width="9.140625" style="1"/>
    <col min="3" max="3" width="31.85546875" style="1" customWidth="1"/>
    <col min="4" max="4" width="0" style="1" hidden="1" customWidth="1"/>
    <col min="5" max="5" width="9.42578125" style="24" bestFit="1" customWidth="1"/>
    <col min="6" max="6" width="11.42578125" style="1" bestFit="1" customWidth="1"/>
    <col min="7" max="16384" width="9.140625" style="1"/>
  </cols>
  <sheetData>
    <row r="3" spans="2:6" ht="18.75" x14ac:dyDescent="0.3">
      <c r="B3" s="40" t="s">
        <v>47</v>
      </c>
      <c r="C3" s="40"/>
      <c r="D3" s="40"/>
      <c r="E3" s="40"/>
      <c r="F3" s="40"/>
    </row>
    <row r="4" spans="2:6" ht="6.75" customHeight="1" x14ac:dyDescent="0.25"/>
    <row r="5" spans="2:6" ht="15.75" x14ac:dyDescent="0.25">
      <c r="B5" s="67" t="s">
        <v>48</v>
      </c>
      <c r="C5" s="43"/>
      <c r="D5" s="43"/>
      <c r="E5" s="64"/>
      <c r="F5" s="72">
        <f>'Company Cashbook'!H16</f>
        <v>179300</v>
      </c>
    </row>
    <row r="6" spans="2:6" x14ac:dyDescent="0.25">
      <c r="B6" s="44" t="s">
        <v>49</v>
      </c>
      <c r="C6" s="8"/>
      <c r="D6" s="52"/>
      <c r="E6" s="28"/>
      <c r="F6" s="14"/>
    </row>
    <row r="7" spans="2:6" x14ac:dyDescent="0.25">
      <c r="B7" s="14"/>
      <c r="C7" s="59" t="str">
        <f>'W-1 (BS to CB)'!H25</f>
        <v>Dividend Income - Online Transfer</v>
      </c>
      <c r="D7" s="68"/>
      <c r="E7" s="36">
        <f>'W-1 (BS to CB)'!I25</f>
        <v>2600</v>
      </c>
      <c r="F7" s="14"/>
    </row>
    <row r="8" spans="2:6" x14ac:dyDescent="0.25">
      <c r="B8" s="14"/>
      <c r="C8" s="60" t="str">
        <f>'W-2 (CB to BS)'!H9</f>
        <v>Mr. John - 7850</v>
      </c>
      <c r="D8" s="69"/>
      <c r="E8" s="37">
        <f>'W-2 (CB to BS)'!I9</f>
        <v>7100</v>
      </c>
      <c r="F8" s="14"/>
    </row>
    <row r="9" spans="2:6" x14ac:dyDescent="0.25">
      <c r="B9" s="14"/>
      <c r="C9" s="61" t="str">
        <f>'W-2 (CB to BS)'!H12</f>
        <v>Mr. Zubair AUS - 7952</v>
      </c>
      <c r="D9" s="70"/>
      <c r="E9" s="38">
        <f>'W-2 (CB to BS)'!I12</f>
        <v>3700</v>
      </c>
      <c r="F9" s="14"/>
    </row>
    <row r="10" spans="2:6" x14ac:dyDescent="0.25">
      <c r="B10" s="14"/>
      <c r="C10" s="53"/>
      <c r="D10" s="53"/>
      <c r="E10" s="28"/>
      <c r="F10" s="66">
        <f>SUM(E7:E9)</f>
        <v>13400</v>
      </c>
    </row>
    <row r="11" spans="2:6" x14ac:dyDescent="0.25">
      <c r="B11" s="14"/>
      <c r="C11" s="53"/>
      <c r="D11" s="53"/>
      <c r="E11" s="28"/>
      <c r="F11" s="14"/>
    </row>
    <row r="12" spans="2:6" x14ac:dyDescent="0.25">
      <c r="B12" s="44" t="s">
        <v>64</v>
      </c>
      <c r="C12" s="71"/>
      <c r="D12" s="8"/>
      <c r="E12" s="28"/>
      <c r="F12" s="14"/>
    </row>
    <row r="13" spans="2:6" x14ac:dyDescent="0.25">
      <c r="B13" s="14"/>
      <c r="C13" s="62" t="str">
        <f>'W-1 (BS to CB)'!B28</f>
        <v>Bank Charges</v>
      </c>
      <c r="D13" s="62"/>
      <c r="E13" s="36">
        <f>'W-1 (BS to CB)'!C28</f>
        <v>3200</v>
      </c>
      <c r="F13" s="14"/>
    </row>
    <row r="14" spans="2:6" x14ac:dyDescent="0.25">
      <c r="B14" s="14"/>
      <c r="C14" s="53" t="str">
        <f>'W-1 (BS to CB)'!B32</f>
        <v>Bank Charges</v>
      </c>
      <c r="D14" s="53"/>
      <c r="E14" s="37">
        <f>'W-1 (BS to CB)'!C32</f>
        <v>1800</v>
      </c>
      <c r="F14" s="14"/>
    </row>
    <row r="15" spans="2:6" x14ac:dyDescent="0.25">
      <c r="B15" s="14"/>
      <c r="C15" s="53" t="str">
        <f>'W-1 (BS to CB)'!B33</f>
        <v>Direct Debit</v>
      </c>
      <c r="D15" s="53"/>
      <c r="E15" s="37">
        <f>'W-1 (BS to CB)'!C33</f>
        <v>8800</v>
      </c>
      <c r="F15" s="66">
        <f>-SUM(E13:E18)</f>
        <v>-37000</v>
      </c>
    </row>
    <row r="16" spans="2:6" x14ac:dyDescent="0.25">
      <c r="B16" s="14"/>
      <c r="C16" s="54" t="str">
        <f>'W-2 (CB to BS)'!B10</f>
        <v>Mrs. Husna - 7986</v>
      </c>
      <c r="D16" s="54"/>
      <c r="E16" s="37">
        <f>'W-2 (CB to BS)'!C10</f>
        <v>9800</v>
      </c>
      <c r="F16" s="66"/>
    </row>
    <row r="17" spans="2:8" x14ac:dyDescent="0.25">
      <c r="B17" s="14"/>
      <c r="C17" s="63" t="str">
        <f>'W-2 (CB to BS)'!B11</f>
        <v>Mr. Arshad - 7987</v>
      </c>
      <c r="D17" s="63"/>
      <c r="E17" s="38">
        <f>'W-2 (CB to BS)'!C11</f>
        <v>13400</v>
      </c>
      <c r="F17" s="66"/>
    </row>
    <row r="18" spans="2:8" x14ac:dyDescent="0.25">
      <c r="B18" s="14"/>
      <c r="C18" s="42"/>
      <c r="D18" s="42"/>
      <c r="E18" s="28"/>
      <c r="F18" s="14"/>
    </row>
    <row r="19" spans="2:8" x14ac:dyDescent="0.25">
      <c r="B19" s="46"/>
      <c r="C19" s="55"/>
      <c r="D19" s="55"/>
      <c r="E19" s="28"/>
      <c r="F19" s="14"/>
    </row>
    <row r="20" spans="2:8" ht="15.75" x14ac:dyDescent="0.25">
      <c r="B20" s="56" t="s">
        <v>50</v>
      </c>
      <c r="C20" s="57"/>
      <c r="D20" s="58"/>
      <c r="E20" s="65"/>
      <c r="F20" s="73">
        <f>F5+F10+F15</f>
        <v>155700</v>
      </c>
      <c r="G20" s="1">
        <f>'Bank Statement'!F24</f>
        <v>155700</v>
      </c>
      <c r="H20" s="39">
        <f>F20-G20</f>
        <v>0</v>
      </c>
    </row>
    <row r="21" spans="2:8" x14ac:dyDescent="0.25">
      <c r="B21" s="41"/>
      <c r="C21" s="41"/>
      <c r="D21" s="41"/>
    </row>
  </sheetData>
  <mergeCells count="13">
    <mergeCell ref="B20:D20"/>
    <mergeCell ref="B21:D21"/>
    <mergeCell ref="C19:D19"/>
    <mergeCell ref="C18:D18"/>
    <mergeCell ref="C15:D15"/>
    <mergeCell ref="C14:D14"/>
    <mergeCell ref="C11:D11"/>
    <mergeCell ref="B5:D5"/>
    <mergeCell ref="C7:D7"/>
    <mergeCell ref="C8:D8"/>
    <mergeCell ref="C9:D9"/>
    <mergeCell ref="C10:D10"/>
    <mergeCell ref="B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showGridLines="0" workbookViewId="0">
      <selection activeCell="F6" sqref="F6"/>
    </sheetView>
  </sheetViews>
  <sheetFormatPr defaultRowHeight="15" x14ac:dyDescent="0.25"/>
  <cols>
    <col min="2" max="2" width="36" bestFit="1" customWidth="1"/>
    <col min="3" max="3" width="12.140625" customWidth="1"/>
    <col min="4" max="4" width="13" bestFit="1" customWidth="1"/>
    <col min="5" max="5" width="10.5703125" customWidth="1"/>
    <col min="6" max="6" width="12.5703125" customWidth="1"/>
    <col min="8" max="8" width="32" bestFit="1" customWidth="1"/>
    <col min="11" max="11" width="10.85546875" bestFit="1" customWidth="1"/>
    <col min="12" max="12" width="12.5703125" customWidth="1"/>
  </cols>
  <sheetData>
    <row r="2" spans="2:4" ht="15.75" x14ac:dyDescent="0.25">
      <c r="B2" s="20" t="s">
        <v>27</v>
      </c>
      <c r="C2" s="20" t="s">
        <v>28</v>
      </c>
      <c r="D2" s="20" t="s">
        <v>29</v>
      </c>
    </row>
    <row r="3" spans="2:4" hidden="1" x14ac:dyDescent="0.25">
      <c r="B3" s="33" t="s">
        <v>31</v>
      </c>
      <c r="C3" s="36"/>
      <c r="D3" s="7"/>
    </row>
    <row r="4" spans="2:4" hidden="1" x14ac:dyDescent="0.25">
      <c r="B4" s="34" t="s">
        <v>32</v>
      </c>
      <c r="C4" s="37">
        <v>24300</v>
      </c>
      <c r="D4" s="9"/>
    </row>
    <row r="5" spans="2:4" x14ac:dyDescent="0.25">
      <c r="B5" s="34" t="s">
        <v>33</v>
      </c>
      <c r="C5" s="37"/>
      <c r="D5" s="9">
        <v>2600</v>
      </c>
    </row>
    <row r="6" spans="2:4" x14ac:dyDescent="0.25">
      <c r="B6" s="34" t="s">
        <v>34</v>
      </c>
      <c r="C6" s="37"/>
      <c r="D6" s="9">
        <v>21200</v>
      </c>
    </row>
    <row r="7" spans="2:4" hidden="1" x14ac:dyDescent="0.25">
      <c r="B7" s="34" t="s">
        <v>35</v>
      </c>
      <c r="C7" s="37">
        <v>17400</v>
      </c>
      <c r="D7" s="9"/>
    </row>
    <row r="8" spans="2:4" hidden="1" x14ac:dyDescent="0.25">
      <c r="B8" s="34" t="s">
        <v>36</v>
      </c>
      <c r="C8" s="37">
        <v>1700</v>
      </c>
      <c r="D8" s="9"/>
    </row>
    <row r="9" spans="2:4" x14ac:dyDescent="0.25">
      <c r="B9" s="34" t="s">
        <v>37</v>
      </c>
      <c r="C9" s="37"/>
      <c r="D9" s="9">
        <v>18500</v>
      </c>
    </row>
    <row r="10" spans="2:4" hidden="1" x14ac:dyDescent="0.25">
      <c r="B10" s="34" t="s">
        <v>38</v>
      </c>
      <c r="C10" s="37">
        <v>3200</v>
      </c>
      <c r="D10" s="9"/>
    </row>
    <row r="11" spans="2:4" hidden="1" x14ac:dyDescent="0.25">
      <c r="B11" s="34" t="s">
        <v>39</v>
      </c>
      <c r="C11" s="37">
        <v>30700</v>
      </c>
      <c r="D11" s="9"/>
    </row>
    <row r="12" spans="2:4" x14ac:dyDescent="0.25">
      <c r="B12" s="34" t="s">
        <v>40</v>
      </c>
      <c r="C12" s="37"/>
      <c r="D12" s="9">
        <v>11800</v>
      </c>
    </row>
    <row r="13" spans="2:4" hidden="1" x14ac:dyDescent="0.25">
      <c r="B13" s="34" t="s">
        <v>36</v>
      </c>
      <c r="C13" s="37">
        <v>9500</v>
      </c>
      <c r="D13" s="9"/>
    </row>
    <row r="14" spans="2:4" hidden="1" x14ac:dyDescent="0.25">
      <c r="B14" s="34" t="s">
        <v>41</v>
      </c>
      <c r="C14" s="37">
        <v>16100</v>
      </c>
      <c r="D14" s="9"/>
    </row>
    <row r="15" spans="2:4" hidden="1" x14ac:dyDescent="0.25">
      <c r="B15" s="34" t="s">
        <v>38</v>
      </c>
      <c r="C15" s="37">
        <v>1800</v>
      </c>
      <c r="D15" s="9"/>
    </row>
    <row r="16" spans="2:4" x14ac:dyDescent="0.25">
      <c r="B16" s="34" t="s">
        <v>42</v>
      </c>
      <c r="C16" s="37"/>
      <c r="D16" s="9">
        <v>4700</v>
      </c>
    </row>
    <row r="17" spans="2:12" hidden="1" x14ac:dyDescent="0.25">
      <c r="B17" s="34" t="s">
        <v>43</v>
      </c>
      <c r="C17" s="37">
        <v>8800</v>
      </c>
      <c r="D17" s="9"/>
    </row>
    <row r="18" spans="2:12" hidden="1" x14ac:dyDescent="0.25">
      <c r="B18" s="34" t="s">
        <v>44</v>
      </c>
      <c r="C18" s="37">
        <v>1200</v>
      </c>
      <c r="D18" s="9"/>
    </row>
    <row r="19" spans="2:12" x14ac:dyDescent="0.25">
      <c r="B19" s="35" t="s">
        <v>45</v>
      </c>
      <c r="C19" s="38"/>
      <c r="D19" s="29">
        <v>27900</v>
      </c>
    </row>
    <row r="20" spans="2:12" hidden="1" x14ac:dyDescent="0.25">
      <c r="B20" s="34" t="s">
        <v>46</v>
      </c>
      <c r="C20" s="37">
        <v>2500</v>
      </c>
      <c r="D20" s="9"/>
    </row>
    <row r="21" spans="2:12" x14ac:dyDescent="0.25">
      <c r="B21" s="27"/>
      <c r="C21" s="28"/>
      <c r="D21" s="27"/>
    </row>
    <row r="22" spans="2:12" x14ac:dyDescent="0.25">
      <c r="B22" s="27"/>
      <c r="C22" s="28"/>
      <c r="D22" s="27"/>
    </row>
    <row r="24" spans="2:12" x14ac:dyDescent="0.25">
      <c r="B24" t="s">
        <v>2</v>
      </c>
      <c r="C24" t="s">
        <v>28</v>
      </c>
      <c r="D24" t="s">
        <v>52</v>
      </c>
      <c r="E24" t="s">
        <v>53</v>
      </c>
      <c r="F24" t="s">
        <v>58</v>
      </c>
      <c r="H24" t="s">
        <v>2</v>
      </c>
      <c r="I24" t="s">
        <v>29</v>
      </c>
      <c r="J24" t="s">
        <v>56</v>
      </c>
      <c r="K24" t="s">
        <v>57</v>
      </c>
      <c r="L24" t="s">
        <v>58</v>
      </c>
    </row>
    <row r="25" spans="2:12" x14ac:dyDescent="0.25">
      <c r="B25" s="80" t="s">
        <v>32</v>
      </c>
      <c r="C25" s="80">
        <v>24300</v>
      </c>
      <c r="D25" s="80">
        <v>7864</v>
      </c>
      <c r="E25" s="80">
        <f>VLOOKUP("*"&amp;D25&amp;"*",'Company Cashbook'!$G$6:$H$15,2,0)</f>
        <v>24300</v>
      </c>
      <c r="F25" s="80">
        <f>C25-E25</f>
        <v>0</v>
      </c>
      <c r="H25" s="80" t="s">
        <v>33</v>
      </c>
      <c r="I25" s="80">
        <v>2600</v>
      </c>
      <c r="J25" s="80" t="str">
        <f t="shared" ref="J25:J29" si="0">RIGHT(H25,4)</f>
        <v>sfer</v>
      </c>
      <c r="K25" s="80" t="e">
        <f>VLOOKUP("*"&amp;J25&amp;"*",'Company Cashbook'!$C$7:$D$13,2,0)</f>
        <v>#N/A</v>
      </c>
      <c r="L25" s="80" t="e">
        <f>K25-I25</f>
        <v>#N/A</v>
      </c>
    </row>
    <row r="26" spans="2:12" x14ac:dyDescent="0.25">
      <c r="B26" s="74" t="s">
        <v>35</v>
      </c>
      <c r="C26" s="74">
        <v>17400</v>
      </c>
      <c r="D26" s="74">
        <v>7866</v>
      </c>
      <c r="E26" s="74">
        <f>VLOOKUP("*"&amp;D26&amp;"*",'Company Cashbook'!$G$6:$H$15,2,0)</f>
        <v>17400</v>
      </c>
      <c r="F26" s="74">
        <f t="shared" ref="F26:F35" si="1">C26-E26</f>
        <v>0</v>
      </c>
      <c r="H26" s="74" t="s">
        <v>34</v>
      </c>
      <c r="I26" s="74">
        <v>21200</v>
      </c>
      <c r="J26" s="74" t="str">
        <f t="shared" si="0"/>
        <v>7981</v>
      </c>
      <c r="K26" s="74">
        <f>VLOOKUP("*"&amp;J26&amp;"*",'Company Cashbook'!$C$7:$D$13,2,0)</f>
        <v>21200</v>
      </c>
      <c r="L26" s="74">
        <f t="shared" ref="L26:L30" si="2">K26-I26</f>
        <v>0</v>
      </c>
    </row>
    <row r="27" spans="2:12" x14ac:dyDescent="0.25">
      <c r="B27" s="74" t="s">
        <v>36</v>
      </c>
      <c r="C27" s="74">
        <v>1700</v>
      </c>
      <c r="D27" s="74">
        <v>7867</v>
      </c>
      <c r="E27" s="74">
        <f>VLOOKUP("*"&amp;D27&amp;"*",'Company Cashbook'!$G$6:$H$15,2,0)</f>
        <v>1700</v>
      </c>
      <c r="F27" s="74">
        <f t="shared" si="1"/>
        <v>0</v>
      </c>
      <c r="H27" s="74" t="s">
        <v>37</v>
      </c>
      <c r="I27" s="74">
        <v>18500</v>
      </c>
      <c r="J27" s="74" t="str">
        <f t="shared" si="0"/>
        <v>7982</v>
      </c>
      <c r="K27" s="74">
        <f>VLOOKUP("*"&amp;J27&amp;"*",'Company Cashbook'!$C$7:$D$13,2,0)</f>
        <v>18500</v>
      </c>
      <c r="L27" s="74">
        <f t="shared" si="2"/>
        <v>0</v>
      </c>
    </row>
    <row r="28" spans="2:12" x14ac:dyDescent="0.25">
      <c r="B28" s="74" t="s">
        <v>38</v>
      </c>
      <c r="C28" s="74">
        <v>3200</v>
      </c>
      <c r="D28" s="81" t="s">
        <v>54</v>
      </c>
      <c r="E28" s="74" t="e">
        <f>VLOOKUP("*"&amp;D28&amp;"*",'Company Cashbook'!G6:H15,2,0)</f>
        <v>#N/A</v>
      </c>
      <c r="F28" s="74" t="e">
        <f t="shared" si="1"/>
        <v>#N/A</v>
      </c>
      <c r="H28" s="74" t="s">
        <v>40</v>
      </c>
      <c r="I28" s="74">
        <v>11800</v>
      </c>
      <c r="J28" s="74" t="str">
        <f t="shared" si="0"/>
        <v>7983</v>
      </c>
      <c r="K28" s="74">
        <f>VLOOKUP("*"&amp;J28&amp;"*",'Company Cashbook'!$C$7:$D$13,2,0)</f>
        <v>11800</v>
      </c>
      <c r="L28" s="74">
        <f t="shared" si="2"/>
        <v>0</v>
      </c>
    </row>
    <row r="29" spans="2:12" x14ac:dyDescent="0.25">
      <c r="B29" s="74" t="s">
        <v>39</v>
      </c>
      <c r="C29" s="74">
        <v>30700</v>
      </c>
      <c r="D29" s="74">
        <v>7865</v>
      </c>
      <c r="E29" s="74">
        <f>VLOOKUP("*"&amp;D29&amp;"*",'Company Cashbook'!$G$6:$H$15,2,0)</f>
        <v>30700</v>
      </c>
      <c r="F29" s="74">
        <f t="shared" si="1"/>
        <v>0</v>
      </c>
      <c r="H29" s="74" t="s">
        <v>42</v>
      </c>
      <c r="I29" s="74">
        <v>4700</v>
      </c>
      <c r="J29" s="74" t="str">
        <f t="shared" si="0"/>
        <v>7984</v>
      </c>
      <c r="K29" s="74">
        <f>VLOOKUP("*"&amp;J29&amp;"*",'Company Cashbook'!$C$7:$D$13,2,0)</f>
        <v>4700</v>
      </c>
      <c r="L29" s="74">
        <f t="shared" si="2"/>
        <v>0</v>
      </c>
    </row>
    <row r="30" spans="2:12" x14ac:dyDescent="0.25">
      <c r="B30" s="74" t="s">
        <v>51</v>
      </c>
      <c r="C30" s="74">
        <v>9500</v>
      </c>
      <c r="D30" s="74">
        <v>7868</v>
      </c>
      <c r="E30" s="74">
        <f>VLOOKUP("*"&amp;D30&amp;"*",'Company Cashbook'!$G$6:$H$15,2,0)</f>
        <v>9500</v>
      </c>
      <c r="F30" s="74">
        <f t="shared" si="1"/>
        <v>0</v>
      </c>
      <c r="H30" s="76" t="s">
        <v>45</v>
      </c>
      <c r="I30" s="76">
        <v>27900</v>
      </c>
      <c r="J30" s="76" t="str">
        <f>RIGHT(H30,4)</f>
        <v>7985</v>
      </c>
      <c r="K30" s="76">
        <f>VLOOKUP("*"&amp;J30&amp;"*",'Company Cashbook'!$C$7:$D$13,2,0)</f>
        <v>27900</v>
      </c>
      <c r="L30" s="76">
        <f t="shared" si="2"/>
        <v>0</v>
      </c>
    </row>
    <row r="31" spans="2:12" x14ac:dyDescent="0.25">
      <c r="B31" s="74" t="s">
        <v>41</v>
      </c>
      <c r="C31" s="74">
        <v>16100</v>
      </c>
      <c r="D31" s="74">
        <v>7870</v>
      </c>
      <c r="E31" s="74">
        <f>VLOOKUP("*"&amp;D31&amp;"*",'Company Cashbook'!$G$6:$H$15,2,0)</f>
        <v>16100</v>
      </c>
      <c r="F31" s="74">
        <f t="shared" si="1"/>
        <v>0</v>
      </c>
    </row>
    <row r="32" spans="2:12" x14ac:dyDescent="0.25">
      <c r="B32" s="74" t="s">
        <v>38</v>
      </c>
      <c r="C32" s="74">
        <v>1800</v>
      </c>
      <c r="D32" s="81" t="s">
        <v>54</v>
      </c>
      <c r="E32" s="74" t="e">
        <f>VLOOKUP("*"&amp;D32&amp;"*",'Company Cashbook'!$G$6:$H$15,2,0)</f>
        <v>#N/A</v>
      </c>
      <c r="F32" s="74" t="e">
        <f t="shared" si="1"/>
        <v>#N/A</v>
      </c>
    </row>
    <row r="33" spans="2:6" x14ac:dyDescent="0.25">
      <c r="B33" s="74" t="s">
        <v>43</v>
      </c>
      <c r="C33" s="74">
        <v>8800</v>
      </c>
      <c r="D33" s="81" t="s">
        <v>54</v>
      </c>
      <c r="E33" s="74" t="e">
        <f>VLOOKUP("*"&amp;D33&amp;"*",'Company Cashbook'!$G$6:$H$15,2,0)</f>
        <v>#N/A</v>
      </c>
      <c r="F33" s="74" t="e">
        <f t="shared" si="1"/>
        <v>#N/A</v>
      </c>
    </row>
    <row r="34" spans="2:6" x14ac:dyDescent="0.25">
      <c r="B34" s="74" t="s">
        <v>44</v>
      </c>
      <c r="C34" s="74">
        <v>1200</v>
      </c>
      <c r="D34" s="74">
        <v>7873</v>
      </c>
      <c r="E34" s="74">
        <f>VLOOKUP("*"&amp;D34&amp;"*",'Company Cashbook'!$G$6:$H$15,2,0)</f>
        <v>1200</v>
      </c>
      <c r="F34" s="74">
        <f t="shared" si="1"/>
        <v>0</v>
      </c>
    </row>
    <row r="35" spans="2:6" x14ac:dyDescent="0.25">
      <c r="B35" s="76" t="s">
        <v>46</v>
      </c>
      <c r="C35" s="76">
        <v>2500</v>
      </c>
      <c r="D35" s="76">
        <v>7871</v>
      </c>
      <c r="E35" s="76">
        <f>VLOOKUP("*"&amp;D35&amp;"*",'Company Cashbook'!$G$6:$H$15,2,0)</f>
        <v>2500</v>
      </c>
      <c r="F35" s="76">
        <f t="shared" si="1"/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3"/>
  <sheetViews>
    <sheetView showGridLines="0" workbookViewId="0">
      <selection activeCell="F5" sqref="F5"/>
    </sheetView>
  </sheetViews>
  <sheetFormatPr defaultRowHeight="15" x14ac:dyDescent="0.25"/>
  <cols>
    <col min="2" max="2" width="18.140625" bestFit="1" customWidth="1"/>
    <col min="3" max="3" width="12.42578125" bestFit="1" customWidth="1"/>
    <col min="4" max="6" width="12.42578125" customWidth="1"/>
    <col min="7" max="7" width="2.7109375" customWidth="1"/>
    <col min="8" max="8" width="21.140625" bestFit="1" customWidth="1"/>
    <col min="9" max="9" width="17.7109375" bestFit="1" customWidth="1"/>
    <col min="10" max="10" width="8.85546875" bestFit="1" customWidth="1"/>
    <col min="11" max="11" width="10.7109375" customWidth="1"/>
    <col min="12" max="12" width="12.5703125" customWidth="1"/>
  </cols>
  <sheetData>
    <row r="3" spans="2:12" ht="15.75" x14ac:dyDescent="0.25">
      <c r="B3" s="48" t="s">
        <v>59</v>
      </c>
      <c r="C3" s="48" t="s">
        <v>55</v>
      </c>
      <c r="D3" t="s">
        <v>61</v>
      </c>
      <c r="E3" t="s">
        <v>62</v>
      </c>
      <c r="F3" t="s">
        <v>63</v>
      </c>
      <c r="H3" s="49" t="s">
        <v>2</v>
      </c>
      <c r="I3" s="4" t="s">
        <v>3</v>
      </c>
      <c r="J3" t="s">
        <v>52</v>
      </c>
      <c r="K3" t="s">
        <v>57</v>
      </c>
      <c r="L3" t="s">
        <v>58</v>
      </c>
    </row>
    <row r="4" spans="2:12" ht="15.75" x14ac:dyDescent="0.25">
      <c r="B4" s="3" t="s">
        <v>2</v>
      </c>
      <c r="C4" s="4" t="s">
        <v>3</v>
      </c>
      <c r="D4" s="47" t="s">
        <v>52</v>
      </c>
      <c r="E4" s="47" t="s">
        <v>60</v>
      </c>
      <c r="F4" s="47" t="s">
        <v>58</v>
      </c>
      <c r="H4" s="50" t="s">
        <v>14</v>
      </c>
      <c r="I4" s="7">
        <v>24300</v>
      </c>
      <c r="J4" s="74" t="str">
        <f>RIGHT(H4,4)</f>
        <v>7864</v>
      </c>
      <c r="K4" s="74">
        <f>VLOOKUP("*"&amp;J4&amp;"*",'Bank Statement'!C8:D24,2,0)</f>
        <v>24300</v>
      </c>
      <c r="L4" s="75">
        <f>I4-K4</f>
        <v>0</v>
      </c>
    </row>
    <row r="5" spans="2:12" x14ac:dyDescent="0.25">
      <c r="B5" s="14" t="s">
        <v>8</v>
      </c>
      <c r="C5" s="9">
        <v>21200</v>
      </c>
      <c r="D5" s="34" t="str">
        <f>RIGHT(B5,4)</f>
        <v>7981</v>
      </c>
      <c r="E5" s="34">
        <f>VLOOKUP("*"&amp;D5&amp;"*",'Bank Statement'!C7:E24,3,0)</f>
        <v>21200</v>
      </c>
      <c r="F5" s="34">
        <f>C5-E5</f>
        <v>0</v>
      </c>
      <c r="H5" s="45" t="s">
        <v>15</v>
      </c>
      <c r="I5" s="9">
        <v>30700</v>
      </c>
      <c r="J5" s="74" t="str">
        <f t="shared" ref="J5:J13" si="0">RIGHT(H5,4)</f>
        <v>7865</v>
      </c>
      <c r="K5" s="74">
        <f>VLOOKUP("*"&amp;J5&amp;"*",'Bank Statement'!C9:D25,2,0)</f>
        <v>30700</v>
      </c>
      <c r="L5" s="75">
        <f t="shared" ref="L5:L13" si="1">I5-K5</f>
        <v>0</v>
      </c>
    </row>
    <row r="6" spans="2:12" x14ac:dyDescent="0.25">
      <c r="B6" s="14" t="s">
        <v>7</v>
      </c>
      <c r="C6" s="9">
        <v>18500</v>
      </c>
      <c r="D6" s="34" t="str">
        <f t="shared" ref="D6:D11" si="2">RIGHT(B6,4)</f>
        <v>7982</v>
      </c>
      <c r="E6" s="34">
        <f>VLOOKUP("*"&amp;D6&amp;"*",'Bank Statement'!C8:E25,3,0)</f>
        <v>18500</v>
      </c>
      <c r="F6" s="34">
        <f t="shared" ref="F6:F11" si="3">C6-E6</f>
        <v>0</v>
      </c>
      <c r="H6" s="45" t="s">
        <v>16</v>
      </c>
      <c r="I6" s="9">
        <v>17400</v>
      </c>
      <c r="J6" s="74" t="str">
        <f t="shared" si="0"/>
        <v>7866</v>
      </c>
      <c r="K6" s="74">
        <f>VLOOKUP("*"&amp;J6&amp;"*",'Bank Statement'!C10:D26,2,0)</f>
        <v>17400</v>
      </c>
      <c r="L6" s="75">
        <f t="shared" si="1"/>
        <v>0</v>
      </c>
    </row>
    <row r="7" spans="2:12" x14ac:dyDescent="0.25">
      <c r="B7" s="14" t="s">
        <v>9</v>
      </c>
      <c r="C7" s="9">
        <v>11800</v>
      </c>
      <c r="D7" s="34" t="str">
        <f t="shared" si="2"/>
        <v>7983</v>
      </c>
      <c r="E7" s="34">
        <f>VLOOKUP("*"&amp;D7&amp;"*",'Bank Statement'!C9:E26,3,0)</f>
        <v>11800</v>
      </c>
      <c r="F7" s="34">
        <f t="shared" si="3"/>
        <v>0</v>
      </c>
      <c r="H7" s="45" t="s">
        <v>17</v>
      </c>
      <c r="I7" s="9">
        <v>1700</v>
      </c>
      <c r="J7" s="74" t="str">
        <f t="shared" si="0"/>
        <v>7867</v>
      </c>
      <c r="K7" s="74">
        <f>VLOOKUP("*"&amp;J7&amp;"*",'Bank Statement'!C11:D27,2,0)</f>
        <v>1700</v>
      </c>
      <c r="L7" s="75">
        <f t="shared" si="1"/>
        <v>0</v>
      </c>
    </row>
    <row r="8" spans="2:12" x14ac:dyDescent="0.25">
      <c r="B8" s="14" t="s">
        <v>10</v>
      </c>
      <c r="C8" s="9">
        <v>4700</v>
      </c>
      <c r="D8" s="34" t="str">
        <f t="shared" si="2"/>
        <v>7984</v>
      </c>
      <c r="E8" s="34">
        <f>VLOOKUP("*"&amp;D8&amp;"*",'Bank Statement'!C10:E27,3,0)</f>
        <v>4700</v>
      </c>
      <c r="F8" s="34">
        <f t="shared" si="3"/>
        <v>0</v>
      </c>
      <c r="H8" s="45" t="s">
        <v>18</v>
      </c>
      <c r="I8" s="9">
        <v>9500</v>
      </c>
      <c r="J8" s="74" t="str">
        <f t="shared" si="0"/>
        <v>7868</v>
      </c>
      <c r="K8" s="74">
        <f>VLOOKUP("*"&amp;J8&amp;"*",'Bank Statement'!C12:D28,2,0)</f>
        <v>9500</v>
      </c>
      <c r="L8" s="75">
        <f t="shared" si="1"/>
        <v>0</v>
      </c>
    </row>
    <row r="9" spans="2:12" x14ac:dyDescent="0.25">
      <c r="B9" s="14" t="s">
        <v>11</v>
      </c>
      <c r="C9" s="9">
        <v>27900</v>
      </c>
      <c r="D9" s="34" t="str">
        <f t="shared" si="2"/>
        <v>7985</v>
      </c>
      <c r="E9" s="34">
        <f>VLOOKUP("*"&amp;D9&amp;"*",'Bank Statement'!C11:E28,3,0)</f>
        <v>27900</v>
      </c>
      <c r="F9" s="34">
        <f t="shared" si="3"/>
        <v>0</v>
      </c>
      <c r="H9" s="45" t="s">
        <v>19</v>
      </c>
      <c r="I9" s="9">
        <v>7100</v>
      </c>
      <c r="J9" s="74" t="str">
        <f t="shared" si="0"/>
        <v>7850</v>
      </c>
      <c r="K9" s="74" t="e">
        <f>VLOOKUP("*"&amp;J9&amp;"*",'Bank Statement'!C13:D29,2,0)</f>
        <v>#N/A</v>
      </c>
      <c r="L9" s="75" t="e">
        <f t="shared" si="1"/>
        <v>#N/A</v>
      </c>
    </row>
    <row r="10" spans="2:12" x14ac:dyDescent="0.25">
      <c r="B10" s="14" t="s">
        <v>12</v>
      </c>
      <c r="C10" s="9">
        <v>9800</v>
      </c>
      <c r="D10" s="34" t="str">
        <f t="shared" si="2"/>
        <v>7986</v>
      </c>
      <c r="E10" s="34" t="e">
        <f>VLOOKUP("*"&amp;D10&amp;"*",'Bank Statement'!C12:E29,3,0)</f>
        <v>#N/A</v>
      </c>
      <c r="F10" s="78" t="e">
        <f t="shared" si="3"/>
        <v>#N/A</v>
      </c>
      <c r="H10" s="45" t="s">
        <v>22</v>
      </c>
      <c r="I10" s="9">
        <v>16100</v>
      </c>
      <c r="J10" s="74" t="str">
        <f t="shared" si="0"/>
        <v>7870</v>
      </c>
      <c r="K10" s="74">
        <f>VLOOKUP("*"&amp;J10&amp;"*",'Bank Statement'!C14:D30,2,0)</f>
        <v>16100</v>
      </c>
      <c r="L10" s="75">
        <f t="shared" si="1"/>
        <v>0</v>
      </c>
    </row>
    <row r="11" spans="2:12" x14ac:dyDescent="0.25">
      <c r="B11" s="46" t="s">
        <v>13</v>
      </c>
      <c r="C11" s="29">
        <v>13400</v>
      </c>
      <c r="D11" s="35" t="str">
        <f t="shared" si="2"/>
        <v>7987</v>
      </c>
      <c r="E11" s="35" t="e">
        <f>VLOOKUP("*"&amp;D11&amp;"*",'Bank Statement'!C13:E30,3,0)</f>
        <v>#N/A</v>
      </c>
      <c r="F11" s="79" t="e">
        <f t="shared" si="3"/>
        <v>#N/A</v>
      </c>
      <c r="H11" s="45" t="s">
        <v>23</v>
      </c>
      <c r="I11" s="9">
        <v>2500</v>
      </c>
      <c r="J11" s="74" t="str">
        <f t="shared" si="0"/>
        <v>7871</v>
      </c>
      <c r="K11" s="74">
        <f>VLOOKUP("*"&amp;J11&amp;"*",'Bank Statement'!C15:D31,2,0)</f>
        <v>2500</v>
      </c>
      <c r="L11" s="75">
        <f t="shared" si="1"/>
        <v>0</v>
      </c>
    </row>
    <row r="12" spans="2:12" x14ac:dyDescent="0.25">
      <c r="F12" s="27"/>
      <c r="H12" s="45" t="s">
        <v>24</v>
      </c>
      <c r="I12" s="9">
        <v>3700</v>
      </c>
      <c r="J12" s="74" t="str">
        <f t="shared" si="0"/>
        <v>7952</v>
      </c>
      <c r="K12" s="74" t="e">
        <f>VLOOKUP("*"&amp;J12&amp;"*",'Bank Statement'!C16:D32,2,0)</f>
        <v>#N/A</v>
      </c>
      <c r="L12" s="75" t="e">
        <f t="shared" si="1"/>
        <v>#N/A</v>
      </c>
    </row>
    <row r="13" spans="2:12" x14ac:dyDescent="0.25">
      <c r="H13" s="51" t="s">
        <v>25</v>
      </c>
      <c r="I13" s="29">
        <v>1200</v>
      </c>
      <c r="J13" s="76" t="str">
        <f t="shared" si="0"/>
        <v>7873</v>
      </c>
      <c r="K13" s="76">
        <f>VLOOKUP("*"&amp;J13&amp;"*",'Bank Statement'!C17:D33,2,0)</f>
        <v>1200</v>
      </c>
      <c r="L13" s="77">
        <f t="shared" si="1"/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 Cashbook</vt:lpstr>
      <vt:lpstr>Bank Statement</vt:lpstr>
      <vt:lpstr>Bank Reconciliation Statement</vt:lpstr>
      <vt:lpstr>W-1 (BS to CB)</vt:lpstr>
      <vt:lpstr>W-2 (CB to BS)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Fozia Nazar</dc:creator>
  <cp:lastModifiedBy>Fozia Nazar</cp:lastModifiedBy>
  <dcterms:created xsi:type="dcterms:W3CDTF">2023-09-16T08:45:32Z</dcterms:created>
  <dcterms:modified xsi:type="dcterms:W3CDTF">2023-09-16T18:18:33Z</dcterms:modified>
</cp:coreProperties>
</file>