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Management des risques bancaires\"/>
    </mc:Choice>
  </mc:AlternateContent>
  <xr:revisionPtr revIDLastSave="0" documentId="13_ncr:1_{F345D18D-0EE3-4EBC-B10A-D2FBB1E2BCCB}" xr6:coauthVersionLast="47" xr6:coauthVersionMax="47" xr10:uidLastSave="{00000000-0000-0000-0000-000000000000}"/>
  <bookViews>
    <workbookView xWindow="-108" yWindow="-108" windowWidth="23256" windowHeight="12456" firstSheet="2" activeTab="4" xr2:uid="{554BC106-C950-45FB-A278-E63F74CC14AC}"/>
  </bookViews>
  <sheets>
    <sheet name="Rationnnement du crédit" sheetId="1" r:id="rId1"/>
    <sheet name="Contrats bancaires" sheetId="2" r:id="rId2"/>
    <sheet name="Clauses spécifiques des contrat" sheetId="3" r:id="rId3"/>
    <sheet name="Liquidation de la société" sheetId="4" r:id="rId4"/>
    <sheet name="Problème de coordination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4" l="1"/>
  <c r="H8" i="5"/>
  <c r="H6" i="5"/>
  <c r="H5" i="5"/>
  <c r="H4" i="5"/>
  <c r="G8" i="5"/>
  <c r="G4" i="5"/>
  <c r="G5" i="5"/>
  <c r="B11" i="5"/>
  <c r="D10" i="5"/>
  <c r="D9" i="5"/>
  <c r="B7" i="5"/>
  <c r="E17" i="4"/>
  <c r="E15" i="4"/>
  <c r="E8" i="4"/>
  <c r="E7" i="4"/>
  <c r="E4" i="4"/>
  <c r="E3" i="4"/>
  <c r="B8" i="4"/>
  <c r="E7" i="3"/>
  <c r="E6" i="3"/>
  <c r="E4" i="3"/>
  <c r="E3" i="3"/>
  <c r="D10" i="2"/>
  <c r="D8" i="2"/>
  <c r="D6" i="2"/>
  <c r="D4" i="2"/>
  <c r="D2" i="2"/>
  <c r="D5" i="1"/>
  <c r="E14" i="1"/>
  <c r="E12" i="1"/>
  <c r="E11" i="1"/>
  <c r="F9" i="1"/>
  <c r="B10" i="1"/>
  <c r="D14" i="1"/>
  <c r="D12" i="1"/>
  <c r="D11" i="1"/>
  <c r="D9" i="1"/>
  <c r="D7" i="1"/>
  <c r="F3" i="1"/>
  <c r="L3" i="1"/>
  <c r="B3" i="1"/>
  <c r="B4" i="1"/>
</calcChain>
</file>

<file path=xl/sharedStrings.xml><?xml version="1.0" encoding="utf-8"?>
<sst xmlns="http://schemas.openxmlformats.org/spreadsheetml/2006/main" count="107" uniqueCount="99">
  <si>
    <t>risque</t>
  </si>
  <si>
    <t xml:space="preserve">enveloppe de prêt : </t>
  </si>
  <si>
    <t xml:space="preserve">demande de crédit : </t>
  </si>
  <si>
    <t>taux de crédit à la consomation :</t>
  </si>
  <si>
    <t>taux sans risque :</t>
  </si>
  <si>
    <t>réussite</t>
  </si>
  <si>
    <t>echec</t>
  </si>
  <si>
    <t>non risqué</t>
  </si>
  <si>
    <t xml:space="preserve">demande que la banque peut faire </t>
  </si>
  <si>
    <t>crédit qu'elle donne au taux 29%</t>
  </si>
  <si>
    <t>profit net emprunter peu risqué (réussite)</t>
  </si>
  <si>
    <t>profit net emprunter risqué (réussite)</t>
  </si>
  <si>
    <t xml:space="preserve">probabilité de risque de l'agent </t>
  </si>
  <si>
    <t xml:space="preserve">Profit total attendu par la banque qui lui permet d’être 
à l’équilibre </t>
  </si>
  <si>
    <t>proba réusite  de l'agent peu risqué</t>
  </si>
  <si>
    <t>proba échec  de l'agent peu risqué</t>
  </si>
  <si>
    <t>proba échec  de l'agent  risqué</t>
  </si>
  <si>
    <t>proba réussite  de l'agent  risqué</t>
  </si>
  <si>
    <t xml:space="preserve">nouveau taux d'intétêt débiteur </t>
  </si>
  <si>
    <t>Probabilité d'atteindre cette valeur en fin de periode</t>
  </si>
  <si>
    <t>Valeur des actifs de l'emprunter A</t>
  </si>
  <si>
    <t>Valeur des actifs de l'emprunter B</t>
  </si>
  <si>
    <t>Probabilité d'avoir la valeur 200 €</t>
  </si>
  <si>
    <t>Probabilité d'avoir la valeur 0 €</t>
  </si>
  <si>
    <t>Prêt demandé par A &amp; B</t>
  </si>
  <si>
    <t xml:space="preserve">Taux sans risque </t>
  </si>
  <si>
    <t>Choix de A</t>
  </si>
  <si>
    <t>Choix de B</t>
  </si>
  <si>
    <t xml:space="preserve">Remboursement du prêt garanti </t>
  </si>
  <si>
    <t xml:space="preserve">Taux d’intérêt sur prêt garanti (r_safe) qui permet à la banque
d’être à l’équilibre </t>
  </si>
  <si>
    <t>Taux d’intérêt sur prêt non garanti r_unsafe</t>
  </si>
  <si>
    <t xml:space="preserve"> Remboursement du prêt non garanti </t>
  </si>
  <si>
    <t>Contrat 2 : Prêt sans garantie</t>
  </si>
  <si>
    <t>Contrat  1 : Prêt  avec garantie</t>
  </si>
  <si>
    <t xml:space="preserve"> Recherche du montant de la garantie, C, qui rend indifférent B, entre prêt garanti au taux de 10 % et prêt non garanti au taux de 120 %</t>
  </si>
  <si>
    <t>Somme que l'entreprise doit</t>
  </si>
  <si>
    <t>Salaire que le dirigeant se verse</t>
  </si>
  <si>
    <t xml:space="preserve">Valeur des actifs de l'entreprise </t>
  </si>
  <si>
    <t xml:space="preserve">Proba que ça vaut 125 € </t>
  </si>
  <si>
    <t xml:space="preserve">Proba que ça vaut 0 € </t>
  </si>
  <si>
    <t xml:space="preserve">Valeur liquidative de l'entreprise </t>
  </si>
  <si>
    <t>Taux sans risque = 0%, actualisation \1</t>
  </si>
  <si>
    <t xml:space="preserve"> Quelles sont les stratégies envisageables pour les créanciers ?</t>
  </si>
  <si>
    <t xml:space="preserve">1) Si les créanciers demandent le remboursement de la dettes le dirigeant préfère faire défaut car dette &gt; valeur liquidative </t>
  </si>
  <si>
    <t>120 &gt; 90</t>
  </si>
  <si>
    <t>2) Si le dirigeant décide de continuer l'activité, le bénéfice attendu de l'entreprise est négative, il préfére faire défaut et toucher la valeur liquidative</t>
  </si>
  <si>
    <t>Si les créanciers sont d’accord pour renégocier la dette en la passant de 120 à 119 : dirigeant continue activité sur 1 période, bénéfice attendu positif :</t>
  </si>
  <si>
    <t>Dette renégociée</t>
  </si>
  <si>
    <t>Créanciers sont gagnants :</t>
  </si>
  <si>
    <t>Restructuration redonne de l’espoir au dirigeant</t>
  </si>
  <si>
    <t>107,1 &gt; 90</t>
  </si>
  <si>
    <t>En réduisant la dette de 1 €, les créanciers y gagnent</t>
  </si>
  <si>
    <t>Entrepreneur et créanciers sont gagnants</t>
  </si>
  <si>
    <t>Dette senior obligataire</t>
  </si>
  <si>
    <t>Dette junior bancaire</t>
  </si>
  <si>
    <t>Valeur liquidative de l’entreprise</t>
  </si>
  <si>
    <t>Si l’activité de l’entreprise continue sur 1 période : la valeur des actifs est de</t>
  </si>
  <si>
    <t>Probabilité que la valeur des actifs soit de 0 €</t>
  </si>
  <si>
    <t>E(X)=1 100*0,9+0,1*0</t>
  </si>
  <si>
    <t xml:space="preserve"> Coût gestion</t>
  </si>
  <si>
    <t>Le dirigeant souhaite liquider la société. Que peuvent faire les créanciers ?</t>
  </si>
  <si>
    <t xml:space="preserve">Les détenteurs d’obligations recevront </t>
  </si>
  <si>
    <t>Si l'entreprise est liquidée</t>
  </si>
  <si>
    <t>Si l'activité continue</t>
  </si>
  <si>
    <t>La banque recevra</t>
  </si>
  <si>
    <t xml:space="preserve"> Les 100 € qui reste après remboursement de la dette obligataire</t>
  </si>
  <si>
    <t xml:space="preserve"> Pour l’actionnaire-dirigeant :</t>
  </si>
  <si>
    <t>La liquidation est préférable car si l’activité continue, les actionnaires ne percevront rien mais devront payer 5 € de coût de gestion.</t>
  </si>
  <si>
    <t>La banque a intérêt à ce que l’activité continue</t>
  </si>
  <si>
    <t>la banque peut racheter la dette obligataire et restructurer le prêt total (1000 + 100) en le passant de 1100 à 1090. le plan est accepté.</t>
  </si>
  <si>
    <t xml:space="preserve"> Pour le dirigeant, le bénéfice attendu </t>
  </si>
  <si>
    <t xml:space="preserve">Dette après restructuration par la banque </t>
  </si>
  <si>
    <t xml:space="preserve"> Pour les détenteurs obligataires</t>
  </si>
  <si>
    <t>pour la banque</t>
  </si>
  <si>
    <t>rachat dette obligataire pour 100</t>
  </si>
  <si>
    <t>Dette bancaire (priorité la + élevée)</t>
  </si>
  <si>
    <t>Dette senior obligataire (priorité suivante</t>
  </si>
  <si>
    <t>Entreprise est déclarée en faillite – Créanciers ont le choix entre ces 2 plans de restructuration :</t>
  </si>
  <si>
    <t>E(X)=290*0,6+125*0,4</t>
  </si>
  <si>
    <t>p</t>
  </si>
  <si>
    <t>Plan B : valeur de l’entreprise à la période suivante</t>
  </si>
  <si>
    <t xml:space="preserve">Plan A : valeur de l’entreprise à la période suivante </t>
  </si>
  <si>
    <t>E(X)=340*1/3+25*2/3</t>
  </si>
  <si>
    <t>Vous êtes le banquier référent</t>
  </si>
  <si>
    <t>Quel plan préféreriez-vous ?</t>
  </si>
  <si>
    <t>Taux d’actualisation de 0%</t>
  </si>
  <si>
    <t>Neutre à l’égard du risque</t>
  </si>
  <si>
    <t xml:space="preserve"> Remboursements espérés par les différents créanciers :</t>
  </si>
  <si>
    <t>Créancier</t>
  </si>
  <si>
    <t>Plan A</t>
  </si>
  <si>
    <t>Plan B</t>
  </si>
  <si>
    <t>crédit bancaire</t>
  </si>
  <si>
    <t>dette obligataire senior</t>
  </si>
  <si>
    <t>dette obligataire junior</t>
  </si>
  <si>
    <t xml:space="preserve">Actions </t>
  </si>
  <si>
    <t>Total</t>
  </si>
  <si>
    <t>Dette junior obligataire (priorité la + faible)</t>
  </si>
  <si>
    <t>Probabilité que la valeur des actifs soit de 1100€</t>
  </si>
  <si>
    <t xml:space="preserve">Si l’activité de l’entreprise continue sur 1 période : la valeur des actifs est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</si>
</sst>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  <numFmt numFmtId="165" formatCode="#,##0.00\ &quot;€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9" fontId="0" fillId="0" borderId="0" xfId="2" applyFont="1"/>
    <xf numFmtId="164" fontId="0" fillId="0" borderId="0" xfId="0" applyNumberFormat="1"/>
    <xf numFmtId="44" fontId="0" fillId="0" borderId="0" xfId="1" applyFont="1"/>
    <xf numFmtId="0" fontId="2" fillId="2" borderId="0" xfId="0" applyFont="1" applyFill="1"/>
    <xf numFmtId="44" fontId="2" fillId="2" borderId="0" xfId="1" applyFont="1" applyFill="1"/>
    <xf numFmtId="9" fontId="2" fillId="2" borderId="0" xfId="0" applyNumberFormat="1" applyFont="1" applyFill="1"/>
    <xf numFmtId="9" fontId="2" fillId="2" borderId="0" xfId="2" applyFont="1" applyFill="1"/>
    <xf numFmtId="165" fontId="0" fillId="0" borderId="0" xfId="1" applyNumberFormat="1" applyFont="1"/>
    <xf numFmtId="4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/>
    <xf numFmtId="44" fontId="2" fillId="3" borderId="0" xfId="1" applyFont="1" applyFill="1"/>
    <xf numFmtId="9" fontId="2" fillId="3" borderId="0" xfId="2" applyFont="1" applyFill="1"/>
    <xf numFmtId="0" fontId="2" fillId="4" borderId="0" xfId="0" applyFont="1" applyFill="1"/>
    <xf numFmtId="44" fontId="2" fillId="4" borderId="0" xfId="1" applyFont="1" applyFill="1"/>
    <xf numFmtId="9" fontId="2" fillId="4" borderId="0" xfId="2" applyFont="1" applyFill="1"/>
    <xf numFmtId="165" fontId="2" fillId="4" borderId="0" xfId="1" applyNumberFormat="1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4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5" borderId="0" xfId="0" applyFont="1" applyFill="1"/>
    <xf numFmtId="44" fontId="2" fillId="5" borderId="0" xfId="1" applyFont="1" applyFill="1"/>
    <xf numFmtId="9" fontId="2" fillId="5" borderId="0" xfId="2" applyFont="1" applyFill="1"/>
    <xf numFmtId="165" fontId="2" fillId="5" borderId="0" xfId="1" applyNumberFormat="1" applyFont="1" applyFill="1"/>
    <xf numFmtId="44" fontId="2" fillId="5" borderId="0" xfId="0" applyNumberFormat="1" applyFont="1" applyFill="1"/>
    <xf numFmtId="0" fontId="0" fillId="0" borderId="0" xfId="0" applyAlignment="1">
      <alignment horizontal="left" vertical="center" wrapText="1"/>
    </xf>
    <xf numFmtId="0" fontId="2" fillId="6" borderId="0" xfId="0" applyFont="1" applyFill="1"/>
    <xf numFmtId="44" fontId="2" fillId="6" borderId="0" xfId="1" applyFont="1" applyFill="1"/>
    <xf numFmtId="0" fontId="2" fillId="6" borderId="0" xfId="0" applyFont="1" applyFill="1" applyAlignment="1">
      <alignment wrapText="1"/>
    </xf>
    <xf numFmtId="9" fontId="2" fillId="6" borderId="0" xfId="2" applyFont="1" applyFill="1"/>
    <xf numFmtId="44" fontId="2" fillId="6" borderId="0" xfId="0" applyNumberFormat="1" applyFont="1" applyFill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0AE7-D61E-4DA5-9CEB-F213EE48FE3A}">
  <sheetPr>
    <tabColor theme="6" tint="0.39997558519241921"/>
  </sheetPr>
  <dimension ref="A1:L14"/>
  <sheetViews>
    <sheetView topLeftCell="A2" workbookViewId="0">
      <selection activeCell="D28" sqref="D28"/>
    </sheetView>
  </sheetViews>
  <sheetFormatPr baseColWidth="10" defaultRowHeight="14.4" x14ac:dyDescent="0.3"/>
  <cols>
    <col min="1" max="1" width="30" bestFit="1" customWidth="1"/>
    <col min="2" max="2" width="12.5546875" bestFit="1" customWidth="1"/>
    <col min="3" max="3" width="53.6640625" bestFit="1" customWidth="1"/>
    <col min="4" max="4" width="12.5546875" bestFit="1" customWidth="1"/>
    <col min="5" max="5" width="15" bestFit="1" customWidth="1"/>
    <col min="7" max="7" width="15" bestFit="1" customWidth="1"/>
    <col min="8" max="8" width="12.5546875" bestFit="1" customWidth="1"/>
  </cols>
  <sheetData>
    <row r="1" spans="1:12" x14ac:dyDescent="0.3">
      <c r="A1" s="4" t="s">
        <v>1</v>
      </c>
      <c r="B1" s="5">
        <v>100000</v>
      </c>
      <c r="E1" t="s">
        <v>5</v>
      </c>
      <c r="G1" t="s">
        <v>6</v>
      </c>
    </row>
    <row r="2" spans="1:12" x14ac:dyDescent="0.3">
      <c r="A2" s="4" t="s">
        <v>2</v>
      </c>
      <c r="B2" s="4">
        <v>2000</v>
      </c>
      <c r="E2" t="s">
        <v>7</v>
      </c>
      <c r="F2" t="s">
        <v>0</v>
      </c>
      <c r="G2" t="s">
        <v>7</v>
      </c>
      <c r="H2" t="s">
        <v>0</v>
      </c>
      <c r="L2">
        <v>2000</v>
      </c>
    </row>
    <row r="3" spans="1:12" x14ac:dyDescent="0.3">
      <c r="A3" s="4" t="s">
        <v>3</v>
      </c>
      <c r="B3" s="6">
        <f>29%</f>
        <v>0.28999999999999998</v>
      </c>
      <c r="D3">
        <v>100</v>
      </c>
      <c r="E3">
        <v>130</v>
      </c>
      <c r="F3">
        <f>135</f>
        <v>135</v>
      </c>
      <c r="G3" s="8">
        <v>0</v>
      </c>
      <c r="H3" s="8">
        <v>0</v>
      </c>
      <c r="L3" s="2">
        <f>L2*H3</f>
        <v>0</v>
      </c>
    </row>
    <row r="4" spans="1:12" x14ac:dyDescent="0.3">
      <c r="A4" s="4" t="s">
        <v>4</v>
      </c>
      <c r="B4" s="7">
        <f>5%</f>
        <v>0.05</v>
      </c>
    </row>
    <row r="5" spans="1:12" x14ac:dyDescent="0.3">
      <c r="A5" s="4" t="s">
        <v>12</v>
      </c>
      <c r="B5" s="6">
        <v>0.5</v>
      </c>
      <c r="D5" s="3">
        <f>1000*D3</f>
        <v>100000</v>
      </c>
      <c r="E5" s="3"/>
    </row>
    <row r="6" spans="1:12" x14ac:dyDescent="0.3">
      <c r="A6" s="4" t="s">
        <v>15</v>
      </c>
      <c r="B6" s="6">
        <v>0.9</v>
      </c>
    </row>
    <row r="7" spans="1:12" x14ac:dyDescent="0.3">
      <c r="A7" s="4" t="s">
        <v>14</v>
      </c>
      <c r="B7" s="6">
        <v>0.1</v>
      </c>
      <c r="C7" t="s">
        <v>8</v>
      </c>
      <c r="D7" s="11">
        <f>D5/D3</f>
        <v>1000</v>
      </c>
    </row>
    <row r="8" spans="1:12" x14ac:dyDescent="0.3">
      <c r="A8" s="4" t="s">
        <v>16</v>
      </c>
      <c r="B8" s="6">
        <v>0.8</v>
      </c>
    </row>
    <row r="9" spans="1:12" x14ac:dyDescent="0.3">
      <c r="A9" s="4" t="s">
        <v>17</v>
      </c>
      <c r="B9" s="6">
        <v>0.2</v>
      </c>
      <c r="C9" t="s">
        <v>9</v>
      </c>
      <c r="D9">
        <f>100*(1+B3)</f>
        <v>129</v>
      </c>
      <c r="F9">
        <f>100*(1+B10)</f>
        <v>134</v>
      </c>
    </row>
    <row r="10" spans="1:12" x14ac:dyDescent="0.3">
      <c r="A10" s="4" t="s">
        <v>18</v>
      </c>
      <c r="B10" s="7">
        <f>34%</f>
        <v>0.34</v>
      </c>
    </row>
    <row r="11" spans="1:12" x14ac:dyDescent="0.3">
      <c r="C11" t="s">
        <v>10</v>
      </c>
      <c r="D11">
        <f>E3-D9</f>
        <v>1</v>
      </c>
      <c r="E11">
        <f>E3-F9</f>
        <v>-4</v>
      </c>
    </row>
    <row r="12" spans="1:12" x14ac:dyDescent="0.3">
      <c r="C12" t="s">
        <v>11</v>
      </c>
      <c r="D12">
        <f>F3-D9</f>
        <v>6</v>
      </c>
      <c r="E12">
        <f>F3-F9</f>
        <v>1</v>
      </c>
    </row>
    <row r="14" spans="1:12" ht="15" customHeight="1" x14ac:dyDescent="0.3">
      <c r="C14" t="s">
        <v>13</v>
      </c>
      <c r="D14" s="9">
        <f>((B5*B6*D9+B5*B8*D9)*D7/(1+B4))-D5</f>
        <v>4428.5714285714203</v>
      </c>
      <c r="E14" s="9">
        <f>B8*F9*D7/(1+B4)-D5</f>
        <v>2095.2380952380918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CA9-A611-4E96-9544-1DDA09AE7C95}">
  <sheetPr>
    <tabColor theme="7" tint="0.39997558519241921"/>
  </sheetPr>
  <dimension ref="A1:F11"/>
  <sheetViews>
    <sheetView workbookViewId="0">
      <selection activeCell="D11" sqref="D11"/>
    </sheetView>
  </sheetViews>
  <sheetFormatPr baseColWidth="10" defaultRowHeight="14.4" x14ac:dyDescent="0.3"/>
  <cols>
    <col min="1" max="1" width="42.33203125" bestFit="1" customWidth="1"/>
    <col min="3" max="3" width="62.6640625" customWidth="1"/>
    <col min="4" max="4" width="11.5546875" bestFit="1" customWidth="1"/>
  </cols>
  <sheetData>
    <row r="1" spans="1:6" x14ac:dyDescent="0.3">
      <c r="A1" s="13" t="s">
        <v>20</v>
      </c>
      <c r="B1" s="14">
        <v>100</v>
      </c>
    </row>
    <row r="2" spans="1:6" x14ac:dyDescent="0.3">
      <c r="A2" s="13" t="s">
        <v>19</v>
      </c>
      <c r="B2" s="13">
        <v>1</v>
      </c>
      <c r="C2" t="s">
        <v>29</v>
      </c>
      <c r="D2" s="1">
        <f>B6*(1+B7)/B6-1</f>
        <v>0.10000000000000009</v>
      </c>
    </row>
    <row r="3" spans="1:6" x14ac:dyDescent="0.3">
      <c r="A3" s="13" t="s">
        <v>21</v>
      </c>
      <c r="B3" s="14">
        <v>200</v>
      </c>
    </row>
    <row r="4" spans="1:6" x14ac:dyDescent="0.3">
      <c r="A4" s="13" t="s">
        <v>22</v>
      </c>
      <c r="B4" s="15">
        <v>0.5</v>
      </c>
      <c r="C4" t="s">
        <v>28</v>
      </c>
      <c r="D4" s="9">
        <f>B6*(1+B7)</f>
        <v>33</v>
      </c>
    </row>
    <row r="5" spans="1:6" x14ac:dyDescent="0.3">
      <c r="A5" s="13" t="s">
        <v>23</v>
      </c>
      <c r="B5" s="15">
        <v>0.5</v>
      </c>
    </row>
    <row r="6" spans="1:6" x14ac:dyDescent="0.3">
      <c r="A6" s="13" t="s">
        <v>24</v>
      </c>
      <c r="B6" s="14">
        <v>30</v>
      </c>
      <c r="C6" t="s">
        <v>30</v>
      </c>
      <c r="D6" s="1">
        <f>(B6*(1+B7)/(B6*B5))-1</f>
        <v>1.2000000000000002</v>
      </c>
    </row>
    <row r="7" spans="1:6" x14ac:dyDescent="0.3">
      <c r="A7" s="13" t="s">
        <v>25</v>
      </c>
      <c r="B7" s="15">
        <v>0.1</v>
      </c>
    </row>
    <row r="8" spans="1:6" x14ac:dyDescent="0.3">
      <c r="C8" t="s">
        <v>31</v>
      </c>
      <c r="D8" s="9">
        <f>B6*(1+D6)</f>
        <v>66</v>
      </c>
    </row>
    <row r="9" spans="1:6" x14ac:dyDescent="0.3">
      <c r="A9" s="13" t="s">
        <v>33</v>
      </c>
      <c r="B9" t="s">
        <v>26</v>
      </c>
      <c r="F9" s="10"/>
    </row>
    <row r="10" spans="1:6" ht="28.8" x14ac:dyDescent="0.3">
      <c r="A10" s="13" t="s">
        <v>32</v>
      </c>
      <c r="B10" t="s">
        <v>27</v>
      </c>
      <c r="C10" s="12" t="s">
        <v>34</v>
      </c>
      <c r="D10" s="9">
        <f>-((B3-D8)-(B3-D4))</f>
        <v>33</v>
      </c>
      <c r="F10" s="9"/>
    </row>
    <row r="11" spans="1:6" x14ac:dyDescent="0.3">
      <c r="F1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6FAA-6086-4F2E-8757-7D3DBDEA355A}">
  <sheetPr>
    <tabColor theme="8" tint="0.39997558519241921"/>
  </sheetPr>
  <dimension ref="A1:F10"/>
  <sheetViews>
    <sheetView workbookViewId="0">
      <selection activeCell="E2" sqref="E2"/>
    </sheetView>
  </sheetViews>
  <sheetFormatPr baseColWidth="10" defaultRowHeight="14.4" x14ac:dyDescent="0.3"/>
  <cols>
    <col min="1" max="1" width="51.44140625" bestFit="1" customWidth="1"/>
    <col min="4" max="4" width="47.77734375" bestFit="1" customWidth="1"/>
    <col min="5" max="5" width="11.77734375" customWidth="1"/>
  </cols>
  <sheetData>
    <row r="1" spans="1:6" x14ac:dyDescent="0.3">
      <c r="A1" s="16" t="s">
        <v>35</v>
      </c>
      <c r="B1" s="17">
        <v>120</v>
      </c>
    </row>
    <row r="2" spans="1:6" ht="43.2" x14ac:dyDescent="0.3">
      <c r="A2" s="16" t="s">
        <v>36</v>
      </c>
      <c r="B2" s="17">
        <v>5</v>
      </c>
      <c r="D2" s="20" t="s">
        <v>43</v>
      </c>
      <c r="E2" s="21" t="s">
        <v>44</v>
      </c>
    </row>
    <row r="3" spans="1:6" ht="43.2" x14ac:dyDescent="0.3">
      <c r="A3" s="16" t="s">
        <v>37</v>
      </c>
      <c r="B3" s="17">
        <v>125</v>
      </c>
      <c r="D3" s="12" t="s">
        <v>45</v>
      </c>
      <c r="E3" s="24">
        <f>B4*(B3-B1)+B6*B5-B2</f>
        <v>-0.5</v>
      </c>
    </row>
    <row r="4" spans="1:6" ht="43.2" x14ac:dyDescent="0.3">
      <c r="A4" s="16" t="s">
        <v>38</v>
      </c>
      <c r="B4" s="18">
        <v>0.9</v>
      </c>
      <c r="D4" s="12" t="s">
        <v>46</v>
      </c>
      <c r="E4" s="23">
        <f>B4*(B3-B9)+B6*B5-B2</f>
        <v>0.40000000000000036</v>
      </c>
    </row>
    <row r="5" spans="1:6" x14ac:dyDescent="0.3">
      <c r="A5" s="16" t="s">
        <v>37</v>
      </c>
      <c r="B5" s="19">
        <v>0</v>
      </c>
      <c r="D5" t="s">
        <v>49</v>
      </c>
    </row>
    <row r="6" spans="1:6" x14ac:dyDescent="0.3">
      <c r="A6" s="16" t="s">
        <v>39</v>
      </c>
      <c r="B6" s="18">
        <v>0.1</v>
      </c>
      <c r="D6" t="s">
        <v>48</v>
      </c>
      <c r="E6" s="9">
        <f>B4*B9+B6*B5</f>
        <v>107.10000000000001</v>
      </c>
      <c r="F6" s="25" t="s">
        <v>50</v>
      </c>
    </row>
    <row r="7" spans="1:6" x14ac:dyDescent="0.3">
      <c r="A7" s="16" t="s">
        <v>40</v>
      </c>
      <c r="B7" s="17">
        <v>90</v>
      </c>
      <c r="D7" t="s">
        <v>51</v>
      </c>
      <c r="E7" s="9">
        <f>E6-B7</f>
        <v>17.100000000000009</v>
      </c>
    </row>
    <row r="8" spans="1:6" x14ac:dyDescent="0.3">
      <c r="A8" s="16" t="s">
        <v>41</v>
      </c>
      <c r="B8" s="16">
        <v>1</v>
      </c>
      <c r="D8" t="s">
        <v>52</v>
      </c>
    </row>
    <row r="9" spans="1:6" x14ac:dyDescent="0.3">
      <c r="A9" s="16" t="s">
        <v>47</v>
      </c>
      <c r="B9" s="17">
        <v>119</v>
      </c>
    </row>
    <row r="10" spans="1:6" x14ac:dyDescent="0.3">
      <c r="A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062-E02C-4A31-9F8A-85E583AD9F94}">
  <sheetPr>
    <tabColor theme="5" tint="0.39997558519241921"/>
  </sheetPr>
  <dimension ref="A1:F18"/>
  <sheetViews>
    <sheetView workbookViewId="0">
      <selection activeCell="E18" sqref="E18"/>
    </sheetView>
  </sheetViews>
  <sheetFormatPr baseColWidth="10" defaultRowHeight="14.4" x14ac:dyDescent="0.3"/>
  <cols>
    <col min="1" max="1" width="64.77734375" bestFit="1" customWidth="1"/>
    <col min="4" max="4" width="56.44140625" bestFit="1" customWidth="1"/>
    <col min="6" max="6" width="52.33203125" bestFit="1" customWidth="1"/>
  </cols>
  <sheetData>
    <row r="1" spans="1:6" x14ac:dyDescent="0.3">
      <c r="A1" s="26" t="s">
        <v>53</v>
      </c>
      <c r="B1" s="27">
        <v>100</v>
      </c>
    </row>
    <row r="2" spans="1:6" x14ac:dyDescent="0.3">
      <c r="A2" s="26" t="s">
        <v>54</v>
      </c>
      <c r="B2" s="27">
        <v>1000</v>
      </c>
      <c r="D2" t="s">
        <v>61</v>
      </c>
    </row>
    <row r="3" spans="1:6" x14ac:dyDescent="0.3">
      <c r="A3" s="26" t="s">
        <v>55</v>
      </c>
      <c r="B3" s="27">
        <v>200</v>
      </c>
      <c r="D3" t="s">
        <v>62</v>
      </c>
      <c r="E3" s="9">
        <f>B3-B1</f>
        <v>100</v>
      </c>
    </row>
    <row r="4" spans="1:6" x14ac:dyDescent="0.3">
      <c r="A4" s="26" t="s">
        <v>56</v>
      </c>
      <c r="B4" s="27">
        <v>1100</v>
      </c>
      <c r="D4" t="s">
        <v>63</v>
      </c>
      <c r="E4" s="9">
        <f>B5*B1+B7*B6</f>
        <v>90</v>
      </c>
    </row>
    <row r="5" spans="1:6" x14ac:dyDescent="0.3">
      <c r="A5" s="26" t="s">
        <v>97</v>
      </c>
      <c r="B5" s="28">
        <v>0.9</v>
      </c>
    </row>
    <row r="6" spans="1:6" x14ac:dyDescent="0.3">
      <c r="A6" s="26" t="s">
        <v>98</v>
      </c>
      <c r="B6" s="29">
        <v>0</v>
      </c>
      <c r="D6" t="s">
        <v>64</v>
      </c>
    </row>
    <row r="7" spans="1:6" x14ac:dyDescent="0.3">
      <c r="A7" s="26" t="s">
        <v>57</v>
      </c>
      <c r="B7" s="28">
        <v>0.1</v>
      </c>
      <c r="D7" t="s">
        <v>62</v>
      </c>
      <c r="E7" s="9">
        <f>E3</f>
        <v>100</v>
      </c>
      <c r="F7" t="s">
        <v>65</v>
      </c>
    </row>
    <row r="8" spans="1:6" x14ac:dyDescent="0.3">
      <c r="A8" s="26" t="s">
        <v>58</v>
      </c>
      <c r="B8" s="30">
        <f>B4*B5</f>
        <v>990</v>
      </c>
      <c r="D8" t="s">
        <v>63</v>
      </c>
      <c r="E8" s="9">
        <f>B5*B2+B7*B6</f>
        <v>900</v>
      </c>
    </row>
    <row r="9" spans="1:6" x14ac:dyDescent="0.3">
      <c r="A9" s="26" t="s">
        <v>59</v>
      </c>
      <c r="B9" s="27">
        <v>5</v>
      </c>
    </row>
    <row r="10" spans="1:6" x14ac:dyDescent="0.3">
      <c r="A10" s="26" t="s">
        <v>71</v>
      </c>
      <c r="B10" s="27">
        <v>1090</v>
      </c>
      <c r="D10" t="s">
        <v>66</v>
      </c>
    </row>
    <row r="11" spans="1:6" ht="33.6" customHeight="1" x14ac:dyDescent="0.3">
      <c r="A11" t="s">
        <v>60</v>
      </c>
      <c r="D11" s="31" t="s">
        <v>67</v>
      </c>
    </row>
    <row r="13" spans="1:6" x14ac:dyDescent="0.3">
      <c r="D13" t="s">
        <v>68</v>
      </c>
    </row>
    <row r="14" spans="1:6" ht="28.8" x14ac:dyDescent="0.3">
      <c r="D14" s="12" t="s">
        <v>69</v>
      </c>
    </row>
    <row r="15" spans="1:6" x14ac:dyDescent="0.3">
      <c r="D15" t="s">
        <v>70</v>
      </c>
      <c r="E15" s="9">
        <f>B5*(B4-B10)-B9</f>
        <v>4</v>
      </c>
    </row>
    <row r="17" spans="4:6" x14ac:dyDescent="0.3">
      <c r="D17" t="s">
        <v>72</v>
      </c>
      <c r="E17" s="3">
        <f>100</f>
        <v>100</v>
      </c>
    </row>
    <row r="18" spans="4:6" x14ac:dyDescent="0.3">
      <c r="D18" t="s">
        <v>73</v>
      </c>
      <c r="E18" s="9">
        <f>B5*B10-B1</f>
        <v>881</v>
      </c>
      <c r="F1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C963-A080-4F3D-9875-93C5E485085A}">
  <sheetPr>
    <tabColor rgb="FFFFFF66"/>
  </sheetPr>
  <dimension ref="A1:H16"/>
  <sheetViews>
    <sheetView tabSelected="1" workbookViewId="0">
      <selection activeCell="H8" sqref="H8"/>
    </sheetView>
  </sheetViews>
  <sheetFormatPr baseColWidth="10" defaultRowHeight="14.4" x14ac:dyDescent="0.3"/>
  <cols>
    <col min="1" max="1" width="41.33203125" bestFit="1" customWidth="1"/>
    <col min="3" max="3" width="3.33203125" customWidth="1"/>
    <col min="6" max="6" width="46.5546875" bestFit="1" customWidth="1"/>
  </cols>
  <sheetData>
    <row r="1" spans="1:8" x14ac:dyDescent="0.3">
      <c r="A1" s="32" t="s">
        <v>75</v>
      </c>
      <c r="B1" s="33">
        <v>250</v>
      </c>
      <c r="C1" s="32"/>
      <c r="D1" s="32"/>
      <c r="F1" t="s">
        <v>87</v>
      </c>
    </row>
    <row r="2" spans="1:8" x14ac:dyDescent="0.3">
      <c r="A2" s="32" t="s">
        <v>76</v>
      </c>
      <c r="B2" s="33">
        <v>45</v>
      </c>
      <c r="C2" s="32"/>
      <c r="D2" s="32"/>
    </row>
    <row r="3" spans="1:8" x14ac:dyDescent="0.3">
      <c r="A3" s="32" t="s">
        <v>96</v>
      </c>
      <c r="B3" s="33">
        <v>45</v>
      </c>
      <c r="C3" s="32"/>
      <c r="D3" s="32"/>
      <c r="F3" t="s">
        <v>88</v>
      </c>
      <c r="G3" t="s">
        <v>89</v>
      </c>
      <c r="H3" t="s">
        <v>90</v>
      </c>
    </row>
    <row r="4" spans="1:8" ht="28.8" x14ac:dyDescent="0.3">
      <c r="A4" s="34" t="s">
        <v>77</v>
      </c>
      <c r="B4" s="32"/>
      <c r="C4" s="32"/>
      <c r="D4" s="32"/>
      <c r="F4" t="s">
        <v>91</v>
      </c>
      <c r="G4" s="9">
        <f>B1*D5+B6*D6</f>
        <v>200</v>
      </c>
      <c r="H4" s="9">
        <f>B1*D9+B10*D10</f>
        <v>100</v>
      </c>
    </row>
    <row r="5" spans="1:8" x14ac:dyDescent="0.3">
      <c r="A5" s="32" t="s">
        <v>81</v>
      </c>
      <c r="B5" s="33">
        <v>290</v>
      </c>
      <c r="C5" s="32" t="s">
        <v>79</v>
      </c>
      <c r="D5" s="35">
        <v>0.6</v>
      </c>
      <c r="F5" t="s">
        <v>92</v>
      </c>
      <c r="G5" s="9">
        <f>(B5-B1)*D5+0*D6</f>
        <v>24</v>
      </c>
      <c r="H5" s="9">
        <f>B2*$D$9</f>
        <v>15</v>
      </c>
    </row>
    <row r="6" spans="1:8" x14ac:dyDescent="0.3">
      <c r="A6" s="32"/>
      <c r="B6" s="33">
        <v>125</v>
      </c>
      <c r="C6" s="32" t="s">
        <v>79</v>
      </c>
      <c r="D6" s="35">
        <v>0.4</v>
      </c>
      <c r="F6" t="s">
        <v>93</v>
      </c>
      <c r="G6" s="8">
        <v>0</v>
      </c>
      <c r="H6" s="9">
        <f>B3*$D$9</f>
        <v>15</v>
      </c>
    </row>
    <row r="7" spans="1:8" x14ac:dyDescent="0.3">
      <c r="A7" s="32" t="s">
        <v>78</v>
      </c>
      <c r="B7" s="36">
        <f>B5*D5+B6*D6</f>
        <v>224</v>
      </c>
      <c r="C7" s="32"/>
      <c r="D7" s="32"/>
      <c r="F7" t="s">
        <v>94</v>
      </c>
      <c r="G7" s="8">
        <v>0</v>
      </c>
      <c r="H7" s="22">
        <v>0</v>
      </c>
    </row>
    <row r="8" spans="1:8" x14ac:dyDescent="0.3">
      <c r="A8" s="32"/>
      <c r="B8" s="32"/>
      <c r="C8" s="32"/>
      <c r="D8" s="32"/>
      <c r="F8" t="s">
        <v>95</v>
      </c>
      <c r="G8" s="9">
        <f>SUM(G4:G7)</f>
        <v>224</v>
      </c>
      <c r="H8" s="9">
        <f>SUM(H4:H7)</f>
        <v>130</v>
      </c>
    </row>
    <row r="9" spans="1:8" x14ac:dyDescent="0.3">
      <c r="A9" s="32" t="s">
        <v>80</v>
      </c>
      <c r="B9" s="33">
        <v>340</v>
      </c>
      <c r="C9" s="32" t="s">
        <v>79</v>
      </c>
      <c r="D9" s="35">
        <f>1/3</f>
        <v>0.33333333333333331</v>
      </c>
    </row>
    <row r="10" spans="1:8" x14ac:dyDescent="0.3">
      <c r="A10" s="32"/>
      <c r="B10" s="33">
        <v>25</v>
      </c>
      <c r="C10" s="32" t="s">
        <v>79</v>
      </c>
      <c r="D10" s="35">
        <f>2/3</f>
        <v>0.66666666666666663</v>
      </c>
    </row>
    <row r="11" spans="1:8" x14ac:dyDescent="0.3">
      <c r="A11" s="32" t="s">
        <v>82</v>
      </c>
      <c r="B11" s="36">
        <f>B9*D9+B10*D10</f>
        <v>130</v>
      </c>
      <c r="C11" s="32"/>
      <c r="D11" s="32"/>
    </row>
    <row r="13" spans="1:8" x14ac:dyDescent="0.3">
      <c r="A13" t="s">
        <v>83</v>
      </c>
    </row>
    <row r="14" spans="1:8" x14ac:dyDescent="0.3">
      <c r="A14" t="s">
        <v>84</v>
      </c>
    </row>
    <row r="15" spans="1:8" x14ac:dyDescent="0.3">
      <c r="A15" t="s">
        <v>85</v>
      </c>
    </row>
    <row r="16" spans="1:8" x14ac:dyDescent="0.3">
      <c r="A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Rationnnement du crédit</vt:lpstr>
      <vt:lpstr>Contrats bancaires</vt:lpstr>
      <vt:lpstr>Clauses spécifiques des contrat</vt:lpstr>
      <vt:lpstr>Liquidation de la société</vt:lpstr>
      <vt:lpstr>Problème de coordination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2024-10-29T14:10:27Z</dcterms:created>
  <dcterms:modified xsi:type="dcterms:W3CDTF">2024-10-29T22:27:26Z</dcterms:modified>
</cp:coreProperties>
</file>