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abor\Desktop\Ági_2023_2024_tavasz\Üzleti statisztika\Coospacere\"/>
    </mc:Choice>
  </mc:AlternateContent>
  <xr:revisionPtr revIDLastSave="0" documentId="13_ncr:1_{59A3A734-5C0C-49FB-909F-E437796A3B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_2.feladat" sheetId="1" r:id="rId1"/>
    <sheet name="3. feladat" sheetId="2" r:id="rId2"/>
    <sheet name="4._5. feladat" sheetId="3" r:id="rId3"/>
    <sheet name="6.feladat" sheetId="5" r:id="rId4"/>
    <sheet name="7. feladat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5" l="1"/>
  <c r="K24" i="5"/>
  <c r="J24" i="5"/>
  <c r="K19" i="5"/>
  <c r="J19" i="5"/>
  <c r="J27" i="5" s="1"/>
  <c r="C19" i="5"/>
  <c r="C20" i="5" s="1"/>
  <c r="K18" i="5"/>
  <c r="K26" i="5" s="1"/>
  <c r="J18" i="5"/>
  <c r="J26" i="5" s="1"/>
  <c r="K17" i="5"/>
  <c r="K25" i="5" s="1"/>
  <c r="J17" i="5"/>
  <c r="J25" i="5" s="1"/>
  <c r="K16" i="5"/>
  <c r="J16" i="5"/>
  <c r="C10" i="5"/>
  <c r="B10" i="5"/>
  <c r="D9" i="5"/>
  <c r="D8" i="5"/>
  <c r="D7" i="5"/>
  <c r="D6" i="5"/>
  <c r="D10" i="5" s="1"/>
  <c r="L28" i="5" l="1"/>
  <c r="C17" i="5" s="1"/>
  <c r="C17" i="4" l="1"/>
  <c r="C16" i="4"/>
  <c r="C13" i="4"/>
  <c r="J17" i="3"/>
  <c r="B23" i="3"/>
  <c r="B21" i="3"/>
  <c r="B20" i="3"/>
  <c r="B19" i="3"/>
  <c r="B18" i="3"/>
  <c r="B17" i="3"/>
  <c r="C18" i="2"/>
  <c r="C15" i="2"/>
  <c r="C14" i="2"/>
  <c r="D32" i="1"/>
  <c r="D29" i="1"/>
  <c r="D28" i="1"/>
  <c r="G13" i="1" l="1"/>
  <c r="G7" i="1"/>
  <c r="G8" i="1"/>
  <c r="G9" i="1"/>
  <c r="G10" i="1"/>
  <c r="G11" i="1"/>
  <c r="G12" i="1"/>
  <c r="G6" i="1"/>
  <c r="J26" i="3" l="1"/>
  <c r="E6" i="1" l="1"/>
  <c r="E8" i="1"/>
  <c r="E9" i="1"/>
  <c r="E10" i="1"/>
  <c r="E11" i="1"/>
  <c r="E12" i="1"/>
  <c r="E7" i="1"/>
  <c r="O16" i="3"/>
  <c r="Q16" i="3" l="1"/>
  <c r="Q15" i="3"/>
  <c r="K17" i="3"/>
  <c r="K26" i="3" s="1"/>
  <c r="K18" i="3"/>
  <c r="K27" i="3" s="1"/>
  <c r="K19" i="3"/>
  <c r="K28" i="3" s="1"/>
  <c r="K20" i="3"/>
  <c r="K29" i="3" s="1"/>
  <c r="J18" i="3"/>
  <c r="J27" i="3" s="1"/>
  <c r="J19" i="3"/>
  <c r="J28" i="3" s="1"/>
  <c r="J20" i="3"/>
  <c r="J29" i="3" s="1"/>
  <c r="L30" i="3" l="1"/>
  <c r="O15" i="3" s="1"/>
  <c r="O17" i="3" s="1"/>
  <c r="C10" i="3"/>
  <c r="B10" i="3"/>
  <c r="D9" i="3"/>
  <c r="D8" i="3"/>
  <c r="D7" i="3"/>
  <c r="D6" i="3"/>
  <c r="C17" i="2"/>
  <c r="D10" i="3" l="1"/>
  <c r="D13" i="1" l="1"/>
  <c r="D25" i="1" s="1"/>
  <c r="D24" i="1" l="1"/>
  <c r="D27" i="1" s="1"/>
  <c r="L25" i="1" l="1"/>
  <c r="F12" i="1"/>
  <c r="F6" i="1"/>
  <c r="F7" i="1"/>
  <c r="F8" i="1"/>
  <c r="F9" i="1"/>
  <c r="F10" i="1"/>
  <c r="F11" i="1"/>
  <c r="D26" i="1" l="1"/>
  <c r="D33" i="1" s="1"/>
  <c r="L24" i="1" l="1"/>
  <c r="L26" i="1"/>
  <c r="C19" i="1"/>
  <c r="E19" i="1"/>
  <c r="M18" i="1" l="1"/>
</calcChain>
</file>

<file path=xl/sharedStrings.xml><?xml version="1.0" encoding="utf-8"?>
<sst xmlns="http://schemas.openxmlformats.org/spreadsheetml/2006/main" count="236" uniqueCount="136">
  <si>
    <t xml:space="preserve"> -</t>
  </si>
  <si>
    <t>-</t>
  </si>
  <si>
    <t>Összesen:</t>
  </si>
  <si>
    <t>Ingatlanirodák</t>
  </si>
  <si>
    <t>Bevétel (millió Ft)</t>
  </si>
  <si>
    <t>Összesen</t>
  </si>
  <si>
    <t>Diesel</t>
  </si>
  <si>
    <t>Benzin</t>
  </si>
  <si>
    <t>Hybrid</t>
  </si>
  <si>
    <t>Elektromos</t>
  </si>
  <si>
    <t>Automata</t>
  </si>
  <si>
    <t>Kézi</t>
  </si>
  <si>
    <t>Konfidencia intervallum:</t>
  </si>
  <si>
    <t>Alsó=</t>
  </si>
  <si>
    <t>Felső=</t>
  </si>
  <si>
    <t>Értelmezés:</t>
  </si>
  <si>
    <t>Mintaelemszám:</t>
  </si>
  <si>
    <t>Hipotézisek:</t>
  </si>
  <si>
    <t>Döntés:</t>
  </si>
  <si>
    <r>
      <rPr>
        <b/>
        <i/>
        <sz val="12"/>
        <color theme="1"/>
        <rFont val="Times New Roman"/>
        <family val="1"/>
        <charset val="238"/>
      </rPr>
      <t>H</t>
    </r>
    <r>
      <rPr>
        <b/>
        <vertAlign val="subscript"/>
        <sz val="12"/>
        <color theme="1"/>
        <rFont val="Times New Roman"/>
        <family val="1"/>
        <charset val="238"/>
      </rPr>
      <t xml:space="preserve">0 </t>
    </r>
    <r>
      <rPr>
        <b/>
        <sz val="12"/>
        <color theme="1"/>
        <rFont val="Times New Roman"/>
        <family val="1"/>
        <charset val="238"/>
      </rPr>
      <t xml:space="preserve">: </t>
    </r>
  </si>
  <si>
    <r>
      <rPr>
        <b/>
        <i/>
        <sz val="12"/>
        <color theme="1"/>
        <rFont val="Times New Roman"/>
        <family val="1"/>
        <charset val="238"/>
      </rPr>
      <t>H</t>
    </r>
    <r>
      <rPr>
        <b/>
        <vertAlign val="subscript"/>
        <sz val="12"/>
        <color theme="1"/>
        <rFont val="Times New Roman"/>
        <family val="1"/>
        <charset val="238"/>
      </rPr>
      <t xml:space="preserve">1 </t>
    </r>
    <r>
      <rPr>
        <b/>
        <sz val="12"/>
        <color theme="1"/>
        <rFont val="Times New Roman"/>
        <family val="1"/>
        <charset val="238"/>
      </rPr>
      <t xml:space="preserve">: </t>
    </r>
  </si>
  <si>
    <t>H0-t elfogadjuk</t>
  </si>
  <si>
    <t>xi</t>
  </si>
  <si>
    <t>(xi-xát)^2</t>
  </si>
  <si>
    <t>&gt;5%</t>
  </si>
  <si>
    <t>xátlag</t>
  </si>
  <si>
    <t>kiválasztási arány</t>
  </si>
  <si>
    <t>s</t>
  </si>
  <si>
    <t>korrekció</t>
  </si>
  <si>
    <t>standard hiba</t>
  </si>
  <si>
    <t>szabadságfok</t>
  </si>
  <si>
    <r>
      <t>1-</t>
    </r>
    <r>
      <rPr>
        <b/>
        <sz val="12"/>
        <rFont val="Symbol"/>
        <family val="1"/>
        <charset val="2"/>
      </rPr>
      <t>a</t>
    </r>
  </si>
  <si>
    <t>a</t>
  </si>
  <si>
    <t>hibahatár</t>
  </si>
  <si>
    <t>t(0,985;98)</t>
  </si>
  <si>
    <t>mFt</t>
  </si>
  <si>
    <t>db</t>
  </si>
  <si>
    <t>nj*(xi-xát)^2</t>
  </si>
  <si>
    <t>t</t>
  </si>
  <si>
    <t>△</t>
  </si>
  <si>
    <t>N</t>
  </si>
  <si>
    <t>Minta elemszáma (n) =</t>
  </si>
  <si>
    <t>Minta átlaga (x átlag)=</t>
  </si>
  <si>
    <t>Minta szórása (s)=</t>
  </si>
  <si>
    <t>Standard hiba =</t>
  </si>
  <si>
    <t>Szignifikanciaszint (α)=</t>
  </si>
  <si>
    <r>
      <t>Szabvány szerinti érték (m</t>
    </r>
    <r>
      <rPr>
        <vertAlign val="subscript"/>
        <sz val="12"/>
        <rFont val="Times New Roman"/>
        <family val="1"/>
        <charset val="238"/>
      </rPr>
      <t>0</t>
    </r>
    <r>
      <rPr>
        <sz val="12"/>
        <rFont val="Times New Roman"/>
        <family val="1"/>
        <charset val="238"/>
      </rPr>
      <t>)=</t>
    </r>
  </si>
  <si>
    <t>Sokasági szórás (σ) =</t>
  </si>
  <si>
    <t>km/h</t>
  </si>
  <si>
    <t>Becsült szórás (s) =</t>
  </si>
  <si>
    <r>
      <t>Próbafüggvény (t</t>
    </r>
    <r>
      <rPr>
        <vertAlign val="subscript"/>
        <sz val="12"/>
        <rFont val="Times New Roman"/>
        <family val="1"/>
        <charset val="238"/>
      </rPr>
      <t>0</t>
    </r>
    <r>
      <rPr>
        <sz val="12"/>
        <rFont val="Times New Roman"/>
        <family val="1"/>
        <charset val="238"/>
      </rPr>
      <t>) =</t>
    </r>
  </si>
  <si>
    <t>Szabadságfok=</t>
  </si>
  <si>
    <r>
      <t>Próbafüggvény (χ</t>
    </r>
    <r>
      <rPr>
        <vertAlign val="subscript"/>
        <sz val="12"/>
        <rFont val="Times New Roman"/>
        <family val="1"/>
        <charset val="238"/>
      </rPr>
      <t>0</t>
    </r>
    <r>
      <rPr>
        <vertAlign val="superscript"/>
        <sz val="12"/>
        <rFont val="Times New Roman"/>
        <family val="1"/>
        <charset val="238"/>
      </rPr>
      <t>2</t>
    </r>
    <r>
      <rPr>
        <sz val="12"/>
        <rFont val="Times New Roman"/>
        <family val="1"/>
        <charset val="238"/>
      </rPr>
      <t>) =</t>
    </r>
  </si>
  <si>
    <t>Szignifikanciaszint =</t>
  </si>
  <si>
    <r>
      <t>Khi-négyzet alsó kr.érték (c</t>
    </r>
    <r>
      <rPr>
        <vertAlign val="subscript"/>
        <sz val="12"/>
        <rFont val="Times New Roman"/>
        <family val="1"/>
        <charset val="238"/>
      </rPr>
      <t>a</t>
    </r>
    <r>
      <rPr>
        <sz val="12"/>
        <rFont val="Times New Roman"/>
        <family val="1"/>
        <charset val="238"/>
      </rPr>
      <t>) =</t>
    </r>
  </si>
  <si>
    <r>
      <t>Khi-négyzet felső kr.érték(c</t>
    </r>
    <r>
      <rPr>
        <vertAlign val="subscript"/>
        <sz val="12"/>
        <rFont val="Times New Roman"/>
        <family val="1"/>
        <charset val="238"/>
      </rPr>
      <t>f</t>
    </r>
    <r>
      <rPr>
        <sz val="12"/>
        <rFont val="Times New Roman"/>
        <family val="1"/>
        <charset val="238"/>
      </rPr>
      <t>) =</t>
    </r>
  </si>
  <si>
    <t>1740 irodából véletlen mintavétellel kiválasztottunk 99 ingatlanirodát, és ezeknek megfigyeltük a napi bevételeit.</t>
  </si>
  <si>
    <t>97%-os megbízhatósággal 2,059 mFt és 2,272 mFt közé esik az ingatlanirodák átlagos bevétele.</t>
  </si>
  <si>
    <t>Azonos megbízhatósági szint mellett 338 darabos mintát kell választanunk, ahhoz, hogy kétszeres legyen a pontossága.</t>
  </si>
  <si>
    <t>Egy Boeing 777-es a gyártó szerint 950 km/h átlagsebességgel repül. A sebesség eloszlása normális. FAE mintavétellel kiválasztott  30 Boeing 777-es megfigyelése során az átlagos sebesség 935 km/h volt, melytől az egyes sebességek átlagosan 40,5 km/h-val tértek el.</t>
  </si>
  <si>
    <t>H0-t elutasítjuk.</t>
  </si>
  <si>
    <t xml:space="preserve">Alsó kritikus érték (ca) = </t>
  </si>
  <si>
    <r>
      <t>H</t>
    </r>
    <r>
      <rPr>
        <b/>
        <vertAlign val="subscript"/>
        <sz val="12"/>
        <color theme="1"/>
        <rFont val="Times New Roman"/>
        <family val="1"/>
        <charset val="238"/>
      </rPr>
      <t xml:space="preserve">0 </t>
    </r>
    <r>
      <rPr>
        <b/>
        <sz val="12"/>
        <color theme="1"/>
        <rFont val="Times New Roman"/>
        <family val="1"/>
        <charset val="238"/>
      </rPr>
      <t xml:space="preserve">:  </t>
    </r>
  </si>
  <si>
    <r>
      <t>H</t>
    </r>
    <r>
      <rPr>
        <b/>
        <vertAlign val="subscript"/>
        <sz val="12"/>
        <color theme="1"/>
        <rFont val="Times New Roman"/>
        <family val="1"/>
        <charset val="238"/>
      </rPr>
      <t>1</t>
    </r>
    <r>
      <rPr>
        <b/>
        <sz val="12"/>
        <color theme="1"/>
        <rFont val="Times New Roman"/>
        <family val="1"/>
        <charset val="238"/>
      </rPr>
      <t xml:space="preserve">:   </t>
    </r>
  </si>
  <si>
    <r>
      <t>p</t>
    </r>
    <r>
      <rPr>
        <vertAlign val="subscript"/>
        <sz val="12"/>
        <rFont val="Times New Roman"/>
        <family val="1"/>
        <charset val="238"/>
      </rPr>
      <t>1</t>
    </r>
  </si>
  <si>
    <r>
      <t>p</t>
    </r>
    <r>
      <rPr>
        <vertAlign val="subscript"/>
        <sz val="12"/>
        <rFont val="Times New Roman"/>
        <family val="1"/>
        <charset val="238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</si>
  <si>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t>p átlag</t>
  </si>
  <si>
    <t>z0(p)</t>
  </si>
  <si>
    <t>ca</t>
  </si>
  <si>
    <t>Egy kertvárosban 655  lakónál megfigyelték az autók üzemanyag-fogyasztásának típusát és a sebességváltó típusát. A minta adatai:</t>
  </si>
  <si>
    <t>Sebességváltótípus</t>
  </si>
  <si>
    <t>Üzemanyagtípus</t>
  </si>
  <si>
    <r>
      <t>P</t>
    </r>
    <r>
      <rPr>
        <b/>
        <vertAlign val="subscript"/>
        <sz val="12"/>
        <color theme="1"/>
        <rFont val="Times New Roman"/>
        <family val="1"/>
        <charset val="238"/>
      </rPr>
      <t>1</t>
    </r>
    <r>
      <rPr>
        <b/>
        <sz val="12"/>
        <color theme="1"/>
        <rFont val="Times New Roman"/>
        <family val="1"/>
        <charset val="238"/>
      </rPr>
      <t xml:space="preserve"> = P</t>
    </r>
    <r>
      <rPr>
        <b/>
        <vertAlign val="subscript"/>
        <sz val="12"/>
        <color theme="1"/>
        <rFont val="Times New Roman"/>
        <family val="1"/>
        <charset val="238"/>
      </rPr>
      <t>2</t>
    </r>
  </si>
  <si>
    <r>
      <t>P</t>
    </r>
    <r>
      <rPr>
        <b/>
        <vertAlign val="subscript"/>
        <sz val="12"/>
        <color theme="1"/>
        <rFont val="Times New Roman"/>
        <family val="1"/>
        <charset val="238"/>
      </rPr>
      <t>1</t>
    </r>
    <r>
      <rPr>
        <b/>
        <sz val="12"/>
        <color theme="1"/>
        <rFont val="Times New Roman"/>
        <family val="1"/>
        <charset val="238"/>
      </rPr>
      <t xml:space="preserve"> &lt; P</t>
    </r>
    <r>
      <rPr>
        <b/>
        <vertAlign val="subscript"/>
        <sz val="12"/>
        <color theme="1"/>
        <rFont val="Times New Roman"/>
        <family val="1"/>
        <charset val="238"/>
      </rPr>
      <t>2</t>
    </r>
  </si>
  <si>
    <t>Függetlenség feltételezésével számított gyakoriságok</t>
  </si>
  <si>
    <t>Khi-négyzet értékek</t>
  </si>
  <si>
    <r>
      <t>χ</t>
    </r>
    <r>
      <rPr>
        <vertAlign val="superscript"/>
        <sz val="12"/>
        <color theme="1"/>
        <rFont val="Times New Roman"/>
        <family val="1"/>
        <charset val="238"/>
      </rPr>
      <t>2</t>
    </r>
  </si>
  <si>
    <t>s-1=</t>
  </si>
  <si>
    <t>t-1=</t>
  </si>
  <si>
    <t>Cramer-mutató</t>
  </si>
  <si>
    <t>Közepesnél gyengébb kapcsolat van az üzemanyag típusa és a sebességváltó típusa között.</t>
  </si>
  <si>
    <t xml:space="preserve">Megfigyeltünk 200 videókártyát, melyeknek átlagos élettartama 25 ezer óra volt, 4,4 ezer óra átlagos eltéréssel az átlagtól. A garantált élettartam 27 ezer óra volt, a szórása pedig 5,5 ezer óra. </t>
  </si>
  <si>
    <r>
      <rPr>
        <b/>
        <i/>
        <sz val="12"/>
        <color theme="1"/>
        <rFont val="Times New Roman"/>
        <family val="1"/>
        <charset val="238"/>
      </rPr>
      <t>H</t>
    </r>
    <r>
      <rPr>
        <b/>
        <vertAlign val="subscript"/>
        <sz val="12"/>
        <color theme="1"/>
        <rFont val="Times New Roman"/>
        <family val="1"/>
        <charset val="238"/>
      </rPr>
      <t>1</t>
    </r>
    <r>
      <rPr>
        <b/>
        <sz val="12"/>
        <color theme="1"/>
        <rFont val="Times New Roman"/>
        <family val="1"/>
        <charset val="238"/>
      </rPr>
      <t xml:space="preserve">: </t>
    </r>
  </si>
  <si>
    <t>σ = 5500</t>
  </si>
  <si>
    <r>
      <rPr>
        <b/>
        <i/>
        <sz val="12"/>
        <color theme="1"/>
        <rFont val="Times New Roman"/>
        <family val="1"/>
        <charset val="238"/>
      </rPr>
      <t>H</t>
    </r>
    <r>
      <rPr>
        <b/>
        <vertAlign val="subscript"/>
        <sz val="12"/>
        <color theme="1"/>
        <rFont val="Times New Roman"/>
        <family val="1"/>
        <charset val="238"/>
      </rPr>
      <t>1</t>
    </r>
    <r>
      <rPr>
        <b/>
        <sz val="12"/>
        <color theme="1"/>
        <rFont val="Times New Roman"/>
        <family val="1"/>
        <charset val="238"/>
      </rPr>
      <t>: σ ≠ 5500</t>
    </r>
  </si>
  <si>
    <t>A megfigyelt videókártyák szórása eltér az 5,5 ezertől, 5%-os szignifikancia-szinten.</t>
  </si>
  <si>
    <t>Állapítsa meg, hogy a tényleges sebesség kisebb a gyártó által garantáltnál! Az elsőfajú hiba valószínűsége 4%.</t>
  </si>
  <si>
    <r>
      <rPr>
        <b/>
        <sz val="12"/>
        <color theme="1"/>
        <rFont val="Symbol"/>
        <family val="1"/>
        <charset val="2"/>
      </rPr>
      <t>m</t>
    </r>
    <r>
      <rPr>
        <b/>
        <sz val="12"/>
        <color theme="1"/>
        <rFont val="Times New Roman"/>
        <family val="1"/>
        <charset val="238"/>
      </rPr>
      <t xml:space="preserve"> = 950</t>
    </r>
  </si>
  <si>
    <r>
      <t xml:space="preserve"> </t>
    </r>
    <r>
      <rPr>
        <b/>
        <sz val="12"/>
        <color theme="1"/>
        <rFont val="Symbol"/>
        <family val="1"/>
        <charset val="2"/>
      </rPr>
      <t>m</t>
    </r>
    <r>
      <rPr>
        <b/>
        <sz val="12"/>
        <color theme="1"/>
        <rFont val="Times New Roman"/>
        <family val="1"/>
        <charset val="238"/>
      </rPr>
      <t xml:space="preserve"> &lt; 950</t>
    </r>
  </si>
  <si>
    <t>Ellenőrizze 5%-os szignifikancia-szinten, hogy a megfigyelt videókártyák szórása eltér-e az 5,5 ezertől!</t>
  </si>
  <si>
    <t>3. feladat</t>
  </si>
  <si>
    <t>4. és 5. feladat</t>
  </si>
  <si>
    <t>6. feladat</t>
  </si>
  <si>
    <t>1. és 2. feladat</t>
  </si>
  <si>
    <t>n=</t>
  </si>
  <si>
    <t>minta átlaga =</t>
  </si>
  <si>
    <t>Nem nagyobb a benzines autók aránya szignifikánsan a kézi sebességváltós autóknál 5 %-os szignifikancia szinten.</t>
  </si>
  <si>
    <t>1.) A bevételek normális eloszlását feltételezve adjon 97%-os megbízhatóságú konfidencia-intervallumot az ingatlanirodák átlagos bevételére!</t>
  </si>
  <si>
    <t>2.) Hány elemű mintát kell választani ahhoz, hogy a becslés pontosságát a kétszeresére növeljük?</t>
  </si>
  <si>
    <t>A következő táblázatban láthatóak az ingatlanirodák adatai:</t>
  </si>
  <si>
    <t>5.) Milyen szoros kapcsolat van az üzemanyag típusa és a sebességváltó típusa között?</t>
  </si>
  <si>
    <t>A tényleges sebesség kisebb a gyártó által garantáltnál, 4%-os szignifikancia szinten.</t>
  </si>
  <si>
    <t>4.) Ellenőrizze megfelelő próbával azt a feltevést, hogy a benzines autók aránya szignifikánsan nagyobb a kézi sebességváltós autóknál az automata váltósokhoz képest (alfa=5%)!</t>
  </si>
  <si>
    <t>Automata (1)</t>
  </si>
  <si>
    <t>Kézi (2)</t>
  </si>
  <si>
    <t>A változók közötti kapcsolat meglétének teszteléséhez a megfelelő módszer:</t>
  </si>
  <si>
    <t>függetlenségvizsgálat</t>
  </si>
  <si>
    <t>variancia-analízis</t>
  </si>
  <si>
    <t>illeszkedésvizsgálat</t>
  </si>
  <si>
    <t>várható érték tesztelése</t>
  </si>
  <si>
    <r>
      <t>H</t>
    </r>
    <r>
      <rPr>
        <vertAlign val="subscript"/>
        <sz val="12"/>
        <color theme="1"/>
        <rFont val="Times New Roman"/>
        <family val="1"/>
        <charset val="238"/>
      </rPr>
      <t>0</t>
    </r>
    <r>
      <rPr>
        <sz val="12"/>
        <color theme="1"/>
        <rFont val="Times New Roman"/>
        <family val="1"/>
        <charset val="238"/>
      </rPr>
      <t xml:space="preserve">: </t>
    </r>
  </si>
  <si>
    <r>
      <t>P</t>
    </r>
    <r>
      <rPr>
        <b/>
        <i/>
        <vertAlign val="subscript"/>
        <sz val="14"/>
        <color rgb="FF00B050"/>
        <rFont val="Times New Roman"/>
        <family val="1"/>
        <charset val="238"/>
      </rPr>
      <t>ij</t>
    </r>
    <r>
      <rPr>
        <b/>
        <i/>
        <sz val="14"/>
        <color rgb="FF00B050"/>
        <rFont val="Times New Roman"/>
        <family val="1"/>
        <charset val="238"/>
      </rPr>
      <t xml:space="preserve"> = P</t>
    </r>
    <r>
      <rPr>
        <b/>
        <i/>
        <vertAlign val="subscript"/>
        <sz val="14"/>
        <color rgb="FF00B050"/>
        <rFont val="Times New Roman"/>
        <family val="1"/>
        <charset val="238"/>
      </rPr>
      <t>i.</t>
    </r>
    <r>
      <rPr>
        <b/>
        <i/>
        <sz val="14"/>
        <color rgb="FF00B050"/>
        <rFont val="Times New Roman"/>
        <family val="1"/>
        <charset val="238"/>
      </rPr>
      <t xml:space="preserve"> * P</t>
    </r>
    <r>
      <rPr>
        <b/>
        <i/>
        <vertAlign val="subscript"/>
        <sz val="14"/>
        <color rgb="FF00B050"/>
        <rFont val="Times New Roman"/>
        <family val="1"/>
        <charset val="238"/>
      </rPr>
      <t>.j</t>
    </r>
  </si>
  <si>
    <r>
      <t>P(X</t>
    </r>
    <r>
      <rPr>
        <i/>
        <vertAlign val="subscript"/>
        <sz val="14"/>
        <color theme="1"/>
        <rFont val="Times New Roman"/>
        <family val="1"/>
        <charset val="238"/>
      </rPr>
      <t>i</t>
    </r>
    <r>
      <rPr>
        <i/>
        <sz val="14"/>
        <color theme="1"/>
        <rFont val="Times New Roman"/>
        <family val="1"/>
        <charset val="238"/>
      </rPr>
      <t>) = P</t>
    </r>
    <r>
      <rPr>
        <i/>
        <vertAlign val="subscript"/>
        <sz val="14"/>
        <color theme="1"/>
        <rFont val="Times New Roman"/>
        <family val="1"/>
        <charset val="238"/>
      </rPr>
      <t>i</t>
    </r>
  </si>
  <si>
    <r>
      <t>μ</t>
    </r>
    <r>
      <rPr>
        <i/>
        <vertAlign val="subscript"/>
        <sz val="14"/>
        <color theme="1"/>
        <rFont val="Times New Roman"/>
        <family val="1"/>
        <charset val="238"/>
      </rPr>
      <t>1</t>
    </r>
    <r>
      <rPr>
        <i/>
        <sz val="14"/>
        <color theme="1"/>
        <rFont val="Times New Roman"/>
        <family val="1"/>
        <charset val="238"/>
      </rPr>
      <t>=μ</t>
    </r>
    <r>
      <rPr>
        <i/>
        <vertAlign val="subscript"/>
        <sz val="14"/>
        <color theme="1"/>
        <rFont val="Times New Roman"/>
        <family val="1"/>
        <charset val="238"/>
      </rPr>
      <t>2</t>
    </r>
    <r>
      <rPr>
        <i/>
        <sz val="14"/>
        <color theme="1"/>
        <rFont val="Times New Roman"/>
        <family val="1"/>
        <charset val="238"/>
      </rPr>
      <t>=μ</t>
    </r>
    <r>
      <rPr>
        <i/>
        <vertAlign val="subscript"/>
        <sz val="14"/>
        <color theme="1"/>
        <rFont val="Times New Roman"/>
        <family val="1"/>
        <charset val="238"/>
      </rPr>
      <t>3</t>
    </r>
    <r>
      <rPr>
        <i/>
        <sz val="14"/>
        <color theme="1"/>
        <rFont val="Times New Roman"/>
        <family val="1"/>
        <charset val="238"/>
      </rPr>
      <t>=μ</t>
    </r>
  </si>
  <si>
    <r>
      <t>μ</t>
    </r>
    <r>
      <rPr>
        <i/>
        <vertAlign val="subscript"/>
        <sz val="14"/>
        <color theme="1"/>
        <rFont val="Times New Roman"/>
        <family val="1"/>
        <charset val="238"/>
      </rPr>
      <t>1</t>
    </r>
    <r>
      <rPr>
        <i/>
        <sz val="14"/>
        <color theme="1"/>
        <rFont val="Times New Roman"/>
        <family val="1"/>
        <charset val="238"/>
      </rPr>
      <t>=μ</t>
    </r>
    <r>
      <rPr>
        <i/>
        <vertAlign val="subscript"/>
        <sz val="14"/>
        <color theme="1"/>
        <rFont val="Times New Roman"/>
        <family val="1"/>
        <charset val="238"/>
      </rPr>
      <t>2</t>
    </r>
  </si>
  <si>
    <t>elfogadjuk, van</t>
  </si>
  <si>
    <t xml:space="preserve">elutasítjuk, van </t>
  </si>
  <si>
    <t>elfogadjuk, nincs</t>
  </si>
  <si>
    <r>
      <t>Ellenőrizzük megfelelő próbával azt a feltevést, hogy szignifikáns kapcsolat van az üzemanyag típusa és a sebességváltó típusa között (</t>
    </r>
    <r>
      <rPr>
        <sz val="12"/>
        <rFont val="Calibri"/>
        <family val="2"/>
        <charset val="238"/>
      </rPr>
      <t>α</t>
    </r>
    <r>
      <rPr>
        <sz val="12"/>
        <rFont val="Times New Roman"/>
        <family val="1"/>
        <charset val="238"/>
      </rPr>
      <t>=5%)!</t>
    </r>
  </si>
  <si>
    <t>Hipotézisek</t>
  </si>
  <si>
    <r>
      <t>H</t>
    </r>
    <r>
      <rPr>
        <b/>
        <vertAlign val="subscript"/>
        <sz val="12"/>
        <rFont val="Times New Roman"/>
        <family val="1"/>
        <charset val="238"/>
      </rPr>
      <t>0</t>
    </r>
    <r>
      <rPr>
        <b/>
        <sz val="12"/>
        <rFont val="Times New Roman"/>
        <family val="1"/>
        <charset val="238"/>
      </rPr>
      <t>: P</t>
    </r>
    <r>
      <rPr>
        <b/>
        <vertAlign val="subscript"/>
        <sz val="12"/>
        <rFont val="Times New Roman"/>
        <family val="1"/>
        <charset val="238"/>
      </rPr>
      <t>ij</t>
    </r>
    <r>
      <rPr>
        <b/>
        <sz val="12"/>
        <rFont val="Times New Roman"/>
        <family val="1"/>
        <charset val="238"/>
      </rPr>
      <t>=P</t>
    </r>
    <r>
      <rPr>
        <b/>
        <vertAlign val="subscript"/>
        <sz val="12"/>
        <rFont val="Times New Roman"/>
        <family val="1"/>
        <charset val="238"/>
      </rPr>
      <t>i.</t>
    </r>
    <r>
      <rPr>
        <b/>
        <sz val="12"/>
        <rFont val="Times New Roman"/>
        <family val="1"/>
        <charset val="238"/>
      </rPr>
      <t>*P</t>
    </r>
    <r>
      <rPr>
        <b/>
        <vertAlign val="subscript"/>
        <sz val="12"/>
        <rFont val="Times New Roman"/>
        <family val="1"/>
        <charset val="238"/>
      </rPr>
      <t>.j</t>
    </r>
  </si>
  <si>
    <t>H1: létezik olyan i és j, amelyre Pij ≠ Pi.P.j</t>
  </si>
  <si>
    <t>Khi-négyzet próbafüggvény</t>
  </si>
  <si>
    <t>alfa</t>
  </si>
  <si>
    <t>(4-1)(2-1)</t>
  </si>
  <si>
    <t>cf</t>
  </si>
  <si>
    <t>H0-t elutasítjuk</t>
  </si>
  <si>
    <t>Szignifikáns a kapcsolat az üzemanyag típusa és a sebességváltó típusa között 5%-os szign.</t>
  </si>
  <si>
    <r>
      <t>H</t>
    </r>
    <r>
      <rPr>
        <vertAlign val="subscript"/>
        <sz val="12"/>
        <color theme="1"/>
        <rFont val="Times New Roman"/>
        <family val="1"/>
        <charset val="238"/>
      </rPr>
      <t>0</t>
    </r>
    <r>
      <rPr>
        <sz val="12"/>
        <color theme="1"/>
        <rFont val="Times New Roman"/>
        <family val="1"/>
        <charset val="238"/>
      </rPr>
      <t xml:space="preserve">:  </t>
    </r>
  </si>
  <si>
    <r>
      <t>μ</t>
    </r>
    <r>
      <rPr>
        <i/>
        <vertAlign val="subscript"/>
        <sz val="14"/>
        <color rgb="FF000000"/>
        <rFont val="Times New Roman"/>
        <family val="1"/>
        <charset val="238"/>
      </rPr>
      <t>1</t>
    </r>
    <r>
      <rPr>
        <i/>
        <sz val="14"/>
        <color rgb="FF000000"/>
        <rFont val="Times New Roman"/>
        <family val="1"/>
        <charset val="238"/>
      </rPr>
      <t>=μ</t>
    </r>
    <r>
      <rPr>
        <i/>
        <vertAlign val="subscript"/>
        <sz val="14"/>
        <color rgb="FF000000"/>
        <rFont val="Times New Roman"/>
        <family val="1"/>
        <charset val="238"/>
      </rPr>
      <t>2</t>
    </r>
    <r>
      <rPr>
        <i/>
        <sz val="14"/>
        <color rgb="FF000000"/>
        <rFont val="Times New Roman"/>
        <family val="1"/>
        <charset val="238"/>
      </rPr>
      <t>=μ</t>
    </r>
    <r>
      <rPr>
        <i/>
        <vertAlign val="subscript"/>
        <sz val="14"/>
        <color rgb="FF000000"/>
        <rFont val="Times New Roman"/>
        <family val="1"/>
        <charset val="238"/>
      </rPr>
      <t>3</t>
    </r>
    <r>
      <rPr>
        <i/>
        <sz val="14"/>
        <color rgb="FF000000"/>
        <rFont val="Times New Roman"/>
        <family val="1"/>
        <charset val="238"/>
      </rPr>
      <t>=μ</t>
    </r>
  </si>
  <si>
    <r>
      <t>μ</t>
    </r>
    <r>
      <rPr>
        <i/>
        <vertAlign val="subscript"/>
        <sz val="14"/>
        <color rgb="FF000000"/>
        <rFont val="Times New Roman"/>
        <family val="1"/>
        <charset val="238"/>
      </rPr>
      <t>1</t>
    </r>
    <r>
      <rPr>
        <i/>
        <sz val="14"/>
        <color rgb="FF000000"/>
        <rFont val="Times New Roman"/>
        <family val="1"/>
        <charset val="238"/>
      </rPr>
      <t>=μ</t>
    </r>
    <r>
      <rPr>
        <i/>
        <vertAlign val="subscript"/>
        <sz val="14"/>
        <color rgb="FF000000"/>
        <rFont val="Times New Roman"/>
        <family val="1"/>
        <charset val="238"/>
      </rPr>
      <t>2</t>
    </r>
  </si>
  <si>
    <r>
      <t>P(X</t>
    </r>
    <r>
      <rPr>
        <i/>
        <vertAlign val="subscript"/>
        <sz val="14"/>
        <color rgb="FF000000"/>
        <rFont val="Times New Roman"/>
        <family val="1"/>
        <charset val="238"/>
      </rPr>
      <t>i</t>
    </r>
    <r>
      <rPr>
        <i/>
        <sz val="14"/>
        <color rgb="FF000000"/>
        <rFont val="Times New Roman"/>
        <family val="1"/>
        <charset val="238"/>
      </rPr>
      <t>) = P</t>
    </r>
    <r>
      <rPr>
        <i/>
        <vertAlign val="subscript"/>
        <sz val="14"/>
        <color rgb="FF000000"/>
        <rFont val="Times New Roman"/>
        <family val="1"/>
        <charset val="238"/>
      </rPr>
      <t>i</t>
    </r>
  </si>
  <si>
    <r>
      <t xml:space="preserve">A próbafüggvény értéke: </t>
    </r>
    <r>
      <rPr>
        <b/>
        <u/>
        <sz val="12"/>
        <color rgb="FF00B050"/>
        <rFont val="Times New Roman"/>
        <family val="1"/>
        <charset val="238"/>
      </rPr>
      <t>103,55</t>
    </r>
  </si>
  <si>
    <r>
      <t xml:space="preserve">A vizsgálathoz szükséges kritikus érték: </t>
    </r>
    <r>
      <rPr>
        <b/>
        <u/>
        <sz val="12"/>
        <color rgb="FF00B050"/>
        <rFont val="Times New Roman"/>
        <family val="1"/>
        <charset val="238"/>
      </rPr>
      <t>7,81</t>
    </r>
  </si>
  <si>
    <t>A H0-t …, tehát a két változó között … szignifikáns kapcsolat.</t>
  </si>
  <si>
    <t>7. 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</si>
</sst>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#,##0.0"/>
  </numFmts>
  <fonts count="3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u/>
      <sz val="12"/>
      <color theme="1"/>
      <name val="Times New Roman"/>
      <family val="1"/>
      <charset val="238"/>
    </font>
    <font>
      <b/>
      <i/>
      <sz val="12"/>
      <color rgb="FFFF0000"/>
      <name val="Times New Roman"/>
      <family val="1"/>
      <charset val="238"/>
    </font>
    <font>
      <b/>
      <sz val="12"/>
      <name val="Symbol"/>
      <family val="1"/>
      <charset val="2"/>
    </font>
    <font>
      <b/>
      <i/>
      <sz val="12"/>
      <color theme="1"/>
      <name val="Times New Roman"/>
      <family val="1"/>
      <charset val="238"/>
    </font>
    <font>
      <b/>
      <vertAlign val="subscript"/>
      <sz val="12"/>
      <color theme="1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vertAlign val="subscript"/>
      <sz val="12"/>
      <name val="Times New Roman"/>
      <family val="1"/>
      <charset val="238"/>
    </font>
    <font>
      <vertAlign val="superscript"/>
      <sz val="12"/>
      <name val="Times New Roman"/>
      <family val="1"/>
      <charset val="238"/>
    </font>
    <font>
      <b/>
      <u/>
      <sz val="12"/>
      <color theme="1"/>
      <name val="Times New Roman"/>
      <family val="1"/>
      <charset val="238"/>
    </font>
    <font>
      <b/>
      <sz val="12"/>
      <color theme="1"/>
      <name val="Symbol"/>
      <family val="1"/>
      <charset val="2"/>
    </font>
    <font>
      <sz val="12"/>
      <name val="Symbol"/>
      <family val="1"/>
      <charset val="2"/>
    </font>
    <font>
      <vertAlign val="superscript"/>
      <sz val="12"/>
      <color theme="1"/>
      <name val="Times New Roman"/>
      <family val="1"/>
      <charset val="238"/>
    </font>
    <font>
      <b/>
      <sz val="12"/>
      <color rgb="FF00B05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b/>
      <i/>
      <sz val="14"/>
      <color rgb="FF00B050"/>
      <name val="Times New Roman"/>
      <family val="1"/>
      <charset val="238"/>
    </font>
    <font>
      <b/>
      <i/>
      <vertAlign val="subscript"/>
      <sz val="14"/>
      <color rgb="FF00B050"/>
      <name val="Times New Roman"/>
      <family val="1"/>
      <charset val="238"/>
    </font>
    <font>
      <i/>
      <sz val="14"/>
      <color theme="1"/>
      <name val="Times New Roman"/>
      <family val="1"/>
      <charset val="238"/>
    </font>
    <font>
      <i/>
      <vertAlign val="subscript"/>
      <sz val="14"/>
      <color theme="1"/>
      <name val="Times New Roman"/>
      <family val="1"/>
      <charset val="238"/>
    </font>
    <font>
      <sz val="12"/>
      <name val="Calibri"/>
      <family val="2"/>
      <charset val="238"/>
    </font>
    <font>
      <sz val="10"/>
      <name val="MS Sans Serif"/>
      <family val="2"/>
      <charset val="238"/>
    </font>
    <font>
      <b/>
      <vertAlign val="subscript"/>
      <sz val="12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vertAlign val="subscript"/>
      <sz val="14"/>
      <color rgb="FF000000"/>
      <name val="Times New Roman"/>
      <family val="1"/>
      <charset val="238"/>
    </font>
    <font>
      <b/>
      <u/>
      <sz val="12"/>
      <color rgb="FF00B05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27" fillId="0" borderId="0"/>
  </cellStyleXfs>
  <cellXfs count="288"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/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1" applyFont="1" applyAlignment="1">
      <alignment vertical="top" wrapText="1"/>
    </xf>
    <xf numFmtId="0" fontId="5" fillId="0" borderId="3" xfId="5" applyFont="1" applyBorder="1" applyAlignment="1">
      <alignment horizontal="left"/>
    </xf>
    <xf numFmtId="165" fontId="3" fillId="3" borderId="3" xfId="5" applyNumberFormat="1" applyFont="1" applyFill="1" applyBorder="1" applyAlignment="1">
      <alignment horizontal="center"/>
    </xf>
    <xf numFmtId="0" fontId="3" fillId="3" borderId="3" xfId="5" applyFont="1" applyFill="1" applyBorder="1"/>
    <xf numFmtId="0" fontId="4" fillId="0" borderId="0" xfId="5" applyFont="1"/>
    <xf numFmtId="0" fontId="3" fillId="0" borderId="0" xfId="5" applyFont="1"/>
    <xf numFmtId="0" fontId="7" fillId="0" borderId="0" xfId="5" applyFont="1"/>
    <xf numFmtId="166" fontId="4" fillId="0" borderId="2" xfId="5" applyNumberFormat="1" applyFont="1" applyBorder="1" applyAlignment="1">
      <alignment horizontal="center" vertical="center"/>
    </xf>
    <xf numFmtId="0" fontId="4" fillId="0" borderId="9" xfId="5" applyFont="1" applyBorder="1"/>
    <xf numFmtId="0" fontId="5" fillId="0" borderId="0" xfId="5" applyFont="1" applyAlignment="1">
      <alignment horizontal="left"/>
    </xf>
    <xf numFmtId="165" fontId="4" fillId="0" borderId="3" xfId="5" applyNumberFormat="1" applyFont="1" applyBorder="1" applyAlignment="1">
      <alignment horizontal="center" vertical="center"/>
    </xf>
    <xf numFmtId="0" fontId="4" fillId="0" borderId="28" xfId="5" applyFont="1" applyBorder="1"/>
    <xf numFmtId="0" fontId="8" fillId="0" borderId="0" xfId="5" applyFont="1" applyAlignment="1">
      <alignment horizontal="center"/>
    </xf>
    <xf numFmtId="2" fontId="4" fillId="0" borderId="3" xfId="5" applyNumberFormat="1" applyFont="1" applyBorder="1" applyAlignment="1">
      <alignment horizontal="center" vertical="center"/>
    </xf>
    <xf numFmtId="166" fontId="4" fillId="0" borderId="3" xfId="5" applyNumberFormat="1" applyFont="1" applyBorder="1" applyAlignment="1">
      <alignment horizontal="center" vertical="center"/>
    </xf>
    <xf numFmtId="165" fontId="4" fillId="0" borderId="5" xfId="5" applyNumberFormat="1" applyFont="1" applyBorder="1" applyAlignment="1">
      <alignment horizontal="center" vertical="center"/>
    </xf>
    <xf numFmtId="0" fontId="4" fillId="0" borderId="11" xfId="5" applyFont="1" applyBorder="1"/>
    <xf numFmtId="1" fontId="3" fillId="3" borderId="3" xfId="5" applyNumberFormat="1" applyFont="1" applyFill="1" applyBorder="1" applyAlignment="1">
      <alignment horizontal="center" vertical="center"/>
    </xf>
    <xf numFmtId="0" fontId="3" fillId="3" borderId="3" xfId="5" applyFont="1" applyFill="1" applyBorder="1" applyAlignment="1">
      <alignment horizontal="center" vertical="center"/>
    </xf>
    <xf numFmtId="2" fontId="4" fillId="0" borderId="2" xfId="5" applyNumberFormat="1" applyFont="1" applyBorder="1" applyAlignment="1">
      <alignment horizontal="center" vertical="center"/>
    </xf>
    <xf numFmtId="0" fontId="3" fillId="0" borderId="0" xfId="1" applyFont="1"/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center" vertical="center"/>
    </xf>
    <xf numFmtId="1" fontId="3" fillId="0" borderId="0" xfId="1" applyNumberFormat="1" applyFont="1"/>
    <xf numFmtId="166" fontId="4" fillId="0" borderId="0" xfId="1" applyNumberFormat="1" applyFont="1"/>
    <xf numFmtId="166" fontId="5" fillId="0" borderId="0" xfId="1" applyNumberFormat="1" applyFont="1"/>
    <xf numFmtId="10" fontId="4" fillId="0" borderId="0" xfId="2" applyNumberFormat="1" applyFont="1" applyFill="1" applyBorder="1" applyAlignment="1">
      <alignment horizontal="center"/>
    </xf>
    <xf numFmtId="0" fontId="12" fillId="0" borderId="0" xfId="1" applyFont="1"/>
    <xf numFmtId="0" fontId="3" fillId="0" borderId="35" xfId="0" applyFont="1" applyBorder="1" applyAlignment="1">
      <alignment horizontal="center" vertical="center"/>
    </xf>
    <xf numFmtId="0" fontId="3" fillId="0" borderId="3" xfId="0" applyFont="1" applyBorder="1"/>
    <xf numFmtId="165" fontId="3" fillId="0" borderId="0" xfId="5" applyNumberFormat="1" applyFont="1" applyAlignment="1">
      <alignment horizontal="center"/>
    </xf>
    <xf numFmtId="0" fontId="6" fillId="0" borderId="4" xfId="1" applyFont="1" applyBorder="1" applyAlignment="1">
      <alignment horizontal="right"/>
    </xf>
    <xf numFmtId="0" fontId="6" fillId="0" borderId="28" xfId="1" applyFont="1" applyBorder="1" applyAlignment="1">
      <alignment horizontal="right"/>
    </xf>
    <xf numFmtId="0" fontId="6" fillId="0" borderId="25" xfId="1" applyFont="1" applyBorder="1" applyAlignment="1">
      <alignment horizontal="center"/>
    </xf>
    <xf numFmtId="0" fontId="4" fillId="0" borderId="17" xfId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right" vertical="center"/>
    </xf>
    <xf numFmtId="0" fontId="4" fillId="3" borderId="3" xfId="1" applyFont="1" applyFill="1" applyBorder="1"/>
    <xf numFmtId="1" fontId="5" fillId="0" borderId="3" xfId="1" applyNumberFormat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2" fontId="5" fillId="0" borderId="3" xfId="1" applyNumberFormat="1" applyFont="1" applyBorder="1" applyAlignment="1">
      <alignment horizontal="center"/>
    </xf>
    <xf numFmtId="9" fontId="5" fillId="0" borderId="3" xfId="7" applyFont="1" applyBorder="1" applyAlignment="1">
      <alignment horizontal="center"/>
    </xf>
    <xf numFmtId="0" fontId="3" fillId="0" borderId="0" xfId="1" applyFont="1" applyAlignment="1">
      <alignment horizontal="left" vertical="top" wrapText="1"/>
    </xf>
    <xf numFmtId="0" fontId="3" fillId="0" borderId="0" xfId="0" applyFont="1" applyAlignment="1">
      <alignment wrapText="1"/>
    </xf>
    <xf numFmtId="165" fontId="3" fillId="0" borderId="3" xfId="0" applyNumberFormat="1" applyFont="1" applyBorder="1"/>
    <xf numFmtId="0" fontId="15" fillId="0" borderId="0" xfId="0" applyFont="1"/>
    <xf numFmtId="1" fontId="4" fillId="0" borderId="3" xfId="5" applyNumberFormat="1" applyFont="1" applyBorder="1" applyAlignment="1">
      <alignment horizontal="center" vertical="center"/>
    </xf>
    <xf numFmtId="0" fontId="4" fillId="0" borderId="9" xfId="5" applyFont="1" applyBorder="1" applyAlignment="1">
      <alignment horizontal="center" vertical="center"/>
    </xf>
    <xf numFmtId="0" fontId="4" fillId="0" borderId="28" xfId="5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3" fillId="0" borderId="22" xfId="0" applyFont="1" applyBorder="1"/>
    <xf numFmtId="0" fontId="3" fillId="0" borderId="0" xfId="0" applyFont="1" applyAlignment="1">
      <alignment vertical="center"/>
    </xf>
    <xf numFmtId="0" fontId="8" fillId="0" borderId="0" xfId="5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/>
    </xf>
    <xf numFmtId="0" fontId="3" fillId="0" borderId="0" xfId="6" applyFont="1"/>
    <xf numFmtId="0" fontId="4" fillId="0" borderId="10" xfId="5" applyFont="1" applyBorder="1" applyAlignment="1">
      <alignment horizontal="center"/>
    </xf>
    <xf numFmtId="0" fontId="4" fillId="3" borderId="5" xfId="5" applyFont="1" applyFill="1" applyBorder="1" applyAlignment="1">
      <alignment horizontal="center"/>
    </xf>
    <xf numFmtId="0" fontId="4" fillId="0" borderId="5" xfId="5" applyFont="1" applyBorder="1" applyAlignment="1">
      <alignment horizontal="center"/>
    </xf>
    <xf numFmtId="0" fontId="6" fillId="2" borderId="1" xfId="5" applyFont="1" applyFill="1" applyBorder="1" applyAlignment="1">
      <alignment horizontal="right" vertical="center"/>
    </xf>
    <xf numFmtId="166" fontId="4" fillId="0" borderId="9" xfId="5" applyNumberFormat="1" applyFont="1" applyBorder="1" applyAlignment="1">
      <alignment horizontal="center" vertical="center"/>
    </xf>
    <xf numFmtId="0" fontId="6" fillId="2" borderId="4" xfId="5" applyFont="1" applyFill="1" applyBorder="1" applyAlignment="1">
      <alignment horizontal="right" vertical="center"/>
    </xf>
    <xf numFmtId="166" fontId="4" fillId="0" borderId="28" xfId="5" applyNumberFormat="1" applyFont="1" applyBorder="1" applyAlignment="1">
      <alignment horizontal="center" vertical="center"/>
    </xf>
    <xf numFmtId="0" fontId="6" fillId="2" borderId="15" xfId="5" applyFont="1" applyFill="1" applyBorder="1" applyAlignment="1">
      <alignment horizontal="right" vertical="center"/>
    </xf>
    <xf numFmtId="166" fontId="4" fillId="0" borderId="42" xfId="5" applyNumberFormat="1" applyFont="1" applyBorder="1" applyAlignment="1">
      <alignment horizontal="center" vertical="center"/>
    </xf>
    <xf numFmtId="166" fontId="4" fillId="2" borderId="28" xfId="5" applyNumberFormat="1" applyFont="1" applyFill="1" applyBorder="1" applyAlignment="1">
      <alignment horizontal="center" vertical="center"/>
    </xf>
    <xf numFmtId="166" fontId="4" fillId="2" borderId="43" xfId="5" applyNumberFormat="1" applyFont="1" applyFill="1" applyBorder="1" applyAlignment="1">
      <alignment horizontal="center" vertical="center"/>
    </xf>
    <xf numFmtId="0" fontId="17" fillId="2" borderId="4" xfId="5" applyFont="1" applyFill="1" applyBorder="1" applyAlignment="1">
      <alignment horizontal="right" vertical="center"/>
    </xf>
    <xf numFmtId="0" fontId="3" fillId="0" borderId="0" xfId="5" applyFont="1" applyAlignment="1">
      <alignment horizontal="right"/>
    </xf>
    <xf numFmtId="0" fontId="3" fillId="0" borderId="32" xfId="5" applyFont="1" applyBorder="1"/>
    <xf numFmtId="0" fontId="3" fillId="0" borderId="32" xfId="6" applyFont="1" applyBorder="1"/>
    <xf numFmtId="0" fontId="3" fillId="0" borderId="44" xfId="0" applyFont="1" applyBorder="1" applyAlignment="1">
      <alignment horizontal="right" vertic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/>
    <xf numFmtId="0" fontId="3" fillId="0" borderId="2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7" xfId="0" applyFont="1" applyBorder="1"/>
    <xf numFmtId="0" fontId="3" fillId="0" borderId="19" xfId="0" applyFont="1" applyBorder="1" applyAlignment="1">
      <alignment horizontal="center" vertical="center"/>
    </xf>
    <xf numFmtId="0" fontId="3" fillId="0" borderId="48" xfId="0" applyFont="1" applyBorder="1"/>
    <xf numFmtId="0" fontId="3" fillId="0" borderId="22" xfId="0" applyFont="1" applyBorder="1" applyAlignment="1">
      <alignment horizontal="center" vertical="center"/>
    </xf>
    <xf numFmtId="0" fontId="3" fillId="0" borderId="16" xfId="0" applyFont="1" applyBorder="1"/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5" fontId="4" fillId="0" borderId="28" xfId="5" applyNumberFormat="1" applyFont="1" applyBorder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17" xfId="0" applyFont="1" applyBorder="1"/>
    <xf numFmtId="2" fontId="3" fillId="0" borderId="27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8" fillId="0" borderId="0" xfId="1" applyNumberFormat="1" applyFont="1" applyAlignment="1">
      <alignment horizontal="center"/>
    </xf>
    <xf numFmtId="1" fontId="8" fillId="0" borderId="32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3" borderId="14" xfId="1" applyFont="1" applyFill="1" applyBorder="1"/>
    <xf numFmtId="165" fontId="3" fillId="0" borderId="0" xfId="0" applyNumberFormat="1" applyFont="1"/>
    <xf numFmtId="0" fontId="4" fillId="0" borderId="19" xfId="1" applyFont="1" applyBorder="1" applyAlignment="1">
      <alignment horizontal="center"/>
    </xf>
    <xf numFmtId="0" fontId="5" fillId="0" borderId="19" xfId="1" applyFont="1" applyBorder="1" applyAlignment="1">
      <alignment horizontal="center"/>
    </xf>
    <xf numFmtId="2" fontId="5" fillId="0" borderId="19" xfId="1" applyNumberFormat="1" applyFont="1" applyBorder="1" applyAlignment="1">
      <alignment horizontal="center"/>
    </xf>
    <xf numFmtId="9" fontId="5" fillId="0" borderId="19" xfId="2" applyFont="1" applyFill="1" applyBorder="1" applyAlignment="1">
      <alignment horizontal="center"/>
    </xf>
    <xf numFmtId="1" fontId="4" fillId="0" borderId="44" xfId="5" applyNumberFormat="1" applyFont="1" applyBorder="1" applyAlignment="1">
      <alignment horizontal="center" vertical="center"/>
    </xf>
    <xf numFmtId="1" fontId="4" fillId="0" borderId="46" xfId="5" applyNumberFormat="1" applyFont="1" applyBorder="1" applyAlignment="1">
      <alignment horizontal="center" vertical="center"/>
    </xf>
    <xf numFmtId="164" fontId="4" fillId="0" borderId="46" xfId="5" applyNumberFormat="1" applyFont="1" applyBorder="1" applyAlignment="1">
      <alignment horizontal="center" vertical="center"/>
    </xf>
    <xf numFmtId="2" fontId="4" fillId="0" borderId="46" xfId="5" applyNumberFormat="1" applyFont="1" applyBorder="1" applyAlignment="1">
      <alignment horizontal="center" vertical="center"/>
    </xf>
    <xf numFmtId="9" fontId="5" fillId="0" borderId="47" xfId="2" applyFont="1" applyBorder="1" applyAlignment="1">
      <alignment horizontal="center"/>
    </xf>
    <xf numFmtId="1" fontId="5" fillId="0" borderId="47" xfId="2" applyNumberFormat="1" applyFont="1" applyBorder="1" applyAlignment="1">
      <alignment horizontal="center"/>
    </xf>
    <xf numFmtId="2" fontId="4" fillId="0" borderId="58" xfId="0" applyNumberFormat="1" applyFont="1" applyBorder="1" applyAlignment="1">
      <alignment horizontal="center" vertical="center"/>
    </xf>
    <xf numFmtId="0" fontId="6" fillId="0" borderId="0" xfId="1" applyFont="1"/>
    <xf numFmtId="166" fontId="4" fillId="0" borderId="0" xfId="5" applyNumberFormat="1" applyFont="1" applyAlignment="1">
      <alignment horizontal="center" vertical="center"/>
    </xf>
    <xf numFmtId="165" fontId="4" fillId="0" borderId="26" xfId="5" applyNumberFormat="1" applyFont="1" applyBorder="1" applyAlignment="1">
      <alignment horizontal="center"/>
    </xf>
    <xf numFmtId="0" fontId="4" fillId="3" borderId="11" xfId="5" applyFont="1" applyFill="1" applyBorder="1" applyAlignment="1">
      <alignment horizontal="center"/>
    </xf>
    <xf numFmtId="0" fontId="3" fillId="0" borderId="19" xfId="0" applyFont="1" applyBorder="1"/>
    <xf numFmtId="0" fontId="4" fillId="0" borderId="9" xfId="0" applyFont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/>
    </xf>
    <xf numFmtId="1" fontId="3" fillId="2" borderId="1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2" fontId="3" fillId="0" borderId="19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0" fontId="5" fillId="2" borderId="29" xfId="5" applyFont="1" applyFill="1" applyBorder="1" applyAlignment="1">
      <alignment horizontal="center"/>
    </xf>
    <xf numFmtId="0" fontId="5" fillId="2" borderId="19" xfId="5" applyFont="1" applyFill="1" applyBorder="1" applyAlignment="1">
      <alignment horizontal="center"/>
    </xf>
    <xf numFmtId="0" fontId="5" fillId="2" borderId="6" xfId="5" applyFont="1" applyFill="1" applyBorder="1" applyAlignment="1">
      <alignment horizontal="center"/>
    </xf>
    <xf numFmtId="0" fontId="5" fillId="2" borderId="7" xfId="5" applyFont="1" applyFill="1" applyBorder="1" applyAlignment="1">
      <alignment horizontal="center"/>
    </xf>
    <xf numFmtId="0" fontId="5" fillId="0" borderId="17" xfId="5" applyFont="1" applyBorder="1" applyAlignment="1">
      <alignment horizontal="center"/>
    </xf>
    <xf numFmtId="0" fontId="5" fillId="0" borderId="18" xfId="5" applyFont="1" applyBorder="1" applyAlignment="1">
      <alignment horizontal="center"/>
    </xf>
    <xf numFmtId="0" fontId="5" fillId="0" borderId="19" xfId="5" applyFont="1" applyBorder="1" applyAlignment="1">
      <alignment horizontal="center"/>
    </xf>
    <xf numFmtId="0" fontId="3" fillId="3" borderId="20" xfId="5" applyFont="1" applyFill="1" applyBorder="1" applyAlignment="1">
      <alignment horizontal="left" vertical="center" wrapText="1"/>
    </xf>
    <xf numFmtId="0" fontId="3" fillId="3" borderId="21" xfId="5" applyFont="1" applyFill="1" applyBorder="1" applyAlignment="1">
      <alignment horizontal="left" vertical="center" wrapText="1"/>
    </xf>
    <xf numFmtId="0" fontId="3" fillId="3" borderId="22" xfId="5" applyFont="1" applyFill="1" applyBorder="1" applyAlignment="1">
      <alignment horizontal="left" vertical="center" wrapText="1"/>
    </xf>
    <xf numFmtId="0" fontId="3" fillId="3" borderId="23" xfId="5" applyFont="1" applyFill="1" applyBorder="1" applyAlignment="1">
      <alignment horizontal="left" vertical="center" wrapText="1"/>
    </xf>
    <xf numFmtId="0" fontId="3" fillId="3" borderId="0" xfId="5" applyFont="1" applyFill="1" applyAlignment="1">
      <alignment horizontal="left" vertical="center" wrapText="1"/>
    </xf>
    <xf numFmtId="0" fontId="3" fillId="3" borderId="24" xfId="5" applyFont="1" applyFill="1" applyBorder="1" applyAlignment="1">
      <alignment horizontal="left" vertical="center" wrapText="1"/>
    </xf>
    <xf numFmtId="0" fontId="3" fillId="3" borderId="25" xfId="5" applyFont="1" applyFill="1" applyBorder="1" applyAlignment="1">
      <alignment horizontal="left" vertical="center" wrapText="1"/>
    </xf>
    <xf numFmtId="0" fontId="3" fillId="3" borderId="26" xfId="5" applyFont="1" applyFill="1" applyBorder="1" applyAlignment="1">
      <alignment horizontal="left" vertical="center" wrapText="1"/>
    </xf>
    <xf numFmtId="0" fontId="3" fillId="3" borderId="27" xfId="5" applyFont="1" applyFill="1" applyBorder="1" applyAlignment="1">
      <alignment horizontal="left" vertical="center" wrapText="1"/>
    </xf>
    <xf numFmtId="0" fontId="5" fillId="2" borderId="4" xfId="5" applyFont="1" applyFill="1" applyBorder="1" applyAlignment="1">
      <alignment horizontal="center" vertical="center"/>
    </xf>
    <xf numFmtId="0" fontId="5" fillId="2" borderId="3" xfId="5" applyFont="1" applyFill="1" applyBorder="1" applyAlignment="1">
      <alignment horizontal="center" vertical="center"/>
    </xf>
    <xf numFmtId="0" fontId="5" fillId="2" borderId="4" xfId="5" applyFont="1" applyFill="1" applyBorder="1" applyAlignment="1">
      <alignment horizontal="center"/>
    </xf>
    <xf numFmtId="0" fontId="5" fillId="2" borderId="3" xfId="5" applyFont="1" applyFill="1" applyBorder="1" applyAlignment="1">
      <alignment horizontal="center"/>
    </xf>
    <xf numFmtId="0" fontId="9" fillId="2" borderId="4" xfId="5" applyFont="1" applyFill="1" applyBorder="1" applyAlignment="1">
      <alignment horizontal="center"/>
    </xf>
    <xf numFmtId="0" fontId="5" fillId="0" borderId="17" xfId="5" applyFont="1" applyBorder="1" applyAlignment="1">
      <alignment horizontal="center" vertical="center"/>
    </xf>
    <xf numFmtId="0" fontId="5" fillId="0" borderId="18" xfId="5" applyFont="1" applyBorder="1" applyAlignment="1">
      <alignment horizontal="center" vertical="center"/>
    </xf>
    <xf numFmtId="0" fontId="5" fillId="0" borderId="19" xfId="5" applyFont="1" applyBorder="1" applyAlignment="1">
      <alignment horizontal="center" vertical="center"/>
    </xf>
    <xf numFmtId="0" fontId="3" fillId="3" borderId="3" xfId="5" applyFont="1" applyFill="1" applyBorder="1" applyAlignment="1">
      <alignment horizontal="left" vertical="center" wrapText="1"/>
    </xf>
    <xf numFmtId="0" fontId="5" fillId="2" borderId="1" xfId="5" applyFont="1" applyFill="1" applyBorder="1" applyAlignment="1">
      <alignment horizontal="center"/>
    </xf>
    <xf numFmtId="0" fontId="5" fillId="2" borderId="2" xfId="5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6" fillId="3" borderId="34" xfId="1" applyFont="1" applyFill="1" applyBorder="1" applyAlignment="1">
      <alignment horizontal="center"/>
    </xf>
    <xf numFmtId="0" fontId="6" fillId="3" borderId="31" xfId="1" applyFont="1" applyFill="1" applyBorder="1" applyAlignment="1">
      <alignment horizontal="center"/>
    </xf>
    <xf numFmtId="0" fontId="4" fillId="3" borderId="20" xfId="1" applyFont="1" applyFill="1" applyBorder="1" applyAlignment="1">
      <alignment horizontal="left" vertical="center" wrapText="1"/>
    </xf>
    <xf numFmtId="0" fontId="4" fillId="3" borderId="21" xfId="1" applyFont="1" applyFill="1" applyBorder="1" applyAlignment="1">
      <alignment horizontal="left" vertical="center" wrapText="1"/>
    </xf>
    <xf numFmtId="0" fontId="4" fillId="3" borderId="22" xfId="1" applyFont="1" applyFill="1" applyBorder="1" applyAlignment="1">
      <alignment horizontal="left" vertical="center" wrapText="1"/>
    </xf>
    <xf numFmtId="0" fontId="4" fillId="3" borderId="25" xfId="1" applyFont="1" applyFill="1" applyBorder="1" applyAlignment="1">
      <alignment horizontal="left" vertical="center" wrapText="1"/>
    </xf>
    <xf numFmtId="0" fontId="4" fillId="3" borderId="26" xfId="1" applyFont="1" applyFill="1" applyBorder="1" applyAlignment="1">
      <alignment horizontal="left" vertical="center" wrapText="1"/>
    </xf>
    <xf numFmtId="0" fontId="4" fillId="3" borderId="27" xfId="1" applyFont="1" applyFill="1" applyBorder="1" applyAlignment="1">
      <alignment horizontal="left" vertical="center" wrapText="1"/>
    </xf>
    <xf numFmtId="0" fontId="3" fillId="0" borderId="29" xfId="1" applyFont="1" applyBorder="1" applyAlignment="1">
      <alignment horizontal="right"/>
    </xf>
    <xf numFmtId="0" fontId="3" fillId="0" borderId="40" xfId="1" applyFont="1" applyBorder="1" applyAlignment="1">
      <alignment horizontal="right"/>
    </xf>
    <xf numFmtId="0" fontId="6" fillId="0" borderId="29" xfId="1" applyFont="1" applyBorder="1" applyAlignment="1">
      <alignment horizontal="right"/>
    </xf>
    <xf numFmtId="0" fontId="6" fillId="0" borderId="40" xfId="1" applyFont="1" applyBorder="1" applyAlignment="1">
      <alignment horizontal="right"/>
    </xf>
    <xf numFmtId="0" fontId="3" fillId="2" borderId="17" xfId="1" applyFont="1" applyFill="1" applyBorder="1" applyAlignment="1">
      <alignment horizontal="center"/>
    </xf>
    <xf numFmtId="0" fontId="3" fillId="2" borderId="18" xfId="1" applyFont="1" applyFill="1" applyBorder="1" applyAlignment="1">
      <alignment horizontal="center"/>
    </xf>
    <xf numFmtId="0" fontId="3" fillId="2" borderId="19" xfId="1" applyFont="1" applyFill="1" applyBorder="1" applyAlignment="1">
      <alignment horizontal="center"/>
    </xf>
    <xf numFmtId="0" fontId="6" fillId="0" borderId="30" xfId="1" applyFont="1" applyBorder="1" applyAlignment="1">
      <alignment horizontal="right"/>
    </xf>
    <xf numFmtId="0" fontId="6" fillId="0" borderId="38" xfId="1" applyFont="1" applyBorder="1" applyAlignment="1">
      <alignment horizontal="right"/>
    </xf>
    <xf numFmtId="0" fontId="6" fillId="0" borderId="6" xfId="1" applyFont="1" applyBorder="1" applyAlignment="1">
      <alignment horizontal="right"/>
    </xf>
    <xf numFmtId="0" fontId="6" fillId="0" borderId="41" xfId="1" applyFont="1" applyBorder="1" applyAlignment="1">
      <alignment horizontal="right"/>
    </xf>
    <xf numFmtId="0" fontId="3" fillId="0" borderId="55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4" fillId="3" borderId="17" xfId="5" applyFont="1" applyFill="1" applyBorder="1" applyAlignment="1">
      <alignment horizontal="left"/>
    </xf>
    <xf numFmtId="0" fontId="4" fillId="3" borderId="39" xfId="5" applyFont="1" applyFill="1" applyBorder="1" applyAlignment="1">
      <alignment horizontal="left"/>
    </xf>
    <xf numFmtId="0" fontId="4" fillId="3" borderId="23" xfId="5" applyFont="1" applyFill="1" applyBorder="1" applyAlignment="1">
      <alignment horizontal="left" vertical="center" wrapText="1"/>
    </xf>
    <xf numFmtId="0" fontId="4" fillId="3" borderId="0" xfId="5" applyFont="1" applyFill="1" applyAlignment="1">
      <alignment horizontal="left" vertical="center" wrapText="1"/>
    </xf>
    <xf numFmtId="0" fontId="4" fillId="3" borderId="53" xfId="5" applyFont="1" applyFill="1" applyBorder="1" applyAlignment="1">
      <alignment horizontal="left" vertical="center" wrapText="1"/>
    </xf>
    <xf numFmtId="0" fontId="4" fillId="3" borderId="33" xfId="5" applyFont="1" applyFill="1" applyBorder="1" applyAlignment="1">
      <alignment horizontal="left" vertical="center" wrapText="1"/>
    </xf>
    <xf numFmtId="0" fontId="4" fillId="3" borderId="32" xfId="5" applyFont="1" applyFill="1" applyBorder="1" applyAlignment="1">
      <alignment horizontal="left" vertical="center" wrapText="1"/>
    </xf>
    <xf numFmtId="0" fontId="4" fillId="3" borderId="37" xfId="5" applyFont="1" applyFill="1" applyBorder="1" applyAlignment="1">
      <alignment horizontal="left" vertical="center" wrapText="1"/>
    </xf>
    <xf numFmtId="0" fontId="3" fillId="0" borderId="52" xfId="5" applyFont="1" applyBorder="1" applyAlignment="1">
      <alignment horizontal="right" vertical="center"/>
    </xf>
    <xf numFmtId="0" fontId="3" fillId="0" borderId="36" xfId="5" applyFont="1" applyBorder="1" applyAlignment="1">
      <alignment horizontal="right" vertical="center"/>
    </xf>
    <xf numFmtId="0" fontId="3" fillId="0" borderId="5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5" fillId="0" borderId="1" xfId="5" applyFont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9" xfId="5" applyFont="1" applyBorder="1" applyAlignment="1">
      <alignment horizontal="left" vertical="center"/>
    </xf>
    <xf numFmtId="0" fontId="6" fillId="0" borderId="3" xfId="1" applyFont="1" applyBorder="1" applyAlignment="1">
      <alignment horizontal="center"/>
    </xf>
    <xf numFmtId="0" fontId="4" fillId="3" borderId="3" xfId="1" applyFont="1" applyFill="1" applyBorder="1" applyAlignment="1">
      <alignment horizontal="center" vertical="center"/>
    </xf>
    <xf numFmtId="0" fontId="3" fillId="3" borderId="20" xfId="1" applyFont="1" applyFill="1" applyBorder="1" applyAlignment="1">
      <alignment horizontal="left" vertical="center" wrapText="1"/>
    </xf>
    <xf numFmtId="0" fontId="3" fillId="3" borderId="21" xfId="1" applyFont="1" applyFill="1" applyBorder="1" applyAlignment="1">
      <alignment horizontal="left" vertical="center" wrapText="1"/>
    </xf>
    <xf numFmtId="0" fontId="3" fillId="3" borderId="22" xfId="1" applyFont="1" applyFill="1" applyBorder="1" applyAlignment="1">
      <alignment horizontal="left" vertical="center" wrapText="1"/>
    </xf>
    <xf numFmtId="0" fontId="3" fillId="3" borderId="25" xfId="1" applyFont="1" applyFill="1" applyBorder="1" applyAlignment="1">
      <alignment horizontal="left" vertical="center" wrapText="1"/>
    </xf>
    <xf numFmtId="0" fontId="3" fillId="3" borderId="26" xfId="1" applyFont="1" applyFill="1" applyBorder="1" applyAlignment="1">
      <alignment horizontal="left" vertical="center" wrapText="1"/>
    </xf>
    <xf numFmtId="0" fontId="3" fillId="3" borderId="27" xfId="1" applyFont="1" applyFill="1" applyBorder="1" applyAlignment="1">
      <alignment horizontal="left" vertical="center" wrapText="1"/>
    </xf>
    <xf numFmtId="0" fontId="6" fillId="0" borderId="3" xfId="1" applyFont="1" applyBorder="1" applyAlignment="1">
      <alignment horizontal="right"/>
    </xf>
    <xf numFmtId="0" fontId="3" fillId="0" borderId="0" xfId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9" fillId="0" borderId="3" xfId="0" applyFont="1" applyBorder="1"/>
    <xf numFmtId="0" fontId="20" fillId="0" borderId="59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5" fillId="0" borderId="1" xfId="8" applyFont="1" applyBorder="1" applyAlignment="1">
      <alignment horizontal="center" vertical="center"/>
    </xf>
    <xf numFmtId="0" fontId="5" fillId="0" borderId="2" xfId="8" applyFont="1" applyBorder="1" applyAlignment="1">
      <alignment horizontal="center" vertical="center"/>
    </xf>
    <xf numFmtId="0" fontId="5" fillId="0" borderId="9" xfId="8" applyFont="1" applyBorder="1" applyAlignment="1">
      <alignment horizontal="center" vertical="center"/>
    </xf>
    <xf numFmtId="0" fontId="6" fillId="0" borderId="0" xfId="8" applyFont="1"/>
    <xf numFmtId="0" fontId="5" fillId="3" borderId="4" xfId="8" applyFont="1" applyFill="1" applyBorder="1"/>
    <xf numFmtId="0" fontId="5" fillId="3" borderId="17" xfId="8" applyFont="1" applyFill="1" applyBorder="1" applyAlignment="1">
      <alignment horizontal="center"/>
    </xf>
    <xf numFmtId="0" fontId="5" fillId="3" borderId="18" xfId="8" applyFont="1" applyFill="1" applyBorder="1" applyAlignment="1">
      <alignment horizontal="center"/>
    </xf>
    <xf numFmtId="0" fontId="5" fillId="3" borderId="40" xfId="8" applyFont="1" applyFill="1" applyBorder="1" applyAlignment="1">
      <alignment horizontal="center"/>
    </xf>
    <xf numFmtId="0" fontId="6" fillId="0" borderId="3" xfId="8" applyFont="1" applyBorder="1" applyAlignment="1">
      <alignment horizontal="right"/>
    </xf>
    <xf numFmtId="2" fontId="19" fillId="0" borderId="3" xfId="8" applyNumberFormat="1" applyFont="1" applyBorder="1"/>
    <xf numFmtId="0" fontId="6" fillId="0" borderId="3" xfId="8" applyFont="1" applyBorder="1"/>
    <xf numFmtId="10" fontId="6" fillId="0" borderId="3" xfId="8" applyNumberFormat="1" applyFont="1" applyBorder="1"/>
    <xf numFmtId="2" fontId="6" fillId="0" borderId="3" xfId="8" applyNumberFormat="1" applyFont="1" applyBorder="1"/>
    <xf numFmtId="0" fontId="5" fillId="0" borderId="60" xfId="8" applyFont="1" applyBorder="1" applyAlignment="1">
      <alignment horizontal="right"/>
    </xf>
    <xf numFmtId="0" fontId="5" fillId="0" borderId="59" xfId="8" applyFont="1" applyBorder="1" applyAlignment="1">
      <alignment horizontal="right"/>
    </xf>
    <xf numFmtId="0" fontId="19" fillId="3" borderId="30" xfId="8" applyFont="1" applyFill="1" applyBorder="1" applyAlignment="1">
      <alignment horizontal="left"/>
    </xf>
    <xf numFmtId="0" fontId="19" fillId="3" borderId="31" xfId="8" applyFont="1" applyFill="1" applyBorder="1" applyAlignment="1">
      <alignment horizontal="left"/>
    </xf>
    <xf numFmtId="0" fontId="19" fillId="0" borderId="0" xfId="8" applyFont="1"/>
    <xf numFmtId="0" fontId="5" fillId="0" borderId="61" xfId="8" applyFont="1" applyBorder="1" applyAlignment="1">
      <alignment horizontal="right"/>
    </xf>
    <xf numFmtId="0" fontId="19" fillId="3" borderId="20" xfId="8" applyFont="1" applyFill="1" applyBorder="1" applyAlignment="1">
      <alignment horizontal="left" vertical="center" wrapText="1"/>
    </xf>
    <xf numFmtId="0" fontId="19" fillId="3" borderId="21" xfId="8" applyFont="1" applyFill="1" applyBorder="1" applyAlignment="1">
      <alignment horizontal="left" vertical="center" wrapText="1"/>
    </xf>
    <xf numFmtId="0" fontId="19" fillId="3" borderId="22" xfId="8" applyFont="1" applyFill="1" applyBorder="1" applyAlignment="1">
      <alignment horizontal="left" vertical="center" wrapText="1"/>
    </xf>
    <xf numFmtId="0" fontId="19" fillId="3" borderId="23" xfId="8" applyFont="1" applyFill="1" applyBorder="1" applyAlignment="1">
      <alignment horizontal="left" vertical="center" wrapText="1"/>
    </xf>
    <xf numFmtId="0" fontId="19" fillId="3" borderId="0" xfId="8" applyFont="1" applyFill="1" applyAlignment="1">
      <alignment horizontal="left" vertical="center" wrapText="1"/>
    </xf>
    <xf numFmtId="0" fontId="19" fillId="3" borderId="24" xfId="8" applyFont="1" applyFill="1" applyBorder="1" applyAlignment="1">
      <alignment horizontal="left" vertical="center" wrapText="1"/>
    </xf>
    <xf numFmtId="0" fontId="19" fillId="3" borderId="25" xfId="8" applyFont="1" applyFill="1" applyBorder="1" applyAlignment="1">
      <alignment horizontal="left" vertical="center" wrapText="1"/>
    </xf>
    <xf numFmtId="0" fontId="19" fillId="3" borderId="26" xfId="8" applyFont="1" applyFill="1" applyBorder="1" applyAlignment="1">
      <alignment horizontal="left" vertical="center" wrapText="1"/>
    </xf>
    <xf numFmtId="0" fontId="19" fillId="3" borderId="27" xfId="8" applyFont="1" applyFill="1" applyBorder="1" applyAlignment="1">
      <alignment horizontal="left" vertical="center" wrapText="1"/>
    </xf>
    <xf numFmtId="0" fontId="4" fillId="0" borderId="0" xfId="5" applyFont="1" applyAlignment="1">
      <alignment vertical="center" wrapText="1"/>
    </xf>
    <xf numFmtId="0" fontId="3" fillId="0" borderId="0" xfId="5" applyFont="1" applyAlignment="1">
      <alignment vertical="center"/>
    </xf>
    <xf numFmtId="0" fontId="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3" fillId="4" borderId="0" xfId="0" applyFont="1" applyFill="1"/>
    <xf numFmtId="0" fontId="20" fillId="4" borderId="16" xfId="0" applyFont="1" applyFill="1" applyBorder="1" applyAlignment="1">
      <alignment horizontal="left" vertical="center"/>
    </xf>
    <xf numFmtId="0" fontId="20" fillId="4" borderId="59" xfId="0" applyFont="1" applyFill="1" applyBorder="1" applyAlignment="1">
      <alignment horizontal="left" vertical="center"/>
    </xf>
    <xf numFmtId="0" fontId="19" fillId="4" borderId="59" xfId="0" applyFont="1" applyFill="1" applyBorder="1" applyAlignment="1">
      <alignment horizontal="left" vertical="center"/>
    </xf>
    <xf numFmtId="0" fontId="29" fillId="4" borderId="16" xfId="0" applyFont="1" applyFill="1" applyBorder="1" applyAlignment="1">
      <alignment horizontal="left" vertical="center"/>
    </xf>
    <xf numFmtId="0" fontId="22" fillId="4" borderId="59" xfId="0" applyFont="1" applyFill="1" applyBorder="1" applyAlignment="1">
      <alignment horizontal="left" vertical="center"/>
    </xf>
    <xf numFmtId="0" fontId="29" fillId="4" borderId="59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9">
    <cellStyle name="Normál" xfId="0" builtinId="0"/>
    <cellStyle name="Normál 2" xfId="1" xr:uid="{00000000-0005-0000-0000-000001000000}"/>
    <cellStyle name="Normál 2 2" xfId="3" xr:uid="{00000000-0005-0000-0000-000002000000}"/>
    <cellStyle name="Normál 2 2 2 2" xfId="5" xr:uid="{00000000-0005-0000-0000-000003000000}"/>
    <cellStyle name="Normál 3" xfId="4" xr:uid="{00000000-0005-0000-0000-000004000000}"/>
    <cellStyle name="Normál 3 2" xfId="6" xr:uid="{00000000-0005-0000-0000-000005000000}"/>
    <cellStyle name="Normál 3 2 2" xfId="8" xr:uid="{FBFCC793-C614-4E09-BAC5-B034E3F73EF6}"/>
    <cellStyle name="Százalék" xfId="7" builtinId="5"/>
    <cellStyle name="Százalék 2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10</xdr:row>
          <xdr:rowOff>0</xdr:rowOff>
        </xdr:from>
        <xdr:to>
          <xdr:col>6</xdr:col>
          <xdr:colOff>251460</xdr:colOff>
          <xdr:row>13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/>
  </sheetViews>
  <sheetFormatPr defaultColWidth="9.109375" defaultRowHeight="15.6" x14ac:dyDescent="0.3"/>
  <cols>
    <col min="1" max="1" width="9.109375" style="8"/>
    <col min="2" max="2" width="13.33203125" style="8" customWidth="1"/>
    <col min="3" max="3" width="9.109375" style="8"/>
    <col min="4" max="4" width="17.33203125" style="8" customWidth="1"/>
    <col min="5" max="5" width="9.109375" style="8"/>
    <col min="6" max="6" width="9.44140625" style="8" bestFit="1" customWidth="1"/>
    <col min="7" max="7" width="12.6640625" style="8" customWidth="1"/>
    <col min="8" max="9" width="9.109375" style="8"/>
    <col min="10" max="10" width="12.5546875" style="8" customWidth="1"/>
    <col min="11" max="13" width="9.109375" style="8"/>
    <col min="14" max="14" width="12.33203125" style="8" customWidth="1"/>
    <col min="15" max="16384" width="9.109375" style="8"/>
  </cols>
  <sheetData>
    <row r="1" spans="1:17" x14ac:dyDescent="0.3">
      <c r="A1" s="60" t="s">
        <v>93</v>
      </c>
    </row>
    <row r="2" spans="1:17" ht="15.75" customHeight="1" x14ac:dyDescent="0.3">
      <c r="A2" s="169" t="s">
        <v>56</v>
      </c>
      <c r="B2" s="169"/>
      <c r="C2" s="169"/>
      <c r="D2" s="169"/>
      <c r="E2" s="169"/>
      <c r="F2" s="169"/>
    </row>
    <row r="3" spans="1:17" ht="15.75" customHeight="1" x14ac:dyDescent="0.3">
      <c r="A3" s="169"/>
      <c r="B3" s="169"/>
      <c r="C3" s="169"/>
      <c r="D3" s="169"/>
      <c r="E3" s="169"/>
      <c r="F3" s="169"/>
      <c r="G3" s="58"/>
      <c r="H3" s="58"/>
    </row>
    <row r="4" spans="1:17" ht="16.2" thickBot="1" x14ac:dyDescent="0.35">
      <c r="A4" s="175" t="s">
        <v>99</v>
      </c>
      <c r="B4" s="175"/>
      <c r="C4" s="175"/>
      <c r="D4" s="175"/>
      <c r="E4" s="175"/>
      <c r="F4" s="175"/>
      <c r="G4" s="58"/>
      <c r="H4" s="58"/>
    </row>
    <row r="5" spans="1:17" x14ac:dyDescent="0.3">
      <c r="A5" s="170" t="s">
        <v>4</v>
      </c>
      <c r="B5" s="171"/>
      <c r="C5" s="171"/>
      <c r="D5" s="132" t="s">
        <v>3</v>
      </c>
      <c r="E5" s="95" t="s">
        <v>22</v>
      </c>
      <c r="F5" s="10" t="s">
        <v>23</v>
      </c>
      <c r="G5" s="45" t="s">
        <v>37</v>
      </c>
    </row>
    <row r="6" spans="1:17" x14ac:dyDescent="0.3">
      <c r="A6" s="1">
        <v>1.1000000000000001</v>
      </c>
      <c r="B6" s="2" t="s">
        <v>0</v>
      </c>
      <c r="C6" s="3">
        <v>1.4</v>
      </c>
      <c r="D6" s="133">
        <v>10</v>
      </c>
      <c r="E6" s="136">
        <f>AVERAGE(A6,C6)</f>
        <v>1.25</v>
      </c>
      <c r="F6" s="45">
        <f>(E6-$D$25)^2</f>
        <v>0.83750229568411449</v>
      </c>
      <c r="G6" s="59">
        <f>D6*F6</f>
        <v>8.3750229568411445</v>
      </c>
    </row>
    <row r="7" spans="1:17" x14ac:dyDescent="0.3">
      <c r="A7" s="4">
        <v>1.41</v>
      </c>
      <c r="B7" s="5" t="s">
        <v>0</v>
      </c>
      <c r="C7" s="6">
        <v>1.7</v>
      </c>
      <c r="D7" s="133">
        <v>9</v>
      </c>
      <c r="E7" s="136">
        <f>AVERAGE(C6:C7)</f>
        <v>1.5499999999999998</v>
      </c>
      <c r="F7" s="45">
        <f t="shared" ref="F7:F12" si="0">(E7-$D$25)^2</f>
        <v>0.37841138659320539</v>
      </c>
      <c r="G7" s="59">
        <f t="shared" ref="G7:G12" si="1">D7*F7</f>
        <v>3.4057024793388484</v>
      </c>
    </row>
    <row r="8" spans="1:17" x14ac:dyDescent="0.3">
      <c r="A8" s="4">
        <v>1.71</v>
      </c>
      <c r="B8" s="5" t="s">
        <v>0</v>
      </c>
      <c r="C8" s="6">
        <v>2</v>
      </c>
      <c r="D8" s="133">
        <v>11</v>
      </c>
      <c r="E8" s="136">
        <f t="shared" ref="E8:E12" si="2">AVERAGE(C7:C8)</f>
        <v>1.85</v>
      </c>
      <c r="F8" s="45">
        <f t="shared" si="0"/>
        <v>9.9320477502295848E-2</v>
      </c>
      <c r="G8" s="59">
        <f t="shared" si="1"/>
        <v>1.0925252525252542</v>
      </c>
    </row>
    <row r="9" spans="1:17" x14ac:dyDescent="0.3">
      <c r="A9" s="1">
        <v>2.0099999999999998</v>
      </c>
      <c r="B9" s="5" t="s">
        <v>0</v>
      </c>
      <c r="C9" s="6">
        <v>2.2999999999999998</v>
      </c>
      <c r="D9" s="133">
        <v>32</v>
      </c>
      <c r="E9" s="136">
        <f t="shared" si="2"/>
        <v>2.15</v>
      </c>
      <c r="F9" s="45">
        <f t="shared" si="0"/>
        <v>2.2956841138660627E-4</v>
      </c>
      <c r="G9" s="59">
        <f t="shared" si="1"/>
        <v>7.3461891643714005E-3</v>
      </c>
    </row>
    <row r="10" spans="1:17" x14ac:dyDescent="0.3">
      <c r="A10" s="4">
        <v>2.31</v>
      </c>
      <c r="B10" s="2" t="s">
        <v>0</v>
      </c>
      <c r="C10" s="3">
        <v>2.6</v>
      </c>
      <c r="D10" s="133">
        <v>16</v>
      </c>
      <c r="E10" s="136">
        <f t="shared" si="2"/>
        <v>2.4500000000000002</v>
      </c>
      <c r="F10" s="45">
        <f t="shared" si="0"/>
        <v>8.113865932047741E-2</v>
      </c>
      <c r="G10" s="59">
        <f t="shared" si="1"/>
        <v>1.2982185491276386</v>
      </c>
    </row>
    <row r="11" spans="1:17" ht="16.2" customHeight="1" x14ac:dyDescent="0.3">
      <c r="A11" s="4">
        <v>2.61</v>
      </c>
      <c r="B11" s="2" t="s">
        <v>1</v>
      </c>
      <c r="C11" s="3">
        <v>2.9</v>
      </c>
      <c r="D11" s="133">
        <v>15</v>
      </c>
      <c r="E11" s="136">
        <f t="shared" si="2"/>
        <v>2.75</v>
      </c>
      <c r="F11" s="45">
        <f t="shared" si="0"/>
        <v>0.34204775022956802</v>
      </c>
      <c r="G11" s="59">
        <f t="shared" si="1"/>
        <v>5.13071625344352</v>
      </c>
    </row>
    <row r="12" spans="1:17" x14ac:dyDescent="0.3">
      <c r="A12" s="1">
        <v>2.91</v>
      </c>
      <c r="B12" s="2" t="s">
        <v>0</v>
      </c>
      <c r="C12" s="7">
        <v>3.2</v>
      </c>
      <c r="D12" s="133">
        <v>6</v>
      </c>
      <c r="E12" s="136">
        <f t="shared" si="2"/>
        <v>3.05</v>
      </c>
      <c r="F12" s="45">
        <f t="shared" si="0"/>
        <v>0.78295684113865838</v>
      </c>
      <c r="G12" s="59">
        <f t="shared" si="1"/>
        <v>4.6977410468319505</v>
      </c>
    </row>
    <row r="13" spans="1:17" ht="16.2" thickBot="1" x14ac:dyDescent="0.35">
      <c r="A13" s="172" t="s">
        <v>2</v>
      </c>
      <c r="B13" s="173"/>
      <c r="C13" s="174"/>
      <c r="D13" s="134">
        <f>SUM(D6:D12)</f>
        <v>99</v>
      </c>
      <c r="E13" s="131"/>
      <c r="F13" s="45"/>
      <c r="G13" s="59">
        <f>SUM(G6:G12)</f>
        <v>24.007272727272728</v>
      </c>
    </row>
    <row r="15" spans="1:17" ht="15.75" customHeight="1" x14ac:dyDescent="0.3">
      <c r="A15" s="168" t="s">
        <v>97</v>
      </c>
      <c r="B15" s="168"/>
      <c r="C15" s="168"/>
      <c r="D15" s="168"/>
      <c r="E15" s="168"/>
      <c r="F15" s="168"/>
      <c r="G15" s="168"/>
      <c r="H15" s="135"/>
      <c r="J15" s="168" t="s">
        <v>98</v>
      </c>
      <c r="K15" s="168"/>
      <c r="L15" s="168"/>
      <c r="M15" s="168"/>
      <c r="N15" s="168"/>
      <c r="O15" s="135"/>
      <c r="P15" s="135"/>
      <c r="Q15" s="135"/>
    </row>
    <row r="16" spans="1:17" x14ac:dyDescent="0.3">
      <c r="A16" s="168"/>
      <c r="B16" s="168"/>
      <c r="C16" s="168"/>
      <c r="D16" s="168"/>
      <c r="E16" s="168"/>
      <c r="F16" s="168"/>
      <c r="G16" s="168"/>
      <c r="H16" s="135"/>
      <c r="J16" s="168"/>
      <c r="K16" s="168"/>
      <c r="L16" s="168"/>
      <c r="M16" s="168"/>
      <c r="N16" s="168"/>
      <c r="O16" s="135"/>
      <c r="P16" s="135"/>
      <c r="Q16" s="135"/>
    </row>
    <row r="18" spans="2:14" x14ac:dyDescent="0.3">
      <c r="B18" s="162" t="s">
        <v>12</v>
      </c>
      <c r="C18" s="163"/>
      <c r="D18" s="163"/>
      <c r="E18" s="163"/>
      <c r="F18" s="164"/>
      <c r="J18" s="145" t="s">
        <v>16</v>
      </c>
      <c r="K18" s="146"/>
      <c r="L18" s="147"/>
      <c r="M18" s="29">
        <f>(L27*L25^2*L24^2)/(L27*L26^2+L25^2*L24^2)</f>
        <v>338.2621502209131</v>
      </c>
      <c r="N18" s="30" t="s">
        <v>36</v>
      </c>
    </row>
    <row r="19" spans="2:14" ht="16.2" x14ac:dyDescent="0.3">
      <c r="B19" s="13" t="s">
        <v>13</v>
      </c>
      <c r="C19" s="14">
        <f>D25-D33</f>
        <v>2.0587698605680855</v>
      </c>
      <c r="D19" s="13" t="s">
        <v>14</v>
      </c>
      <c r="E19" s="14">
        <f>D25+D33</f>
        <v>2.2715331697349455</v>
      </c>
      <c r="F19" s="15" t="s">
        <v>35</v>
      </c>
      <c r="G19" s="69"/>
      <c r="J19" s="16" t="s">
        <v>15</v>
      </c>
      <c r="K19" s="148" t="s">
        <v>58</v>
      </c>
      <c r="L19" s="149"/>
      <c r="M19" s="149"/>
      <c r="N19" s="150"/>
    </row>
    <row r="20" spans="2:14" x14ac:dyDescent="0.3">
      <c r="B20" s="16" t="s">
        <v>15</v>
      </c>
      <c r="C20" s="165" t="s">
        <v>57</v>
      </c>
      <c r="D20" s="165"/>
      <c r="E20" s="165"/>
      <c r="F20" s="165"/>
      <c r="J20" s="17"/>
      <c r="K20" s="151"/>
      <c r="L20" s="152"/>
      <c r="M20" s="152"/>
      <c r="N20" s="153"/>
    </row>
    <row r="21" spans="2:14" x14ac:dyDescent="0.3">
      <c r="B21" s="46"/>
      <c r="C21" s="165"/>
      <c r="D21" s="165"/>
      <c r="E21" s="165"/>
      <c r="F21" s="165"/>
      <c r="J21" s="18"/>
      <c r="K21" s="154"/>
      <c r="L21" s="155"/>
      <c r="M21" s="155"/>
      <c r="N21" s="156"/>
    </row>
    <row r="22" spans="2:14" x14ac:dyDescent="0.3">
      <c r="B22" s="18"/>
      <c r="C22" s="165"/>
      <c r="D22" s="165"/>
      <c r="E22" s="165"/>
      <c r="F22" s="165"/>
    </row>
    <row r="23" spans="2:14" ht="16.2" thickBot="1" x14ac:dyDescent="0.35">
      <c r="B23" s="17"/>
      <c r="C23" s="17"/>
      <c r="D23" s="17"/>
      <c r="E23" s="17"/>
      <c r="F23" s="17"/>
    </row>
    <row r="24" spans="2:14" x14ac:dyDescent="0.3">
      <c r="B24" s="166" t="s">
        <v>26</v>
      </c>
      <c r="C24" s="167"/>
      <c r="D24" s="19">
        <f>D13/1740</f>
        <v>5.6896551724137934E-2</v>
      </c>
      <c r="E24" s="20" t="s">
        <v>24</v>
      </c>
      <c r="F24" s="21"/>
      <c r="J24" s="139" t="s">
        <v>27</v>
      </c>
      <c r="K24" s="140"/>
      <c r="L24" s="31">
        <f>D26</f>
        <v>0.49494663418034918</v>
      </c>
      <c r="M24" s="62" t="s">
        <v>35</v>
      </c>
    </row>
    <row r="25" spans="2:14" ht="16.2" x14ac:dyDescent="0.35">
      <c r="B25" s="159" t="s">
        <v>25</v>
      </c>
      <c r="C25" s="160"/>
      <c r="D25" s="22">
        <f>SUMPRODUCT(D6:D12,E6:E12)/D13</f>
        <v>2.1651515151515155</v>
      </c>
      <c r="E25" s="23" t="s">
        <v>35</v>
      </c>
      <c r="F25" s="24"/>
      <c r="G25" s="69"/>
      <c r="J25" s="157" t="s">
        <v>38</v>
      </c>
      <c r="K25" s="158"/>
      <c r="L25" s="25">
        <f>D32</f>
        <v>2.2021469510107425</v>
      </c>
      <c r="M25" s="63"/>
    </row>
    <row r="26" spans="2:14" ht="16.2" x14ac:dyDescent="0.3">
      <c r="B26" s="159" t="s">
        <v>27</v>
      </c>
      <c r="C26" s="160"/>
      <c r="D26" s="22">
        <f>SQRT(SUMPRODUCT(D6:D12,F6:F12)/(D13-1))</f>
        <v>0.49494663418034918</v>
      </c>
      <c r="E26" s="23" t="s">
        <v>35</v>
      </c>
      <c r="F26" s="17"/>
      <c r="G26" s="69"/>
      <c r="J26" s="157" t="s">
        <v>39</v>
      </c>
      <c r="K26" s="158"/>
      <c r="L26" s="22">
        <f>D33/2</f>
        <v>5.3190827291715002E-2</v>
      </c>
      <c r="M26" s="63" t="s">
        <v>35</v>
      </c>
    </row>
    <row r="27" spans="2:14" ht="16.2" thickBot="1" x14ac:dyDescent="0.35">
      <c r="B27" s="159" t="s">
        <v>28</v>
      </c>
      <c r="C27" s="160"/>
      <c r="D27" s="26">
        <f>SQRT(1-D24)</f>
        <v>0.97113513389016159</v>
      </c>
      <c r="E27" s="23"/>
      <c r="F27" s="17"/>
      <c r="J27" s="137" t="s">
        <v>40</v>
      </c>
      <c r="K27" s="138"/>
      <c r="L27" s="64">
        <v>1740</v>
      </c>
      <c r="M27" s="65"/>
    </row>
    <row r="28" spans="2:14" ht="16.2" x14ac:dyDescent="0.3">
      <c r="B28" s="159" t="s">
        <v>29</v>
      </c>
      <c r="C28" s="160"/>
      <c r="D28" s="22">
        <f>D26/SQRT(D13)*D27</f>
        <v>4.8308154246746747E-2</v>
      </c>
      <c r="E28" s="23" t="s">
        <v>35</v>
      </c>
      <c r="F28" s="17"/>
      <c r="G28" s="69"/>
      <c r="H28" s="115"/>
    </row>
    <row r="29" spans="2:14" ht="16.2" x14ac:dyDescent="0.3">
      <c r="B29" s="159" t="s">
        <v>30</v>
      </c>
      <c r="C29" s="160"/>
      <c r="D29" s="61">
        <f>D13-1</f>
        <v>98</v>
      </c>
      <c r="E29" s="23"/>
      <c r="F29" s="17"/>
      <c r="G29" s="69"/>
    </row>
    <row r="30" spans="2:14" x14ac:dyDescent="0.3">
      <c r="B30" s="159" t="s">
        <v>31</v>
      </c>
      <c r="C30" s="160"/>
      <c r="D30" s="25">
        <v>0.97</v>
      </c>
      <c r="E30" s="23"/>
      <c r="F30" s="17"/>
    </row>
    <row r="31" spans="2:14" x14ac:dyDescent="0.3">
      <c r="B31" s="161" t="s">
        <v>32</v>
      </c>
      <c r="C31" s="160"/>
      <c r="D31" s="25">
        <v>0.03</v>
      </c>
      <c r="E31" s="23"/>
      <c r="F31" s="17"/>
    </row>
    <row r="32" spans="2:14" ht="15.75" customHeight="1" x14ac:dyDescent="0.3">
      <c r="B32" s="141" t="s">
        <v>34</v>
      </c>
      <c r="C32" s="142"/>
      <c r="D32" s="22">
        <f>_xlfn.T.INV((1-D31/2),D29)</f>
        <v>2.2021469510107425</v>
      </c>
      <c r="E32" s="23"/>
      <c r="G32" s="69"/>
    </row>
    <row r="33" spans="2:9" ht="16.8" thickBot="1" x14ac:dyDescent="0.35">
      <c r="B33" s="143" t="s">
        <v>33</v>
      </c>
      <c r="C33" s="144"/>
      <c r="D33" s="27">
        <f>D28*D32</f>
        <v>0.10638165458343</v>
      </c>
      <c r="E33" s="28" t="s">
        <v>35</v>
      </c>
      <c r="G33" s="69"/>
      <c r="H33" s="115"/>
      <c r="I33" s="115"/>
    </row>
  </sheetData>
  <mergeCells count="24">
    <mergeCell ref="J15:N16"/>
    <mergeCell ref="A15:G16"/>
    <mergeCell ref="B25:C25"/>
    <mergeCell ref="B26:C26"/>
    <mergeCell ref="A2:F3"/>
    <mergeCell ref="A5:C5"/>
    <mergeCell ref="A13:C13"/>
    <mergeCell ref="A4:F4"/>
    <mergeCell ref="J27:K27"/>
    <mergeCell ref="J24:K24"/>
    <mergeCell ref="B32:C32"/>
    <mergeCell ref="B33:C33"/>
    <mergeCell ref="J18:L18"/>
    <mergeCell ref="K19:N21"/>
    <mergeCell ref="J25:K25"/>
    <mergeCell ref="J26:K26"/>
    <mergeCell ref="B27:C27"/>
    <mergeCell ref="B28:C28"/>
    <mergeCell ref="B29:C29"/>
    <mergeCell ref="B30:C30"/>
    <mergeCell ref="B31:C31"/>
    <mergeCell ref="B18:F18"/>
    <mergeCell ref="C20:F22"/>
    <mergeCell ref="B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F16" sqref="F16"/>
    </sheetView>
  </sheetViews>
  <sheetFormatPr defaultColWidth="9.109375" defaultRowHeight="15.6" x14ac:dyDescent="0.3"/>
  <cols>
    <col min="1" max="1" width="10.5546875" style="8" customWidth="1"/>
    <col min="2" max="2" width="16.44140625" style="8" bestFit="1" customWidth="1"/>
    <col min="3" max="3" width="9.88671875" style="8" customWidth="1"/>
    <col min="4" max="4" width="9.109375" style="8"/>
    <col min="5" max="5" width="15.109375" style="8" customWidth="1"/>
    <col min="6" max="7" width="9.109375" style="8"/>
    <col min="8" max="8" width="19.109375" style="8" customWidth="1"/>
    <col min="9" max="16384" width="9.109375" style="8"/>
  </cols>
  <sheetData>
    <row r="1" spans="1:12" x14ac:dyDescent="0.3">
      <c r="A1" s="60" t="s">
        <v>90</v>
      </c>
    </row>
    <row r="2" spans="1:12" ht="15" customHeight="1" x14ac:dyDescent="0.3">
      <c r="A2" s="168" t="s">
        <v>59</v>
      </c>
      <c r="B2" s="168"/>
      <c r="C2" s="168"/>
      <c r="D2" s="168"/>
      <c r="E2" s="168"/>
      <c r="F2" s="168"/>
      <c r="G2" s="168"/>
      <c r="H2" s="168"/>
      <c r="I2" s="66"/>
      <c r="J2" s="66"/>
      <c r="K2" s="66"/>
      <c r="L2" s="66"/>
    </row>
    <row r="3" spans="1:12" x14ac:dyDescent="0.3">
      <c r="A3" s="168"/>
      <c r="B3" s="168"/>
      <c r="C3" s="168"/>
      <c r="D3" s="168"/>
      <c r="E3" s="168"/>
      <c r="F3" s="168"/>
      <c r="G3" s="168"/>
      <c r="H3" s="168"/>
      <c r="I3" s="66"/>
      <c r="J3" s="66"/>
      <c r="K3" s="66"/>
      <c r="L3" s="66"/>
    </row>
    <row r="4" spans="1:12" x14ac:dyDescent="0.3">
      <c r="A4" s="168"/>
      <c r="B4" s="168"/>
      <c r="C4" s="168"/>
      <c r="D4" s="168"/>
      <c r="E4" s="168"/>
      <c r="F4" s="168"/>
      <c r="G4" s="168"/>
      <c r="H4" s="168"/>
    </row>
    <row r="5" spans="1:12" x14ac:dyDescent="0.3">
      <c r="A5" s="68" t="s">
        <v>86</v>
      </c>
      <c r="B5" s="68"/>
      <c r="C5" s="68"/>
      <c r="D5" s="68"/>
      <c r="E5" s="68"/>
      <c r="F5" s="68"/>
      <c r="G5" s="68"/>
    </row>
    <row r="7" spans="1:12" x14ac:dyDescent="0.3">
      <c r="A7" s="188" t="s">
        <v>17</v>
      </c>
      <c r="B7" s="189"/>
      <c r="C7" s="189"/>
      <c r="D7" s="190"/>
      <c r="E7" s="32"/>
      <c r="F7" s="32"/>
      <c r="G7" s="32"/>
    </row>
    <row r="8" spans="1:12" ht="18" x14ac:dyDescent="0.3">
      <c r="A8" s="33" t="s">
        <v>19</v>
      </c>
      <c r="B8" s="34" t="s">
        <v>87</v>
      </c>
      <c r="C8" s="33" t="s">
        <v>20</v>
      </c>
      <c r="D8" s="34" t="s">
        <v>88</v>
      </c>
      <c r="E8" s="70"/>
      <c r="F8" s="32"/>
      <c r="G8" s="32"/>
    </row>
    <row r="9" spans="1:12" ht="16.2" thickBot="1" x14ac:dyDescent="0.35">
      <c r="B9" s="35"/>
      <c r="C9" s="36"/>
      <c r="D9" s="37"/>
      <c r="E9" s="38"/>
      <c r="F9" s="32"/>
      <c r="G9" s="32"/>
      <c r="H9" s="32"/>
    </row>
    <row r="10" spans="1:12" ht="18" x14ac:dyDescent="0.4">
      <c r="A10" s="191" t="s">
        <v>46</v>
      </c>
      <c r="B10" s="192"/>
      <c r="C10" s="120">
        <v>950</v>
      </c>
      <c r="D10" s="116" t="s">
        <v>48</v>
      </c>
      <c r="E10" s="32"/>
      <c r="G10" s="32"/>
      <c r="H10" s="32"/>
    </row>
    <row r="11" spans="1:12" x14ac:dyDescent="0.3">
      <c r="A11" s="186" t="s">
        <v>41</v>
      </c>
      <c r="B11" s="187"/>
      <c r="C11" s="121">
        <v>30</v>
      </c>
      <c r="D11" s="117" t="s">
        <v>36</v>
      </c>
      <c r="E11" s="32"/>
      <c r="F11"/>
      <c r="G11" s="32"/>
      <c r="H11" s="32"/>
    </row>
    <row r="12" spans="1:12" ht="16.2" x14ac:dyDescent="0.35">
      <c r="A12" s="47"/>
      <c r="B12" s="48" t="s">
        <v>42</v>
      </c>
      <c r="C12" s="121">
        <v>935</v>
      </c>
      <c r="D12" s="118" t="s">
        <v>48</v>
      </c>
      <c r="E12" s="39"/>
      <c r="F12" s="71"/>
      <c r="G12" s="32"/>
      <c r="H12" s="32"/>
    </row>
    <row r="13" spans="1:12" ht="16.2" x14ac:dyDescent="0.35">
      <c r="A13" s="184" t="s">
        <v>49</v>
      </c>
      <c r="B13" s="185"/>
      <c r="C13" s="122">
        <v>40.5</v>
      </c>
      <c r="D13" s="118" t="s">
        <v>48</v>
      </c>
      <c r="E13" s="39"/>
      <c r="F13" s="71"/>
      <c r="G13" s="32"/>
      <c r="H13" s="32"/>
    </row>
    <row r="14" spans="1:12" ht="16.2" x14ac:dyDescent="0.35">
      <c r="A14" s="186" t="s">
        <v>44</v>
      </c>
      <c r="B14" s="187"/>
      <c r="C14" s="123">
        <f>C13/SQRT(C11)</f>
        <v>7.3942545263197426</v>
      </c>
      <c r="D14" s="118"/>
      <c r="E14" s="40"/>
      <c r="F14" s="71"/>
      <c r="G14" s="32"/>
      <c r="H14" s="32"/>
    </row>
    <row r="15" spans="1:12" ht="18" x14ac:dyDescent="0.4">
      <c r="A15" s="186" t="s">
        <v>50</v>
      </c>
      <c r="B15" s="187"/>
      <c r="C15" s="123">
        <f>(C12-C10)/C14</f>
        <v>-2.0286020648339487</v>
      </c>
      <c r="D15" s="118"/>
      <c r="E15" s="41"/>
      <c r="F15" s="71"/>
      <c r="G15" s="32"/>
      <c r="H15" s="32"/>
    </row>
    <row r="16" spans="1:12" x14ac:dyDescent="0.3">
      <c r="A16" s="186" t="s">
        <v>45</v>
      </c>
      <c r="B16" s="187"/>
      <c r="C16" s="124">
        <v>0.04</v>
      </c>
      <c r="D16" s="119"/>
      <c r="E16" s="40"/>
      <c r="G16" s="32"/>
      <c r="H16" s="32"/>
    </row>
    <row r="17" spans="1:8" ht="18.75" customHeight="1" x14ac:dyDescent="0.3">
      <c r="A17" s="186" t="s">
        <v>51</v>
      </c>
      <c r="B17" s="187"/>
      <c r="C17" s="125">
        <f>+C11-1</f>
        <v>29</v>
      </c>
      <c r="D17" s="118"/>
      <c r="E17" s="43"/>
      <c r="G17" s="42"/>
      <c r="H17" s="127"/>
    </row>
    <row r="18" spans="1:8" ht="16.8" thickBot="1" x14ac:dyDescent="0.4">
      <c r="A18" s="193" t="s">
        <v>61</v>
      </c>
      <c r="B18" s="194"/>
      <c r="C18" s="126">
        <f>_xlfn.T.INV(C16,C17)</f>
        <v>-1.8142383646653795</v>
      </c>
      <c r="D18" s="67"/>
      <c r="F18" s="71"/>
      <c r="G18" s="37"/>
    </row>
    <row r="19" spans="1:8" ht="15" customHeight="1" x14ac:dyDescent="0.35">
      <c r="A19" s="49" t="s">
        <v>18</v>
      </c>
      <c r="B19" s="176" t="s">
        <v>60</v>
      </c>
      <c r="C19" s="177"/>
      <c r="D19" s="50"/>
      <c r="E19" s="37"/>
      <c r="F19" s="71"/>
      <c r="G19" s="32"/>
    </row>
    <row r="20" spans="1:8" ht="15" customHeight="1" x14ac:dyDescent="0.3">
      <c r="A20" s="178" t="s">
        <v>101</v>
      </c>
      <c r="B20" s="179"/>
      <c r="C20" s="179"/>
      <c r="D20" s="179"/>
      <c r="E20" s="179"/>
      <c r="F20" s="179"/>
      <c r="G20" s="180"/>
    </row>
    <row r="21" spans="1:8" ht="15.75" customHeight="1" x14ac:dyDescent="0.3">
      <c r="A21" s="181"/>
      <c r="B21" s="182"/>
      <c r="C21" s="182"/>
      <c r="D21" s="182"/>
      <c r="E21" s="182"/>
      <c r="F21" s="182"/>
      <c r="G21" s="183"/>
    </row>
  </sheetData>
  <mergeCells count="12">
    <mergeCell ref="A2:H4"/>
    <mergeCell ref="A7:D7"/>
    <mergeCell ref="A10:B10"/>
    <mergeCell ref="A11:B11"/>
    <mergeCell ref="A18:B18"/>
    <mergeCell ref="B19:C19"/>
    <mergeCell ref="A20:G21"/>
    <mergeCell ref="A13:B13"/>
    <mergeCell ref="A14:B14"/>
    <mergeCell ref="A15:B15"/>
    <mergeCell ref="A16:B16"/>
    <mergeCell ref="A17:B17"/>
  </mergeCells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5</xdr:col>
                <xdr:colOff>0</xdr:colOff>
                <xdr:row>10</xdr:row>
                <xdr:rowOff>0</xdr:rowOff>
              </from>
              <to>
                <xdr:col>6</xdr:col>
                <xdr:colOff>251460</xdr:colOff>
                <xdr:row>13</xdr:row>
                <xdr:rowOff>152400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workbookViewId="0"/>
  </sheetViews>
  <sheetFormatPr defaultRowHeight="14.4" x14ac:dyDescent="0.3"/>
  <cols>
    <col min="1" max="1" width="20.5546875" customWidth="1"/>
    <col min="2" max="2" width="16.88671875" bestFit="1" customWidth="1"/>
    <col min="3" max="3" width="16" bestFit="1" customWidth="1"/>
    <col min="4" max="4" width="11.33203125" customWidth="1"/>
    <col min="9" max="9" width="17.88671875" customWidth="1"/>
    <col min="10" max="10" width="10.44140625" customWidth="1"/>
    <col min="13" max="13" width="4.44140625" customWidth="1"/>
    <col min="14" max="14" width="15.44140625" customWidth="1"/>
    <col min="19" max="19" width="12.109375" customWidth="1"/>
  </cols>
  <sheetData>
    <row r="1" spans="1:19" ht="15.6" x14ac:dyDescent="0.3">
      <c r="A1" s="60" t="s">
        <v>91</v>
      </c>
      <c r="B1" s="8"/>
      <c r="C1" s="8"/>
      <c r="D1" s="8"/>
      <c r="E1" s="8"/>
      <c r="F1" s="8"/>
      <c r="G1" s="8"/>
      <c r="H1" s="8"/>
    </row>
    <row r="2" spans="1:19" ht="15.6" x14ac:dyDescent="0.3">
      <c r="A2" s="169" t="s">
        <v>69</v>
      </c>
      <c r="B2" s="169"/>
      <c r="C2" s="169"/>
      <c r="D2" s="169"/>
      <c r="E2" s="169"/>
      <c r="F2" s="8"/>
      <c r="G2" s="8"/>
      <c r="H2" s="8"/>
    </row>
    <row r="3" spans="1:19" ht="16.2" thickBot="1" x14ac:dyDescent="0.35">
      <c r="A3" s="169"/>
      <c r="B3" s="169"/>
      <c r="C3" s="169"/>
      <c r="D3" s="169"/>
      <c r="E3" s="169"/>
      <c r="F3" s="8"/>
      <c r="G3" s="8"/>
      <c r="H3" s="8"/>
    </row>
    <row r="4" spans="1:19" ht="15.6" x14ac:dyDescent="0.3">
      <c r="A4" s="88" t="s">
        <v>70</v>
      </c>
      <c r="B4" s="211" t="s">
        <v>103</v>
      </c>
      <c r="C4" s="213" t="s">
        <v>104</v>
      </c>
      <c r="D4" s="215" t="s">
        <v>5</v>
      </c>
      <c r="E4" s="8"/>
      <c r="F4" s="8"/>
      <c r="G4" s="8"/>
      <c r="H4" s="8"/>
    </row>
    <row r="5" spans="1:19" ht="16.2" thickBot="1" x14ac:dyDescent="0.35">
      <c r="A5" s="89" t="s">
        <v>71</v>
      </c>
      <c r="B5" s="212"/>
      <c r="C5" s="214"/>
      <c r="D5" s="216"/>
      <c r="E5" s="8"/>
      <c r="F5" s="8"/>
      <c r="G5" s="8"/>
      <c r="H5" s="8"/>
    </row>
    <row r="6" spans="1:19" ht="15" customHeight="1" x14ac:dyDescent="0.3">
      <c r="A6" s="90" t="s">
        <v>6</v>
      </c>
      <c r="B6" s="91">
        <v>60</v>
      </c>
      <c r="C6" s="92">
        <v>120</v>
      </c>
      <c r="D6" s="93">
        <f>SUM(B6:C6)</f>
        <v>180</v>
      </c>
      <c r="E6" s="8"/>
      <c r="F6" s="8"/>
      <c r="G6" s="8"/>
      <c r="H6" s="8"/>
    </row>
    <row r="7" spans="1:19" ht="15" customHeight="1" x14ac:dyDescent="0.3">
      <c r="A7" s="94" t="s">
        <v>7</v>
      </c>
      <c r="B7" s="95">
        <v>190</v>
      </c>
      <c r="C7" s="10">
        <v>160</v>
      </c>
      <c r="D7" s="93">
        <f t="shared" ref="D7:D9" si="0">SUM(B7:C7)</f>
        <v>350</v>
      </c>
      <c r="E7" s="8"/>
      <c r="F7" s="8"/>
      <c r="G7" s="8"/>
      <c r="H7" s="8"/>
    </row>
    <row r="8" spans="1:19" ht="15.6" x14ac:dyDescent="0.3">
      <c r="A8" s="94" t="s">
        <v>8</v>
      </c>
      <c r="B8" s="95">
        <v>55</v>
      </c>
      <c r="C8" s="10">
        <v>5</v>
      </c>
      <c r="D8" s="93">
        <f t="shared" si="0"/>
        <v>60</v>
      </c>
      <c r="E8" s="8"/>
      <c r="F8" s="8"/>
      <c r="G8" s="8"/>
      <c r="H8" s="8"/>
    </row>
    <row r="9" spans="1:19" ht="16.2" thickBot="1" x14ac:dyDescent="0.35">
      <c r="A9" s="96" t="s">
        <v>9</v>
      </c>
      <c r="B9" s="97">
        <v>60</v>
      </c>
      <c r="C9" s="44">
        <v>5</v>
      </c>
      <c r="D9" s="93">
        <f t="shared" si="0"/>
        <v>65</v>
      </c>
      <c r="E9" s="8"/>
      <c r="F9" s="8"/>
      <c r="G9" s="8"/>
      <c r="H9" s="8"/>
    </row>
    <row r="10" spans="1:19" ht="16.2" thickBot="1" x14ac:dyDescent="0.35">
      <c r="A10" s="98" t="s">
        <v>5</v>
      </c>
      <c r="B10" s="99">
        <f>SUM(B6:B9)</f>
        <v>365</v>
      </c>
      <c r="C10" s="100">
        <f>SUM(C6:C9)</f>
        <v>290</v>
      </c>
      <c r="D10" s="101">
        <f>SUM(D6:D9)</f>
        <v>655</v>
      </c>
      <c r="E10" s="8"/>
      <c r="F10" s="8"/>
      <c r="G10" s="8"/>
      <c r="H10" s="8"/>
    </row>
    <row r="11" spans="1:19" ht="15.6" x14ac:dyDescent="0.3">
      <c r="A11" s="11"/>
      <c r="B11" s="11"/>
      <c r="C11" s="11"/>
      <c r="D11" s="11"/>
      <c r="E11" s="11"/>
      <c r="F11" s="11"/>
      <c r="G11" s="8"/>
      <c r="H11" s="8"/>
    </row>
    <row r="12" spans="1:19" ht="15.6" x14ac:dyDescent="0.3">
      <c r="A12" s="223" t="s">
        <v>102</v>
      </c>
      <c r="B12" s="223"/>
      <c r="C12" s="223"/>
      <c r="D12" s="223"/>
      <c r="E12" s="223"/>
      <c r="F12" s="223"/>
      <c r="G12" s="223"/>
      <c r="H12" s="8"/>
      <c r="I12" s="8" t="s">
        <v>100</v>
      </c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5.6" x14ac:dyDescent="0.3">
      <c r="A13" s="223"/>
      <c r="B13" s="223"/>
      <c r="C13" s="223"/>
      <c r="D13" s="223"/>
      <c r="E13" s="223"/>
      <c r="F13" s="223"/>
      <c r="G13" s="223"/>
      <c r="H13" s="8"/>
      <c r="M13" s="8"/>
      <c r="N13" s="8"/>
      <c r="O13" s="8"/>
      <c r="P13" s="8"/>
      <c r="Q13" s="8"/>
      <c r="R13" s="8"/>
      <c r="S13" s="8"/>
    </row>
    <row r="14" spans="1:19" ht="15.75" customHeight="1" thickBot="1" x14ac:dyDescent="0.35">
      <c r="A14" s="8"/>
      <c r="B14" s="9"/>
      <c r="C14" s="9"/>
      <c r="D14" s="9"/>
      <c r="E14" s="9"/>
      <c r="F14" s="8"/>
      <c r="G14" s="8"/>
      <c r="H14" s="8"/>
      <c r="I14" s="8" t="s">
        <v>74</v>
      </c>
      <c r="J14" s="8"/>
      <c r="K14" s="8"/>
      <c r="L14" s="8"/>
      <c r="M14" s="8"/>
    </row>
    <row r="15" spans="1:19" ht="18" customHeight="1" x14ac:dyDescent="0.3">
      <c r="A15" s="224" t="s">
        <v>17</v>
      </c>
      <c r="B15" s="225"/>
      <c r="C15" s="225"/>
      <c r="D15" s="226"/>
      <c r="E15" s="17"/>
      <c r="F15" s="72"/>
      <c r="G15" s="72"/>
      <c r="H15" s="8"/>
      <c r="I15" s="88" t="s">
        <v>70</v>
      </c>
      <c r="J15" s="207" t="s">
        <v>10</v>
      </c>
      <c r="K15" s="209" t="s">
        <v>11</v>
      </c>
      <c r="L15" s="195" t="s">
        <v>5</v>
      </c>
      <c r="M15" s="8"/>
      <c r="N15" s="5" t="s">
        <v>76</v>
      </c>
      <c r="O15" s="103">
        <f>+L30</f>
        <v>103.5463799505486</v>
      </c>
      <c r="P15" s="5" t="s">
        <v>77</v>
      </c>
      <c r="Q15" s="5">
        <f>4-1</f>
        <v>3</v>
      </c>
      <c r="R15" s="8"/>
      <c r="S15" s="8"/>
    </row>
    <row r="16" spans="1:19" ht="18.600000000000001" thickBot="1" x14ac:dyDescent="0.45">
      <c r="A16" s="73" t="s">
        <v>62</v>
      </c>
      <c r="B16" s="74" t="s">
        <v>72</v>
      </c>
      <c r="C16" s="75" t="s">
        <v>63</v>
      </c>
      <c r="D16" s="130" t="s">
        <v>73</v>
      </c>
      <c r="E16" s="17"/>
      <c r="F16" s="70"/>
      <c r="G16" s="72"/>
      <c r="H16" s="8"/>
      <c r="I16" s="89" t="s">
        <v>71</v>
      </c>
      <c r="J16" s="208"/>
      <c r="K16" s="210"/>
      <c r="L16" s="196"/>
      <c r="M16" s="8"/>
      <c r="N16" s="5" t="s">
        <v>40</v>
      </c>
      <c r="O16" s="104">
        <f>+L21</f>
        <v>655</v>
      </c>
      <c r="P16" s="5" t="s">
        <v>78</v>
      </c>
      <c r="Q16" s="5">
        <f>2-1</f>
        <v>1</v>
      </c>
      <c r="R16" s="8"/>
      <c r="S16" s="8"/>
    </row>
    <row r="17" spans="1:19" ht="18.75" customHeight="1" x14ac:dyDescent="0.35">
      <c r="A17" s="76" t="s">
        <v>64</v>
      </c>
      <c r="B17" s="77">
        <f>+B7/B10</f>
        <v>0.52054794520547942</v>
      </c>
      <c r="C17" s="17"/>
      <c r="D17" s="17"/>
      <c r="E17" s="72"/>
      <c r="F17" s="111"/>
      <c r="G17" s="72"/>
      <c r="H17" s="8"/>
      <c r="I17" s="90" t="s">
        <v>6</v>
      </c>
      <c r="J17" s="108">
        <f>+$L17*J$21/$L$21</f>
        <v>100.30534351145039</v>
      </c>
      <c r="K17" s="108">
        <f>+$L17*K$21/$L$21</f>
        <v>79.694656488549612</v>
      </c>
      <c r="L17" s="93">
        <v>180</v>
      </c>
      <c r="M17" s="8"/>
      <c r="N17" s="105" t="s">
        <v>79</v>
      </c>
      <c r="O17" s="110">
        <f>+SQRT(O15/(O16*Q16))</f>
        <v>0.39760039771154598</v>
      </c>
      <c r="P17" s="8"/>
      <c r="Q17" s="8"/>
      <c r="R17" s="8"/>
      <c r="S17" s="113"/>
    </row>
    <row r="18" spans="1:19" ht="18" x14ac:dyDescent="0.35">
      <c r="A18" s="78" t="s">
        <v>65</v>
      </c>
      <c r="B18" s="79">
        <f>+C7/C10</f>
        <v>0.55172413793103448</v>
      </c>
      <c r="C18" s="17"/>
      <c r="D18" s="17"/>
      <c r="E18" s="72"/>
      <c r="F18" s="111"/>
      <c r="G18" s="72"/>
      <c r="H18" s="8"/>
      <c r="I18" s="94" t="s">
        <v>7</v>
      </c>
      <c r="J18" s="108">
        <f t="shared" ref="J18:K20" si="1">+$L18*J$21/$L$21</f>
        <v>195.03816793893131</v>
      </c>
      <c r="K18" s="108">
        <f t="shared" si="1"/>
        <v>154.96183206106869</v>
      </c>
      <c r="L18" s="93">
        <v>350</v>
      </c>
      <c r="M18" s="8"/>
      <c r="N18" s="106" t="s">
        <v>15</v>
      </c>
      <c r="O18" s="217" t="s">
        <v>80</v>
      </c>
      <c r="P18" s="218"/>
      <c r="Q18" s="218"/>
      <c r="R18" s="218"/>
      <c r="S18" s="219"/>
    </row>
    <row r="19" spans="1:19" ht="16.2" x14ac:dyDescent="0.3">
      <c r="A19" s="80" t="s">
        <v>66</v>
      </c>
      <c r="B19" s="81">
        <f>+D7/D10</f>
        <v>0.53435114503816794</v>
      </c>
      <c r="C19" s="17"/>
      <c r="D19" s="17"/>
      <c r="E19" s="72"/>
      <c r="F19" s="70"/>
      <c r="G19" s="72"/>
      <c r="H19" s="8"/>
      <c r="I19" s="94" t="s">
        <v>8</v>
      </c>
      <c r="J19" s="108">
        <f t="shared" si="1"/>
        <v>33.435114503816791</v>
      </c>
      <c r="K19" s="108">
        <f t="shared" si="1"/>
        <v>26.564885496183205</v>
      </c>
      <c r="L19" s="93">
        <v>60</v>
      </c>
      <c r="M19" s="8"/>
      <c r="N19" s="8"/>
      <c r="O19" s="220"/>
      <c r="P19" s="221"/>
      <c r="Q19" s="221"/>
      <c r="R19" s="221"/>
      <c r="S19" s="222"/>
    </row>
    <row r="20" spans="1:19" ht="16.8" thickBot="1" x14ac:dyDescent="0.4">
      <c r="A20" s="78" t="s">
        <v>29</v>
      </c>
      <c r="B20" s="82">
        <f>+SQRT(B19*(1-B19)*(1/B10+1/C10))</f>
        <v>3.9238993653319947E-2</v>
      </c>
      <c r="C20" s="17"/>
      <c r="D20" s="17"/>
      <c r="E20" s="72"/>
      <c r="F20" s="71"/>
      <c r="G20" s="72"/>
      <c r="H20" s="8"/>
      <c r="I20" s="96" t="s">
        <v>9</v>
      </c>
      <c r="J20" s="108">
        <f t="shared" si="1"/>
        <v>36.221374045801525</v>
      </c>
      <c r="K20" s="108">
        <f t="shared" si="1"/>
        <v>28.778625954198475</v>
      </c>
      <c r="L20" s="93">
        <v>65</v>
      </c>
      <c r="M20" s="8"/>
      <c r="N20" s="8"/>
      <c r="O20" s="8"/>
      <c r="P20" s="8"/>
      <c r="Q20" s="8"/>
      <c r="R20" s="8"/>
      <c r="S20" s="8"/>
    </row>
    <row r="21" spans="1:19" ht="16.8" thickBot="1" x14ac:dyDescent="0.4">
      <c r="A21" s="78" t="s">
        <v>67</v>
      </c>
      <c r="B21" s="83">
        <f>+(B17-B18)/B20</f>
        <v>-0.79452070053068968</v>
      </c>
      <c r="C21" s="17"/>
      <c r="E21" s="72"/>
      <c r="F21" s="71"/>
      <c r="G21" s="72"/>
      <c r="H21" s="8"/>
      <c r="I21" s="98" t="s">
        <v>5</v>
      </c>
      <c r="J21" s="99">
        <v>365</v>
      </c>
      <c r="K21" s="100">
        <v>290</v>
      </c>
      <c r="L21" s="101">
        <v>655</v>
      </c>
      <c r="M21" s="113"/>
    </row>
    <row r="22" spans="1:19" ht="15.75" customHeight="1" x14ac:dyDescent="0.3">
      <c r="A22" s="84" t="s">
        <v>32</v>
      </c>
      <c r="B22" s="83">
        <v>0.05</v>
      </c>
      <c r="C22" s="128"/>
      <c r="D22" s="17"/>
      <c r="E22" s="72"/>
      <c r="G22" s="72"/>
      <c r="H22" s="8"/>
      <c r="M22" s="8"/>
    </row>
    <row r="23" spans="1:19" ht="16.8" thickBot="1" x14ac:dyDescent="0.4">
      <c r="A23" s="78" t="s">
        <v>68</v>
      </c>
      <c r="B23" s="102">
        <f>+_xlfn.NORM.S.INV(B22)</f>
        <v>-1.6448536269514726</v>
      </c>
      <c r="C23" s="129"/>
      <c r="D23" s="85"/>
      <c r="E23" s="72"/>
      <c r="F23" s="71"/>
      <c r="G23" s="72"/>
      <c r="H23" s="8"/>
      <c r="I23" s="8" t="s">
        <v>75</v>
      </c>
      <c r="J23" s="8"/>
      <c r="K23" s="8"/>
      <c r="L23" s="8"/>
      <c r="M23" s="8"/>
    </row>
    <row r="24" spans="1:19" ht="15.75" customHeight="1" thickBot="1" x14ac:dyDescent="0.4">
      <c r="A24" s="78" t="s">
        <v>18</v>
      </c>
      <c r="B24" s="197" t="s">
        <v>21</v>
      </c>
      <c r="C24" s="198"/>
      <c r="D24" s="86"/>
      <c r="E24" s="87"/>
      <c r="F24" s="112"/>
      <c r="G24" s="87"/>
      <c r="H24" s="8"/>
      <c r="I24" s="88" t="s">
        <v>70</v>
      </c>
      <c r="J24" s="207" t="s">
        <v>10</v>
      </c>
      <c r="K24" s="209" t="s">
        <v>11</v>
      </c>
      <c r="L24" s="195" t="s">
        <v>5</v>
      </c>
      <c r="M24" s="8"/>
    </row>
    <row r="25" spans="1:19" ht="15.75" customHeight="1" thickBot="1" x14ac:dyDescent="0.35">
      <c r="A25" s="205" t="s">
        <v>15</v>
      </c>
      <c r="B25" s="199" t="s">
        <v>96</v>
      </c>
      <c r="C25" s="200"/>
      <c r="D25" s="200"/>
      <c r="E25" s="200"/>
      <c r="F25" s="200"/>
      <c r="G25" s="201"/>
      <c r="H25" s="8"/>
      <c r="I25" s="89" t="s">
        <v>71</v>
      </c>
      <c r="J25" s="208"/>
      <c r="K25" s="210"/>
      <c r="L25" s="196"/>
      <c r="M25" s="8"/>
    </row>
    <row r="26" spans="1:19" ht="15.75" customHeight="1" thickBot="1" x14ac:dyDescent="0.35">
      <c r="A26" s="206"/>
      <c r="B26" s="202"/>
      <c r="C26" s="203"/>
      <c r="D26" s="203"/>
      <c r="E26" s="203"/>
      <c r="F26" s="203"/>
      <c r="G26" s="204"/>
      <c r="I26" s="90" t="s">
        <v>6</v>
      </c>
      <c r="J26" s="107">
        <f>+(B6-J17)^2/J17</f>
        <v>16.195754470354494</v>
      </c>
      <c r="K26" s="107">
        <f>+(C6-K17)^2/K17</f>
        <v>20.384311660963419</v>
      </c>
      <c r="L26" s="93"/>
      <c r="M26" s="8"/>
    </row>
    <row r="27" spans="1:19" ht="15.6" x14ac:dyDescent="0.3">
      <c r="I27" s="94" t="s">
        <v>7</v>
      </c>
      <c r="J27" s="107">
        <f t="shared" ref="J27:K29" si="2">+(B7-J18)^2/J18</f>
        <v>0.13014445556534918</v>
      </c>
      <c r="K27" s="107">
        <f t="shared" si="2"/>
        <v>0.16380250441845676</v>
      </c>
      <c r="L27" s="93"/>
      <c r="M27" s="8"/>
    </row>
    <row r="28" spans="1:19" ht="15.6" x14ac:dyDescent="0.3">
      <c r="I28" s="94" t="s">
        <v>8</v>
      </c>
      <c r="J28" s="107">
        <f t="shared" si="2"/>
        <v>13.908858796054242</v>
      </c>
      <c r="K28" s="107">
        <f t="shared" si="2"/>
        <v>17.505977450206196</v>
      </c>
      <c r="L28" s="93"/>
      <c r="M28" s="8"/>
    </row>
    <row r="29" spans="1:19" ht="16.2" thickBot="1" x14ac:dyDescent="0.35">
      <c r="I29" s="96" t="s">
        <v>9</v>
      </c>
      <c r="J29" s="107">
        <f t="shared" si="2"/>
        <v>15.610204393535986</v>
      </c>
      <c r="K29" s="107">
        <f t="shared" si="2"/>
        <v>19.647326219450463</v>
      </c>
      <c r="L29" s="93"/>
    </row>
    <row r="30" spans="1:19" ht="16.5" customHeight="1" thickBot="1" x14ac:dyDescent="0.4">
      <c r="I30" s="98" t="s">
        <v>5</v>
      </c>
      <c r="J30" s="99"/>
      <c r="K30" s="100"/>
      <c r="L30" s="109">
        <f>SUM(J26:K29)</f>
        <v>103.5463799505486</v>
      </c>
      <c r="M30" s="113"/>
    </row>
    <row r="31" spans="1:19" ht="15" customHeight="1" x14ac:dyDescent="0.3"/>
  </sheetData>
  <mergeCells count="16">
    <mergeCell ref="A2:E3"/>
    <mergeCell ref="B4:B5"/>
    <mergeCell ref="C4:C5"/>
    <mergeCell ref="D4:D5"/>
    <mergeCell ref="O18:S19"/>
    <mergeCell ref="A12:G13"/>
    <mergeCell ref="A15:D15"/>
    <mergeCell ref="L15:L16"/>
    <mergeCell ref="J15:J16"/>
    <mergeCell ref="K15:K16"/>
    <mergeCell ref="L24:L25"/>
    <mergeCell ref="B24:C24"/>
    <mergeCell ref="B25:G26"/>
    <mergeCell ref="A25:A26"/>
    <mergeCell ref="J24:J25"/>
    <mergeCell ref="K24:K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7DE6-9F58-4A3A-B768-FED99B8F9DBD}">
  <dimension ref="A1:N38"/>
  <sheetViews>
    <sheetView workbookViewId="0">
      <selection activeCell="F17" sqref="F17"/>
    </sheetView>
  </sheetViews>
  <sheetFormatPr defaultColWidth="9.109375" defaultRowHeight="15.6" x14ac:dyDescent="0.3"/>
  <cols>
    <col min="1" max="1" width="25.109375" style="8" customWidth="1"/>
    <col min="2" max="2" width="21.5546875" style="8" customWidth="1"/>
    <col min="3" max="3" width="17.109375" style="8" customWidth="1"/>
    <col min="4" max="4" width="11.33203125" style="8" customWidth="1"/>
    <col min="5" max="5" width="9.109375" style="8"/>
    <col min="6" max="6" width="21.44140625" style="8" customWidth="1"/>
    <col min="7" max="7" width="16.88671875" style="8" bestFit="1" customWidth="1"/>
    <col min="8" max="8" width="18.6640625" style="8" bestFit="1" customWidth="1"/>
    <col min="9" max="9" width="21.6640625" style="8" customWidth="1"/>
    <col min="10" max="10" width="9.109375" style="8"/>
    <col min="11" max="11" width="18.6640625" style="8" bestFit="1" customWidth="1"/>
    <col min="12" max="12" width="17" style="8" bestFit="1" customWidth="1"/>
    <col min="13" max="13" width="13" style="8" customWidth="1"/>
    <col min="14" max="14" width="15.33203125" style="8" customWidth="1"/>
    <col min="15" max="16384" width="9.109375" style="8"/>
  </cols>
  <sheetData>
    <row r="1" spans="1:14" x14ac:dyDescent="0.3">
      <c r="A1" s="60" t="s">
        <v>92</v>
      </c>
    </row>
    <row r="2" spans="1:14" ht="15.75" customHeight="1" x14ac:dyDescent="0.3">
      <c r="A2" s="169" t="s">
        <v>69</v>
      </c>
      <c r="B2" s="169"/>
      <c r="C2" s="169"/>
      <c r="D2" s="169"/>
      <c r="E2" s="169"/>
    </row>
    <row r="3" spans="1:14" ht="16.2" thickBot="1" x14ac:dyDescent="0.35">
      <c r="A3" s="169"/>
      <c r="B3" s="169"/>
      <c r="C3" s="169"/>
      <c r="D3" s="169"/>
      <c r="E3" s="169"/>
    </row>
    <row r="4" spans="1:14" ht="16.2" thickBot="1" x14ac:dyDescent="0.35">
      <c r="A4" s="88" t="s">
        <v>70</v>
      </c>
      <c r="B4" s="211" t="s">
        <v>10</v>
      </c>
      <c r="C4" s="213" t="s">
        <v>11</v>
      </c>
      <c r="D4" s="215" t="s">
        <v>5</v>
      </c>
      <c r="F4" s="238" t="s">
        <v>105</v>
      </c>
    </row>
    <row r="5" spans="1:14" ht="16.2" thickBot="1" x14ac:dyDescent="0.35">
      <c r="A5" s="89" t="s">
        <v>71</v>
      </c>
      <c r="B5" s="212"/>
      <c r="C5" s="214"/>
      <c r="D5" s="216"/>
      <c r="F5" s="239" t="s">
        <v>106</v>
      </c>
      <c r="G5" s="45" t="s">
        <v>107</v>
      </c>
      <c r="H5" s="45" t="s">
        <v>108</v>
      </c>
      <c r="I5" s="45" t="s">
        <v>109</v>
      </c>
      <c r="K5" s="240" t="s">
        <v>108</v>
      </c>
      <c r="L5" s="240" t="s">
        <v>107</v>
      </c>
      <c r="M5" s="241" t="s">
        <v>106</v>
      </c>
      <c r="N5" s="240" t="s">
        <v>109</v>
      </c>
    </row>
    <row r="6" spans="1:14" ht="18" x14ac:dyDescent="0.3">
      <c r="A6" s="90" t="s">
        <v>6</v>
      </c>
      <c r="B6" s="91">
        <v>60</v>
      </c>
      <c r="C6" s="92">
        <v>120</v>
      </c>
      <c r="D6" s="93">
        <f>SUM(B6:C6)</f>
        <v>180</v>
      </c>
      <c r="F6" s="242" t="s">
        <v>110</v>
      </c>
    </row>
    <row r="7" spans="1:14" ht="20.399999999999999" x14ac:dyDescent="0.3">
      <c r="A7" s="94" t="s">
        <v>7</v>
      </c>
      <c r="B7" s="95">
        <v>190</v>
      </c>
      <c r="C7" s="10">
        <v>160</v>
      </c>
      <c r="D7" s="93">
        <f t="shared" ref="D7:D9" si="0">SUM(B7:C7)</f>
        <v>350</v>
      </c>
      <c r="F7" s="243" t="s">
        <v>111</v>
      </c>
      <c r="G7" s="244" t="s">
        <v>112</v>
      </c>
      <c r="H7" s="244" t="s">
        <v>113</v>
      </c>
      <c r="I7" s="244" t="s">
        <v>114</v>
      </c>
      <c r="K7" s="245" t="s">
        <v>113</v>
      </c>
      <c r="L7" s="246" t="s">
        <v>111</v>
      </c>
      <c r="M7" s="245" t="s">
        <v>114</v>
      </c>
      <c r="N7" s="245" t="s">
        <v>112</v>
      </c>
    </row>
    <row r="8" spans="1:14" x14ac:dyDescent="0.3">
      <c r="A8" s="94" t="s">
        <v>8</v>
      </c>
      <c r="B8" s="95">
        <v>55</v>
      </c>
      <c r="C8" s="10">
        <v>5</v>
      </c>
      <c r="D8" s="93">
        <f t="shared" si="0"/>
        <v>60</v>
      </c>
    </row>
    <row r="9" spans="1:14" ht="16.2" thickBot="1" x14ac:dyDescent="0.35">
      <c r="A9" s="96" t="s">
        <v>9</v>
      </c>
      <c r="B9" s="97">
        <v>60</v>
      </c>
      <c r="C9" s="44">
        <v>5</v>
      </c>
      <c r="D9" s="93">
        <f t="shared" si="0"/>
        <v>65</v>
      </c>
      <c r="F9" s="10" t="s">
        <v>115</v>
      </c>
      <c r="G9" s="247" t="s">
        <v>116</v>
      </c>
      <c r="H9" s="10" t="s">
        <v>117</v>
      </c>
      <c r="I9" s="10" t="s">
        <v>115</v>
      </c>
    </row>
    <row r="10" spans="1:14" ht="16.2" thickBot="1" x14ac:dyDescent="0.35">
      <c r="A10" s="98" t="s">
        <v>5</v>
      </c>
      <c r="B10" s="99">
        <f>SUM(B6:B9)</f>
        <v>365</v>
      </c>
      <c r="C10" s="100">
        <f>SUM(C6:C9)</f>
        <v>290</v>
      </c>
      <c r="D10" s="101">
        <f>SUM(D6:D9)</f>
        <v>655</v>
      </c>
    </row>
    <row r="11" spans="1:14" x14ac:dyDescent="0.3">
      <c r="B11" s="11"/>
      <c r="C11" s="11"/>
      <c r="D11" s="11"/>
      <c r="E11" s="11"/>
      <c r="F11" s="11"/>
    </row>
    <row r="12" spans="1:14" ht="15.75" customHeight="1" x14ac:dyDescent="0.3">
      <c r="A12" s="223" t="s">
        <v>118</v>
      </c>
      <c r="B12" s="223"/>
      <c r="C12" s="223"/>
      <c r="D12" s="223"/>
      <c r="E12" s="223"/>
      <c r="F12" s="223"/>
      <c r="G12" s="223"/>
    </row>
    <row r="13" spans="1:14" ht="15.75" customHeight="1" thickBot="1" x14ac:dyDescent="0.35">
      <c r="A13" s="223"/>
      <c r="B13" s="223"/>
      <c r="C13" s="223"/>
      <c r="D13" s="223"/>
      <c r="E13" s="223"/>
      <c r="F13" s="223"/>
      <c r="G13" s="223"/>
    </row>
    <row r="14" spans="1:14" ht="19.5" customHeight="1" thickBot="1" x14ac:dyDescent="0.35">
      <c r="B14" s="9"/>
      <c r="C14" s="9"/>
      <c r="D14" s="9"/>
      <c r="E14" s="9"/>
      <c r="I14" s="88" t="s">
        <v>70</v>
      </c>
      <c r="J14" s="211" t="s">
        <v>10</v>
      </c>
      <c r="K14" s="213" t="s">
        <v>11</v>
      </c>
      <c r="L14" s="215" t="s">
        <v>5</v>
      </c>
    </row>
    <row r="15" spans="1:14" ht="16.2" thickBot="1" x14ac:dyDescent="0.35">
      <c r="A15" s="248" t="s">
        <v>119</v>
      </c>
      <c r="B15" s="249"/>
      <c r="C15" s="249"/>
      <c r="D15" s="250"/>
      <c r="E15" s="251"/>
      <c r="F15" s="72"/>
      <c r="G15" s="72"/>
      <c r="I15" s="89" t="s">
        <v>71</v>
      </c>
      <c r="J15" s="212"/>
      <c r="K15" s="214"/>
      <c r="L15" s="216"/>
    </row>
    <row r="16" spans="1:14" ht="18" x14ac:dyDescent="0.4">
      <c r="A16" s="252" t="s">
        <v>120</v>
      </c>
      <c r="B16" s="253" t="s">
        <v>121</v>
      </c>
      <c r="C16" s="254"/>
      <c r="D16" s="255"/>
      <c r="E16" s="251"/>
      <c r="F16" s="72"/>
      <c r="G16" s="72"/>
      <c r="I16" s="90" t="s">
        <v>6</v>
      </c>
      <c r="J16" s="107">
        <f>+$L16*J$20/$L$20</f>
        <v>100.30534351145039</v>
      </c>
      <c r="K16" s="107">
        <f>+$L16*K$20/$L$20</f>
        <v>79.694656488549612</v>
      </c>
      <c r="L16" s="93">
        <v>180</v>
      </c>
    </row>
    <row r="17" spans="1:12" x14ac:dyDescent="0.3">
      <c r="A17" s="256" t="s">
        <v>122</v>
      </c>
      <c r="B17" s="256"/>
      <c r="C17" s="257">
        <f>+L28</f>
        <v>103.5463799505486</v>
      </c>
      <c r="D17" s="258"/>
      <c r="E17" s="251"/>
      <c r="F17" s="72"/>
      <c r="G17" s="72"/>
      <c r="I17" s="94" t="s">
        <v>7</v>
      </c>
      <c r="J17" s="107">
        <f t="shared" ref="J17:K19" si="1">+$L17*J$20/$L$20</f>
        <v>195.03816793893131</v>
      </c>
      <c r="K17" s="107">
        <f t="shared" si="1"/>
        <v>154.96183206106869</v>
      </c>
      <c r="L17" s="93">
        <v>350</v>
      </c>
    </row>
    <row r="18" spans="1:12" x14ac:dyDescent="0.3">
      <c r="A18" s="256" t="s">
        <v>123</v>
      </c>
      <c r="B18" s="256"/>
      <c r="C18" s="259">
        <v>0.05</v>
      </c>
      <c r="D18" s="258"/>
      <c r="E18" s="251"/>
      <c r="F18" s="72"/>
      <c r="G18" s="72"/>
      <c r="I18" s="94" t="s">
        <v>8</v>
      </c>
      <c r="J18" s="107">
        <f t="shared" si="1"/>
        <v>33.435114503816791</v>
      </c>
      <c r="K18" s="107">
        <f t="shared" si="1"/>
        <v>26.564885496183205</v>
      </c>
      <c r="L18" s="93">
        <v>60</v>
      </c>
    </row>
    <row r="19" spans="1:12" ht="16.2" thickBot="1" x14ac:dyDescent="0.35">
      <c r="A19" s="256" t="s">
        <v>30</v>
      </c>
      <c r="B19" s="256"/>
      <c r="C19" s="258">
        <f>+(4-1)*(2-1)</f>
        <v>3</v>
      </c>
      <c r="D19" s="258"/>
      <c r="E19" s="251" t="s">
        <v>124</v>
      </c>
      <c r="F19" s="72"/>
      <c r="G19" s="72"/>
      <c r="I19" s="96" t="s">
        <v>9</v>
      </c>
      <c r="J19" s="107">
        <f t="shared" si="1"/>
        <v>36.221374045801525</v>
      </c>
      <c r="K19" s="107">
        <f t="shared" si="1"/>
        <v>28.778625954198475</v>
      </c>
      <c r="L19" s="93">
        <v>65</v>
      </c>
    </row>
    <row r="20" spans="1:12" ht="16.2" thickBot="1" x14ac:dyDescent="0.35">
      <c r="A20" s="256" t="s">
        <v>125</v>
      </c>
      <c r="B20" s="256"/>
      <c r="C20" s="260">
        <f>+_xlfn.CHISQ.INV(1-C18,C19)</f>
        <v>7.8147279032511774</v>
      </c>
      <c r="D20" s="258"/>
      <c r="E20" s="251"/>
      <c r="F20" s="72"/>
      <c r="G20" s="72"/>
      <c r="I20" s="98" t="s">
        <v>5</v>
      </c>
      <c r="J20" s="99">
        <v>365</v>
      </c>
      <c r="K20" s="100">
        <v>290</v>
      </c>
      <c r="L20" s="101">
        <v>655</v>
      </c>
    </row>
    <row r="21" spans="1:12" ht="16.2" thickBot="1" x14ac:dyDescent="0.35">
      <c r="A21" s="261" t="s">
        <v>18</v>
      </c>
      <c r="B21" s="262"/>
      <c r="C21" s="263" t="s">
        <v>126</v>
      </c>
      <c r="D21" s="264"/>
      <c r="E21" s="265"/>
      <c r="F21" s="72"/>
      <c r="G21" s="72"/>
    </row>
    <row r="22" spans="1:12" ht="16.2" thickBot="1" x14ac:dyDescent="0.35">
      <c r="A22" s="261" t="s">
        <v>15</v>
      </c>
      <c r="B22" s="266"/>
      <c r="C22" s="267" t="s">
        <v>127</v>
      </c>
      <c r="D22" s="268"/>
      <c r="E22" s="269"/>
      <c r="F22" s="72"/>
      <c r="G22" s="72"/>
      <c r="I22" s="88" t="s">
        <v>70</v>
      </c>
      <c r="J22" s="211" t="s">
        <v>10</v>
      </c>
      <c r="K22" s="213" t="s">
        <v>11</v>
      </c>
      <c r="L22" s="215" t="s">
        <v>5</v>
      </c>
    </row>
    <row r="23" spans="1:12" ht="16.2" thickBot="1" x14ac:dyDescent="0.35">
      <c r="A23" s="251"/>
      <c r="B23" s="251"/>
      <c r="C23" s="270"/>
      <c r="D23" s="271"/>
      <c r="E23" s="272"/>
      <c r="F23" s="72"/>
      <c r="G23" s="72"/>
      <c r="I23" s="89" t="s">
        <v>71</v>
      </c>
      <c r="J23" s="212"/>
      <c r="K23" s="214"/>
      <c r="L23" s="216"/>
    </row>
    <row r="24" spans="1:12" ht="15.75" customHeight="1" x14ac:dyDescent="0.3">
      <c r="A24" s="251"/>
      <c r="B24" s="251"/>
      <c r="C24" s="270"/>
      <c r="D24" s="271"/>
      <c r="E24" s="272"/>
      <c r="F24" s="72"/>
      <c r="G24" s="72"/>
      <c r="I24" s="90" t="s">
        <v>6</v>
      </c>
      <c r="J24" s="107">
        <f>+(B6-J16)^2/J16</f>
        <v>16.195754470354494</v>
      </c>
      <c r="K24" s="107">
        <f>+(C6-K16)^2/K16</f>
        <v>20.384311660963419</v>
      </c>
      <c r="L24" s="93"/>
    </row>
    <row r="25" spans="1:12" x14ac:dyDescent="0.3">
      <c r="A25" s="251"/>
      <c r="B25" s="251"/>
      <c r="C25" s="273"/>
      <c r="D25" s="274"/>
      <c r="E25" s="275"/>
      <c r="F25" s="276"/>
      <c r="G25" s="276"/>
      <c r="I25" s="94" t="s">
        <v>7</v>
      </c>
      <c r="J25" s="107">
        <f t="shared" ref="J25:K27" si="2">+(B7-J17)^2/J17</f>
        <v>0.13014445556534918</v>
      </c>
      <c r="K25" s="107">
        <f t="shared" si="2"/>
        <v>0.16380250441845676</v>
      </c>
      <c r="L25" s="93"/>
    </row>
    <row r="26" spans="1:12" x14ac:dyDescent="0.3">
      <c r="A26" s="277"/>
      <c r="B26" s="276"/>
      <c r="C26" s="276"/>
      <c r="D26" s="276"/>
      <c r="E26" s="276"/>
      <c r="F26" s="276"/>
      <c r="G26" s="276"/>
      <c r="I26" s="94" t="s">
        <v>8</v>
      </c>
      <c r="J26" s="107">
        <f t="shared" si="2"/>
        <v>13.908858796054242</v>
      </c>
      <c r="K26" s="107">
        <f t="shared" si="2"/>
        <v>17.505977450206196</v>
      </c>
      <c r="L26" s="93"/>
    </row>
    <row r="27" spans="1:12" ht="16.2" thickBot="1" x14ac:dyDescent="0.35">
      <c r="A27" s="278" t="s">
        <v>105</v>
      </c>
      <c r="B27" s="279"/>
      <c r="C27" s="279"/>
      <c r="D27" s="279"/>
      <c r="E27" s="280"/>
      <c r="I27" s="96" t="s">
        <v>9</v>
      </c>
      <c r="J27" s="107">
        <f t="shared" si="2"/>
        <v>15.610204393535986</v>
      </c>
      <c r="K27" s="107">
        <f t="shared" si="2"/>
        <v>19.647326219450463</v>
      </c>
      <c r="L27" s="93"/>
    </row>
    <row r="28" spans="1:12" ht="16.2" thickBot="1" x14ac:dyDescent="0.35">
      <c r="A28" s="281" t="s">
        <v>108</v>
      </c>
      <c r="B28" s="282" t="s">
        <v>107</v>
      </c>
      <c r="C28" s="283" t="s">
        <v>106</v>
      </c>
      <c r="D28" s="282" t="s">
        <v>109</v>
      </c>
      <c r="E28" s="280"/>
      <c r="F28" s="9"/>
      <c r="I28" s="98" t="s">
        <v>5</v>
      </c>
      <c r="J28" s="99"/>
      <c r="K28" s="100"/>
      <c r="L28" s="109">
        <f>SUM(J24:K27)</f>
        <v>103.5463799505486</v>
      </c>
    </row>
    <row r="29" spans="1:12" ht="18.600000000000001" thickBot="1" x14ac:dyDescent="0.35">
      <c r="A29" s="278" t="s">
        <v>128</v>
      </c>
      <c r="B29" s="279"/>
      <c r="C29" s="279"/>
      <c r="D29" s="279"/>
      <c r="E29" s="280"/>
    </row>
    <row r="30" spans="1:12" ht="21" thickBot="1" x14ac:dyDescent="0.35">
      <c r="A30" s="284" t="s">
        <v>129</v>
      </c>
      <c r="B30" s="285" t="s">
        <v>111</v>
      </c>
      <c r="C30" s="286" t="s">
        <v>130</v>
      </c>
      <c r="D30" s="286" t="s">
        <v>131</v>
      </c>
      <c r="E30" s="280"/>
    </row>
    <row r="31" spans="1:12" x14ac:dyDescent="0.3">
      <c r="A31" s="278"/>
      <c r="B31" s="279"/>
      <c r="C31" s="279"/>
      <c r="D31" s="279"/>
      <c r="E31" s="280"/>
    </row>
    <row r="32" spans="1:12" ht="15" customHeight="1" x14ac:dyDescent="0.3">
      <c r="A32" s="278" t="s">
        <v>132</v>
      </c>
      <c r="B32" s="279"/>
      <c r="C32" s="279"/>
      <c r="D32" s="279"/>
      <c r="E32" s="280"/>
    </row>
    <row r="33" spans="1:5" ht="15" customHeight="1" x14ac:dyDescent="0.3">
      <c r="A33" s="278"/>
      <c r="B33" s="279"/>
      <c r="C33" s="279"/>
      <c r="D33" s="279"/>
      <c r="E33" s="280"/>
    </row>
    <row r="34" spans="1:5" ht="15" customHeight="1" x14ac:dyDescent="0.3">
      <c r="A34" s="278" t="s">
        <v>133</v>
      </c>
      <c r="B34" s="279"/>
      <c r="C34" s="279"/>
      <c r="D34" s="279"/>
      <c r="E34" s="280"/>
    </row>
    <row r="35" spans="1:5" ht="15" customHeight="1" x14ac:dyDescent="0.3">
      <c r="A35" s="278"/>
      <c r="B35" s="279"/>
      <c r="C35" s="279"/>
      <c r="D35" s="279"/>
      <c r="E35" s="280"/>
    </row>
    <row r="36" spans="1:5" ht="16.2" thickBot="1" x14ac:dyDescent="0.35">
      <c r="A36" s="278" t="s">
        <v>134</v>
      </c>
      <c r="B36" s="279"/>
      <c r="C36" s="279"/>
      <c r="D36" s="279"/>
      <c r="E36" s="280"/>
    </row>
    <row r="37" spans="1:5" ht="16.2" thickBot="1" x14ac:dyDescent="0.35">
      <c r="A37" s="281" t="s">
        <v>115</v>
      </c>
      <c r="B37" s="283" t="s">
        <v>116</v>
      </c>
      <c r="C37" s="282" t="s">
        <v>117</v>
      </c>
      <c r="D37" s="282" t="s">
        <v>115</v>
      </c>
      <c r="E37" s="280"/>
    </row>
    <row r="38" spans="1:5" x14ac:dyDescent="0.3">
      <c r="A38" s="238"/>
      <c r="B38" s="287"/>
      <c r="C38" s="287"/>
      <c r="D38" s="287"/>
    </row>
  </sheetData>
  <mergeCells count="21">
    <mergeCell ref="J22:J23"/>
    <mergeCell ref="K22:K23"/>
    <mergeCell ref="L22:L23"/>
    <mergeCell ref="A19:B19"/>
    <mergeCell ref="A20:B20"/>
    <mergeCell ref="A21:B21"/>
    <mergeCell ref="C21:D21"/>
    <mergeCell ref="A22:B22"/>
    <mergeCell ref="C22:E25"/>
    <mergeCell ref="K14:K15"/>
    <mergeCell ref="L14:L15"/>
    <mergeCell ref="A15:D15"/>
    <mergeCell ref="B16:D16"/>
    <mergeCell ref="A17:B17"/>
    <mergeCell ref="A18:B18"/>
    <mergeCell ref="A2:E3"/>
    <mergeCell ref="B4:B5"/>
    <mergeCell ref="C4:C5"/>
    <mergeCell ref="D4:D5"/>
    <mergeCell ref="A12:G13"/>
    <mergeCell ref="J14:J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H15" sqref="H15"/>
    </sheetView>
  </sheetViews>
  <sheetFormatPr defaultRowHeight="14.4" x14ac:dyDescent="0.3"/>
  <cols>
    <col min="1" max="1" width="14.5546875" customWidth="1"/>
    <col min="2" max="2" width="13.88671875" customWidth="1"/>
    <col min="3" max="3" width="13.5546875" customWidth="1"/>
    <col min="4" max="4" width="16.44140625" customWidth="1"/>
  </cols>
  <sheetData>
    <row r="1" spans="1:10" ht="15.75" customHeight="1" x14ac:dyDescent="0.3">
      <c r="A1" s="60" t="s">
        <v>135</v>
      </c>
      <c r="B1" s="8"/>
      <c r="C1" s="8"/>
      <c r="D1" s="8"/>
      <c r="E1" s="8"/>
      <c r="F1" s="8"/>
      <c r="G1" s="8"/>
      <c r="H1" s="8"/>
      <c r="I1" s="8"/>
      <c r="J1" s="8"/>
    </row>
    <row r="2" spans="1:10" ht="15.75" customHeight="1" x14ac:dyDescent="0.3">
      <c r="A2" s="236" t="s">
        <v>81</v>
      </c>
      <c r="B2" s="236"/>
      <c r="C2" s="236"/>
      <c r="D2" s="236"/>
      <c r="E2" s="236"/>
      <c r="F2" s="236"/>
      <c r="G2" s="236"/>
      <c r="H2" s="236"/>
      <c r="I2" s="236"/>
      <c r="J2" s="236"/>
    </row>
    <row r="3" spans="1:10" x14ac:dyDescent="0.3">
      <c r="A3" s="236"/>
      <c r="B3" s="236"/>
      <c r="C3" s="236"/>
      <c r="D3" s="236"/>
      <c r="E3" s="236"/>
      <c r="F3" s="236"/>
      <c r="G3" s="236"/>
      <c r="H3" s="236"/>
      <c r="I3" s="236"/>
      <c r="J3" s="236"/>
    </row>
    <row r="4" spans="1:10" ht="15" customHeight="1" x14ac:dyDescent="0.3">
      <c r="A4" s="237" t="s">
        <v>89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0" ht="15.6" x14ac:dyDescent="0.3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 ht="15.6" x14ac:dyDescent="0.3">
      <c r="A6" s="188" t="s">
        <v>17</v>
      </c>
      <c r="B6" s="189"/>
      <c r="C6" s="189"/>
      <c r="D6" s="190"/>
      <c r="E6" s="8"/>
      <c r="F6" s="8"/>
      <c r="G6" s="8"/>
      <c r="H6" s="8"/>
      <c r="I6" s="8"/>
      <c r="J6" s="8"/>
    </row>
    <row r="7" spans="1:10" ht="18" x14ac:dyDescent="0.4">
      <c r="A7" s="51" t="s">
        <v>19</v>
      </c>
      <c r="B7" s="34" t="s">
        <v>83</v>
      </c>
      <c r="C7" s="114" t="s">
        <v>82</v>
      </c>
      <c r="D7" s="52" t="s">
        <v>84</v>
      </c>
      <c r="E7" s="12"/>
      <c r="F7" s="70"/>
      <c r="G7" s="12"/>
      <c r="H7" s="12"/>
      <c r="I7" s="12"/>
      <c r="J7" s="8"/>
    </row>
    <row r="8" spans="1:10" ht="15.6" x14ac:dyDescent="0.3">
      <c r="A8" s="32"/>
      <c r="B8" s="32"/>
      <c r="C8" s="32"/>
      <c r="D8" s="32"/>
      <c r="E8" s="8"/>
      <c r="F8" s="32"/>
      <c r="G8" s="8"/>
      <c r="H8" s="8"/>
      <c r="I8" s="8"/>
      <c r="J8" s="8"/>
    </row>
    <row r="9" spans="1:10" ht="15.6" x14ac:dyDescent="0.3">
      <c r="A9" s="235" t="s">
        <v>94</v>
      </c>
      <c r="B9" s="235"/>
      <c r="C9" s="53">
        <v>200</v>
      </c>
      <c r="D9" s="8"/>
      <c r="E9" s="8"/>
      <c r="F9" s="8"/>
    </row>
    <row r="10" spans="1:10" ht="15.6" x14ac:dyDescent="0.3">
      <c r="A10" s="235" t="s">
        <v>95</v>
      </c>
      <c r="B10" s="235"/>
      <c r="C10" s="53">
        <v>25000</v>
      </c>
      <c r="D10" s="8"/>
      <c r="E10" s="8"/>
      <c r="F10" s="8"/>
    </row>
    <row r="11" spans="1:10" ht="15.6" x14ac:dyDescent="0.3">
      <c r="A11" s="235" t="s">
        <v>47</v>
      </c>
      <c r="B11" s="235"/>
      <c r="C11" s="53">
        <v>5500</v>
      </c>
      <c r="D11" s="8"/>
      <c r="E11" s="8"/>
      <c r="F11" s="8"/>
    </row>
    <row r="12" spans="1:10" ht="15.6" x14ac:dyDescent="0.3">
      <c r="A12" s="235" t="s">
        <v>43</v>
      </c>
      <c r="B12" s="235"/>
      <c r="C12" s="53">
        <v>4400</v>
      </c>
      <c r="D12" s="8"/>
      <c r="E12" s="8"/>
      <c r="F12" s="8"/>
    </row>
    <row r="13" spans="1:10" ht="19.8" x14ac:dyDescent="0.4">
      <c r="A13" s="235" t="s">
        <v>52</v>
      </c>
      <c r="B13" s="235"/>
      <c r="C13" s="54">
        <f>(200-1)*C12^2/C11^2</f>
        <v>127.36</v>
      </c>
      <c r="D13" s="8"/>
      <c r="F13" s="8"/>
    </row>
    <row r="14" spans="1:10" ht="15.6" x14ac:dyDescent="0.3">
      <c r="A14" s="235" t="s">
        <v>51</v>
      </c>
      <c r="B14" s="235"/>
      <c r="C14" s="53">
        <v>199</v>
      </c>
      <c r="D14" s="8"/>
      <c r="E14" s="8"/>
      <c r="F14" s="8"/>
    </row>
    <row r="15" spans="1:10" ht="15.6" x14ac:dyDescent="0.3">
      <c r="A15" s="235" t="s">
        <v>53</v>
      </c>
      <c r="B15" s="235"/>
      <c r="C15" s="56">
        <v>0.05</v>
      </c>
      <c r="D15" s="8"/>
      <c r="E15" s="8"/>
      <c r="F15" s="8"/>
    </row>
    <row r="16" spans="1:10" ht="18" x14ac:dyDescent="0.4">
      <c r="A16" s="235" t="s">
        <v>54</v>
      </c>
      <c r="B16" s="235"/>
      <c r="C16" s="55">
        <f>_xlfn.CHISQ.INV(C15/2,C14)</f>
        <v>161.82618239364686</v>
      </c>
      <c r="D16" s="8"/>
      <c r="E16" s="8"/>
      <c r="F16" s="8"/>
    </row>
    <row r="17" spans="1:10" ht="18" x14ac:dyDescent="0.4">
      <c r="A17" s="235" t="s">
        <v>55</v>
      </c>
      <c r="B17" s="235"/>
      <c r="C17" s="55">
        <f>_xlfn.CHISQ.INV(1-C15/2,C14)</f>
        <v>239.9596818276442</v>
      </c>
      <c r="D17" s="8"/>
      <c r="E17" s="8"/>
      <c r="F17" s="8"/>
    </row>
    <row r="18" spans="1:10" ht="16.2" x14ac:dyDescent="0.35">
      <c r="A18" s="227" t="s">
        <v>18</v>
      </c>
      <c r="B18" s="227"/>
      <c r="C18" s="228" t="s">
        <v>60</v>
      </c>
      <c r="D18" s="228"/>
      <c r="E18" s="8"/>
      <c r="F18" s="71"/>
      <c r="G18" s="8"/>
      <c r="H18" s="8"/>
      <c r="I18" s="8"/>
      <c r="J18" s="8"/>
    </row>
    <row r="19" spans="1:10" ht="16.2" x14ac:dyDescent="0.35">
      <c r="A19" s="229" t="s">
        <v>85</v>
      </c>
      <c r="B19" s="230"/>
      <c r="C19" s="230"/>
      <c r="D19" s="231"/>
      <c r="E19" s="8"/>
      <c r="F19" s="71"/>
      <c r="G19" s="8"/>
      <c r="H19" s="8"/>
      <c r="I19" s="8"/>
      <c r="J19" s="8"/>
    </row>
    <row r="20" spans="1:10" ht="15.6" x14ac:dyDescent="0.3">
      <c r="A20" s="232"/>
      <c r="B20" s="233"/>
      <c r="C20" s="233"/>
      <c r="D20" s="234"/>
      <c r="E20" s="8"/>
      <c r="F20" s="8"/>
      <c r="G20" s="8"/>
      <c r="H20" s="8"/>
      <c r="I20" s="8"/>
      <c r="J20" s="8"/>
    </row>
  </sheetData>
  <mergeCells count="15">
    <mergeCell ref="A18:B18"/>
    <mergeCell ref="C18:D18"/>
    <mergeCell ref="A19:D20"/>
    <mergeCell ref="A14:B14"/>
    <mergeCell ref="A2:J3"/>
    <mergeCell ref="A4:J4"/>
    <mergeCell ref="A13:B13"/>
    <mergeCell ref="A15:B15"/>
    <mergeCell ref="A16:B16"/>
    <mergeCell ref="A17:B17"/>
    <mergeCell ref="A11:B11"/>
    <mergeCell ref="A12:B12"/>
    <mergeCell ref="A6:D6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1._2.feladat</vt:lpstr>
      <vt:lpstr>3. feladat</vt:lpstr>
      <vt:lpstr>4._5. feladat</vt:lpstr>
      <vt:lpstr>6.feladat</vt:lpstr>
      <vt:lpstr>7.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</dc:creator>
  <cp:lastModifiedBy>Dr. Kapuszta Ágnes</cp:lastModifiedBy>
  <cp:lastPrinted>2020-03-06T09:36:00Z</cp:lastPrinted>
  <dcterms:created xsi:type="dcterms:W3CDTF">2020-03-05T07:16:52Z</dcterms:created>
  <dcterms:modified xsi:type="dcterms:W3CDTF">2024-03-14T15:43:48Z</dcterms:modified>
</cp:coreProperties>
</file>