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Google Drive\Versicherung\ergo\"/>
    </mc:Choice>
  </mc:AlternateContent>
  <xr:revisionPtr revIDLastSave="0" documentId="8_{2BD2DFDC-2723-45E2-A67F-596501D04DF2}" xr6:coauthVersionLast="47" xr6:coauthVersionMax="47" xr10:uidLastSave="{00000000-0000-0000-0000-000000000000}"/>
  <bookViews>
    <workbookView xWindow="-108" yWindow="-108" windowWidth="23256" windowHeight="12252" xr2:uid="{EFB4CA05-4348-48B3-A1FB-87506272F140}"/>
  </bookViews>
  <sheets>
    <sheet name="Chain-Ladder (Mack) - Modell" sheetId="1" r:id="rId1"/>
    <sheet name="Chain-Ladder (Mack) - Formeln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8" i="1" l="1"/>
  <c r="F88" i="1" s="1"/>
  <c r="G88" i="1" s="1"/>
  <c r="H88" i="1" s="1"/>
  <c r="I88" i="1" s="1"/>
  <c r="C98" i="1" s="1"/>
  <c r="E98" i="1" s="1"/>
  <c r="E91" i="1"/>
  <c r="F91" i="1" s="1"/>
  <c r="G91" i="1" s="1"/>
  <c r="H91" i="1" s="1"/>
  <c r="I91" i="1" s="1"/>
  <c r="C101" i="1" s="1"/>
  <c r="E101" i="1" s="1"/>
  <c r="D87" i="1"/>
  <c r="E87" i="1" s="1"/>
  <c r="F87" i="1" s="1"/>
  <c r="G87" i="1" s="1"/>
  <c r="H87" i="1" s="1"/>
  <c r="I87" i="1" s="1"/>
  <c r="C97" i="1" s="1"/>
  <c r="E97" i="1" s="1"/>
  <c r="D88" i="1"/>
  <c r="D89" i="1"/>
  <c r="E89" i="1" s="1"/>
  <c r="F89" i="1" s="1"/>
  <c r="G89" i="1" s="1"/>
  <c r="H89" i="1" s="1"/>
  <c r="I89" i="1" s="1"/>
  <c r="C99" i="1" s="1"/>
  <c r="E99" i="1" s="1"/>
  <c r="D90" i="1"/>
  <c r="E90" i="1" s="1"/>
  <c r="F90" i="1" s="1"/>
  <c r="G90" i="1" s="1"/>
  <c r="H90" i="1" s="1"/>
  <c r="I90" i="1" s="1"/>
  <c r="C100" i="1" s="1"/>
  <c r="E100" i="1" s="1"/>
  <c r="D91" i="1"/>
  <c r="D86" i="1"/>
  <c r="E86" i="1" s="1"/>
  <c r="F86" i="1" s="1"/>
  <c r="G86" i="1" s="1"/>
  <c r="H86" i="1" s="1"/>
  <c r="I86" i="1" s="1"/>
  <c r="C96" i="1" s="1"/>
  <c r="E85" i="1"/>
  <c r="F85" i="1" s="1"/>
  <c r="G85" i="1" s="1"/>
  <c r="H85" i="1" s="1"/>
  <c r="I85" i="1" s="1"/>
  <c r="D85" i="1"/>
  <c r="G46" i="1"/>
  <c r="G45" i="1"/>
  <c r="F45" i="1"/>
  <c r="F44" i="1"/>
  <c r="G44" i="1"/>
  <c r="E44" i="1"/>
  <c r="E43" i="1"/>
  <c r="F43" i="1"/>
  <c r="G43" i="1"/>
  <c r="D43" i="1"/>
  <c r="D42" i="1"/>
  <c r="E42" i="1"/>
  <c r="F42" i="1"/>
  <c r="G42" i="1"/>
  <c r="C42" i="1"/>
  <c r="C17" i="1"/>
  <c r="C16" i="1"/>
  <c r="L16" i="1" s="1"/>
  <c r="C18" i="1"/>
  <c r="D18" i="1" s="1"/>
  <c r="C19" i="1"/>
  <c r="L19" i="1" s="1"/>
  <c r="C20" i="1"/>
  <c r="L20" i="1" s="1"/>
  <c r="C21" i="1"/>
  <c r="L21" i="1" s="1"/>
  <c r="C15" i="1"/>
  <c r="L15" i="1" s="1"/>
  <c r="E96" i="1" l="1"/>
  <c r="C102" i="1"/>
  <c r="E102" i="1" s="1"/>
  <c r="L18" i="1"/>
  <c r="M18" i="1"/>
  <c r="L7" i="1"/>
  <c r="E18" i="1"/>
  <c r="L17" i="1"/>
  <c r="L25" i="1" s="1"/>
  <c r="D17" i="1"/>
  <c r="D15" i="1"/>
  <c r="D20" i="1"/>
  <c r="D16" i="1"/>
  <c r="D19" i="1"/>
  <c r="F18" i="1" l="1"/>
  <c r="N18" i="1"/>
  <c r="M7" i="1"/>
  <c r="M15" i="1"/>
  <c r="E15" i="1"/>
  <c r="L4" i="1"/>
  <c r="M20" i="1"/>
  <c r="L9" i="1"/>
  <c r="E19" i="1"/>
  <c r="M19" i="1"/>
  <c r="L8" i="1"/>
  <c r="M17" i="1"/>
  <c r="L6" i="1"/>
  <c r="E17" i="1"/>
  <c r="M16" i="1"/>
  <c r="L5" i="1"/>
  <c r="E16" i="1"/>
  <c r="L22" i="1" l="1"/>
  <c r="M25" i="1"/>
  <c r="N17" i="1"/>
  <c r="M6" i="1"/>
  <c r="F17" i="1"/>
  <c r="N16" i="1"/>
  <c r="M5" i="1"/>
  <c r="F16" i="1"/>
  <c r="N19" i="1"/>
  <c r="M8" i="1"/>
  <c r="F15" i="1"/>
  <c r="M4" i="1"/>
  <c r="N15" i="1"/>
  <c r="O18" i="1"/>
  <c r="N7" i="1"/>
  <c r="M21" i="1" l="1"/>
  <c r="L23" i="1"/>
  <c r="L24" i="1" s="1"/>
  <c r="M22" i="1"/>
  <c r="N25" i="1"/>
  <c r="O15" i="1"/>
  <c r="N4" i="1"/>
  <c r="G15" i="1"/>
  <c r="G16" i="1"/>
  <c r="O16" i="1"/>
  <c r="N5" i="1"/>
  <c r="G17" i="1"/>
  <c r="O17" i="1"/>
  <c r="N6" i="1"/>
  <c r="N21" i="1" l="1"/>
  <c r="O25" i="1"/>
  <c r="N20" i="1"/>
  <c r="M23" i="1"/>
  <c r="M24" i="1" s="1"/>
  <c r="P15" i="1"/>
  <c r="O4" i="1"/>
  <c r="H15" i="1"/>
  <c r="N22" i="1"/>
  <c r="P17" i="1"/>
  <c r="O6" i="1"/>
  <c r="P16" i="1"/>
  <c r="O5" i="1"/>
  <c r="H16" i="1"/>
  <c r="P25" i="1" l="1"/>
  <c r="O21" i="1"/>
  <c r="N23" i="1"/>
  <c r="N24" i="1" s="1"/>
  <c r="Q16" i="1"/>
  <c r="P5" i="1"/>
  <c r="O20" i="1"/>
  <c r="O19" i="1"/>
  <c r="Q15" i="1"/>
  <c r="P4" i="1"/>
  <c r="I15" i="1"/>
  <c r="O22" i="1"/>
  <c r="P22" i="1" l="1"/>
  <c r="Q25" i="1"/>
  <c r="P18" i="1"/>
  <c r="O23" i="1"/>
  <c r="P20" i="1"/>
  <c r="Q20" i="1" s="1"/>
  <c r="Q4" i="1"/>
  <c r="R15" i="1"/>
  <c r="Q22" i="1" s="1"/>
  <c r="P19" i="1"/>
  <c r="P21" i="1"/>
  <c r="Q21" i="1" s="1"/>
  <c r="R21" i="1" l="1"/>
  <c r="C35" i="1" s="1"/>
  <c r="Q19" i="1"/>
  <c r="R19" i="1" s="1"/>
  <c r="C33" i="1" s="1"/>
  <c r="O24" i="1"/>
  <c r="Q18" i="1"/>
  <c r="R18" i="1" s="1"/>
  <c r="Q17" i="1"/>
  <c r="R17" i="1" s="1"/>
  <c r="P23" i="1"/>
  <c r="P24" i="1" s="1"/>
  <c r="R20" i="1"/>
  <c r="R16" i="1"/>
  <c r="C32" i="1" l="1"/>
  <c r="C34" i="1"/>
  <c r="C30" i="1"/>
  <c r="C31" i="1"/>
  <c r="Q23" i="1"/>
  <c r="Q24" i="1" s="1"/>
  <c r="D34" i="1" l="1"/>
  <c r="C52" i="1"/>
  <c r="F30" i="1"/>
  <c r="C36" i="1"/>
  <c r="F32" i="1"/>
  <c r="D31" i="1"/>
  <c r="F31" i="1"/>
  <c r="F35" i="1"/>
  <c r="D35" i="1"/>
  <c r="D33" i="1"/>
  <c r="F33" i="1"/>
  <c r="D30" i="1"/>
  <c r="F34" i="1"/>
  <c r="H34" i="1" s="1"/>
  <c r="D32" i="1"/>
  <c r="D53" i="1" l="1"/>
  <c r="D52" i="1"/>
  <c r="C62" i="1"/>
  <c r="H35" i="1"/>
  <c r="D36" i="1"/>
  <c r="H30" i="1"/>
  <c r="F36" i="1"/>
  <c r="H32" i="1"/>
  <c r="H33" i="1"/>
  <c r="H31" i="1"/>
  <c r="E52" i="1" l="1"/>
  <c r="D62" i="1"/>
  <c r="E53" i="1"/>
  <c r="E54" i="1"/>
  <c r="D63" i="1"/>
  <c r="F53" i="1" l="1"/>
  <c r="E63" i="1"/>
  <c r="F52" i="1"/>
  <c r="E62" i="1"/>
  <c r="F54" i="1"/>
  <c r="F55" i="1"/>
  <c r="E64" i="1"/>
  <c r="G52" i="1" l="1"/>
  <c r="G62" i="1" s="1"/>
  <c r="F62" i="1"/>
  <c r="H62" i="1" s="1"/>
  <c r="G53" i="1"/>
  <c r="G63" i="1" s="1"/>
  <c r="F63" i="1"/>
  <c r="H63" i="1" s="1"/>
  <c r="G56" i="1"/>
  <c r="G66" i="1" s="1"/>
  <c r="H66" i="1" s="1"/>
  <c r="G55" i="1"/>
  <c r="G65" i="1" s="1"/>
  <c r="F65" i="1"/>
  <c r="H65" i="1" s="1"/>
  <c r="G54" i="1"/>
  <c r="G64" i="1" s="1"/>
  <c r="F64" i="1"/>
  <c r="H64" i="1" s="1"/>
  <c r="H67" i="1" l="1"/>
  <c r="H36" i="1" s="1"/>
</calcChain>
</file>

<file path=xl/sharedStrings.xml><?xml version="1.0" encoding="utf-8"?>
<sst xmlns="http://schemas.openxmlformats.org/spreadsheetml/2006/main" count="63" uniqueCount="37">
  <si>
    <r>
      <t>Anfallsljahr (</t>
    </r>
    <r>
      <rPr>
        <i/>
        <sz val="11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>)</t>
    </r>
  </si>
  <si>
    <t>Gesamt</t>
  </si>
  <si>
    <t xml:space="preserve">Chain-Ladder Faktoren </t>
  </si>
  <si>
    <t>SUMME</t>
  </si>
  <si>
    <r>
      <rPr>
        <i/>
        <sz val="11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 xml:space="preserve"> = 1</t>
    </r>
  </si>
  <si>
    <r>
      <rPr>
        <i/>
        <sz val="11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 xml:space="preserve"> = 2</t>
    </r>
    <r>
      <rPr>
        <sz val="11"/>
        <color theme="1"/>
        <rFont val="Calibri"/>
        <family val="2"/>
        <scheme val="minor"/>
      </rPr>
      <t/>
    </r>
  </si>
  <si>
    <r>
      <rPr>
        <i/>
        <sz val="11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 xml:space="preserve"> = 3</t>
    </r>
    <r>
      <rPr>
        <sz val="11"/>
        <color theme="1"/>
        <rFont val="Calibri"/>
        <family val="2"/>
        <scheme val="minor"/>
      </rPr>
      <t/>
    </r>
  </si>
  <si>
    <r>
      <rPr>
        <i/>
        <sz val="11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 xml:space="preserve"> = 4</t>
    </r>
    <r>
      <rPr>
        <sz val="11"/>
        <color theme="1"/>
        <rFont val="Calibri"/>
        <family val="2"/>
        <scheme val="minor"/>
      </rPr>
      <t/>
    </r>
  </si>
  <si>
    <r>
      <rPr>
        <i/>
        <sz val="11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 xml:space="preserve"> = 5</t>
    </r>
    <r>
      <rPr>
        <sz val="11"/>
        <color theme="1"/>
        <rFont val="Calibri"/>
        <family val="2"/>
        <scheme val="minor"/>
      </rPr>
      <t/>
    </r>
  </si>
  <si>
    <r>
      <rPr>
        <i/>
        <sz val="11"/>
        <color theme="1"/>
        <rFont val="Calibri"/>
        <family val="2"/>
        <scheme val="minor"/>
      </rPr>
      <t xml:space="preserve">i </t>
    </r>
    <r>
      <rPr>
        <sz val="11"/>
        <color theme="1"/>
        <rFont val="Calibri"/>
        <family val="2"/>
        <scheme val="minor"/>
      </rPr>
      <t>= 2</t>
    </r>
  </si>
  <si>
    <r>
      <rPr>
        <i/>
        <sz val="11"/>
        <color theme="1"/>
        <rFont val="Calibri"/>
        <family val="2"/>
        <scheme val="minor"/>
      </rPr>
      <t xml:space="preserve">i </t>
    </r>
    <r>
      <rPr>
        <sz val="11"/>
        <color theme="1"/>
        <rFont val="Calibri"/>
        <family val="2"/>
        <scheme val="minor"/>
      </rPr>
      <t>= 3</t>
    </r>
    <r>
      <rPr>
        <sz val="11"/>
        <color theme="1"/>
        <rFont val="Calibri"/>
        <family val="2"/>
        <scheme val="minor"/>
      </rPr>
      <t/>
    </r>
  </si>
  <si>
    <r>
      <rPr>
        <i/>
        <sz val="11"/>
        <color theme="1"/>
        <rFont val="Calibri"/>
        <family val="2"/>
        <scheme val="minor"/>
      </rPr>
      <t xml:space="preserve">i </t>
    </r>
    <r>
      <rPr>
        <sz val="11"/>
        <color theme="1"/>
        <rFont val="Calibri"/>
        <family val="2"/>
        <scheme val="minor"/>
      </rPr>
      <t>= 4</t>
    </r>
    <r>
      <rPr>
        <sz val="11"/>
        <color theme="1"/>
        <rFont val="Calibri"/>
        <family val="2"/>
        <scheme val="minor"/>
      </rPr>
      <t/>
    </r>
  </si>
  <si>
    <r>
      <rPr>
        <i/>
        <sz val="11"/>
        <color theme="1"/>
        <rFont val="Calibri"/>
        <family val="2"/>
        <scheme val="minor"/>
      </rPr>
      <t xml:space="preserve">i </t>
    </r>
    <r>
      <rPr>
        <sz val="11"/>
        <color theme="1"/>
        <rFont val="Calibri"/>
        <family val="2"/>
        <scheme val="minor"/>
      </rPr>
      <t>= 5</t>
    </r>
    <r>
      <rPr>
        <sz val="11"/>
        <color theme="1"/>
        <rFont val="Calibri"/>
        <family val="2"/>
        <scheme val="minor"/>
      </rPr>
      <t/>
    </r>
  </si>
  <si>
    <r>
      <rPr>
        <i/>
        <sz val="11"/>
        <color theme="1"/>
        <rFont val="Calibri"/>
        <family val="2"/>
        <scheme val="minor"/>
      </rPr>
      <t xml:space="preserve">i </t>
    </r>
    <r>
      <rPr>
        <sz val="11"/>
        <color theme="1"/>
        <rFont val="Calibri"/>
        <family val="2"/>
        <scheme val="minor"/>
      </rPr>
      <t>= 6</t>
    </r>
    <r>
      <rPr>
        <sz val="11"/>
        <color theme="1"/>
        <rFont val="Calibri"/>
        <family val="2"/>
        <scheme val="minor"/>
      </rPr>
      <t/>
    </r>
  </si>
  <si>
    <r>
      <t xml:space="preserve">                       Entwicklungsjahr (</t>
    </r>
    <r>
      <rPr>
        <i/>
        <sz val="11"/>
        <color theme="1"/>
        <rFont val="Calibri"/>
        <family val="2"/>
        <scheme val="minor"/>
      </rPr>
      <t>j</t>
    </r>
    <r>
      <rPr>
        <sz val="11"/>
        <color theme="1"/>
        <rFont val="Calibri"/>
        <family val="2"/>
        <scheme val="minor"/>
      </rPr>
      <t>)
Anfallsljahr (</t>
    </r>
    <r>
      <rPr>
        <i/>
        <sz val="11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>)</t>
    </r>
  </si>
  <si>
    <r>
      <t xml:space="preserve">                      Entwicklungsjahr (</t>
    </r>
    <r>
      <rPr>
        <i/>
        <sz val="11"/>
        <color theme="1"/>
        <rFont val="Calibri"/>
        <family val="2"/>
        <scheme val="minor"/>
      </rPr>
      <t>j</t>
    </r>
    <r>
      <rPr>
        <sz val="11"/>
        <color theme="1"/>
        <rFont val="Calibri"/>
        <family val="2"/>
        <scheme val="minor"/>
      </rPr>
      <t>)
Anfallsljahr (</t>
    </r>
    <r>
      <rPr>
        <i/>
        <sz val="11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>)</t>
    </r>
  </si>
  <si>
    <r>
      <t xml:space="preserve">                       Entwicklungsjahr (</t>
    </r>
    <r>
      <rPr>
        <i/>
        <sz val="11"/>
        <color theme="1"/>
        <rFont val="Calibri"/>
        <family val="2"/>
        <scheme val="minor"/>
      </rPr>
      <t>j</t>
    </r>
    <r>
      <rPr>
        <sz val="11"/>
        <color theme="1"/>
        <rFont val="Calibri"/>
        <family val="2"/>
        <scheme val="minor"/>
      </rPr>
      <t>)
Anfallsjahr (</t>
    </r>
    <r>
      <rPr>
        <i/>
        <sz val="11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>)</t>
    </r>
  </si>
  <si>
    <r>
      <t>Anfallsjahr (</t>
    </r>
    <r>
      <rPr>
        <i/>
        <sz val="11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>)</t>
    </r>
  </si>
  <si>
    <t>Tabelle 4: Prognose (Beträge in TEUR, Anfallsjahr 0 = 2007)</t>
  </si>
  <si>
    <t>Tabelle 5: Maßzahlen (Anfallsjahr 1 = 2008)</t>
  </si>
  <si>
    <t>Tabelle 6.1: Nebenrechnung (MSEP)</t>
  </si>
  <si>
    <t>Tabelle 6.2: Nebenrechnung (MSEP)</t>
  </si>
  <si>
    <t>Tabelle 6.3: Nebenrechnung (MSEP)</t>
  </si>
  <si>
    <t>Tabelle 7: Tatsächliches Quadrat  (Beträge in TEUR, Anfallsjahr 0 = 2007)</t>
  </si>
  <si>
    <r>
      <t xml:space="preserve">Tabelle 8: Tatsächliches Quadrat, kumulativ 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(Beträge in TEUR, Anfallsjahr 0 = 2007)</t>
    </r>
  </si>
  <si>
    <t>Tabelle 9: Reserven  (Beträge in TEUR, Anfallsjahr 1 = 2008)</t>
  </si>
  <si>
    <t>Tabelle 1: Zuwächse der Schadenstände (Bezahlte Beträge in TEUR, Anfallsjahr 0 = 2007)</t>
  </si>
  <si>
    <t>2. Abwicklungsfaktoren</t>
  </si>
  <si>
    <t>3. Varianzparameter</t>
  </si>
  <si>
    <t>4. Mean Squared Error</t>
  </si>
  <si>
    <t>1. Abwicklungsquadrat</t>
  </si>
  <si>
    <r>
      <t xml:space="preserve">Formeln und Annahmen (Quelle: Merz, </t>
    </r>
    <r>
      <rPr>
        <b/>
        <i/>
        <sz val="11"/>
        <color theme="1"/>
        <rFont val="Calibri"/>
        <family val="2"/>
        <scheme val="minor"/>
      </rPr>
      <t>Stochastische Schadenreservierungsmethoden. Skript</t>
    </r>
    <r>
      <rPr>
        <b/>
        <sz val="11"/>
        <color theme="1"/>
        <rFont val="Calibri"/>
        <family val="2"/>
        <scheme val="minor"/>
      </rPr>
      <t>, Universität Basel, 25. und 26. Oktober 2013</t>
    </r>
  </si>
  <si>
    <t>Beobachtete Reserve</t>
  </si>
  <si>
    <t>Geschätzte Reseve</t>
  </si>
  <si>
    <t xml:space="preserve">Unterschied
</t>
  </si>
  <si>
    <t>Tabelle 3: Individuelle Abwicklungsfaktoren (Anfallsjahr 0 = 2007)</t>
  </si>
  <si>
    <t>Tabelle 2: Kumulierte Schadenstände (Bezahlte Beträge in TEUR, Anfallsjahr 0 = 2007)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</si>
</sst>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9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wrapText="1"/>
    </xf>
    <xf numFmtId="0" fontId="0" fillId="0" borderId="0" xfId="0" applyAlignment="1">
      <alignment horizontal="center" vertical="center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2" borderId="4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3" borderId="13" xfId="0" applyFill="1" applyBorder="1" applyAlignment="1">
      <alignment horizontal="center" vertical="center"/>
    </xf>
    <xf numFmtId="0" fontId="0" fillId="2" borderId="3" xfId="0" applyFill="1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4" borderId="3" xfId="0" applyFill="1" applyBorder="1" applyAlignment="1">
      <alignment vertical="center"/>
    </xf>
    <xf numFmtId="0" fontId="0" fillId="4" borderId="15" xfId="0" applyFill="1" applyBorder="1" applyAlignment="1">
      <alignment vertical="center"/>
    </xf>
    <xf numFmtId="0" fontId="0" fillId="2" borderId="16" xfId="0" applyFill="1" applyBorder="1" applyAlignment="1">
      <alignment horizontal="center" vertical="center"/>
    </xf>
    <xf numFmtId="0" fontId="0" fillId="2" borderId="2" xfId="0" applyFill="1" applyBorder="1" applyAlignment="1">
      <alignment horizontal="left" wrapText="1"/>
    </xf>
    <xf numFmtId="0" fontId="0" fillId="2" borderId="5" xfId="0" applyFill="1" applyBorder="1" applyAlignment="1">
      <alignment horizontal="center" vertical="center"/>
    </xf>
    <xf numFmtId="0" fontId="0" fillId="2" borderId="21" xfId="0" applyFill="1" applyBorder="1"/>
    <xf numFmtId="0" fontId="0" fillId="4" borderId="21" xfId="0" applyFill="1" applyBorder="1" applyAlignment="1">
      <alignment vertical="center"/>
    </xf>
    <xf numFmtId="0" fontId="0" fillId="0" borderId="16" xfId="0" applyBorder="1"/>
    <xf numFmtId="0" fontId="0" fillId="0" borderId="4" xfId="0" applyBorder="1"/>
    <xf numFmtId="0" fontId="0" fillId="0" borderId="17" xfId="0" applyBorder="1"/>
    <xf numFmtId="0" fontId="0" fillId="2" borderId="8" xfId="0" applyFill="1" applyBorder="1"/>
    <xf numFmtId="0" fontId="0" fillId="0" borderId="22" xfId="0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0" xfId="0" applyFill="1" applyBorder="1"/>
    <xf numFmtId="0" fontId="0" fillId="2" borderId="10" xfId="0" applyFill="1" applyBorder="1" applyAlignment="1">
      <alignment horizontal="center"/>
    </xf>
    <xf numFmtId="0" fontId="0" fillId="0" borderId="24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2" borderId="31" xfId="0" applyFill="1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0" fillId="2" borderId="37" xfId="0" applyFill="1" applyBorder="1" applyAlignment="1">
      <alignment horizontal="center"/>
    </xf>
    <xf numFmtId="0" fontId="0" fillId="0" borderId="38" xfId="0" applyBorder="1"/>
    <xf numFmtId="0" fontId="0" fillId="0" borderId="39" xfId="0" applyBorder="1"/>
    <xf numFmtId="0" fontId="0" fillId="3" borderId="40" xfId="0" applyFill="1" applyBorder="1"/>
    <xf numFmtId="0" fontId="0" fillId="0" borderId="23" xfId="0" applyBorder="1"/>
    <xf numFmtId="0" fontId="0" fillId="0" borderId="42" xfId="0" applyBorder="1" applyAlignment="1">
      <alignment horizontal="center"/>
    </xf>
    <xf numFmtId="0" fontId="0" fillId="0" borderId="42" xfId="0" applyBorder="1"/>
    <xf numFmtId="0" fontId="0" fillId="3" borderId="6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wrapText="1"/>
    </xf>
    <xf numFmtId="0" fontId="0" fillId="2" borderId="1" xfId="0" applyFill="1" applyBorder="1" applyAlignment="1">
      <alignment horizontal="center" wrapText="1"/>
    </xf>
    <xf numFmtId="0" fontId="0" fillId="2" borderId="25" xfId="0" applyFill="1" applyBorder="1"/>
    <xf numFmtId="0" fontId="0" fillId="2" borderId="26" xfId="0" applyFill="1" applyBorder="1"/>
    <xf numFmtId="0" fontId="0" fillId="2" borderId="27" xfId="0" applyFill="1" applyBorder="1"/>
    <xf numFmtId="0" fontId="0" fillId="2" borderId="16" xfId="0" applyFill="1" applyBorder="1" applyAlignment="1">
      <alignment horizontal="left" vertical="center"/>
    </xf>
    <xf numFmtId="0" fontId="0" fillId="2" borderId="23" xfId="0" applyFill="1" applyBorder="1" applyAlignment="1">
      <alignment horizontal="left" vertical="center"/>
    </xf>
    <xf numFmtId="0" fontId="0" fillId="2" borderId="12" xfId="0" applyFill="1" applyBorder="1" applyAlignment="1">
      <alignment horizontal="left" vertical="center"/>
    </xf>
    <xf numFmtId="0" fontId="0" fillId="2" borderId="16" xfId="0" applyFill="1" applyBorder="1" applyAlignment="1">
      <alignment horizontal="left"/>
    </xf>
    <xf numFmtId="0" fontId="0" fillId="2" borderId="23" xfId="0" applyFill="1" applyBorder="1" applyAlignment="1">
      <alignment horizontal="left"/>
    </xf>
    <xf numFmtId="0" fontId="0" fillId="2" borderId="12" xfId="0" applyFill="1" applyBorder="1" applyAlignment="1">
      <alignment horizontal="left"/>
    </xf>
    <xf numFmtId="0" fontId="0" fillId="2" borderId="16" xfId="0" applyFill="1" applyBorder="1"/>
    <xf numFmtId="0" fontId="0" fillId="2" borderId="23" xfId="0" applyFill="1" applyBorder="1"/>
    <xf numFmtId="0" fontId="0" fillId="2" borderId="12" xfId="0" applyFill="1" applyBorder="1"/>
    <xf numFmtId="0" fontId="0" fillId="2" borderId="43" xfId="0" applyFill="1" applyBorder="1" applyAlignment="1">
      <alignment horizontal="left" vertical="center"/>
    </xf>
    <xf numFmtId="0" fontId="0" fillId="2" borderId="16" xfId="0" applyFill="1" applyBorder="1" applyAlignment="1">
      <alignment vertical="center" wrapText="1"/>
    </xf>
    <xf numFmtId="0" fontId="0" fillId="2" borderId="23" xfId="0" applyFill="1" applyBorder="1" applyAlignment="1">
      <alignment vertical="center" wrapText="1"/>
    </xf>
    <xf numFmtId="0" fontId="0" fillId="2" borderId="12" xfId="0" applyFill="1" applyBorder="1" applyAlignment="1">
      <alignment vertical="center" wrapText="1"/>
    </xf>
    <xf numFmtId="0" fontId="0" fillId="2" borderId="16" xfId="0" applyFill="1" applyBorder="1" applyAlignment="1">
      <alignment vertical="center"/>
    </xf>
    <xf numFmtId="0" fontId="0" fillId="2" borderId="23" xfId="0" applyFill="1" applyBorder="1" applyAlignment="1">
      <alignment vertical="center"/>
    </xf>
    <xf numFmtId="0" fontId="0" fillId="2" borderId="12" xfId="0" applyFill="1" applyBorder="1" applyAlignment="1">
      <alignment vertical="center"/>
    </xf>
    <xf numFmtId="0" fontId="0" fillId="0" borderId="1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3" borderId="19" xfId="0" applyFill="1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0" borderId="0" xfId="0"/>
    <xf numFmtId="0" fontId="3" fillId="2" borderId="17" xfId="0" applyFont="1" applyFill="1" applyBorder="1"/>
    <xf numFmtId="0" fontId="3" fillId="2" borderId="41" xfId="0" applyFont="1" applyFill="1" applyBorder="1"/>
    <xf numFmtId="0" fontId="3" fillId="2" borderId="18" xfId="0" applyFont="1" applyFill="1" applyBorder="1"/>
    <xf numFmtId="0" fontId="3" fillId="2" borderId="44" xfId="0" applyFont="1" applyFill="1" applyBorder="1"/>
    <xf numFmtId="0" fontId="3" fillId="2" borderId="42" xfId="0" applyFont="1" applyFill="1" applyBorder="1"/>
    <xf numFmtId="0" fontId="3" fillId="2" borderId="1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784860</xdr:colOff>
      <xdr:row>22</xdr:row>
      <xdr:rowOff>30480</xdr:rowOff>
    </xdr:from>
    <xdr:ext cx="149977" cy="18319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987432A8-4A5E-BD5F-DF3F-27C6241893B6}"/>
                </a:ext>
              </a:extLst>
            </xdr:cNvPr>
            <xdr:cNvSpPr txBox="1"/>
          </xdr:nvSpPr>
          <xdr:spPr>
            <a:xfrm>
              <a:off x="9160510" y="4837430"/>
              <a:ext cx="149977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acc>
                          <m:accPr>
                            <m:chr m:val="̂"/>
                            <m:ctrlPr>
                              <a:rPr lang="en-GB" sz="110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en-GB" sz="110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𝜎</m:t>
                            </m:r>
                          </m:e>
                        </m:acc>
                      </m:e>
                      <m:sub>
                        <m:r>
                          <a:rPr lang="hu-HU" sz="1100" b="0" i="1">
                            <a:latin typeface="Cambria Math" panose="02040503050406030204" pitchFamily="18" charset="0"/>
                          </a:rPr>
                          <m:t>𝑗</m:t>
                        </m:r>
                      </m:sub>
                    </m:sSub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987432A8-4A5E-BD5F-DF3F-27C6241893B6}"/>
                </a:ext>
              </a:extLst>
            </xdr:cNvPr>
            <xdr:cNvSpPr txBox="1"/>
          </xdr:nvSpPr>
          <xdr:spPr>
            <a:xfrm>
              <a:off x="9160510" y="4837430"/>
              <a:ext cx="149977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 ̂_</a:t>
              </a:r>
              <a:r>
                <a:rPr lang="hu-HU" sz="1100" b="0" i="0">
                  <a:latin typeface="Cambria Math" panose="02040503050406030204" pitchFamily="18" charset="0"/>
                </a:rPr>
                <a:t>𝑗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2</xdr:col>
      <xdr:colOff>121920</xdr:colOff>
      <xdr:row>27</xdr:row>
      <xdr:rowOff>129540</xdr:rowOff>
    </xdr:from>
    <xdr:ext cx="335280" cy="1722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2BCDF4AD-71AF-B092-6BB7-5F01E6F3F6E6}"/>
            </a:ext>
          </a:extLst>
        </xdr:cNvPr>
        <xdr:cNvSpPr txBox="1"/>
      </xdr:nvSpPr>
      <xdr:spPr>
        <a:xfrm>
          <a:off x="2331720" y="5572397"/>
          <a:ext cx="335280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10</xdr:col>
      <xdr:colOff>1651000</xdr:colOff>
      <xdr:row>20</xdr:row>
      <xdr:rowOff>188383</xdr:rowOff>
    </xdr:from>
    <xdr:ext cx="131959" cy="1987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1A22C5E6-C27F-D478-4B89-8BB2A5DDC290}"/>
                </a:ext>
              </a:extLst>
            </xdr:cNvPr>
            <xdr:cNvSpPr txBox="1"/>
          </xdr:nvSpPr>
          <xdr:spPr>
            <a:xfrm>
              <a:off x="8729133" y="4603750"/>
              <a:ext cx="131959" cy="1987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acc>
                          <m:accPr>
                            <m:chr m:val="̂"/>
                            <m:ctrlPr>
                              <a:rPr lang="en-GB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a:rPr lang="hu-HU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𝑓</m:t>
                            </m:r>
                          </m:e>
                        </m:acc>
                      </m:e>
                      <m:sub>
                        <m:r>
                          <a:rPr lang="hu-HU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𝑗</m:t>
                        </m:r>
                      </m:sub>
                    </m:sSub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1A22C5E6-C27F-D478-4B89-8BB2A5DDC290}"/>
                </a:ext>
              </a:extLst>
            </xdr:cNvPr>
            <xdr:cNvSpPr txBox="1"/>
          </xdr:nvSpPr>
          <xdr:spPr>
            <a:xfrm>
              <a:off x="8729133" y="4603750"/>
              <a:ext cx="131959" cy="1987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hu-H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 ̂_</a:t>
              </a:r>
              <a:r>
                <a:rPr lang="hu-H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𝑗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10</xdr:col>
      <xdr:colOff>753533</xdr:colOff>
      <xdr:row>23</xdr:row>
      <xdr:rowOff>154518</xdr:rowOff>
    </xdr:from>
    <xdr:ext cx="215379" cy="44044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798F0D1D-4E2D-5056-10D6-9A019DA3D971}"/>
                </a:ext>
              </a:extLst>
            </xdr:cNvPr>
            <xdr:cNvSpPr txBox="1"/>
          </xdr:nvSpPr>
          <xdr:spPr>
            <a:xfrm>
              <a:off x="9129183" y="5202768"/>
              <a:ext cx="215379" cy="44044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n-GB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sSub>
                              <m:sSubPr>
                                <m:ctrlPr>
                                  <a:rPr lang="en-GB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𝜎</m:t>
                                </m:r>
                              </m:e>
                              <m:sub>
                                <m:r>
                                  <a:rPr lang="hu-HU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𝑗</m:t>
                                </m:r>
                              </m:sub>
                            </m:sSub>
                          </m:e>
                          <m:sup>
                            <m:r>
                              <a:rPr lang="hu-HU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num>
                      <m:den>
                        <m:sSup>
                          <m:sSupPr>
                            <m:ctrlPr>
                              <a:rPr lang="en-GB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sSub>
                              <m:sSubPr>
                                <m:ctrlPr>
                                  <a:rPr lang="en-GB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acc>
                                  <m:accPr>
                                    <m:chr m:val="̂"/>
                                    <m:ctrlPr>
                                      <a:rPr lang="en-GB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accPr>
                                  <m:e>
                                    <m:r>
                                      <a:rPr lang="hu-HU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𝑓</m:t>
                                    </m:r>
                                  </m:e>
                                </m:acc>
                              </m:e>
                              <m:sub>
                                <m:r>
                                  <a:rPr lang="hu-HU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𝑗</m:t>
                                </m:r>
                              </m:sub>
                            </m:sSub>
                          </m:e>
                          <m:sup>
                            <m:r>
                              <a:rPr lang="hu-HU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798F0D1D-4E2D-5056-10D6-9A019DA3D971}"/>
                </a:ext>
              </a:extLst>
            </xdr:cNvPr>
            <xdr:cNvSpPr txBox="1"/>
          </xdr:nvSpPr>
          <xdr:spPr>
            <a:xfrm>
              <a:off x="9129183" y="5202768"/>
              <a:ext cx="215379" cy="44044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100" i="0">
                  <a:latin typeface="Cambria Math" panose="02040503050406030204" pitchFamily="18" charset="0"/>
                </a:rPr>
                <a:t>〖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𝜎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hu-H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𝑗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</a:t>
              </a:r>
              <a:r>
                <a:rPr lang="hu-HU" sz="1100" b="0" i="0">
                  <a:latin typeface="Cambria Math" panose="02040503050406030204" pitchFamily="18" charset="0"/>
                </a:rPr>
                <a:t>2</a:t>
              </a:r>
              <a:r>
                <a:rPr lang="en-GB" sz="1100" b="0" i="0">
                  <a:latin typeface="Cambria Math" panose="02040503050406030204" pitchFamily="18" charset="0"/>
                </a:rPr>
                <a:t>/〖</a:t>
              </a:r>
              <a:r>
                <a:rPr lang="hu-H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 ̂_</a:t>
              </a:r>
              <a:r>
                <a:rPr lang="hu-H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𝑗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</a:t>
              </a:r>
              <a:r>
                <a:rPr lang="hu-HU" sz="1100" b="0" i="0">
                  <a:latin typeface="Cambria Math" panose="02040503050406030204" pitchFamily="18" charset="0"/>
                </a:rPr>
                <a:t>2 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10</xdr:col>
      <xdr:colOff>495299</xdr:colOff>
      <xdr:row>24</xdr:row>
      <xdr:rowOff>91015</xdr:rowOff>
    </xdr:from>
    <xdr:ext cx="647701" cy="49096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A4D3C552-ADC0-165A-9EAD-BBE3ED70E893}"/>
                </a:ext>
              </a:extLst>
            </xdr:cNvPr>
            <xdr:cNvSpPr txBox="1"/>
          </xdr:nvSpPr>
          <xdr:spPr>
            <a:xfrm>
              <a:off x="7573432" y="5856815"/>
              <a:ext cx="647701" cy="49096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hu-HU" sz="11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hu-HU" sz="1100" b="0" i="1">
                            <a:latin typeface="Cambria Math" panose="02040503050406030204" pitchFamily="18" charset="0"/>
                          </a:rPr>
                          <m:t>=</m:t>
                        </m:r>
                        <m:r>
                          <m:rPr>
                            <m:brk m:alnAt="23"/>
                          </m:rPr>
                          <a:rPr lang="hu-HU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  <m:sup>
                        <m:r>
                          <a:rPr lang="hu-HU" sz="1100" b="0" i="1">
                            <a:latin typeface="Cambria Math" panose="02040503050406030204" pitchFamily="18" charset="0"/>
                          </a:rPr>
                          <m:t>𝐼</m:t>
                        </m:r>
                        <m:r>
                          <a:rPr lang="hu-HU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hu-HU" sz="1100" b="0" i="1">
                            <a:latin typeface="Cambria Math" panose="02040503050406030204" pitchFamily="18" charset="0"/>
                          </a:rPr>
                          <m:t>𝑗</m:t>
                        </m:r>
                        <m:r>
                          <a:rPr lang="hu-HU" sz="1100" b="0" i="1">
                            <a:latin typeface="Cambria Math" panose="02040503050406030204" pitchFamily="18" charset="0"/>
                          </a:rPr>
                          <m:t>−1</m:t>
                        </m:r>
                      </m:sup>
                      <m:e>
                        <m:sSub>
                          <m:sSubPr>
                            <m:ctrlPr>
                              <a:rPr lang="en-GB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hu-HU" sz="1100" b="0" i="1">
                                <a:latin typeface="Cambria Math" panose="02040503050406030204" pitchFamily="18" charset="0"/>
                              </a:rPr>
                              <m:t>𝐶</m:t>
                            </m:r>
                          </m:e>
                          <m:sub>
                            <m:r>
                              <a:rPr lang="hu-HU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  <m:r>
                              <a:rPr lang="hu-HU" sz="1100" b="0" i="1">
                                <a:latin typeface="Cambria Math" panose="02040503050406030204" pitchFamily="18" charset="0"/>
                              </a:rPr>
                              <m:t>,</m:t>
                            </m:r>
                            <m:r>
                              <a:rPr lang="hu-HU" sz="1100" b="0" i="1">
                                <a:latin typeface="Cambria Math" panose="02040503050406030204" pitchFamily="18" charset="0"/>
                              </a:rPr>
                              <m:t>𝑗</m:t>
                            </m:r>
                          </m:sub>
                        </m:sSub>
                      </m:e>
                    </m:nary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A4D3C552-ADC0-165A-9EAD-BBE3ED70E893}"/>
                </a:ext>
              </a:extLst>
            </xdr:cNvPr>
            <xdr:cNvSpPr txBox="1"/>
          </xdr:nvSpPr>
          <xdr:spPr>
            <a:xfrm>
              <a:off x="7573432" y="5856815"/>
              <a:ext cx="647701" cy="49096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GB" sz="1100" i="0">
                  <a:latin typeface="Cambria Math" panose="02040503050406030204" pitchFamily="18" charset="0"/>
                </a:rPr>
                <a:t>∑24_(</a:t>
              </a:r>
              <a:r>
                <a:rPr lang="hu-HU" sz="1100" b="0" i="0">
                  <a:latin typeface="Cambria Math" panose="02040503050406030204" pitchFamily="18" charset="0"/>
                </a:rPr>
                <a:t>𝑖=0</a:t>
              </a:r>
              <a:r>
                <a:rPr lang="en-GB" sz="1100" b="0" i="0">
                  <a:latin typeface="Cambria Math" panose="02040503050406030204" pitchFamily="18" charset="0"/>
                </a:rPr>
                <a:t>)^(</a:t>
              </a:r>
              <a:r>
                <a:rPr lang="hu-HU" sz="1100" b="0" i="0">
                  <a:latin typeface="Cambria Math" panose="02040503050406030204" pitchFamily="18" charset="0"/>
                </a:rPr>
                <a:t>𝐼−𝑗−1</a:t>
              </a:r>
              <a:r>
                <a:rPr lang="en-GB" sz="1100" b="0" i="0">
                  <a:latin typeface="Cambria Math" panose="02040503050406030204" pitchFamily="18" charset="0"/>
                </a:rPr>
                <a:t>)▒</a:t>
              </a:r>
              <a:r>
                <a:rPr lang="hu-HU" sz="1100" b="0" i="0">
                  <a:latin typeface="Cambria Math" panose="02040503050406030204" pitchFamily="18" charset="0"/>
                </a:rPr>
                <a:t>𝐶</a:t>
              </a:r>
              <a:r>
                <a:rPr lang="en-GB" sz="1100" b="0" i="0">
                  <a:latin typeface="Cambria Math" panose="02040503050406030204" pitchFamily="18" charset="0"/>
                </a:rPr>
                <a:t>_(</a:t>
              </a:r>
              <a:r>
                <a:rPr lang="hu-HU" sz="1100" b="0" i="0">
                  <a:latin typeface="Cambria Math" panose="02040503050406030204" pitchFamily="18" charset="0"/>
                </a:rPr>
                <a:t>𝑖,𝑗</a:t>
              </a:r>
              <a:r>
                <a:rPr lang="en-GB" sz="1100" b="0" i="0">
                  <a:latin typeface="Cambria Math" panose="02040503050406030204" pitchFamily="18" charset="0"/>
                </a:rPr>
                <a:t>) 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3</xdr:col>
      <xdr:colOff>306532</xdr:colOff>
      <xdr:row>28</xdr:row>
      <xdr:rowOff>299027</xdr:rowOff>
    </xdr:from>
    <xdr:ext cx="957506" cy="20499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078CC47D-7F30-9A69-BFE8-E806533E48B0}"/>
                </a:ext>
              </a:extLst>
            </xdr:cNvPr>
            <xdr:cNvSpPr txBox="1"/>
          </xdr:nvSpPr>
          <xdr:spPr>
            <a:xfrm>
              <a:off x="3576782" y="8357177"/>
              <a:ext cx="957506" cy="2049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hu-HU" sz="1100" b="0" i="1">
                            <a:latin typeface="Cambria Math" panose="02040503050406030204" pitchFamily="18" charset="0"/>
                          </a:rPr>
                          <m:t>𝑆𝑐h</m:t>
                        </m:r>
                        <m:r>
                          <a:rPr lang="hu-HU" sz="1100" b="0" i="1">
                            <a:latin typeface="Cambria Math" panose="02040503050406030204" pitchFamily="18" charset="0"/>
                          </a:rPr>
                          <m:t>ä</m:t>
                        </m:r>
                        <m:r>
                          <a:rPr lang="hu-HU" sz="1100" b="0" i="1">
                            <a:latin typeface="Cambria Math" panose="02040503050406030204" pitchFamily="18" charset="0"/>
                          </a:rPr>
                          <m:t>𝑡𝑧𝑓𝑒h𝑙𝑒𝑟</m:t>
                        </m:r>
                      </m:e>
                    </m:rad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078CC47D-7F30-9A69-BFE8-E806533E48B0}"/>
                </a:ext>
              </a:extLst>
            </xdr:cNvPr>
            <xdr:cNvSpPr txBox="1"/>
          </xdr:nvSpPr>
          <xdr:spPr>
            <a:xfrm>
              <a:off x="3576782" y="8357177"/>
              <a:ext cx="957506" cy="2049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100" i="0">
                  <a:latin typeface="Cambria Math" panose="02040503050406030204" pitchFamily="18" charset="0"/>
                </a:rPr>
                <a:t>√</a:t>
              </a:r>
              <a:r>
                <a:rPr lang="hu-HU" sz="1100" b="0" i="0">
                  <a:latin typeface="Cambria Math" panose="02040503050406030204" pitchFamily="18" charset="0"/>
                </a:rPr>
                <a:t>𝑆𝑐ℎä𝑡𝑧𝑓𝑒ℎ𝑙𝑒𝑟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5</xdr:col>
      <xdr:colOff>262082</xdr:colOff>
      <xdr:row>28</xdr:row>
      <xdr:rowOff>274204</xdr:rowOff>
    </xdr:from>
    <xdr:ext cx="1119858" cy="1946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280EDC91-BA9D-480E-B4A5-487C70FDE0A3}"/>
                </a:ext>
              </a:extLst>
            </xdr:cNvPr>
            <xdr:cNvSpPr txBox="1"/>
          </xdr:nvSpPr>
          <xdr:spPr>
            <a:xfrm>
              <a:off x="5183332" y="8332354"/>
              <a:ext cx="1119858" cy="1946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hu-HU" sz="1100" b="0" i="1">
                            <a:latin typeface="Cambria Math" panose="02040503050406030204" pitchFamily="18" charset="0"/>
                          </a:rPr>
                          <m:t>𝑃𝑟𝑜𝑧𝑒𝑠𝑠𝑣𝑎𝑟𝑖𝑎𝑛𝑧</m:t>
                        </m:r>
                      </m:e>
                    </m:rad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280EDC91-BA9D-480E-B4A5-487C70FDE0A3}"/>
                </a:ext>
              </a:extLst>
            </xdr:cNvPr>
            <xdr:cNvSpPr txBox="1"/>
          </xdr:nvSpPr>
          <xdr:spPr>
            <a:xfrm>
              <a:off x="5183332" y="8332354"/>
              <a:ext cx="1119858" cy="1946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100" i="0">
                  <a:latin typeface="Cambria Math" panose="02040503050406030204" pitchFamily="18" charset="0"/>
                </a:rPr>
                <a:t>√</a:t>
              </a:r>
              <a:r>
                <a:rPr lang="hu-HU" sz="1100" b="0" i="0">
                  <a:latin typeface="Cambria Math" panose="02040503050406030204" pitchFamily="18" charset="0"/>
                </a:rPr>
                <a:t>𝑃𝑟𝑜𝑧𝑒𝑠𝑠𝑣𝑎𝑟𝑖𝑎𝑛𝑧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7</xdr:col>
      <xdr:colOff>72735</xdr:colOff>
      <xdr:row>28</xdr:row>
      <xdr:rowOff>191654</xdr:rowOff>
    </xdr:from>
    <xdr:ext cx="1084721" cy="344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78BBE2A3-0B33-07DE-D57D-DED42E4FBA3C}"/>
                </a:ext>
              </a:extLst>
            </xdr:cNvPr>
            <xdr:cNvSpPr txBox="1"/>
          </xdr:nvSpPr>
          <xdr:spPr>
            <a:xfrm>
              <a:off x="6625935" y="8249804"/>
              <a:ext cx="1084721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b>
                          <m:sSubPr>
                            <m:ctrlPr>
                              <a:rPr lang="en-GB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acc>
                              <m:accPr>
                                <m:chr m:val="̂"/>
                                <m:ctrlPr>
                                  <a:rPr lang="en-GB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accPr>
                              <m:e>
                                <m:r>
                                  <a:rPr lang="hu-HU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𝑀𝑆𝐸𝑃</m:t>
                                </m:r>
                              </m:e>
                            </m:acc>
                          </m:e>
                          <m:sub>
                            <m:sSub>
                              <m:sSubPr>
                                <m:ctrlPr>
                                  <a:rPr lang="en-GB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hu-HU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𝑅</m:t>
                                </m:r>
                              </m:e>
                              <m:sub>
                                <m:r>
                                  <a:rPr lang="hu-HU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lang="hu-HU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|</m:t>
                            </m:r>
                            <m:sSub>
                              <m:sSubPr>
                                <m:ctrlPr>
                                  <a:rPr lang="hu-HU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hu-HU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𝒟</m:t>
                                </m:r>
                              </m:e>
                              <m:sub>
                                <m:r>
                                  <a:rPr lang="hu-HU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sub>
                            </m:sSub>
                          </m:sub>
                        </m:sSub>
                        <m:d>
                          <m:dPr>
                            <m:ctrlPr>
                              <a:rPr lang="en-GB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Sup>
                              <m:sSubSupPr>
                                <m:ctrlPr>
                                  <a:rPr lang="en-GB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SupPr>
                              <m:e>
                                <m:acc>
                                  <m:accPr>
                                    <m:chr m:val="̂"/>
                                    <m:ctrlPr>
                                      <a:rPr lang="en-GB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accPr>
                                  <m:e>
                                    <m:r>
                                      <a:rPr lang="hu-HU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𝑅</m:t>
                                    </m:r>
                                  </m:e>
                                </m:acc>
                              </m:e>
                              <m:sub>
                                <m:r>
                                  <a:rPr lang="hu-HU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sub>
                              <m:sup>
                                <m:r>
                                  <a:rPr lang="hu-HU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𝐶𝐿</m:t>
                                </m:r>
                              </m:sup>
                            </m:sSubSup>
                          </m:e>
                        </m:d>
                      </m:e>
                    </m:rad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78BBE2A3-0B33-07DE-D57D-DED42E4FBA3C}"/>
                </a:ext>
              </a:extLst>
            </xdr:cNvPr>
            <xdr:cNvSpPr txBox="1"/>
          </xdr:nvSpPr>
          <xdr:spPr>
            <a:xfrm>
              <a:off x="6625935" y="8249804"/>
              <a:ext cx="1084721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100" i="0">
                  <a:latin typeface="Cambria Math" panose="02040503050406030204" pitchFamily="18" charset="0"/>
                </a:rPr>
                <a:t>√(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hu-H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𝑀𝑆𝐸𝑃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 ̂_(</a:t>
              </a:r>
              <a:r>
                <a:rPr lang="hu-H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hu-H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 |𝒟_𝑖 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 (</a:t>
              </a:r>
              <a:r>
                <a:rPr lang="hu-H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 ̂_</a:t>
              </a:r>
              <a:r>
                <a:rPr lang="hu-H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𝑖^𝐶𝐿 ) 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1</xdr:col>
      <xdr:colOff>562494</xdr:colOff>
      <xdr:row>40</xdr:row>
      <xdr:rowOff>101139</xdr:rowOff>
    </xdr:from>
    <xdr:ext cx="961505" cy="19800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8CD555BF-4891-98BA-E52B-693222152138}"/>
                </a:ext>
              </a:extLst>
            </xdr:cNvPr>
            <xdr:cNvSpPr txBox="1"/>
          </xdr:nvSpPr>
          <xdr:spPr>
            <a:xfrm>
              <a:off x="821574" y="10738659"/>
              <a:ext cx="961505" cy="19800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acc>
                          <m:accPr>
                            <m:chr m:val="̂"/>
                            <m:ctrlPr>
                              <a:rPr lang="en-GB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a:rPr lang="hu-HU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𝐶</m:t>
                            </m:r>
                          </m:e>
                        </m:acc>
                      </m:e>
                      <m:sub>
                        <m:r>
                          <a:rPr lang="hu-HU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  <m:r>
                          <a:rPr lang="hu-HU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r>
                          <a:rPr lang="hu-HU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𝐽</m:t>
                        </m:r>
                      </m:sub>
                      <m:sup>
                        <m:r>
                          <a:rPr lang="hu-HU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𝐶𝐿</m:t>
                        </m:r>
                      </m:sup>
                    </m:sSubSup>
                    <m:sSubSup>
                      <m:sSubSupPr>
                        <m:ctrlP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acc>
                          <m:accPr>
                            <m:chr m:val="̂"/>
                            <m:ctrlPr>
                              <a:rPr lang="en-GB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a:rPr lang="hu-HU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𝐶</m:t>
                            </m:r>
                          </m:e>
                        </m:acc>
                      </m:e>
                      <m:sub>
                        <m:r>
                          <a:rPr lang="hu-HU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𝑙</m:t>
                        </m:r>
                        <m:r>
                          <a:rPr lang="hu-HU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r>
                          <a:rPr lang="hu-HU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𝐽</m:t>
                        </m:r>
                      </m:sub>
                      <m:sup>
                        <m:r>
                          <a:rPr lang="hu-HU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𝐶𝐿</m:t>
                        </m:r>
                      </m:sup>
                    </m:sSubSup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8CD555BF-4891-98BA-E52B-693222152138}"/>
                </a:ext>
              </a:extLst>
            </xdr:cNvPr>
            <xdr:cNvSpPr txBox="1"/>
          </xdr:nvSpPr>
          <xdr:spPr>
            <a:xfrm>
              <a:off x="821574" y="10738659"/>
              <a:ext cx="961505" cy="19800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hu-H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𝐶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 ̂_(</a:t>
              </a:r>
              <a:r>
                <a:rPr lang="hu-H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𝑖,𝐽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hu-H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^𝐶𝐿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hu-H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𝐶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 ̂_(</a:t>
              </a:r>
              <a:r>
                <a:rPr lang="hu-H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</a:t>
              </a:r>
              <a:r>
                <a:rPr lang="hu-H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,𝐽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hu-H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^𝐶𝐿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1</xdr:col>
      <xdr:colOff>335280</xdr:colOff>
      <xdr:row>50</xdr:row>
      <xdr:rowOff>129540</xdr:rowOff>
    </xdr:from>
    <xdr:ext cx="1165860" cy="8610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22F7150E-1BF4-ABAF-EEBE-EC4C047BF0B3}"/>
                </a:ext>
              </a:extLst>
            </xdr:cNvPr>
            <xdr:cNvSpPr txBox="1"/>
          </xdr:nvSpPr>
          <xdr:spPr>
            <a:xfrm>
              <a:off x="594360" y="12801600"/>
              <a:ext cx="1165860" cy="8610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hu-HU" sz="1100" b="0" i="1">
                            <a:latin typeface="Cambria Math" panose="02040503050406030204" pitchFamily="18" charset="0"/>
                          </a:rPr>
                          <m:t>𝑗</m:t>
                        </m:r>
                        <m:r>
                          <a:rPr lang="hu-HU" sz="1100" b="0" i="1">
                            <a:latin typeface="Cambria Math" panose="02040503050406030204" pitchFamily="18" charset="0"/>
                          </a:rPr>
                          <m:t>=</m:t>
                        </m:r>
                        <m:r>
                          <a:rPr lang="hu-HU" sz="1100" b="0" i="1">
                            <a:latin typeface="Cambria Math" panose="02040503050406030204" pitchFamily="18" charset="0"/>
                          </a:rPr>
                          <m:t>𝐼</m:t>
                        </m:r>
                        <m:r>
                          <a:rPr lang="hu-HU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hu-HU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  <m:sup>
                        <m:r>
                          <a:rPr lang="hu-HU" sz="1100" b="0" i="1">
                            <a:latin typeface="Cambria Math" panose="02040503050406030204" pitchFamily="18" charset="0"/>
                          </a:rPr>
                          <m:t>𝐽</m:t>
                        </m:r>
                        <m:r>
                          <a:rPr lang="hu-HU" sz="1100" b="0" i="1">
                            <a:latin typeface="Cambria Math" panose="02040503050406030204" pitchFamily="18" charset="0"/>
                          </a:rPr>
                          <m:t>−1</m:t>
                        </m:r>
                      </m:sup>
                      <m:e>
                        <m:f>
                          <m:fPr>
                            <m:ctrlPr>
                              <a:rPr lang="en-GB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f>
                              <m:fPr>
                                <m:ctrlPr>
                                  <a:rPr lang="en-GB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sSup>
                                  <m:sSupPr>
                                    <m:ctrlPr>
                                      <a:rPr lang="en-GB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sSub>
                                      <m:sSubPr>
                                        <m:ctrlPr>
                                          <a:rPr lang="en-GB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acc>
                                          <m:accPr>
                                            <m:chr m:val="̂"/>
                                            <m:ctrlPr>
                                              <a:rPr lang="en-GB" sz="110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accPr>
                                          <m:e>
                                            <m:r>
                                              <a:rPr lang="en-GB" sz="110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Cambria Math" panose="02040503050406030204" pitchFamily="18" charset="0"/>
                                                <a:cs typeface="+mn-cs"/>
                                              </a:rPr>
                                              <m:t>𝜎</m:t>
                                            </m:r>
                                          </m:e>
                                        </m:acc>
                                      </m:e>
                                      <m:sub>
                                        <m:r>
                                          <a:rPr lang="hu-HU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𝑗</m:t>
                                        </m:r>
                                      </m:sub>
                                    </m:sSub>
                                  </m:e>
                                  <m:sup>
                                    <m:r>
                                      <a:rPr lang="hu-HU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</m:sup>
                                </m:sSup>
                              </m:num>
                              <m:den>
                                <m:sSup>
                                  <m:sSupPr>
                                    <m:ctrlPr>
                                      <a:rPr lang="en-GB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sSub>
                                      <m:sSubPr>
                                        <m:ctrlPr>
                                          <a:rPr lang="en-GB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acc>
                                          <m:accPr>
                                            <m:chr m:val="̂"/>
                                            <m:ctrlPr>
                                              <a:rPr lang="en-GB" sz="110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accPr>
                                          <m:e>
                                            <m:r>
                                              <a:rPr lang="hu-HU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𝑓</m:t>
                                            </m:r>
                                          </m:e>
                                        </m:acc>
                                      </m:e>
                                      <m:sub>
                                        <m:r>
                                          <a:rPr lang="hu-HU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𝑗</m:t>
                                        </m:r>
                                      </m:sub>
                                    </m:sSub>
                                  </m:e>
                                  <m:sup>
                                    <m:r>
                                      <a:rPr lang="hu-HU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</m:sup>
                                </m:sSup>
                              </m:den>
                            </m:f>
                          </m:num>
                          <m:den>
                            <m:nary>
                              <m:naryPr>
                                <m:chr m:val="∑"/>
                                <m:ctrlPr>
                                  <a:rPr lang="en-GB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naryPr>
                              <m:sub>
                                <m:r>
                                  <m:rPr>
                                    <m:brk m:alnAt="23"/>
                                  </m:rPr>
                                  <a:rPr lang="hu-HU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  <m:r>
                                  <a:rPr lang="hu-HU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=</m:t>
                                </m:r>
                                <m:r>
                                  <m:rPr>
                                    <m:brk m:alnAt="23"/>
                                  </m:rPr>
                                  <a:rPr lang="hu-HU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</m:t>
                                </m:r>
                              </m:sub>
                              <m:sup>
                                <m:r>
                                  <a:rPr lang="hu-HU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𝐼</m:t>
                                </m:r>
                                <m:r>
                                  <a:rPr lang="hu-HU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r>
                                  <a:rPr lang="hu-HU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𝑗</m:t>
                                </m:r>
                                <m:r>
                                  <a:rPr lang="hu-HU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−1</m:t>
                                </m:r>
                              </m:sup>
                              <m:e>
                                <m:sSub>
                                  <m:sSubPr>
                                    <m:ctrlPr>
                                      <a:rPr lang="en-GB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hu-HU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𝐶</m:t>
                                    </m:r>
                                  </m:e>
                                  <m:sub>
                                    <m:r>
                                      <a:rPr lang="hu-HU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  <m:r>
                                      <a:rPr lang="hu-HU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,</m:t>
                                    </m:r>
                                    <m:r>
                                      <a:rPr lang="hu-HU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𝑗</m:t>
                                    </m:r>
                                  </m:sub>
                                </m:sSub>
                              </m:e>
                            </m:nary>
                          </m:den>
                        </m:f>
                      </m:e>
                    </m:nary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22F7150E-1BF4-ABAF-EEBE-EC4C047BF0B3}"/>
                </a:ext>
              </a:extLst>
            </xdr:cNvPr>
            <xdr:cNvSpPr txBox="1"/>
          </xdr:nvSpPr>
          <xdr:spPr>
            <a:xfrm>
              <a:off x="594360" y="12801600"/>
              <a:ext cx="1165860" cy="8610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GB" sz="1100" i="0">
                  <a:latin typeface="Cambria Math" panose="02040503050406030204" pitchFamily="18" charset="0"/>
                </a:rPr>
                <a:t>∑</a:t>
              </a:r>
              <a:r>
                <a:rPr lang="hu-HU" sz="1100" b="0" i="0">
                  <a:latin typeface="Cambria Math" panose="02040503050406030204" pitchFamily="18" charset="0"/>
                </a:rPr>
                <a:t>_</a:t>
              </a:r>
              <a:r>
                <a:rPr lang="en-GB" sz="1100" b="0" i="0">
                  <a:latin typeface="Cambria Math" panose="02040503050406030204" pitchFamily="18" charset="0"/>
                </a:rPr>
                <a:t>(</a:t>
              </a:r>
              <a:r>
                <a:rPr lang="hu-HU" sz="1100" b="0" i="0">
                  <a:latin typeface="Cambria Math" panose="02040503050406030204" pitchFamily="18" charset="0"/>
                </a:rPr>
                <a:t>𝑗=𝐼−𝑖</a:t>
              </a:r>
              <a:r>
                <a:rPr lang="en-GB" sz="1100" b="0" i="0">
                  <a:latin typeface="Cambria Math" panose="02040503050406030204" pitchFamily="18" charset="0"/>
                </a:rPr>
                <a:t>)</a:t>
              </a:r>
              <a:r>
                <a:rPr lang="hu-HU" sz="1100" b="0" i="0">
                  <a:latin typeface="Cambria Math" panose="02040503050406030204" pitchFamily="18" charset="0"/>
                </a:rPr>
                <a:t>^(𝐽−1)</a:t>
              </a:r>
              <a:r>
                <a:rPr lang="hu-H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▒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(〖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𝜎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 ̂_</a:t>
              </a:r>
              <a:r>
                <a:rPr lang="hu-H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𝑗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</a:t>
              </a:r>
              <a:r>
                <a:rPr lang="hu-H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/〖</a:t>
              </a:r>
              <a:r>
                <a:rPr lang="hu-H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 ̂_</a:t>
              </a:r>
              <a:r>
                <a:rPr lang="hu-H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𝑗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</a:t>
              </a:r>
              <a:r>
                <a:rPr lang="hu-H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 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)/(∑</a:t>
              </a:r>
              <a:r>
                <a:rPr lang="hu-H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hu-H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𝑖=0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hu-H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^(𝐼−𝑗−1)▒𝐶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_(</a:t>
              </a:r>
              <a:r>
                <a:rPr lang="hu-H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𝑖,𝑗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hu-H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1</xdr:col>
      <xdr:colOff>175260</xdr:colOff>
      <xdr:row>60</xdr:row>
      <xdr:rowOff>419100</xdr:rowOff>
    </xdr:from>
    <xdr:ext cx="1623060" cy="70153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FF77BC55-549A-E795-F281-BE72560428B6}"/>
                </a:ext>
              </a:extLst>
            </xdr:cNvPr>
            <xdr:cNvSpPr txBox="1"/>
          </xdr:nvSpPr>
          <xdr:spPr>
            <a:xfrm>
              <a:off x="670560" y="15849600"/>
              <a:ext cx="1623060" cy="70153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acc>
                          <m:accPr>
                            <m:chr m:val="̂"/>
                            <m:ctrlPr>
                              <a:rPr lang="en-GB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a:rPr lang="hu-HU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𝐶</m:t>
                            </m:r>
                          </m:e>
                        </m:acc>
                      </m:e>
                      <m:sub>
                        <m:r>
                          <a:rPr lang="hu-HU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  <m:r>
                          <a:rPr lang="hu-HU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r>
                          <a:rPr lang="hu-HU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𝐽</m:t>
                        </m:r>
                      </m:sub>
                      <m:sup>
                        <m:r>
                          <a:rPr lang="hu-HU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𝐶𝐿</m:t>
                        </m:r>
                      </m:sup>
                    </m:sSubSup>
                    <m:sSubSup>
                      <m:sSubSupPr>
                        <m:ctrlP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acc>
                          <m:accPr>
                            <m:chr m:val="̂"/>
                            <m:ctrlPr>
                              <a:rPr lang="en-GB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a:rPr lang="hu-HU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𝐶</m:t>
                            </m:r>
                          </m:e>
                        </m:acc>
                      </m:e>
                      <m:sub>
                        <m:r>
                          <a:rPr lang="hu-HU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𝑙</m:t>
                        </m:r>
                        <m:r>
                          <a:rPr lang="hu-HU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r>
                          <a:rPr lang="hu-HU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𝐽</m:t>
                        </m:r>
                      </m:sub>
                      <m:sup>
                        <m:r>
                          <a:rPr lang="hu-HU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𝐶𝐿</m:t>
                        </m:r>
                      </m:sup>
                    </m:sSubSup>
                    <m:r>
                      <a:rPr lang="hu-HU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⋅</m:t>
                    </m:r>
                    <m:nary>
                      <m:naryPr>
                        <m:chr m:val="∑"/>
                        <m:ctrlP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hu-HU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𝑗</m:t>
                        </m:r>
                        <m:r>
                          <a:rPr lang="hu-HU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=</m:t>
                        </m:r>
                        <m:r>
                          <a:rPr lang="hu-HU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𝐼</m:t>
                        </m:r>
                        <m:r>
                          <a:rPr lang="hu-HU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r>
                          <a:rPr lang="hu-HU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</m:sub>
                      <m:sup>
                        <m:r>
                          <a:rPr lang="hu-HU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𝐽</m:t>
                        </m:r>
                        <m:r>
                          <a:rPr lang="hu-HU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−1</m:t>
                        </m:r>
                      </m:sup>
                      <m:e>
                        <m:f>
                          <m:fPr>
                            <m:ctrlPr>
                              <a:rPr lang="en-GB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f>
                              <m:fPr>
                                <m:ctrlPr>
                                  <a:rPr lang="en-GB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sSup>
                                  <m:sSupPr>
                                    <m:ctrlPr>
                                      <a:rPr lang="en-GB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sSub>
                                      <m:sSubPr>
                                        <m:ctrlPr>
                                          <a:rPr lang="en-GB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acc>
                                          <m:accPr>
                                            <m:chr m:val="̂"/>
                                            <m:ctrlPr>
                                              <a:rPr lang="en-GB" sz="110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accPr>
                                          <m:e>
                                            <m:r>
                                              <a:rPr lang="en-GB" sz="110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Cambria Math" panose="02040503050406030204" pitchFamily="18" charset="0"/>
                                                <a:cs typeface="+mn-cs"/>
                                              </a:rPr>
                                              <m:t>𝜎</m:t>
                                            </m:r>
                                          </m:e>
                                        </m:acc>
                                      </m:e>
                                      <m:sub>
                                        <m:r>
                                          <a:rPr lang="hu-HU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𝑗</m:t>
                                        </m:r>
                                      </m:sub>
                                    </m:sSub>
                                  </m:e>
                                  <m:sup>
                                    <m:r>
                                      <a:rPr lang="hu-HU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</m:sup>
                                </m:sSup>
                              </m:num>
                              <m:den>
                                <m:sSup>
                                  <m:sSupPr>
                                    <m:ctrlPr>
                                      <a:rPr lang="en-GB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sSub>
                                      <m:sSubPr>
                                        <m:ctrlPr>
                                          <a:rPr lang="en-GB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acc>
                                          <m:accPr>
                                            <m:chr m:val="̂"/>
                                            <m:ctrlPr>
                                              <a:rPr lang="en-GB" sz="110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accPr>
                                          <m:e>
                                            <m:r>
                                              <a:rPr lang="hu-HU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𝑓</m:t>
                                            </m:r>
                                          </m:e>
                                        </m:acc>
                                      </m:e>
                                      <m:sub>
                                        <m:r>
                                          <a:rPr lang="hu-HU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𝑗</m:t>
                                        </m:r>
                                      </m:sub>
                                    </m:sSub>
                                  </m:e>
                                  <m:sup>
                                    <m:r>
                                      <a:rPr lang="hu-HU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</m:sup>
                                </m:sSup>
                              </m:den>
                            </m:f>
                          </m:num>
                          <m:den>
                            <m:nary>
                              <m:naryPr>
                                <m:chr m:val="∑"/>
                                <m:ctrlPr>
                                  <a:rPr lang="en-GB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naryPr>
                              <m:sub>
                                <m:r>
                                  <m:rPr>
                                    <m:brk m:alnAt="23"/>
                                  </m:rPr>
                                  <a:rPr lang="hu-HU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  <m:r>
                                  <a:rPr lang="hu-HU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=</m:t>
                                </m:r>
                                <m:r>
                                  <m:rPr>
                                    <m:brk m:alnAt="23"/>
                                  </m:rPr>
                                  <a:rPr lang="hu-HU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</m:t>
                                </m:r>
                              </m:sub>
                              <m:sup>
                                <m:r>
                                  <a:rPr lang="hu-HU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𝐼</m:t>
                                </m:r>
                                <m:r>
                                  <a:rPr lang="hu-HU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r>
                                  <a:rPr lang="hu-HU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𝑗</m:t>
                                </m:r>
                                <m:r>
                                  <a:rPr lang="hu-HU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−1</m:t>
                                </m:r>
                              </m:sup>
                              <m:e>
                                <m:sSub>
                                  <m:sSubPr>
                                    <m:ctrlPr>
                                      <a:rPr lang="en-GB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hu-HU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𝐶</m:t>
                                    </m:r>
                                  </m:e>
                                  <m:sub>
                                    <m:r>
                                      <a:rPr lang="hu-HU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  <m:r>
                                      <a:rPr lang="hu-HU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,</m:t>
                                    </m:r>
                                    <m:r>
                                      <a:rPr lang="hu-HU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𝑗</m:t>
                                    </m:r>
                                  </m:sub>
                                </m:sSub>
                              </m:e>
                            </m:nary>
                          </m:den>
                        </m:f>
                      </m:e>
                    </m:nary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FF77BC55-549A-E795-F281-BE72560428B6}"/>
                </a:ext>
              </a:extLst>
            </xdr:cNvPr>
            <xdr:cNvSpPr txBox="1"/>
          </xdr:nvSpPr>
          <xdr:spPr>
            <a:xfrm>
              <a:off x="670560" y="15849600"/>
              <a:ext cx="1623060" cy="70153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hu-H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𝐶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 ̂_(</a:t>
              </a:r>
              <a:r>
                <a:rPr lang="hu-H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𝑖,𝐽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hu-H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^𝐶𝐿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hu-H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𝐶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 ̂_(</a:t>
              </a:r>
              <a:r>
                <a:rPr lang="hu-H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𝑙,𝐽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hu-H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^𝐶𝐿</a:t>
              </a:r>
              <a:r>
                <a:rPr lang="hu-H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⋅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</a:t>
              </a:r>
              <a:r>
                <a:rPr lang="hu-H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hu-H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𝑗=𝐼−𝑖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hu-H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^(𝐽−1)▒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(〖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𝜎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 ̂_</a:t>
              </a:r>
              <a:r>
                <a:rPr lang="hu-H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𝑗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</a:t>
              </a:r>
              <a:r>
                <a:rPr lang="hu-H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/〖</a:t>
              </a:r>
              <a:r>
                <a:rPr lang="hu-H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 ̂_</a:t>
              </a:r>
              <a:r>
                <a:rPr lang="hu-H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𝑗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</a:t>
              </a:r>
              <a:r>
                <a:rPr lang="hu-H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 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)/(∑</a:t>
              </a:r>
              <a:r>
                <a:rPr lang="hu-H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hu-H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𝑖=0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hu-H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^(𝐼−𝑗−1)▒𝐶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_(</a:t>
              </a:r>
              <a:r>
                <a:rPr lang="hu-H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𝑖,𝑗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hu-H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3</xdr:col>
      <xdr:colOff>319678</xdr:colOff>
      <xdr:row>94</xdr:row>
      <xdr:rowOff>92528</xdr:rowOff>
    </xdr:from>
    <xdr:ext cx="253211" cy="18864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" name="TextBox 21">
              <a:extLst>
                <a:ext uri="{FF2B5EF4-FFF2-40B4-BE49-F238E27FC236}">
                  <a16:creationId xmlns:a16="http://schemas.microsoft.com/office/drawing/2014/main" id="{4CB6BFF6-A4B1-4AB2-8541-58B7B20BC84B}"/>
                </a:ext>
              </a:extLst>
            </xdr:cNvPr>
            <xdr:cNvSpPr txBox="1"/>
          </xdr:nvSpPr>
          <xdr:spPr>
            <a:xfrm>
              <a:off x="3589928" y="23835178"/>
              <a:ext cx="253211" cy="1886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hu-HU" sz="11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b>
                        <m:r>
                          <a:rPr lang="hu-HU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  <m:sup>
                        <m:r>
                          <a:rPr lang="hu-HU" sz="1100" b="0" i="1">
                            <a:latin typeface="Cambria Math" panose="02040503050406030204" pitchFamily="18" charset="0"/>
                          </a:rPr>
                          <m:t>𝐶𝐿</m:t>
                        </m:r>
                      </m:sup>
                    </m:sSubSup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22" name="TextBox 21">
              <a:extLst>
                <a:ext uri="{FF2B5EF4-FFF2-40B4-BE49-F238E27FC236}">
                  <a16:creationId xmlns:a16="http://schemas.microsoft.com/office/drawing/2014/main" id="{4CB6BFF6-A4B1-4AB2-8541-58B7B20BC84B}"/>
                </a:ext>
              </a:extLst>
            </xdr:cNvPr>
            <xdr:cNvSpPr txBox="1"/>
          </xdr:nvSpPr>
          <xdr:spPr>
            <a:xfrm>
              <a:off x="3589928" y="23835178"/>
              <a:ext cx="253211" cy="1886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hu-HU" sz="1100" b="0" i="0">
                  <a:latin typeface="Cambria Math" panose="02040503050406030204" pitchFamily="18" charset="0"/>
                </a:rPr>
                <a:t>𝑅</a:t>
              </a:r>
              <a:r>
                <a:rPr lang="en-GB" sz="1100" b="0" i="0">
                  <a:latin typeface="Cambria Math" panose="02040503050406030204" pitchFamily="18" charset="0"/>
                </a:rPr>
                <a:t>_</a:t>
              </a:r>
              <a:r>
                <a:rPr lang="hu-HU" sz="1100" b="0" i="0">
                  <a:latin typeface="Cambria Math" panose="02040503050406030204" pitchFamily="18" charset="0"/>
                </a:rPr>
                <a:t>𝑖</a:t>
              </a:r>
              <a:r>
                <a:rPr lang="en-GB" sz="1100" b="0" i="0">
                  <a:latin typeface="Cambria Math" panose="02040503050406030204" pitchFamily="18" charset="0"/>
                </a:rPr>
                <a:t>^</a:t>
              </a:r>
              <a:r>
                <a:rPr lang="hu-HU" sz="1100" b="0" i="0">
                  <a:latin typeface="Cambria Math" panose="02040503050406030204" pitchFamily="18" charset="0"/>
                </a:rPr>
                <a:t>𝐶𝐿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2</xdr:col>
      <xdr:colOff>285750</xdr:colOff>
      <xdr:row>94</xdr:row>
      <xdr:rowOff>111124</xdr:rowOff>
    </xdr:from>
    <xdr:ext cx="292100" cy="21272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" name="TextBox 22">
              <a:extLst>
                <a:ext uri="{FF2B5EF4-FFF2-40B4-BE49-F238E27FC236}">
                  <a16:creationId xmlns:a16="http://schemas.microsoft.com/office/drawing/2014/main" id="{C01C1216-69A5-38A6-BC59-C9C68D6A912E}"/>
                </a:ext>
              </a:extLst>
            </xdr:cNvPr>
            <xdr:cNvSpPr txBox="1"/>
          </xdr:nvSpPr>
          <xdr:spPr>
            <a:xfrm>
              <a:off x="2730500" y="23853774"/>
              <a:ext cx="292100" cy="2127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hu-HU" sz="11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b>
                        <m:r>
                          <a:rPr lang="hu-HU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23" name="TextBox 22">
              <a:extLst>
                <a:ext uri="{FF2B5EF4-FFF2-40B4-BE49-F238E27FC236}">
                  <a16:creationId xmlns:a16="http://schemas.microsoft.com/office/drawing/2014/main" id="{C01C1216-69A5-38A6-BC59-C9C68D6A912E}"/>
                </a:ext>
              </a:extLst>
            </xdr:cNvPr>
            <xdr:cNvSpPr txBox="1"/>
          </xdr:nvSpPr>
          <xdr:spPr>
            <a:xfrm>
              <a:off x="2730500" y="23853774"/>
              <a:ext cx="292100" cy="2127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hu-HU" sz="1100" b="0" i="0">
                  <a:latin typeface="Cambria Math" panose="02040503050406030204" pitchFamily="18" charset="0"/>
                </a:rPr>
                <a:t>𝑅</a:t>
              </a:r>
              <a:r>
                <a:rPr lang="en-GB" sz="1100" b="0" i="0">
                  <a:latin typeface="Cambria Math" panose="02040503050406030204" pitchFamily="18" charset="0"/>
                </a:rPr>
                <a:t>_</a:t>
              </a:r>
              <a:r>
                <a:rPr lang="hu-HU" sz="1100" b="0" i="0">
                  <a:latin typeface="Cambria Math" panose="02040503050406030204" pitchFamily="18" charset="0"/>
                </a:rPr>
                <a:t>𝑖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4</xdr:col>
      <xdr:colOff>171450</xdr:colOff>
      <xdr:row>94</xdr:row>
      <xdr:rowOff>79375</xdr:rowOff>
    </xdr:from>
    <xdr:ext cx="522900" cy="1825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4" name="TextBox 23">
              <a:extLst>
                <a:ext uri="{FF2B5EF4-FFF2-40B4-BE49-F238E27FC236}">
                  <a16:creationId xmlns:a16="http://schemas.microsoft.com/office/drawing/2014/main" id="{7F5CBA8D-1051-59CD-9ECB-632A08CC4A6B}"/>
                </a:ext>
              </a:extLst>
            </xdr:cNvPr>
            <xdr:cNvSpPr txBox="1"/>
          </xdr:nvSpPr>
          <xdr:spPr>
            <a:xfrm>
              <a:off x="4267200" y="23822025"/>
              <a:ext cx="522900" cy="1825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hu-HU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</m:t>
                        </m:r>
                      </m:e>
                      <m:sub>
                        <m:r>
                          <a:rPr lang="hu-HU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</m:sub>
                      <m:sup>
                        <m:r>
                          <a:rPr lang="hu-HU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𝐶𝐿</m:t>
                        </m:r>
                      </m:sup>
                    </m:sSubSup>
                    <m:sSub>
                      <m:sSubPr>
                        <m:ctrlP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hu-HU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r>
                          <a:rPr lang="hu-HU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</m:t>
                        </m:r>
                      </m:e>
                      <m:sub>
                        <m:r>
                          <a:rPr lang="hu-HU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24" name="TextBox 23">
              <a:extLst>
                <a:ext uri="{FF2B5EF4-FFF2-40B4-BE49-F238E27FC236}">
                  <a16:creationId xmlns:a16="http://schemas.microsoft.com/office/drawing/2014/main" id="{7F5CBA8D-1051-59CD-9ECB-632A08CC4A6B}"/>
                </a:ext>
              </a:extLst>
            </xdr:cNvPr>
            <xdr:cNvSpPr txBox="1"/>
          </xdr:nvSpPr>
          <xdr:spPr>
            <a:xfrm>
              <a:off x="4267200" y="23822025"/>
              <a:ext cx="522900" cy="1825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hu-H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𝑅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hu-H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𝑖^𝐶𝐿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hu-H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</a:t>
              </a:r>
              <a:r>
                <a:rPr lang="hu-H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𝑅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</a:t>
              </a:r>
              <a:r>
                <a:rPr lang="hu-H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𝑖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2</xdr:col>
      <xdr:colOff>319678</xdr:colOff>
      <xdr:row>28</xdr:row>
      <xdr:rowOff>92528</xdr:rowOff>
    </xdr:from>
    <xdr:ext cx="253211" cy="18864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803FD406-161B-47F3-8DAC-059D5535DAC2}"/>
                </a:ext>
              </a:extLst>
            </xdr:cNvPr>
            <xdr:cNvSpPr txBox="1"/>
          </xdr:nvSpPr>
          <xdr:spPr>
            <a:xfrm>
              <a:off x="3589928" y="23860578"/>
              <a:ext cx="253211" cy="1886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hu-HU" sz="11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b>
                        <m:r>
                          <a:rPr lang="hu-HU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  <m:sup>
                        <m:r>
                          <a:rPr lang="hu-HU" sz="1100" b="0" i="1">
                            <a:latin typeface="Cambria Math" panose="02040503050406030204" pitchFamily="18" charset="0"/>
                          </a:rPr>
                          <m:t>𝐶𝐿</m:t>
                        </m:r>
                      </m:sup>
                    </m:sSubSup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803FD406-161B-47F3-8DAC-059D5535DAC2}"/>
                </a:ext>
              </a:extLst>
            </xdr:cNvPr>
            <xdr:cNvSpPr txBox="1"/>
          </xdr:nvSpPr>
          <xdr:spPr>
            <a:xfrm>
              <a:off x="3589928" y="23860578"/>
              <a:ext cx="253211" cy="1886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hu-HU" sz="1100" b="0" i="0">
                  <a:latin typeface="Cambria Math" panose="02040503050406030204" pitchFamily="18" charset="0"/>
                </a:rPr>
                <a:t>𝑅</a:t>
              </a:r>
              <a:r>
                <a:rPr lang="en-GB" sz="1100" b="0" i="0">
                  <a:latin typeface="Cambria Math" panose="02040503050406030204" pitchFamily="18" charset="0"/>
                </a:rPr>
                <a:t>_</a:t>
              </a:r>
              <a:r>
                <a:rPr lang="hu-HU" sz="1100" b="0" i="0">
                  <a:latin typeface="Cambria Math" panose="02040503050406030204" pitchFamily="18" charset="0"/>
                </a:rPr>
                <a:t>𝑖^𝐶𝐿</a:t>
              </a:r>
              <a:endParaRPr lang="en-GB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53340</xdr:rowOff>
    </xdr:from>
    <xdr:to>
      <xdr:col>10</xdr:col>
      <xdr:colOff>1029872</xdr:colOff>
      <xdr:row>29</xdr:row>
      <xdr:rowOff>7620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72C543E-B0D1-F09C-CE67-75D07462A1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4860"/>
          <a:ext cx="7125872" cy="45262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160021</xdr:colOff>
      <xdr:row>33</xdr:row>
      <xdr:rowOff>22860</xdr:rowOff>
    </xdr:from>
    <xdr:to>
      <xdr:col>2</xdr:col>
      <xdr:colOff>148911</xdr:colOff>
      <xdr:row>36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0C96B0A-C806-9673-67C2-71EFBB594A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1" y="6057900"/>
          <a:ext cx="1208090" cy="525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312420</xdr:colOff>
      <xdr:row>33</xdr:row>
      <xdr:rowOff>68580</xdr:rowOff>
    </xdr:from>
    <xdr:to>
      <xdr:col>5</xdr:col>
      <xdr:colOff>571500</xdr:colOff>
      <xdr:row>35</xdr:row>
      <xdr:rowOff>62860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7964CE8-351E-C051-0CB2-220A2471AB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1220" y="6103620"/>
          <a:ext cx="1478280" cy="3600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60960</xdr:colOff>
      <xdr:row>32</xdr:row>
      <xdr:rowOff>167641</xdr:rowOff>
    </xdr:from>
    <xdr:to>
      <xdr:col>9</xdr:col>
      <xdr:colOff>35961</xdr:colOff>
      <xdr:row>35</xdr:row>
      <xdr:rowOff>99061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BB2E56D-E03E-202E-FDA7-84152594C5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28160" y="6019801"/>
          <a:ext cx="1194201" cy="480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228600</xdr:colOff>
      <xdr:row>42</xdr:row>
      <xdr:rowOff>106680</xdr:rowOff>
    </xdr:from>
    <xdr:to>
      <xdr:col>9</xdr:col>
      <xdr:colOff>470862</xdr:colOff>
      <xdr:row>46</xdr:row>
      <xdr:rowOff>83820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9DF4409-7F00-FCE7-D771-72A6D91E45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" y="7787640"/>
          <a:ext cx="5728662" cy="7086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198120</xdr:colOff>
      <xdr:row>48</xdr:row>
      <xdr:rowOff>15240</xdr:rowOff>
    </xdr:from>
    <xdr:to>
      <xdr:col>5</xdr:col>
      <xdr:colOff>487680</xdr:colOff>
      <xdr:row>52</xdr:row>
      <xdr:rowOff>159354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F5C5394-A141-95C6-E418-CB69F9C691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120" y="8793480"/>
          <a:ext cx="3337560" cy="8756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236219</xdr:colOff>
      <xdr:row>69</xdr:row>
      <xdr:rowOff>152400</xdr:rowOff>
    </xdr:from>
    <xdr:to>
      <xdr:col>10</xdr:col>
      <xdr:colOff>1649026</xdr:colOff>
      <xdr:row>77</xdr:row>
      <xdr:rowOff>167640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93E23603-33C4-BC88-8021-FB9ACAF260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6219" y="12771120"/>
          <a:ext cx="7508807" cy="14782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342899</xdr:colOff>
      <xdr:row>58</xdr:row>
      <xdr:rowOff>15240</xdr:rowOff>
    </xdr:from>
    <xdr:to>
      <xdr:col>10</xdr:col>
      <xdr:colOff>665493</xdr:colOff>
      <xdr:row>69</xdr:row>
      <xdr:rowOff>167640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7D9713F-14C7-A3D0-5A84-073339422C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899" y="10622280"/>
          <a:ext cx="6418594" cy="2164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32989-A552-4E07-A802-46FD55AB9235}">
  <sheetPr>
    <pageSetUpPr autoPageBreaks="0"/>
  </sheetPr>
  <dimension ref="A1:R102"/>
  <sheetViews>
    <sheetView showGridLines="0" tabSelected="1" zoomScale="120" zoomScaleNormal="120" workbookViewId="0">
      <selection activeCell="B12" sqref="B12:I12"/>
    </sheetView>
  </sheetViews>
  <sheetFormatPr defaultRowHeight="14.4" x14ac:dyDescent="0.3"/>
  <cols>
    <col min="1" max="1" width="7.21875" customWidth="1"/>
    <col min="2" max="2" width="28.44140625" customWidth="1"/>
    <col min="3" max="5" width="12" bestFit="1" customWidth="1"/>
    <col min="6" max="6" width="11.77734375" customWidth="1"/>
    <col min="7" max="7" width="12" bestFit="1" customWidth="1"/>
    <col min="9" max="9" width="8.77734375" customWidth="1"/>
    <col min="11" max="11" width="27.88671875" customWidth="1"/>
    <col min="18" max="18" width="9.33203125" customWidth="1"/>
  </cols>
  <sheetData>
    <row r="1" spans="2:18" ht="28.2" customHeight="1" x14ac:dyDescent="0.3">
      <c r="B1" s="73" t="s">
        <v>26</v>
      </c>
      <c r="C1" s="74"/>
      <c r="D1" s="74"/>
      <c r="E1" s="74"/>
      <c r="F1" s="74"/>
      <c r="G1" s="74"/>
      <c r="H1" s="74"/>
      <c r="I1" s="75"/>
      <c r="K1" s="73" t="s">
        <v>35</v>
      </c>
      <c r="L1" s="74"/>
      <c r="M1" s="74"/>
      <c r="N1" s="74"/>
      <c r="O1" s="74"/>
      <c r="P1" s="74"/>
      <c r="Q1" s="74"/>
      <c r="R1" s="75"/>
    </row>
    <row r="3" spans="2:18" ht="29.4" customHeight="1" x14ac:dyDescent="0.3">
      <c r="B3" s="23" t="s">
        <v>14</v>
      </c>
      <c r="C3" s="3">
        <v>0</v>
      </c>
      <c r="D3" s="3">
        <v>1</v>
      </c>
      <c r="E3" s="3">
        <v>2</v>
      </c>
      <c r="F3" s="3">
        <v>3</v>
      </c>
      <c r="G3" s="3">
        <v>4</v>
      </c>
      <c r="H3" s="3">
        <v>5</v>
      </c>
      <c r="I3" s="3">
        <v>6</v>
      </c>
      <c r="K3" s="4" t="s">
        <v>15</v>
      </c>
      <c r="L3" s="3">
        <v>0</v>
      </c>
      <c r="M3" s="3">
        <v>1</v>
      </c>
      <c r="N3" s="3">
        <v>2</v>
      </c>
      <c r="O3" s="3">
        <v>3</v>
      </c>
      <c r="P3" s="3">
        <v>4</v>
      </c>
      <c r="Q3" s="3">
        <v>5</v>
      </c>
      <c r="R3" s="3">
        <v>6</v>
      </c>
    </row>
    <row r="4" spans="2:18" x14ac:dyDescent="0.3">
      <c r="B4" s="3">
        <v>0</v>
      </c>
      <c r="C4" s="2">
        <v>9031</v>
      </c>
      <c r="D4" s="2">
        <v>5998</v>
      </c>
      <c r="E4" s="2">
        <v>1523</v>
      </c>
      <c r="F4" s="2">
        <v>841</v>
      </c>
      <c r="G4" s="2">
        <v>445</v>
      </c>
      <c r="H4" s="2">
        <v>156</v>
      </c>
      <c r="I4" s="2">
        <v>44</v>
      </c>
      <c r="K4" s="3">
        <v>0</v>
      </c>
      <c r="L4" s="2">
        <f>D15/C15</f>
        <v>1.6641567932676338</v>
      </c>
      <c r="M4" s="2">
        <f>E15/D15</f>
        <v>1.1013374143322909</v>
      </c>
      <c r="N4" s="2">
        <f t="shared" ref="N4:Q7" si="0">F15/E15</f>
        <v>1.0508095698405027</v>
      </c>
      <c r="O4" s="2">
        <f t="shared" si="0"/>
        <v>1.0255850054619675</v>
      </c>
      <c r="P4" s="2">
        <f t="shared" si="0"/>
        <v>1.008745375042045</v>
      </c>
      <c r="Q4" s="2">
        <f t="shared" si="0"/>
        <v>1.0024452595309548</v>
      </c>
      <c r="R4" s="2"/>
    </row>
    <row r="5" spans="2:18" x14ac:dyDescent="0.3">
      <c r="B5" s="3">
        <v>1</v>
      </c>
      <c r="C5" s="2">
        <v>11135</v>
      </c>
      <c r="D5" s="2">
        <v>6120</v>
      </c>
      <c r="E5" s="2">
        <v>1524</v>
      </c>
      <c r="F5" s="2">
        <v>406</v>
      </c>
      <c r="G5" s="2">
        <v>191</v>
      </c>
      <c r="H5" s="2">
        <v>83</v>
      </c>
      <c r="I5" s="2"/>
      <c r="K5" s="3">
        <v>1</v>
      </c>
      <c r="L5" s="2">
        <f t="shared" ref="L5:L9" si="1">D16/C16</f>
        <v>1.5496183206106871</v>
      </c>
      <c r="M5" s="2">
        <f t="shared" ref="M5:M8" si="2">E16/D16</f>
        <v>1.0883222254419009</v>
      </c>
      <c r="N5" s="2">
        <f t="shared" si="0"/>
        <v>1.0216198945630757</v>
      </c>
      <c r="O5" s="2">
        <f t="shared" si="0"/>
        <v>1.0099556945530361</v>
      </c>
      <c r="P5" s="2">
        <f t="shared" si="0"/>
        <v>1.0042836498761354</v>
      </c>
      <c r="Q5" s="2"/>
      <c r="R5" s="2"/>
    </row>
    <row r="6" spans="2:18" x14ac:dyDescent="0.3">
      <c r="B6" s="3">
        <v>2</v>
      </c>
      <c r="C6" s="2">
        <v>12768</v>
      </c>
      <c r="D6" s="2">
        <v>8209</v>
      </c>
      <c r="E6" s="2">
        <v>2474</v>
      </c>
      <c r="F6" s="2">
        <v>489</v>
      </c>
      <c r="G6" s="2">
        <v>426</v>
      </c>
      <c r="H6" s="2"/>
      <c r="I6" s="2"/>
      <c r="K6" s="3">
        <v>2</v>
      </c>
      <c r="L6" s="2">
        <f t="shared" si="1"/>
        <v>1.6429354636591478</v>
      </c>
      <c r="M6" s="2">
        <f t="shared" si="2"/>
        <v>1.1179386947609287</v>
      </c>
      <c r="N6" s="2">
        <f t="shared" si="0"/>
        <v>1.0208519892541896</v>
      </c>
      <c r="O6" s="2">
        <f t="shared" si="0"/>
        <v>1.0177944862155388</v>
      </c>
      <c r="P6" s="2"/>
      <c r="Q6" s="2"/>
      <c r="R6" s="2"/>
    </row>
    <row r="7" spans="2:18" x14ac:dyDescent="0.3">
      <c r="B7" s="3">
        <v>3</v>
      </c>
      <c r="C7" s="2">
        <v>11274</v>
      </c>
      <c r="D7" s="2">
        <v>7048</v>
      </c>
      <c r="E7" s="2">
        <v>1752</v>
      </c>
      <c r="F7" s="2">
        <v>541</v>
      </c>
      <c r="G7" s="2"/>
      <c r="H7" s="2"/>
      <c r="I7" s="2"/>
      <c r="K7" s="3">
        <v>3</v>
      </c>
      <c r="L7" s="2">
        <f t="shared" si="1"/>
        <v>1.6251552244101473</v>
      </c>
      <c r="M7" s="2">
        <f t="shared" si="2"/>
        <v>1.0956227486082306</v>
      </c>
      <c r="N7" s="2">
        <f t="shared" si="0"/>
        <v>1.0269502839493874</v>
      </c>
      <c r="O7" s="2"/>
      <c r="P7" s="2"/>
      <c r="Q7" s="2"/>
      <c r="R7" s="2"/>
    </row>
    <row r="8" spans="2:18" x14ac:dyDescent="0.3">
      <c r="B8" s="3">
        <v>4</v>
      </c>
      <c r="C8" s="2">
        <v>11333</v>
      </c>
      <c r="D8" s="2">
        <v>7481</v>
      </c>
      <c r="E8" s="2">
        <v>2173</v>
      </c>
      <c r="F8" s="2"/>
      <c r="G8" s="2"/>
      <c r="H8" s="2"/>
      <c r="I8" s="2"/>
      <c r="K8" s="3">
        <v>4</v>
      </c>
      <c r="L8" s="2">
        <f t="shared" si="1"/>
        <v>1.6601076502250067</v>
      </c>
      <c r="M8" s="2">
        <f t="shared" si="2"/>
        <v>1.1154990964175613</v>
      </c>
      <c r="N8" s="2"/>
      <c r="O8" s="2"/>
      <c r="P8" s="2"/>
      <c r="Q8" s="2"/>
      <c r="R8" s="2"/>
    </row>
    <row r="9" spans="2:18" x14ac:dyDescent="0.3">
      <c r="B9" s="3">
        <v>5</v>
      </c>
      <c r="C9" s="2">
        <v>15430</v>
      </c>
      <c r="D9" s="2">
        <v>8185</v>
      </c>
      <c r="E9" s="2"/>
      <c r="F9" s="2"/>
      <c r="G9" s="2"/>
      <c r="H9" s="2"/>
      <c r="I9" s="2"/>
      <c r="K9" s="3">
        <v>5</v>
      </c>
      <c r="L9" s="2">
        <f t="shared" si="1"/>
        <v>1.5304601425793909</v>
      </c>
      <c r="M9" s="2"/>
      <c r="N9" s="2"/>
      <c r="O9" s="2"/>
      <c r="P9" s="2"/>
      <c r="Q9" s="2"/>
      <c r="R9" s="2"/>
    </row>
    <row r="10" spans="2:18" x14ac:dyDescent="0.3">
      <c r="B10" s="3">
        <v>6</v>
      </c>
      <c r="C10" s="2">
        <v>17924</v>
      </c>
      <c r="D10" s="2"/>
      <c r="E10" s="2"/>
      <c r="F10" s="2"/>
      <c r="G10" s="2"/>
      <c r="H10" s="2"/>
      <c r="I10" s="2"/>
      <c r="K10" s="3">
        <v>6</v>
      </c>
      <c r="L10" s="2"/>
      <c r="M10" s="2"/>
      <c r="N10" s="2"/>
      <c r="O10" s="2"/>
      <c r="P10" s="2"/>
      <c r="Q10" s="2"/>
      <c r="R10" s="2"/>
    </row>
    <row r="12" spans="2:18" ht="28.2" customHeight="1" x14ac:dyDescent="0.3">
      <c r="B12" s="73" t="s">
        <v>36</v>
      </c>
      <c r="C12" s="74"/>
      <c r="D12" s="74"/>
      <c r="E12" s="74"/>
      <c r="F12" s="74"/>
      <c r="G12" s="74"/>
      <c r="H12" s="74"/>
      <c r="I12" s="75"/>
      <c r="K12" s="73" t="s">
        <v>18</v>
      </c>
      <c r="L12" s="74"/>
      <c r="M12" s="74"/>
      <c r="N12" s="74"/>
      <c r="O12" s="74"/>
      <c r="P12" s="74"/>
      <c r="Q12" s="74"/>
      <c r="R12" s="75"/>
    </row>
    <row r="14" spans="2:18" ht="28.2" customHeight="1" x14ac:dyDescent="0.3">
      <c r="B14" s="4" t="s">
        <v>14</v>
      </c>
      <c r="C14" s="3">
        <v>0</v>
      </c>
      <c r="D14" s="3">
        <v>1</v>
      </c>
      <c r="E14" s="3">
        <v>2</v>
      </c>
      <c r="F14" s="3">
        <v>3</v>
      </c>
      <c r="G14" s="3">
        <v>4</v>
      </c>
      <c r="H14" s="3">
        <v>5</v>
      </c>
      <c r="I14" s="3">
        <v>6</v>
      </c>
      <c r="K14" s="4" t="s">
        <v>15</v>
      </c>
      <c r="L14" s="3">
        <v>0</v>
      </c>
      <c r="M14" s="3">
        <v>1</v>
      </c>
      <c r="N14" s="3">
        <v>2</v>
      </c>
      <c r="O14" s="3">
        <v>3</v>
      </c>
      <c r="P14" s="3">
        <v>4</v>
      </c>
      <c r="Q14" s="3">
        <v>5</v>
      </c>
      <c r="R14" s="3">
        <v>6</v>
      </c>
    </row>
    <row r="15" spans="2:18" ht="15" thickBot="1" x14ac:dyDescent="0.35">
      <c r="B15" s="3">
        <v>0</v>
      </c>
      <c r="C15" s="2">
        <f t="shared" ref="C15:C21" si="3">C4</f>
        <v>9031</v>
      </c>
      <c r="D15" s="2">
        <f t="shared" ref="D15:I15" si="4">C15+D4</f>
        <v>15029</v>
      </c>
      <c r="E15" s="2">
        <f t="shared" si="4"/>
        <v>16552</v>
      </c>
      <c r="F15" s="2">
        <f t="shared" si="4"/>
        <v>17393</v>
      </c>
      <c r="G15" s="2">
        <f t="shared" si="4"/>
        <v>17838</v>
      </c>
      <c r="H15" s="2">
        <f t="shared" si="4"/>
        <v>17994</v>
      </c>
      <c r="I15" s="2">
        <f t="shared" si="4"/>
        <v>18038</v>
      </c>
      <c r="K15" s="3">
        <v>0</v>
      </c>
      <c r="L15" s="10">
        <f>C15</f>
        <v>9031</v>
      </c>
      <c r="M15" s="10">
        <f>D15</f>
        <v>15029</v>
      </c>
      <c r="N15" s="10">
        <f t="shared" ref="N15:R19" si="5">E15</f>
        <v>16552</v>
      </c>
      <c r="O15" s="10">
        <f t="shared" si="5"/>
        <v>17393</v>
      </c>
      <c r="P15" s="10">
        <f t="shared" si="5"/>
        <v>17838</v>
      </c>
      <c r="Q15" s="10">
        <f t="shared" si="5"/>
        <v>17994</v>
      </c>
      <c r="R15" s="11">
        <f t="shared" si="5"/>
        <v>18038</v>
      </c>
    </row>
    <row r="16" spans="2:18" ht="15" thickBot="1" x14ac:dyDescent="0.35">
      <c r="B16" s="3">
        <v>1</v>
      </c>
      <c r="C16" s="2">
        <f t="shared" si="3"/>
        <v>11135</v>
      </c>
      <c r="D16" s="2">
        <f>C16+D5</f>
        <v>17255</v>
      </c>
      <c r="E16" s="2">
        <f>D16+E5</f>
        <v>18779</v>
      </c>
      <c r="F16" s="2">
        <f>E16+F5</f>
        <v>19185</v>
      </c>
      <c r="G16" s="2">
        <f>F16+G5</f>
        <v>19376</v>
      </c>
      <c r="H16" s="2">
        <f>G16+H5</f>
        <v>19459</v>
      </c>
      <c r="I16" s="2"/>
      <c r="K16" s="3">
        <v>1</v>
      </c>
      <c r="L16" s="10">
        <f t="shared" ref="L16:L21" si="6">C16</f>
        <v>11135</v>
      </c>
      <c r="M16" s="10">
        <f t="shared" ref="M16:M20" si="7">D16</f>
        <v>17255</v>
      </c>
      <c r="N16" s="10">
        <f t="shared" si="5"/>
        <v>18779</v>
      </c>
      <c r="O16" s="10">
        <f t="shared" si="5"/>
        <v>19185</v>
      </c>
      <c r="P16" s="10">
        <f t="shared" si="5"/>
        <v>19376</v>
      </c>
      <c r="Q16" s="12">
        <f t="shared" si="5"/>
        <v>19459</v>
      </c>
      <c r="R16" s="18">
        <f>Q16*Q22</f>
        <v>19506.582305212847</v>
      </c>
    </row>
    <row r="17" spans="2:18" ht="15" thickBot="1" x14ac:dyDescent="0.35">
      <c r="B17" s="3">
        <v>2</v>
      </c>
      <c r="C17" s="2">
        <f t="shared" si="3"/>
        <v>12768</v>
      </c>
      <c r="D17" s="2">
        <f>C17+D6</f>
        <v>20977</v>
      </c>
      <c r="E17" s="2">
        <f>D17+E6</f>
        <v>23451</v>
      </c>
      <c r="F17" s="2">
        <f>E17+F6</f>
        <v>23940</v>
      </c>
      <c r="G17" s="2">
        <f>F17+G6</f>
        <v>24366</v>
      </c>
      <c r="H17" s="2"/>
      <c r="I17" s="2"/>
      <c r="K17" s="3">
        <v>2</v>
      </c>
      <c r="L17" s="10">
        <f t="shared" si="6"/>
        <v>12768</v>
      </c>
      <c r="M17" s="10">
        <f t="shared" si="7"/>
        <v>20977</v>
      </c>
      <c r="N17" s="10">
        <f t="shared" si="5"/>
        <v>23451</v>
      </c>
      <c r="O17" s="10">
        <f t="shared" si="5"/>
        <v>23940</v>
      </c>
      <c r="P17" s="12">
        <f t="shared" si="5"/>
        <v>24366</v>
      </c>
      <c r="Q17" s="18">
        <f>P17*P22</f>
        <v>24522.486107378943</v>
      </c>
      <c r="R17" s="18">
        <f>Q17*Q22</f>
        <v>24582.449950255719</v>
      </c>
    </row>
    <row r="18" spans="2:18" ht="15" thickBot="1" x14ac:dyDescent="0.35">
      <c r="B18" s="3">
        <v>3</v>
      </c>
      <c r="C18" s="2">
        <f t="shared" si="3"/>
        <v>11274</v>
      </c>
      <c r="D18" s="2">
        <f>C18+D7</f>
        <v>18322</v>
      </c>
      <c r="E18" s="2">
        <f>D18+E7</f>
        <v>20074</v>
      </c>
      <c r="F18" s="2">
        <f>E18+F7</f>
        <v>20615</v>
      </c>
      <c r="G18" s="2"/>
      <c r="H18" s="2"/>
      <c r="I18" s="2"/>
      <c r="K18" s="3">
        <v>3</v>
      </c>
      <c r="L18" s="10">
        <f t="shared" si="6"/>
        <v>11274</v>
      </c>
      <c r="M18" s="10">
        <f t="shared" si="7"/>
        <v>18322</v>
      </c>
      <c r="N18" s="10">
        <f t="shared" si="5"/>
        <v>20074</v>
      </c>
      <c r="O18" s="12">
        <f t="shared" si="5"/>
        <v>20615</v>
      </c>
      <c r="P18" s="18">
        <f>O18*O22</f>
        <v>20976.76228560098</v>
      </c>
      <c r="Q18" s="18">
        <f t="shared" ref="Q18:R18" si="8">P18*P22</f>
        <v>21111.48164353774</v>
      </c>
      <c r="R18" s="18">
        <f t="shared" si="8"/>
        <v>21163.104695239177</v>
      </c>
    </row>
    <row r="19" spans="2:18" ht="15" thickBot="1" x14ac:dyDescent="0.35">
      <c r="B19" s="3">
        <v>4</v>
      </c>
      <c r="C19" s="2">
        <f t="shared" si="3"/>
        <v>11333</v>
      </c>
      <c r="D19" s="2">
        <f>C19+D8</f>
        <v>18814</v>
      </c>
      <c r="E19" s="2">
        <f>D19+E8</f>
        <v>20987</v>
      </c>
      <c r="F19" s="2"/>
      <c r="G19" s="2"/>
      <c r="H19" s="2"/>
      <c r="I19" s="2"/>
      <c r="K19" s="3">
        <v>4</v>
      </c>
      <c r="L19" s="10">
        <f t="shared" si="6"/>
        <v>11333</v>
      </c>
      <c r="M19" s="10">
        <f t="shared" si="7"/>
        <v>18814</v>
      </c>
      <c r="N19" s="12">
        <f t="shared" si="5"/>
        <v>20987</v>
      </c>
      <c r="O19" s="18">
        <f>N19*N22</f>
        <v>21593.008407730547</v>
      </c>
      <c r="P19" s="18">
        <f t="shared" ref="P19:R19" si="9">O19*O22</f>
        <v>21971.933271886828</v>
      </c>
      <c r="Q19" s="18">
        <f t="shared" si="9"/>
        <v>22113.043930563155</v>
      </c>
      <c r="R19" s="18">
        <f t="shared" si="9"/>
        <v>22167.116061992787</v>
      </c>
    </row>
    <row r="20" spans="2:18" ht="15" thickBot="1" x14ac:dyDescent="0.35">
      <c r="B20" s="3">
        <v>5</v>
      </c>
      <c r="C20" s="2">
        <f t="shared" si="3"/>
        <v>15430</v>
      </c>
      <c r="D20" s="2">
        <f>C20+D9</f>
        <v>23615</v>
      </c>
      <c r="E20" s="2"/>
      <c r="F20" s="2"/>
      <c r="G20" s="2"/>
      <c r="H20" s="2"/>
      <c r="I20" s="2"/>
      <c r="K20" s="3">
        <v>5</v>
      </c>
      <c r="L20" s="10">
        <f t="shared" si="6"/>
        <v>15430</v>
      </c>
      <c r="M20" s="12">
        <f t="shared" si="7"/>
        <v>23615</v>
      </c>
      <c r="N20" s="18">
        <f>M20*M22</f>
        <v>26082.64040842063</v>
      </c>
      <c r="O20" s="18">
        <f t="shared" ref="O20:R20" si="10">N20*N22</f>
        <v>26835.787565389965</v>
      </c>
      <c r="P20" s="18">
        <f t="shared" si="10"/>
        <v>27306.715328938732</v>
      </c>
      <c r="Q20" s="18">
        <f t="shared" si="10"/>
        <v>27482.087634082396</v>
      </c>
      <c r="R20" s="18">
        <f t="shared" si="10"/>
        <v>27549.288470800169</v>
      </c>
    </row>
    <row r="21" spans="2:18" ht="15" thickBot="1" x14ac:dyDescent="0.35">
      <c r="B21" s="3">
        <v>6</v>
      </c>
      <c r="C21" s="2">
        <f t="shared" si="3"/>
        <v>17924</v>
      </c>
      <c r="D21" s="2"/>
      <c r="E21" s="2"/>
      <c r="F21" s="2"/>
      <c r="G21" s="2"/>
      <c r="H21" s="2"/>
      <c r="I21" s="2"/>
      <c r="K21" s="8">
        <v>6</v>
      </c>
      <c r="L21" s="16">
        <f t="shared" si="6"/>
        <v>17924</v>
      </c>
      <c r="M21" s="19">
        <f>L21*L22</f>
        <v>28794.170689436531</v>
      </c>
      <c r="N21" s="19">
        <f t="shared" ref="N21:R21" si="11">M21*M22</f>
        <v>31803.006561560796</v>
      </c>
      <c r="O21" s="19">
        <f t="shared" si="11"/>
        <v>32721.331685085624</v>
      </c>
      <c r="P21" s="19">
        <f t="shared" si="11"/>
        <v>33295.541907656778</v>
      </c>
      <c r="Q21" s="19">
        <f t="shared" si="11"/>
        <v>33509.37633867548</v>
      </c>
      <c r="R21" s="19">
        <f t="shared" si="11"/>
        <v>33591.315460543978</v>
      </c>
    </row>
    <row r="22" spans="2:18" ht="15" thickBot="1" x14ac:dyDescent="0.35">
      <c r="B22" s="15"/>
      <c r="K22" s="17" t="s">
        <v>2</v>
      </c>
      <c r="L22" s="20">
        <f>SUM(M15:M20)/SUM(L15:L20)</f>
        <v>1.6064589762015471</v>
      </c>
      <c r="M22" s="20">
        <f>SUM(N15:N19)/SUM(M15:M19)</f>
        <v>1.1044946181842317</v>
      </c>
      <c r="N22" s="20">
        <f>SUM(O15:O18)/SUM(N15:N18)</f>
        <v>1.0288754184843258</v>
      </c>
      <c r="O22" s="20">
        <f>SUM(P15:P17)/SUM(O15:O17)</f>
        <v>1.0175484979675469</v>
      </c>
      <c r="P22" s="20">
        <f>SUM(Q15:Q16)/SUM(P15:P16)</f>
        <v>1.0064223141828343</v>
      </c>
      <c r="Q22" s="20">
        <f>R15/Q15</f>
        <v>1.0024452595309548</v>
      </c>
      <c r="R22" s="21"/>
    </row>
    <row r="23" spans="2:18" ht="19.2" customHeight="1" x14ac:dyDescent="0.3">
      <c r="K23" s="25"/>
      <c r="L23" s="26">
        <f>SQRT(((L15*(L22-L4)^2)+(L16*(L22-L5)^2)+(L17*(L22-L6)^2)+(L18*(L22-L7)^2)+(L19*(L22-L8)^2)+(L20*(L22-L9)^2))/5)</f>
        <v>6.4607834607287851</v>
      </c>
      <c r="M23" s="26">
        <f>SQRT(((M15*(M22-M4)^2)+(M16*(M22-M5)^2)+(M17*(M22-M6)^2)+(M18*(M22-M7)^2)+(M19*(M22-M8)^2))/4)</f>
        <v>1.744614079732308</v>
      </c>
      <c r="N23" s="26">
        <f>SQRT(((N15*(N22-N4)^2)+(N16*(N22-N5)^2)+(N17*(N22-N6)^2)+(N18*(N22-N7)^2))/3)</f>
        <v>1.8740263162131912</v>
      </c>
      <c r="O23" s="26">
        <f>SQRT(((O15*(O22-O4)^2)+(O16*(O22-O5)^2)+(O17*(O22-O6)^2))/2)</f>
        <v>1.0561276855783774</v>
      </c>
      <c r="P23" s="26">
        <f>SQRT(((P15*(P22-P4)^2)+(P16*(P22-P5)^2))/1)</f>
        <v>0.42998646092736603</v>
      </c>
      <c r="Q23" s="26">
        <f>SQRT(MIN(O23^2,P23^2,P23^4/O23^2))</f>
        <v>0.17506250343166516</v>
      </c>
      <c r="R23" s="26"/>
    </row>
    <row r="24" spans="2:18" ht="57" customHeight="1" x14ac:dyDescent="0.3">
      <c r="K24" s="6"/>
      <c r="L24" s="2">
        <f>L23^2/L22^2</f>
        <v>16.174508477806249</v>
      </c>
      <c r="M24" s="2">
        <f t="shared" ref="M24:Q24" si="12">M23^2/M22^2</f>
        <v>2.4950056766668602</v>
      </c>
      <c r="N24" s="2">
        <f t="shared" si="12"/>
        <v>3.3176134860415925</v>
      </c>
      <c r="O24" s="2">
        <f t="shared" si="12"/>
        <v>1.0772651732639797</v>
      </c>
      <c r="P24" s="2">
        <f t="shared" si="12"/>
        <v>0.1825362177894162</v>
      </c>
      <c r="Q24" s="2">
        <f t="shared" si="12"/>
        <v>3.0497548909661047E-2</v>
      </c>
      <c r="R24" s="2"/>
    </row>
    <row r="25" spans="2:18" ht="55.2" customHeight="1" x14ac:dyDescent="0.3">
      <c r="K25" s="6"/>
      <c r="L25" s="2">
        <f>SUM(L15:L20)</f>
        <v>70971</v>
      </c>
      <c r="M25" s="2">
        <f>SUM(M15:M19)</f>
        <v>90397</v>
      </c>
      <c r="N25" s="2">
        <f>SUM(N15:N18)</f>
        <v>78856</v>
      </c>
      <c r="O25" s="2">
        <f>SUM(O15:O17)</f>
        <v>60518</v>
      </c>
      <c r="P25" s="2">
        <f>SUM(P15:P16)</f>
        <v>37214</v>
      </c>
      <c r="Q25" s="2">
        <f>SUM(Q15)</f>
        <v>17994</v>
      </c>
      <c r="R25" s="2"/>
    </row>
    <row r="26" spans="2:18" ht="55.2" customHeight="1" x14ac:dyDescent="0.3">
      <c r="L26" s="5"/>
      <c r="M26" s="5"/>
      <c r="N26" s="5"/>
      <c r="O26" s="5"/>
      <c r="P26" s="5"/>
      <c r="Q26" s="5"/>
      <c r="R26" s="5"/>
    </row>
    <row r="27" spans="2:18" ht="55.2" customHeight="1" x14ac:dyDescent="0.3">
      <c r="B27" s="76" t="s">
        <v>19</v>
      </c>
      <c r="C27" s="77"/>
      <c r="D27" s="77"/>
      <c r="E27" s="77"/>
      <c r="F27" s="77"/>
      <c r="G27" s="77"/>
      <c r="H27" s="77"/>
      <c r="I27" s="78"/>
      <c r="L27" s="5"/>
      <c r="M27" s="5"/>
      <c r="N27" s="5"/>
      <c r="O27" s="5"/>
      <c r="P27" s="5"/>
      <c r="Q27" s="5"/>
      <c r="R27" s="5"/>
    </row>
    <row r="28" spans="2:18" x14ac:dyDescent="0.3">
      <c r="C28" s="53"/>
    </row>
    <row r="29" spans="2:18" ht="57.6" customHeight="1" x14ac:dyDescent="0.3">
      <c r="B29" s="36" t="s">
        <v>0</v>
      </c>
      <c r="C29" s="59" t="s">
        <v>33</v>
      </c>
      <c r="D29" s="81"/>
      <c r="E29" s="82"/>
      <c r="F29" s="81"/>
      <c r="G29" s="82"/>
      <c r="H29" s="89"/>
      <c r="I29" s="89"/>
      <c r="J29" s="92"/>
      <c r="K29" s="92"/>
    </row>
    <row r="30" spans="2:18" x14ac:dyDescent="0.3">
      <c r="B30" s="3">
        <v>1</v>
      </c>
      <c r="C30" s="2">
        <f>R16-Q16</f>
        <v>47.582305212847132</v>
      </c>
      <c r="D30" s="79">
        <f>SQRT(R16^2*(Q24/Q25))</f>
        <v>25.395092243876583</v>
      </c>
      <c r="E30" s="80"/>
      <c r="F30" s="79">
        <f>SQRT(R16^2*(Q24/R16))</f>
        <v>24.390632380353683</v>
      </c>
      <c r="G30" s="80"/>
      <c r="H30" s="88">
        <f>SQRT(D30^2+F30^2)</f>
        <v>35.210987745142255</v>
      </c>
      <c r="I30" s="88"/>
      <c r="J30" s="92"/>
      <c r="K30" s="92"/>
    </row>
    <row r="31" spans="2:18" x14ac:dyDescent="0.3">
      <c r="B31" s="3">
        <v>2</v>
      </c>
      <c r="C31" s="2">
        <f>R17-P17</f>
        <v>216.44995025571916</v>
      </c>
      <c r="D31" s="79">
        <f>SQRT(R17^2*((Q24/Q25)+(P24/P25)))</f>
        <v>63.153049870406001</v>
      </c>
      <c r="E31" s="80"/>
      <c r="F31" s="79">
        <f>SQRT(R17^2*((Q24/R16)+(P24/R17)))</f>
        <v>73.701932189081319</v>
      </c>
      <c r="G31" s="80"/>
      <c r="H31" s="88">
        <f t="shared" ref="H31:H35" si="13">SQRT(D31^2+F31^2)</f>
        <v>97.058139876766276</v>
      </c>
      <c r="I31" s="88"/>
      <c r="J31" s="92"/>
      <c r="K31" s="92"/>
    </row>
    <row r="32" spans="2:18" x14ac:dyDescent="0.3">
      <c r="B32" s="3">
        <v>3</v>
      </c>
      <c r="C32" s="2">
        <f>R18-O18</f>
        <v>548.10469523917709</v>
      </c>
      <c r="D32" s="79">
        <f>SQRT(R18^2*((Q24/Q25)+(P24/P25)+(O24/O25)))</f>
        <v>104.53942803396666</v>
      </c>
      <c r="E32" s="80"/>
      <c r="F32" s="79">
        <f>SQRT(R18^2*((Q24/R16)+(P24/R17)+(O24/R18)))</f>
        <v>163.7809674179575</v>
      </c>
      <c r="G32" s="80"/>
      <c r="H32" s="88">
        <f t="shared" si="13"/>
        <v>194.30053345791657</v>
      </c>
      <c r="I32" s="88"/>
      <c r="J32" s="92"/>
      <c r="K32" s="92"/>
    </row>
    <row r="33" spans="1:11" x14ac:dyDescent="0.3">
      <c r="B33" s="3">
        <v>4</v>
      </c>
      <c r="C33" s="2">
        <f>R19-N19</f>
        <v>1180.1160619927869</v>
      </c>
      <c r="D33" s="79">
        <f>SQRT(R19^2*((Q24/Q25)+(P24/P25)+(O24/O25)+(N24/N25)))</f>
        <v>180.72991229930358</v>
      </c>
      <c r="E33" s="80"/>
      <c r="F33" s="79">
        <f>SQRT(R19^2*((Q24/R16)+(P24/R17)+(O24/R18)+(N24/R19)))</f>
        <v>320.89198777935559</v>
      </c>
      <c r="G33" s="80"/>
      <c r="H33" s="88">
        <f t="shared" si="13"/>
        <v>368.28653114212585</v>
      </c>
      <c r="I33" s="88"/>
      <c r="J33" s="92"/>
      <c r="K33" s="92"/>
    </row>
    <row r="34" spans="1:11" x14ac:dyDescent="0.3">
      <c r="B34" s="3">
        <v>5</v>
      </c>
      <c r="C34" s="2">
        <f>R20-M20</f>
        <v>3934.2884708001693</v>
      </c>
      <c r="D34" s="79">
        <f>SQRT(R20^2*((Q24/Q25)+(P24/P25)+(O24/O25)+(N24/N25)+(M24/M25)))</f>
        <v>267.20393630244189</v>
      </c>
      <c r="E34" s="80"/>
      <c r="F34" s="79">
        <f>SQRT(R20^2*((Q24/R16)+(P24/R17)+(O24/R18)+(N24/R19)+(M24/R20)))</f>
        <v>477.26373338096488</v>
      </c>
      <c r="G34" s="80"/>
      <c r="H34" s="88">
        <f t="shared" si="13"/>
        <v>546.97222486727435</v>
      </c>
      <c r="I34" s="88"/>
      <c r="J34" s="92"/>
      <c r="K34" s="92"/>
    </row>
    <row r="35" spans="1:11" ht="15" thickBot="1" x14ac:dyDescent="0.35">
      <c r="B35" s="8">
        <v>6</v>
      </c>
      <c r="C35" s="9">
        <f>R21-L21</f>
        <v>15667.315460543978</v>
      </c>
      <c r="D35" s="85">
        <f>SQRT(R21^2*((Q24/Q25)+(P24/P25)+(O24/O25)+(N24/N25)+(M24/M25)+(L24/L25)))</f>
        <v>602.75218976777114</v>
      </c>
      <c r="E35" s="86"/>
      <c r="F35" s="85">
        <f>SQRT(R21^2*((Q24/R16)+(P24/R17)+(O24/R18)+(N24/R19)+(M24/R20)+(L24/R21)))</f>
        <v>939.13378529302986</v>
      </c>
      <c r="G35" s="86"/>
      <c r="H35" s="87">
        <f t="shared" si="13"/>
        <v>1115.9222504048648</v>
      </c>
      <c r="I35" s="87"/>
      <c r="J35" s="92"/>
      <c r="K35" s="92"/>
    </row>
    <row r="36" spans="1:11" ht="15" thickBot="1" x14ac:dyDescent="0.35">
      <c r="B36" s="24" t="s">
        <v>1</v>
      </c>
      <c r="C36" s="56">
        <f>SUM(C30:C35)</f>
        <v>21593.856944044677</v>
      </c>
      <c r="D36" s="83">
        <f>SQRT(D30^2+D31^2+D32^2+D33^2+D34^2+D35^2)</f>
        <v>694.93392310114962</v>
      </c>
      <c r="E36" s="84"/>
      <c r="F36" s="83">
        <f>SQRT(F30^2+F31^2+F32^2+F33^2+F34^2+F35^2)</f>
        <v>1116.0536227015334</v>
      </c>
      <c r="G36" s="84"/>
      <c r="H36" s="90">
        <f>SQRT((H30^2+H31^2+H32^2+H33^2+H34^2+H35^2)+2*H67)</f>
        <v>1487.0358259844688</v>
      </c>
      <c r="I36" s="91"/>
      <c r="J36" s="92"/>
      <c r="K36" s="92"/>
    </row>
    <row r="37" spans="1:11" ht="15" thickBot="1" x14ac:dyDescent="0.35"/>
    <row r="38" spans="1:11" ht="15" thickTop="1" x14ac:dyDescent="0.3">
      <c r="A38" s="39"/>
      <c r="B38" s="60" t="s">
        <v>20</v>
      </c>
      <c r="C38" s="61"/>
      <c r="D38" s="61"/>
      <c r="E38" s="61"/>
      <c r="F38" s="61"/>
      <c r="G38" s="62"/>
      <c r="H38" s="40"/>
    </row>
    <row r="39" spans="1:11" x14ac:dyDescent="0.3">
      <c r="A39" s="41"/>
      <c r="H39" s="42"/>
    </row>
    <row r="40" spans="1:11" x14ac:dyDescent="0.3">
      <c r="A40" s="41"/>
      <c r="C40" s="3" t="s">
        <v>9</v>
      </c>
      <c r="D40" s="13" t="s">
        <v>10</v>
      </c>
      <c r="E40" s="3" t="s">
        <v>11</v>
      </c>
      <c r="F40" s="3" t="s">
        <v>12</v>
      </c>
      <c r="G40" s="3" t="s">
        <v>13</v>
      </c>
      <c r="H40" s="42"/>
    </row>
    <row r="41" spans="1:11" ht="30.6" customHeight="1" x14ac:dyDescent="0.3">
      <c r="A41" s="41"/>
      <c r="B41" s="7"/>
      <c r="C41" s="37">
        <v>24582.449950255719</v>
      </c>
      <c r="D41" s="30">
        <v>21163.104695239177</v>
      </c>
      <c r="E41" s="30">
        <v>22167.116061992787</v>
      </c>
      <c r="F41" s="30">
        <v>27549.288470800169</v>
      </c>
      <c r="G41" s="6">
        <v>33591.315460543978</v>
      </c>
      <c r="H41" s="42"/>
    </row>
    <row r="42" spans="1:11" x14ac:dyDescent="0.3">
      <c r="A42" s="43" t="s">
        <v>4</v>
      </c>
      <c r="B42" s="38">
        <v>19506.5823052128</v>
      </c>
      <c r="C42" s="1">
        <f>$B42*C$41</f>
        <v>479519583.21843749</v>
      </c>
      <c r="D42" s="1">
        <f t="shared" ref="D42:G44" si="14">$B42*D$41</f>
        <v>412819843.57151848</v>
      </c>
      <c r="E42" s="1">
        <f t="shared" si="14"/>
        <v>432404673.93246692</v>
      </c>
      <c r="F42" s="1">
        <f t="shared" si="14"/>
        <v>537392463.00571358</v>
      </c>
      <c r="G42" s="1">
        <f t="shared" si="14"/>
        <v>655251759.77146828</v>
      </c>
      <c r="H42" s="42"/>
    </row>
    <row r="43" spans="1:11" x14ac:dyDescent="0.3">
      <c r="A43" s="44" t="s">
        <v>5</v>
      </c>
      <c r="B43" s="7">
        <v>24582.449950255719</v>
      </c>
      <c r="C43" s="1"/>
      <c r="D43" s="1">
        <f>$B43*D$41</f>
        <v>520240961.96273887</v>
      </c>
      <c r="E43" s="1">
        <f t="shared" si="14"/>
        <v>544922021.13544738</v>
      </c>
      <c r="F43" s="1">
        <f t="shared" si="14"/>
        <v>677229004.99860203</v>
      </c>
      <c r="G43" s="1">
        <f t="shared" si="14"/>
        <v>825756831.07207346</v>
      </c>
      <c r="H43" s="42"/>
    </row>
    <row r="44" spans="1:11" x14ac:dyDescent="0.3">
      <c r="A44" s="43" t="s">
        <v>6</v>
      </c>
      <c r="B44" s="7">
        <v>21163.104695239177</v>
      </c>
      <c r="C44" s="1"/>
      <c r="D44" s="1"/>
      <c r="E44" s="1">
        <f>$B44*E$41</f>
        <v>469124998.01147133</v>
      </c>
      <c r="F44" s="1">
        <f t="shared" si="14"/>
        <v>583028476.18688965</v>
      </c>
      <c r="G44" s="1">
        <f t="shared" si="14"/>
        <v>710896525.94229865</v>
      </c>
      <c r="H44" s="42"/>
    </row>
    <row r="45" spans="1:11" x14ac:dyDescent="0.3">
      <c r="A45" s="43" t="s">
        <v>7</v>
      </c>
      <c r="B45" s="7">
        <v>22167.116061992787</v>
      </c>
      <c r="C45" s="1"/>
      <c r="D45" s="1"/>
      <c r="E45" s="1"/>
      <c r="F45" s="1">
        <f>$B45*F$41</f>
        <v>610688274.95754719</v>
      </c>
      <c r="G45" s="1">
        <f>$B45*G$41</f>
        <v>744622588.48889101</v>
      </c>
      <c r="H45" s="42"/>
    </row>
    <row r="46" spans="1:11" x14ac:dyDescent="0.3">
      <c r="A46" s="43" t="s">
        <v>8</v>
      </c>
      <c r="B46" s="7">
        <v>27549.288470800169</v>
      </c>
      <c r="C46" s="1"/>
      <c r="D46" s="1"/>
      <c r="E46" s="1"/>
      <c r="F46" s="1"/>
      <c r="G46" s="1">
        <f>B46*G41</f>
        <v>925416839.73617566</v>
      </c>
      <c r="H46" s="42"/>
    </row>
    <row r="47" spans="1:11" x14ac:dyDescent="0.3">
      <c r="A47" s="41"/>
      <c r="B47" s="15"/>
      <c r="H47" s="42"/>
    </row>
    <row r="48" spans="1:11" x14ac:dyDescent="0.3">
      <c r="A48" s="41"/>
      <c r="B48" s="15"/>
      <c r="H48" s="42"/>
    </row>
    <row r="49" spans="1:9" x14ac:dyDescent="0.3">
      <c r="A49" s="41"/>
      <c r="B49" s="69" t="s">
        <v>21</v>
      </c>
      <c r="C49" s="70"/>
      <c r="D49" s="70"/>
      <c r="E49" s="70"/>
      <c r="F49" s="70"/>
      <c r="G49" s="71"/>
      <c r="H49" s="42"/>
    </row>
    <row r="50" spans="1:9" x14ac:dyDescent="0.3">
      <c r="A50" s="41"/>
      <c r="B50" s="15"/>
      <c r="H50" s="42"/>
    </row>
    <row r="51" spans="1:9" ht="83.4" customHeight="1" x14ac:dyDescent="0.3">
      <c r="A51" s="41"/>
      <c r="B51" s="7"/>
      <c r="C51" s="3" t="s">
        <v>4</v>
      </c>
      <c r="D51" s="3" t="s">
        <v>5</v>
      </c>
      <c r="E51" s="3" t="s">
        <v>6</v>
      </c>
      <c r="F51" s="3" t="s">
        <v>7</v>
      </c>
      <c r="G51" s="3" t="s">
        <v>8</v>
      </c>
      <c r="H51" s="42"/>
    </row>
    <row r="52" spans="1:9" x14ac:dyDescent="0.3">
      <c r="A52" s="41"/>
      <c r="B52" s="7" t="s">
        <v>4</v>
      </c>
      <c r="C52" s="1">
        <f>Q24/Q25</f>
        <v>1.6948732305024478E-6</v>
      </c>
      <c r="D52" s="1">
        <f>C52</f>
        <v>1.6948732305024478E-6</v>
      </c>
      <c r="E52" s="1">
        <f t="shared" ref="E52:G52" si="15">D52</f>
        <v>1.6948732305024478E-6</v>
      </c>
      <c r="F52" s="1">
        <f t="shared" si="15"/>
        <v>1.6948732305024478E-6</v>
      </c>
      <c r="G52" s="1">
        <f t="shared" si="15"/>
        <v>1.6948732305024478E-6</v>
      </c>
      <c r="H52" s="42"/>
    </row>
    <row r="53" spans="1:9" x14ac:dyDescent="0.3">
      <c r="A53" s="41"/>
      <c r="B53" s="7" t="s">
        <v>5</v>
      </c>
      <c r="C53" s="1"/>
      <c r="D53" s="1">
        <f>C52+(P24/P25)</f>
        <v>6.5999148220920698E-6</v>
      </c>
      <c r="E53" s="1">
        <f>D53</f>
        <v>6.5999148220920698E-6</v>
      </c>
      <c r="F53" s="1">
        <f t="shared" ref="F53:G53" si="16">E53</f>
        <v>6.5999148220920698E-6</v>
      </c>
      <c r="G53" s="1">
        <f t="shared" si="16"/>
        <v>6.5999148220920698E-6</v>
      </c>
      <c r="H53" s="42"/>
    </row>
    <row r="54" spans="1:9" x14ac:dyDescent="0.3">
      <c r="A54" s="41"/>
      <c r="B54" s="7" t="s">
        <v>6</v>
      </c>
      <c r="C54" s="1"/>
      <c r="D54" s="1"/>
      <c r="E54" s="1">
        <f>D53+(O24/O25)</f>
        <v>2.4400654655926294E-5</v>
      </c>
      <c r="F54" s="1">
        <f>E54</f>
        <v>2.4400654655926294E-5</v>
      </c>
      <c r="G54" s="1">
        <f>F54</f>
        <v>2.4400654655926294E-5</v>
      </c>
      <c r="H54" s="42"/>
    </row>
    <row r="55" spans="1:9" x14ac:dyDescent="0.3">
      <c r="A55" s="41"/>
      <c r="B55" s="7" t="s">
        <v>7</v>
      </c>
      <c r="C55" s="1"/>
      <c r="D55" s="1"/>
      <c r="E55" s="1"/>
      <c r="F55" s="1">
        <f>E54+(N24/N25)</f>
        <v>6.6472449903486302E-5</v>
      </c>
      <c r="G55" s="1">
        <f>F55</f>
        <v>6.6472449903486302E-5</v>
      </c>
      <c r="H55" s="42"/>
    </row>
    <row r="56" spans="1:9" x14ac:dyDescent="0.3">
      <c r="A56" s="41"/>
      <c r="B56" s="7" t="s">
        <v>8</v>
      </c>
      <c r="C56" s="1"/>
      <c r="D56" s="1"/>
      <c r="E56" s="1"/>
      <c r="F56" s="1"/>
      <c r="G56" s="1">
        <f>F55+(M24/M25)</f>
        <v>9.407298616759751E-5</v>
      </c>
      <c r="H56" s="42"/>
    </row>
    <row r="57" spans="1:9" x14ac:dyDescent="0.3">
      <c r="A57" s="41"/>
      <c r="B57" s="15"/>
      <c r="H57" s="42"/>
    </row>
    <row r="58" spans="1:9" x14ac:dyDescent="0.3">
      <c r="A58" s="41"/>
      <c r="B58" s="15"/>
      <c r="H58" s="42"/>
    </row>
    <row r="59" spans="1:9" x14ac:dyDescent="0.3">
      <c r="A59" s="41"/>
      <c r="B59" s="63" t="s">
        <v>22</v>
      </c>
      <c r="C59" s="64"/>
      <c r="D59" s="64"/>
      <c r="E59" s="64"/>
      <c r="F59" s="64"/>
      <c r="G59" s="64"/>
      <c r="H59" s="72"/>
      <c r="I59" s="41"/>
    </row>
    <row r="60" spans="1:9" ht="15" thickBot="1" x14ac:dyDescent="0.35">
      <c r="A60" s="41"/>
      <c r="B60" s="54"/>
      <c r="C60" s="55"/>
      <c r="D60" s="55"/>
      <c r="E60" s="55"/>
      <c r="G60" s="55"/>
      <c r="H60" s="42"/>
    </row>
    <row r="61" spans="1:9" ht="115.2" customHeight="1" x14ac:dyDescent="0.3">
      <c r="A61" s="41"/>
      <c r="B61" s="7"/>
      <c r="C61" s="3" t="s">
        <v>4</v>
      </c>
      <c r="D61" s="3" t="s">
        <v>5</v>
      </c>
      <c r="E61" s="3" t="s">
        <v>6</v>
      </c>
      <c r="F61" s="3" t="s">
        <v>7</v>
      </c>
      <c r="G61" s="22" t="s">
        <v>8</v>
      </c>
      <c r="H61" s="45" t="s">
        <v>3</v>
      </c>
    </row>
    <row r="62" spans="1:9" x14ac:dyDescent="0.3">
      <c r="A62" s="41"/>
      <c r="B62" s="7" t="s">
        <v>4</v>
      </c>
      <c r="C62" s="1">
        <f>C42*C52</f>
        <v>812.72490509862052</v>
      </c>
      <c r="D62" s="1">
        <f t="shared" ref="D62:G62" si="17">D42*D52</f>
        <v>699.67730188957466</v>
      </c>
      <c r="E62" s="1">
        <f t="shared" si="17"/>
        <v>732.87110659227778</v>
      </c>
      <c r="F62" s="1">
        <f t="shared" si="17"/>
        <v>910.81209982216092</v>
      </c>
      <c r="G62" s="27">
        <f t="shared" si="17"/>
        <v>1110.5686668762824</v>
      </c>
      <c r="H62" s="46">
        <f>SUM(C62:G62)</f>
        <v>4266.6540802789168</v>
      </c>
    </row>
    <row r="63" spans="1:9" x14ac:dyDescent="0.3">
      <c r="A63" s="41"/>
      <c r="B63" s="7" t="s">
        <v>5</v>
      </c>
      <c r="C63" s="1"/>
      <c r="D63" s="1">
        <f>D43*D53</f>
        <v>3433.5460359173171</v>
      </c>
      <c r="E63" s="1">
        <f t="shared" ref="E63:G63" si="18">E43*E53</f>
        <v>3596.4389241762074</v>
      </c>
      <c r="F63" s="1">
        <f t="shared" si="18"/>
        <v>4469.6537480409379</v>
      </c>
      <c r="G63" s="27">
        <f t="shared" si="18"/>
        <v>5449.9247488363553</v>
      </c>
      <c r="H63" s="46">
        <f t="shared" ref="H63:H66" si="19">SUM(C63:G63)</f>
        <v>16949.563456970816</v>
      </c>
    </row>
    <row r="64" spans="1:9" x14ac:dyDescent="0.3">
      <c r="A64" s="41"/>
      <c r="B64" s="7" t="s">
        <v>6</v>
      </c>
      <c r="C64" s="1"/>
      <c r="D64" s="1"/>
      <c r="E64" s="1">
        <f>E44*E54</f>
        <v>11446.957066940022</v>
      </c>
      <c r="F64" s="1">
        <f t="shared" ref="F64:G64" si="20">F44*F54</f>
        <v>14226.276502007242</v>
      </c>
      <c r="G64" s="27">
        <f t="shared" si="20"/>
        <v>17346.340625615776</v>
      </c>
      <c r="H64" s="46">
        <f t="shared" si="19"/>
        <v>43019.574194563043</v>
      </c>
    </row>
    <row r="65" spans="1:9" x14ac:dyDescent="0.3">
      <c r="A65" s="41"/>
      <c r="B65" s="7" t="s">
        <v>7</v>
      </c>
      <c r="C65" s="1"/>
      <c r="D65" s="1"/>
      <c r="E65" s="1"/>
      <c r="F65" s="1">
        <f>F45*F55</f>
        <v>40593.945763762022</v>
      </c>
      <c r="G65" s="27">
        <f>G45*G55</f>
        <v>49496.887710332107</v>
      </c>
      <c r="H65" s="46">
        <f t="shared" si="19"/>
        <v>90090.833474094135</v>
      </c>
    </row>
    <row r="66" spans="1:9" ht="15" thickBot="1" x14ac:dyDescent="0.35">
      <c r="A66" s="41"/>
      <c r="B66" s="7" t="s">
        <v>8</v>
      </c>
      <c r="C66" s="28"/>
      <c r="D66" s="28"/>
      <c r="E66" s="28"/>
      <c r="F66" s="28"/>
      <c r="G66" s="29">
        <f>G46*G56</f>
        <v>87056.725563763059</v>
      </c>
      <c r="H66" s="47">
        <f t="shared" si="19"/>
        <v>87056.725563763059</v>
      </c>
    </row>
    <row r="67" spans="1:9" ht="15" thickBot="1" x14ac:dyDescent="0.35">
      <c r="A67" s="48"/>
      <c r="B67" s="49" t="s">
        <v>1</v>
      </c>
      <c r="C67" s="50"/>
      <c r="D67" s="50"/>
      <c r="E67" s="50"/>
      <c r="F67" s="50"/>
      <c r="G67" s="51"/>
      <c r="H67" s="52">
        <f>SUM(H62:H66)</f>
        <v>241383.35076966998</v>
      </c>
    </row>
    <row r="68" spans="1:9" ht="15" thickTop="1" x14ac:dyDescent="0.3"/>
    <row r="70" spans="1:9" x14ac:dyDescent="0.3">
      <c r="B70" s="63" t="s">
        <v>23</v>
      </c>
      <c r="C70" s="64"/>
      <c r="D70" s="64"/>
      <c r="E70" s="64"/>
      <c r="F70" s="64"/>
      <c r="G70" s="64"/>
      <c r="H70" s="64"/>
      <c r="I70" s="65"/>
    </row>
    <row r="72" spans="1:9" ht="43.2" x14ac:dyDescent="0.3">
      <c r="B72" s="4" t="s">
        <v>16</v>
      </c>
      <c r="C72" s="3">
        <v>0</v>
      </c>
      <c r="D72" s="3">
        <v>1</v>
      </c>
      <c r="E72" s="3">
        <v>2</v>
      </c>
      <c r="F72" s="3">
        <v>3</v>
      </c>
      <c r="G72" s="3">
        <v>4</v>
      </c>
      <c r="H72" s="3">
        <v>5</v>
      </c>
      <c r="I72" s="3">
        <v>6</v>
      </c>
    </row>
    <row r="73" spans="1:9" x14ac:dyDescent="0.3">
      <c r="B73" s="3">
        <v>0</v>
      </c>
      <c r="C73" s="2">
        <v>9031</v>
      </c>
      <c r="D73" s="2">
        <v>5998</v>
      </c>
      <c r="E73" s="2">
        <v>1523</v>
      </c>
      <c r="F73" s="2">
        <v>841</v>
      </c>
      <c r="G73" s="2">
        <v>445</v>
      </c>
      <c r="H73" s="2">
        <v>156</v>
      </c>
      <c r="I73" s="2">
        <v>44</v>
      </c>
    </row>
    <row r="74" spans="1:9" x14ac:dyDescent="0.3">
      <c r="B74" s="3">
        <v>1</v>
      </c>
      <c r="C74" s="2">
        <v>11135</v>
      </c>
      <c r="D74" s="2">
        <v>6120</v>
      </c>
      <c r="E74" s="2">
        <v>1524</v>
      </c>
      <c r="F74" s="2">
        <v>406</v>
      </c>
      <c r="G74" s="2">
        <v>191</v>
      </c>
      <c r="H74" s="2">
        <v>83</v>
      </c>
      <c r="I74" s="2">
        <v>69</v>
      </c>
    </row>
    <row r="75" spans="1:9" x14ac:dyDescent="0.3">
      <c r="B75" s="3">
        <v>2</v>
      </c>
      <c r="C75" s="2">
        <v>12768</v>
      </c>
      <c r="D75" s="2">
        <v>8209</v>
      </c>
      <c r="E75" s="2">
        <v>2474</v>
      </c>
      <c r="F75" s="2">
        <v>489</v>
      </c>
      <c r="G75" s="2">
        <v>426</v>
      </c>
      <c r="H75" s="2">
        <v>98</v>
      </c>
      <c r="I75" s="2">
        <v>72</v>
      </c>
    </row>
    <row r="76" spans="1:9" x14ac:dyDescent="0.3">
      <c r="B76" s="3">
        <v>3</v>
      </c>
      <c r="C76" s="2">
        <v>11274</v>
      </c>
      <c r="D76" s="2">
        <v>7048</v>
      </c>
      <c r="E76" s="2">
        <v>1752</v>
      </c>
      <c r="F76" s="2">
        <v>541</v>
      </c>
      <c r="G76" s="2">
        <v>251</v>
      </c>
      <c r="H76" s="2">
        <v>318</v>
      </c>
      <c r="I76" s="2">
        <v>266</v>
      </c>
    </row>
    <row r="77" spans="1:9" x14ac:dyDescent="0.3">
      <c r="B77" s="3">
        <v>4</v>
      </c>
      <c r="C77" s="2">
        <v>11333</v>
      </c>
      <c r="D77" s="2">
        <v>7481</v>
      </c>
      <c r="E77" s="2">
        <v>2173</v>
      </c>
      <c r="F77" s="2">
        <v>570</v>
      </c>
      <c r="G77" s="2">
        <v>349</v>
      </c>
      <c r="H77" s="2">
        <v>553</v>
      </c>
      <c r="I77" s="2">
        <v>57</v>
      </c>
    </row>
    <row r="78" spans="1:9" x14ac:dyDescent="0.3">
      <c r="B78" s="3">
        <v>5</v>
      </c>
      <c r="C78" s="2">
        <v>15430</v>
      </c>
      <c r="D78" s="2">
        <v>8185</v>
      </c>
      <c r="E78" s="2">
        <v>2131</v>
      </c>
      <c r="F78" s="2">
        <v>556</v>
      </c>
      <c r="G78" s="2">
        <v>654</v>
      </c>
      <c r="H78" s="2">
        <v>30</v>
      </c>
      <c r="I78" s="2">
        <v>201</v>
      </c>
    </row>
    <row r="79" spans="1:9" x14ac:dyDescent="0.3">
      <c r="B79" s="3">
        <v>6</v>
      </c>
      <c r="C79" s="2">
        <v>17924</v>
      </c>
      <c r="D79" s="2">
        <v>9431</v>
      </c>
      <c r="E79" s="2">
        <v>2846</v>
      </c>
      <c r="F79" s="2">
        <v>745</v>
      </c>
      <c r="G79" s="2">
        <v>331</v>
      </c>
      <c r="H79" s="2">
        <v>106</v>
      </c>
      <c r="I79" s="2">
        <v>70</v>
      </c>
    </row>
    <row r="82" spans="2:9" x14ac:dyDescent="0.3">
      <c r="B82" s="63" t="s">
        <v>24</v>
      </c>
      <c r="C82" s="64"/>
      <c r="D82" s="64"/>
      <c r="E82" s="64"/>
      <c r="F82" s="64"/>
      <c r="G82" s="64"/>
      <c r="H82" s="64"/>
      <c r="I82" s="65"/>
    </row>
    <row r="84" spans="2:9" ht="43.2" x14ac:dyDescent="0.3">
      <c r="B84" s="4" t="s">
        <v>16</v>
      </c>
      <c r="C84" s="3">
        <v>0</v>
      </c>
      <c r="D84" s="3">
        <v>1</v>
      </c>
      <c r="E84" s="3">
        <v>2</v>
      </c>
      <c r="F84" s="3">
        <v>3</v>
      </c>
      <c r="G84" s="3">
        <v>4</v>
      </c>
      <c r="H84" s="3">
        <v>5</v>
      </c>
      <c r="I84" s="8">
        <v>6</v>
      </c>
    </row>
    <row r="85" spans="2:9" ht="15" thickBot="1" x14ac:dyDescent="0.35">
      <c r="B85" s="3">
        <v>0</v>
      </c>
      <c r="C85" s="10">
        <v>9031</v>
      </c>
      <c r="D85" s="10">
        <f>C85+D73</f>
        <v>15029</v>
      </c>
      <c r="E85" s="10">
        <f>D85+E73</f>
        <v>16552</v>
      </c>
      <c r="F85" s="10">
        <f t="shared" ref="F85:I85" si="21">E85+F73</f>
        <v>17393</v>
      </c>
      <c r="G85" s="10">
        <f t="shared" si="21"/>
        <v>17838</v>
      </c>
      <c r="H85" s="32">
        <f t="shared" si="21"/>
        <v>17994</v>
      </c>
      <c r="I85" s="12">
        <f t="shared" si="21"/>
        <v>18038</v>
      </c>
    </row>
    <row r="86" spans="2:9" ht="15" thickBot="1" x14ac:dyDescent="0.35">
      <c r="B86" s="3">
        <v>1</v>
      </c>
      <c r="C86" s="10">
        <v>11135</v>
      </c>
      <c r="D86" s="10">
        <f>C86+D74</f>
        <v>17255</v>
      </c>
      <c r="E86" s="10">
        <f t="shared" ref="E86:I86" si="22">D86+E74</f>
        <v>18779</v>
      </c>
      <c r="F86" s="10">
        <f t="shared" si="22"/>
        <v>19185</v>
      </c>
      <c r="G86" s="10">
        <f t="shared" si="22"/>
        <v>19376</v>
      </c>
      <c r="H86" s="12">
        <f t="shared" si="22"/>
        <v>19459</v>
      </c>
      <c r="I86" s="31">
        <f t="shared" si="22"/>
        <v>19528</v>
      </c>
    </row>
    <row r="87" spans="2:9" ht="15" thickBot="1" x14ac:dyDescent="0.35">
      <c r="B87" s="3">
        <v>2</v>
      </c>
      <c r="C87" s="10">
        <v>12768</v>
      </c>
      <c r="D87" s="10">
        <f t="shared" ref="D87:I91" si="23">C87+D75</f>
        <v>20977</v>
      </c>
      <c r="E87" s="10">
        <f t="shared" si="23"/>
        <v>23451</v>
      </c>
      <c r="F87" s="10">
        <f t="shared" si="23"/>
        <v>23940</v>
      </c>
      <c r="G87" s="33">
        <f t="shared" si="23"/>
        <v>24366</v>
      </c>
      <c r="H87" s="31">
        <f t="shared" si="23"/>
        <v>24464</v>
      </c>
      <c r="I87" s="2">
        <f t="shared" si="23"/>
        <v>24536</v>
      </c>
    </row>
    <row r="88" spans="2:9" ht="15" thickBot="1" x14ac:dyDescent="0.35">
      <c r="B88" s="3">
        <v>3</v>
      </c>
      <c r="C88" s="10">
        <v>11274</v>
      </c>
      <c r="D88" s="10">
        <f t="shared" si="23"/>
        <v>18322</v>
      </c>
      <c r="E88" s="10">
        <f t="shared" si="23"/>
        <v>20074</v>
      </c>
      <c r="F88" s="33">
        <f t="shared" si="23"/>
        <v>20615</v>
      </c>
      <c r="G88" s="31">
        <f t="shared" si="23"/>
        <v>20866</v>
      </c>
      <c r="H88" s="2">
        <f t="shared" si="23"/>
        <v>21184</v>
      </c>
      <c r="I88" s="2">
        <f t="shared" si="23"/>
        <v>21450</v>
      </c>
    </row>
    <row r="89" spans="2:9" ht="15" thickBot="1" x14ac:dyDescent="0.35">
      <c r="B89" s="3">
        <v>4</v>
      </c>
      <c r="C89" s="10">
        <v>11333</v>
      </c>
      <c r="D89" s="10">
        <f t="shared" si="23"/>
        <v>18814</v>
      </c>
      <c r="E89" s="33">
        <f t="shared" si="23"/>
        <v>20987</v>
      </c>
      <c r="F89" s="31">
        <f t="shared" si="23"/>
        <v>21557</v>
      </c>
      <c r="G89" s="2">
        <f t="shared" si="23"/>
        <v>21906</v>
      </c>
      <c r="H89" s="2">
        <f t="shared" si="23"/>
        <v>22459</v>
      </c>
      <c r="I89" s="2">
        <f t="shared" si="23"/>
        <v>22516</v>
      </c>
    </row>
    <row r="90" spans="2:9" ht="15" thickBot="1" x14ac:dyDescent="0.35">
      <c r="B90" s="3">
        <v>5</v>
      </c>
      <c r="C90" s="10">
        <v>15430</v>
      </c>
      <c r="D90" s="12">
        <f t="shared" si="23"/>
        <v>23615</v>
      </c>
      <c r="E90" s="31">
        <f t="shared" si="23"/>
        <v>25746</v>
      </c>
      <c r="F90" s="2">
        <f t="shared" si="23"/>
        <v>26302</v>
      </c>
      <c r="G90" s="2">
        <f t="shared" si="23"/>
        <v>26956</v>
      </c>
      <c r="H90" s="2">
        <f t="shared" si="23"/>
        <v>26986</v>
      </c>
      <c r="I90" s="2">
        <f t="shared" si="23"/>
        <v>27187</v>
      </c>
    </row>
    <row r="91" spans="2:9" x14ac:dyDescent="0.3">
      <c r="B91" s="3">
        <v>6</v>
      </c>
      <c r="C91" s="32">
        <v>17924</v>
      </c>
      <c r="D91" s="31">
        <f t="shared" si="23"/>
        <v>27355</v>
      </c>
      <c r="E91" s="2">
        <f t="shared" si="23"/>
        <v>30201</v>
      </c>
      <c r="F91" s="2">
        <f t="shared" si="23"/>
        <v>30946</v>
      </c>
      <c r="G91" s="2">
        <f t="shared" si="23"/>
        <v>31277</v>
      </c>
      <c r="H91" s="2">
        <f t="shared" si="23"/>
        <v>31383</v>
      </c>
      <c r="I91" s="2">
        <f t="shared" si="23"/>
        <v>31453</v>
      </c>
    </row>
    <row r="93" spans="2:9" x14ac:dyDescent="0.3">
      <c r="B93" s="66" t="s">
        <v>25</v>
      </c>
      <c r="C93" s="67"/>
      <c r="D93" s="67"/>
      <c r="E93" s="68"/>
    </row>
    <row r="94" spans="2:9" ht="15" thickBot="1" x14ac:dyDescent="0.35"/>
    <row r="95" spans="2:9" ht="54.6" customHeight="1" thickBot="1" x14ac:dyDescent="0.35">
      <c r="B95" s="57" t="s">
        <v>17</v>
      </c>
      <c r="C95" s="58" t="s">
        <v>32</v>
      </c>
      <c r="D95" s="58" t="s">
        <v>33</v>
      </c>
      <c r="E95" s="58" t="s">
        <v>34</v>
      </c>
    </row>
    <row r="96" spans="2:9" ht="15" thickBot="1" x14ac:dyDescent="0.35">
      <c r="B96" s="35">
        <v>1</v>
      </c>
      <c r="C96" s="14">
        <f>I86-H86</f>
        <v>69</v>
      </c>
      <c r="D96" s="14">
        <v>47.582305212847132</v>
      </c>
      <c r="E96" s="14">
        <f>D96-C96</f>
        <v>-21.417694787152868</v>
      </c>
    </row>
    <row r="97" spans="2:5" ht="15" thickBot="1" x14ac:dyDescent="0.35">
      <c r="B97" s="3">
        <v>2</v>
      </c>
      <c r="C97" s="14">
        <f>I87-G87</f>
        <v>170</v>
      </c>
      <c r="D97" s="14">
        <v>216.44995025571916</v>
      </c>
      <c r="E97" s="14">
        <f t="shared" ref="E97:E102" si="24">D97-C97</f>
        <v>46.449950255719159</v>
      </c>
    </row>
    <row r="98" spans="2:5" ht="15" thickBot="1" x14ac:dyDescent="0.35">
      <c r="B98" s="3">
        <v>3</v>
      </c>
      <c r="C98" s="14">
        <f>I88-F88</f>
        <v>835</v>
      </c>
      <c r="D98" s="14">
        <v>548.10469523917709</v>
      </c>
      <c r="E98" s="14">
        <f t="shared" si="24"/>
        <v>-286.89530476082291</v>
      </c>
    </row>
    <row r="99" spans="2:5" ht="15" thickBot="1" x14ac:dyDescent="0.35">
      <c r="B99" s="3">
        <v>4</v>
      </c>
      <c r="C99" s="14">
        <f>I89-E89</f>
        <v>1529</v>
      </c>
      <c r="D99" s="14">
        <v>1180.1160619927869</v>
      </c>
      <c r="E99" s="14">
        <f t="shared" si="24"/>
        <v>-348.88393800721315</v>
      </c>
    </row>
    <row r="100" spans="2:5" ht="15" thickBot="1" x14ac:dyDescent="0.35">
      <c r="B100" s="3">
        <v>5</v>
      </c>
      <c r="C100" s="14">
        <f>I90-D90</f>
        <v>3572</v>
      </c>
      <c r="D100" s="14">
        <v>3934.2884708001693</v>
      </c>
      <c r="E100" s="14">
        <f t="shared" si="24"/>
        <v>362.28847080016931</v>
      </c>
    </row>
    <row r="101" spans="2:5" ht="15" thickBot="1" x14ac:dyDescent="0.35">
      <c r="B101" s="8">
        <v>6</v>
      </c>
      <c r="C101" s="14">
        <f>I91-C91</f>
        <v>13529</v>
      </c>
      <c r="D101" s="14">
        <v>15667.315460543978</v>
      </c>
      <c r="E101" s="14">
        <f t="shared" si="24"/>
        <v>2138.3154605439777</v>
      </c>
    </row>
    <row r="102" spans="2:5" ht="15" thickBot="1" x14ac:dyDescent="0.35">
      <c r="B102" s="17" t="s">
        <v>1</v>
      </c>
      <c r="C102" s="34">
        <f>SUM(C96:C101)</f>
        <v>19704</v>
      </c>
      <c r="D102" s="34">
        <v>21593.856944044677</v>
      </c>
      <c r="E102" s="34">
        <f t="shared" si="24"/>
        <v>1889.8569440446772</v>
      </c>
    </row>
  </sheetData>
  <mergeCells count="43">
    <mergeCell ref="J30:K30"/>
    <mergeCell ref="J29:K29"/>
    <mergeCell ref="J36:K36"/>
    <mergeCell ref="J35:K35"/>
    <mergeCell ref="J34:K34"/>
    <mergeCell ref="J33:K33"/>
    <mergeCell ref="J32:K32"/>
    <mergeCell ref="J31:K31"/>
    <mergeCell ref="F29:G29"/>
    <mergeCell ref="F36:G36"/>
    <mergeCell ref="H35:I35"/>
    <mergeCell ref="H34:I34"/>
    <mergeCell ref="H33:I33"/>
    <mergeCell ref="H32:I32"/>
    <mergeCell ref="H31:I31"/>
    <mergeCell ref="H29:I29"/>
    <mergeCell ref="H30:I30"/>
    <mergeCell ref="H36:I36"/>
    <mergeCell ref="F35:G35"/>
    <mergeCell ref="F34:G34"/>
    <mergeCell ref="F33:G33"/>
    <mergeCell ref="F32:G32"/>
    <mergeCell ref="F31:G31"/>
    <mergeCell ref="F30:G30"/>
    <mergeCell ref="D30:E30"/>
    <mergeCell ref="D29:E29"/>
    <mergeCell ref="D36:E36"/>
    <mergeCell ref="D35:E35"/>
    <mergeCell ref="D34:E34"/>
    <mergeCell ref="D33:E33"/>
    <mergeCell ref="D32:E32"/>
    <mergeCell ref="D31:E31"/>
    <mergeCell ref="B1:I1"/>
    <mergeCell ref="K1:R1"/>
    <mergeCell ref="B12:I12"/>
    <mergeCell ref="K12:R12"/>
    <mergeCell ref="B27:I27"/>
    <mergeCell ref="B38:G38"/>
    <mergeCell ref="B70:I70"/>
    <mergeCell ref="B82:I82"/>
    <mergeCell ref="B93:E93"/>
    <mergeCell ref="B49:G49"/>
    <mergeCell ref="B59:H59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97EE8-D4E9-469C-8508-A96D037775A9}">
  <dimension ref="A1:K57"/>
  <sheetViews>
    <sheetView showGridLines="0" workbookViewId="0">
      <selection activeCell="L2" sqref="L2"/>
    </sheetView>
  </sheetViews>
  <sheetFormatPr defaultRowHeight="14.4" x14ac:dyDescent="0.3"/>
  <cols>
    <col min="11" max="11" width="43.88671875" customWidth="1"/>
  </cols>
  <sheetData>
    <row r="1" spans="1:11" x14ac:dyDescent="0.3">
      <c r="A1" s="93" t="s">
        <v>31</v>
      </c>
      <c r="B1" s="94"/>
      <c r="C1" s="94"/>
      <c r="D1" s="94"/>
      <c r="E1" s="94"/>
      <c r="F1" s="94"/>
      <c r="G1" s="94"/>
      <c r="H1" s="94"/>
      <c r="I1" s="94"/>
      <c r="J1" s="94"/>
      <c r="K1" s="95"/>
    </row>
    <row r="2" spans="1:11" x14ac:dyDescent="0.3">
      <c r="A2" s="96"/>
      <c r="B2" s="97"/>
      <c r="C2" s="97"/>
      <c r="D2" s="97"/>
      <c r="E2" s="97"/>
      <c r="F2" s="97"/>
      <c r="G2" s="97"/>
      <c r="H2" s="97"/>
      <c r="I2" s="97"/>
      <c r="J2" s="97"/>
      <c r="K2" s="98"/>
    </row>
    <row r="4" spans="1:11" x14ac:dyDescent="0.3">
      <c r="A4" s="69" t="s">
        <v>30</v>
      </c>
      <c r="B4" s="70"/>
      <c r="C4" s="70"/>
      <c r="D4" s="70"/>
      <c r="E4" s="70"/>
      <c r="F4" s="70"/>
      <c r="G4" s="70"/>
      <c r="H4" s="70"/>
      <c r="I4" s="70"/>
      <c r="J4" s="70"/>
      <c r="K4" s="71"/>
    </row>
    <row r="32" spans="1:11" x14ac:dyDescent="0.3">
      <c r="A32" s="66" t="s">
        <v>27</v>
      </c>
      <c r="B32" s="67"/>
      <c r="C32" s="67"/>
      <c r="D32" s="67"/>
      <c r="E32" s="67"/>
      <c r="F32" s="67"/>
      <c r="G32" s="67"/>
      <c r="H32" s="67"/>
      <c r="I32" s="67"/>
      <c r="J32" s="67"/>
      <c r="K32" s="68"/>
    </row>
    <row r="41" spans="1:11" x14ac:dyDescent="0.3">
      <c r="A41" s="69" t="s">
        <v>28</v>
      </c>
      <c r="B41" s="70"/>
      <c r="C41" s="70"/>
      <c r="D41" s="70"/>
      <c r="E41" s="70"/>
      <c r="F41" s="70"/>
      <c r="G41" s="70"/>
      <c r="H41" s="70"/>
      <c r="I41" s="70"/>
      <c r="J41" s="70"/>
      <c r="K41" s="71"/>
    </row>
    <row r="57" spans="1:11" x14ac:dyDescent="0.3">
      <c r="A57" s="69" t="s">
        <v>29</v>
      </c>
      <c r="B57" s="70"/>
      <c r="C57" s="70"/>
      <c r="D57" s="70"/>
      <c r="E57" s="70"/>
      <c r="F57" s="70"/>
      <c r="G57" s="70"/>
      <c r="H57" s="70"/>
      <c r="I57" s="70"/>
      <c r="J57" s="70"/>
      <c r="K57" s="71"/>
    </row>
  </sheetData>
  <mergeCells count="5">
    <mergeCell ref="A1:K2"/>
    <mergeCell ref="A4:K4"/>
    <mergeCell ref="A32:K32"/>
    <mergeCell ref="A41:K41"/>
    <mergeCell ref="A57:K5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Chain-Ladder (Mack) - Modell</vt:lpstr>
      <vt:lpstr>Chain-Ladder (Mack) - Formeln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István Baksa</dc:creator>
  <cp:lastModifiedBy>István Baksa</cp:lastModifiedBy>
  <dcterms:created xsi:type="dcterms:W3CDTF">2022-12-10T18:53:29Z</dcterms:created>
  <dcterms:modified xsi:type="dcterms:W3CDTF">2022-12-15T22:38:33Z</dcterms:modified>
</cp:coreProperties>
</file>