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FH BFI Wien\Courses\2023 WS\Fixed-Income and Credit Derivatives\"/>
    </mc:Choice>
  </mc:AlternateContent>
  <xr:revisionPtr revIDLastSave="0" documentId="8_{E6F06592-7322-40CA-A563-E41FAC517C96}" xr6:coauthVersionLast="47" xr6:coauthVersionMax="47" xr10:uidLastSave="{00000000-0000-0000-0000-000000000000}"/>
  <bookViews>
    <workbookView xWindow="-120" yWindow="-120" windowWidth="29040" windowHeight="15720" xr2:uid="{6DB23163-BC63-4F2F-880C-2BCB82946883}"/>
  </bookViews>
  <sheets>
    <sheet name="Sheet1" sheetId="1" r:id="rId1"/>
  </sheets>
  <definedNames>
    <definedName name="solver_adj" localSheetId="0" hidden="1">Sheet1!$G$1:$G$7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Sheet1!$G$1</definedName>
    <definedName name="solver_lhs2" localSheetId="0" hidden="1">Sheet1!$G$5</definedName>
    <definedName name="solver_lhs3" localSheetId="0" hidden="1">Sheet1!$G$6</definedName>
    <definedName name="solver_lhs4" localSheetId="0" hidden="1">Sheet1!$G$7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Sheet1!$AA$14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hs1" localSheetId="0" hidden="1">0.000000000000001</definedName>
    <definedName name="solver_rhs2" localSheetId="0" hidden="1">0.000000000000001</definedName>
    <definedName name="solver_rhs3" localSheetId="0" hidden="1">0.000000000000001</definedName>
    <definedName name="solver_rhs4" localSheetId="0" hidden="1">0.0000000000000001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J3" i="1"/>
  <c r="U3" i="1" s="1"/>
  <c r="Y3" i="1"/>
  <c r="Y4" i="1"/>
  <c r="Y5" i="1"/>
  <c r="Y6" i="1"/>
  <c r="Y7" i="1"/>
  <c r="Y8" i="1"/>
  <c r="Y9" i="1"/>
  <c r="Y10" i="1"/>
  <c r="Y11" i="1"/>
  <c r="Y12" i="1"/>
  <c r="Y13" i="1"/>
  <c r="Y2" i="1"/>
  <c r="J38" i="1"/>
  <c r="V38" i="1" s="1"/>
  <c r="V22" i="1" s="1"/>
  <c r="J37" i="1"/>
  <c r="J36" i="1"/>
  <c r="U36" i="1" s="1"/>
  <c r="U22" i="1" s="1"/>
  <c r="J35" i="1"/>
  <c r="J34" i="1"/>
  <c r="J33" i="1"/>
  <c r="T33" i="1" s="1"/>
  <c r="T22" i="1" s="1"/>
  <c r="J32" i="1"/>
  <c r="S32" i="1" s="1"/>
  <c r="S22" i="1" s="1"/>
  <c r="J31" i="1"/>
  <c r="R31" i="1" s="1"/>
  <c r="R22" i="1" s="1"/>
  <c r="J30" i="1"/>
  <c r="Q30" i="1" s="1"/>
  <c r="Q22" i="1" s="1"/>
  <c r="J29" i="1"/>
  <c r="P29" i="1" s="1"/>
  <c r="P22" i="1" s="1"/>
  <c r="J28" i="1"/>
  <c r="O28" i="1" s="1"/>
  <c r="O22" i="1" s="1"/>
  <c r="J27" i="1"/>
  <c r="N27" i="1" s="1"/>
  <c r="N22" i="1" s="1"/>
  <c r="J26" i="1"/>
  <c r="M26" i="1" s="1"/>
  <c r="M22" i="1" s="1"/>
  <c r="J25" i="1"/>
  <c r="L25" i="1" s="1"/>
  <c r="L22" i="1" s="1"/>
  <c r="J24" i="1"/>
  <c r="K24" i="1" s="1"/>
  <c r="K22" i="1" s="1"/>
  <c r="J4" i="1"/>
  <c r="P4" i="1" s="1"/>
  <c r="J5" i="1"/>
  <c r="R5" i="1" s="1"/>
  <c r="J6" i="1"/>
  <c r="T6" i="1" s="1"/>
  <c r="J7" i="1"/>
  <c r="P7" i="1" s="1"/>
  <c r="J8" i="1"/>
  <c r="U8" i="1" s="1"/>
  <c r="J9" i="1"/>
  <c r="R9" i="1" s="1"/>
  <c r="J10" i="1"/>
  <c r="S10" i="1" s="1"/>
  <c r="J11" i="1"/>
  <c r="S11" i="1" s="1"/>
  <c r="J12" i="1"/>
  <c r="U12" i="1" s="1"/>
  <c r="J13" i="1"/>
  <c r="V13" i="1" s="1"/>
  <c r="J14" i="1"/>
  <c r="V14" i="1" s="1"/>
  <c r="J15" i="1"/>
  <c r="V15" i="1" s="1"/>
  <c r="J16" i="1"/>
  <c r="V16" i="1" s="1"/>
  <c r="J17" i="1"/>
  <c r="V17" i="1" s="1"/>
  <c r="V12" i="1" l="1"/>
  <c r="T12" i="1"/>
  <c r="U10" i="1"/>
  <c r="T10" i="1"/>
  <c r="R3" i="1"/>
  <c r="Q3" i="1"/>
  <c r="P3" i="1"/>
  <c r="O3" i="1"/>
  <c r="N3" i="1"/>
  <c r="S7" i="1"/>
  <c r="R10" i="1"/>
  <c r="V10" i="1"/>
  <c r="K3" i="1"/>
  <c r="K18" i="1" s="1"/>
  <c r="K20" i="1" s="1"/>
  <c r="V5" i="1"/>
  <c r="U13" i="1"/>
  <c r="N4" i="1"/>
  <c r="M5" i="1"/>
  <c r="L3" i="1"/>
  <c r="Q5" i="1"/>
  <c r="U14" i="1"/>
  <c r="M3" i="1"/>
  <c r="P5" i="1"/>
  <c r="T3" i="1"/>
  <c r="O5" i="1"/>
  <c r="S3" i="1"/>
  <c r="N5" i="1"/>
  <c r="R6" i="1"/>
  <c r="Q6" i="1"/>
  <c r="V4" i="1"/>
  <c r="U4" i="1"/>
  <c r="U11" i="1"/>
  <c r="M4" i="1"/>
  <c r="T4" i="1"/>
  <c r="T11" i="1"/>
  <c r="O4" i="1"/>
  <c r="S6" i="1"/>
  <c r="T8" i="1"/>
  <c r="V11" i="1"/>
  <c r="R8" i="1"/>
  <c r="O6" i="1"/>
  <c r="T5" i="1"/>
  <c r="O7" i="1"/>
  <c r="V9" i="1"/>
  <c r="Q8" i="1"/>
  <c r="Q9" i="1"/>
  <c r="S5" i="1"/>
  <c r="U9" i="1"/>
  <c r="S8" i="1"/>
  <c r="P6" i="1"/>
  <c r="U5" i="1"/>
  <c r="V7" i="1"/>
  <c r="U15" i="1"/>
  <c r="L4" i="1"/>
  <c r="U7" i="1"/>
  <c r="T9" i="1"/>
  <c r="T7" i="1"/>
  <c r="S9" i="1"/>
  <c r="R7" i="1"/>
  <c r="Q7" i="1"/>
  <c r="S4" i="1"/>
  <c r="V6" i="1"/>
  <c r="V3" i="1"/>
  <c r="Q4" i="1"/>
  <c r="U6" i="1"/>
  <c r="V8" i="1"/>
  <c r="N6" i="1"/>
  <c r="R4" i="1"/>
  <c r="P8" i="1"/>
  <c r="O18" i="1" l="1"/>
  <c r="O20" i="1" s="1"/>
  <c r="Q18" i="1"/>
  <c r="Q20" i="1" s="1"/>
  <c r="R18" i="1"/>
  <c r="R20" i="1" s="1"/>
  <c r="U18" i="1"/>
  <c r="U20" i="1" s="1"/>
  <c r="L18" i="1"/>
  <c r="L20" i="1" s="1"/>
  <c r="T18" i="1"/>
  <c r="T20" i="1" s="1"/>
  <c r="N18" i="1"/>
  <c r="N20" i="1" s="1"/>
  <c r="P18" i="1"/>
  <c r="P20" i="1" s="1"/>
  <c r="M18" i="1"/>
  <c r="M20" i="1" s="1"/>
  <c r="V18" i="1"/>
  <c r="V20" i="1" s="1"/>
  <c r="S18" i="1"/>
  <c r="S20" i="1" s="1"/>
  <c r="Z2" i="1" l="1" a="1"/>
  <c r="Z2" i="1" s="1"/>
  <c r="AA2" i="1" s="1"/>
  <c r="AA13" i="1" l="1"/>
  <c r="AA10" i="1"/>
  <c r="AA11" i="1"/>
  <c r="AA8" i="1"/>
  <c r="AA6" i="1"/>
  <c r="AA5" i="1"/>
  <c r="AA4" i="1"/>
  <c r="AA12" i="1"/>
  <c r="AA9" i="1"/>
  <c r="AA7" i="1"/>
  <c r="AA3" i="1"/>
  <c r="AA1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6904D-02C5-4153-9683-5C5FABBF08CF}" keepAlive="1" name="Query - Table001 (Page 2)" description="Connection to the 'Table001 (Page 2)' query in the workbook." type="5" refreshedVersion="8" background="1" saveData="1">
    <dbPr connection="Provider=Microsoft.Mashup.OleDb.1;Data Source=$Workbook$;Location=&quot;Table001 (Page 2)&quot;;Extended Properties=&quot;&quot;" command="SELECT * FROM [Table001 (Page 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<sst xmlns="http://schemas.openxmlformats.org/spreadsheetml/2006/main" count="24" uniqueCount="23">
  <si>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Bond</t>
  </si>
  <si>
    <t>Coupon(%)</t>
  </si>
  <si>
    <r>
      <t>β</t>
    </r>
    <r>
      <rPr>
        <vertAlign val="subscript"/>
        <sz val="11"/>
        <color theme="1"/>
        <rFont val="Calibri"/>
        <family val="2"/>
      </rPr>
      <t>1</t>
    </r>
  </si>
  <si>
    <r>
      <t>β</t>
    </r>
    <r>
      <rPr>
        <vertAlign val="subscript"/>
        <sz val="11"/>
        <color theme="1"/>
        <rFont val="Calibri"/>
        <family val="2"/>
      </rPr>
      <t>2</t>
    </r>
  </si>
  <si>
    <r>
      <t>β</t>
    </r>
    <r>
      <rPr>
        <vertAlign val="subscript"/>
        <sz val="11"/>
        <color theme="1"/>
        <rFont val="Calibri"/>
        <family val="2"/>
      </rPr>
      <t>3</t>
    </r>
  </si>
  <si>
    <r>
      <rPr>
        <sz val="11"/>
        <color theme="1"/>
        <rFont val="Calibri"/>
        <family val="2"/>
      </rPr>
      <t>λ</t>
    </r>
    <r>
      <rPr>
        <vertAlign val="subscript"/>
        <sz val="11"/>
        <color theme="1"/>
        <rFont val="Calibri"/>
        <family val="2"/>
      </rPr>
      <t>1</t>
    </r>
  </si>
  <si>
    <r>
      <t>λ</t>
    </r>
    <r>
      <rPr>
        <vertAlign val="subscript"/>
        <sz val="11"/>
        <color theme="1"/>
        <rFont val="Calibri"/>
        <family val="2"/>
      </rPr>
      <t>2</t>
    </r>
  </si>
  <si>
    <t>Maturity(Years)</t>
  </si>
  <si>
    <t>Dirty Price</t>
  </si>
  <si>
    <t>Time (Years)</t>
  </si>
  <si>
    <t>Squared Difference</t>
  </si>
  <si>
    <t>Bond →</t>
  </si>
  <si>
    <r>
      <t>r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charset val="238"/>
        <scheme val="minor"/>
      </rPr>
      <t xml:space="preserve"> (r estimate) </t>
    </r>
    <r>
      <rPr>
        <sz val="11"/>
        <color theme="1"/>
        <rFont val="Calibri"/>
        <family val="2"/>
      </rPr>
      <t>↓ |</t>
    </r>
    <r>
      <rPr>
        <sz val="18.05"/>
        <color theme="1"/>
        <rFont val="Calibri"/>
        <family val="2"/>
        <charset val="238"/>
      </rPr>
      <t xml:space="preserve"> </t>
    </r>
    <r>
      <rPr>
        <sz val="10"/>
        <color theme="1"/>
        <rFont val="Calibri"/>
        <family val="2"/>
      </rPr>
      <t>Par Value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</rPr>
      <t>→</t>
    </r>
  </si>
  <si>
    <t>Sum of Squared Differences:</t>
  </si>
  <si>
    <r>
      <t>β</t>
    </r>
    <r>
      <rPr>
        <vertAlign val="subscript"/>
        <sz val="11"/>
        <color theme="1"/>
        <rFont val="Calibri"/>
        <family val="2"/>
      </rPr>
      <t>0</t>
    </r>
  </si>
  <si>
    <r>
      <t>β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charset val="238"/>
        <scheme val="minor"/>
      </rPr>
      <t xml:space="preserve"> + β</t>
    </r>
    <r>
      <rPr>
        <vertAlign val="subscript"/>
        <sz val="11"/>
        <color theme="1"/>
        <rFont val="Calibri"/>
        <family val="2"/>
        <scheme val="minor"/>
      </rPr>
      <t>1</t>
    </r>
  </si>
  <si>
    <t>Present value of  notional payment at the end:</t>
  </si>
  <si>
    <t>Present values of coupon payments:</t>
  </si>
  <si>
    <t>Estimated Dirty Price (Coupons PV + Notional PV):</t>
  </si>
  <si>
    <t>Time (Years) ↓</t>
  </si>
  <si>
    <r>
      <t>r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charset val="238"/>
        <scheme val="minor"/>
      </rPr>
      <t xml:space="preserve"> estimate </t>
    </r>
    <r>
      <rPr>
        <sz val="11"/>
        <color theme="1"/>
        <rFont val="Calibri"/>
        <family val="2"/>
      </rPr>
      <t>↓ |</t>
    </r>
    <r>
      <rPr>
        <sz val="18.05"/>
        <color theme="1"/>
        <rFont val="Calibri"/>
        <family val="2"/>
        <charset val="238"/>
      </rPr>
      <t xml:space="preserve"> </t>
    </r>
    <r>
      <rPr>
        <sz val="11"/>
        <color theme="1"/>
        <rFont val="Calibri"/>
        <family val="2"/>
        <charset val="238"/>
        <scheme val="minor"/>
      </rPr>
      <t xml:space="preserve">Coupon Payment </t>
    </r>
    <r>
      <rPr>
        <sz val="11"/>
        <color theme="1"/>
        <rFont val="Calibri"/>
        <family val="2"/>
      </rPr>
      <t>→</t>
    </r>
  </si>
  <si>
    <t>Estimated D. Price</t>
  </si>
  <si>
    <t>Actual D.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</si>
</sst>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8.05"/>
      <color theme="1"/>
      <name val="Calibri"/>
      <family val="2"/>
      <charset val="238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6" fillId="0" borderId="0" xfId="0" applyFo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Estimated</a:t>
            </a:r>
            <a:r>
              <a:rPr lang="hu-HU" baseline="0"/>
              <a:t> Zero Rates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Sheet1!$I$3:$I$17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Sheet1!$J$3:$J$17</c:f>
              <c:numCache>
                <c:formatCode>General</c:formatCode>
                <c:ptCount val="15"/>
                <c:pt idx="0">
                  <c:v>2.7580493836714723E-2</c:v>
                </c:pt>
                <c:pt idx="1">
                  <c:v>3.5864032263286577E-2</c:v>
                </c:pt>
                <c:pt idx="2">
                  <c:v>4.0962444263195924E-2</c:v>
                </c:pt>
                <c:pt idx="3">
                  <c:v>4.3842803670480324E-2</c:v>
                </c:pt>
                <c:pt idx="4">
                  <c:v>4.5239175153909572E-2</c:v>
                </c:pt>
                <c:pt idx="5">
                  <c:v>4.5702345027562541E-2</c:v>
                </c:pt>
                <c:pt idx="6">
                  <c:v>4.5639653231342947E-2</c:v>
                </c:pt>
                <c:pt idx="7">
                  <c:v>4.5346812601731346E-2</c:v>
                </c:pt>
                <c:pt idx="8">
                  <c:v>4.5033252471826435E-2</c:v>
                </c:pt>
                <c:pt idx="9">
                  <c:v>4.4842237873174651E-2</c:v>
                </c:pt>
                <c:pt idx="10">
                  <c:v>4.4866781841710779E-2</c:v>
                </c:pt>
                <c:pt idx="11">
                  <c:v>4.5162177239816359E-2</c:v>
                </c:pt>
                <c:pt idx="12">
                  <c:v>4.5755818430155026E-2</c:v>
                </c:pt>
                <c:pt idx="13">
                  <c:v>4.6654855769304837E-2</c:v>
                </c:pt>
                <c:pt idx="14">
                  <c:v>4.7852122046218637E-2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F9-4F20-9390-082E74C8D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707248"/>
        <c:axId val="799708328"/>
      </c:scatterChart>
      <c:valAx>
        <c:axId val="79970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Maturities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99708328"/>
        <c:crosses val="autoZero"/>
        <c:crossBetween val="midCat"/>
      </c:valAx>
      <c:valAx>
        <c:axId val="79970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 Estimated Zero</a:t>
                </a:r>
                <a:r>
                  <a:rPr lang="hu-HU" baseline="0"/>
                  <a:t> Rates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9970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243758</xdr:colOff>
      <xdr:row>16</xdr:row>
      <xdr:rowOff>113480</xdr:rowOff>
    </xdr:from>
    <xdr:to>
      <xdr:col>27</xdr:col>
      <xdr:colOff>493661</xdr:colOff>
      <xdr:row>30</xdr:row>
      <xdr:rowOff>29906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E4B229-7C44-38F0-EEC1-677967814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A82E-AAEB-42C3-B662-8797FF08923A}">
  <dimension ref="A1:AA38"/>
  <sheetViews>
    <sheetView tabSelected="1" zoomScale="93" zoomScaleNormal="190" workbookViewId="0">
      <selection activeCell="B15" sqref="B15"/>
    </sheetView>
  </sheetViews>
  <sheetFormatPr defaultRowHeight="15" x14ac:dyDescent="0.25"/>
  <cols>
    <col min="1" max="1" width="5.5703125" bestFit="1" customWidth="1"/>
    <col min="2" max="2" width="14.85546875" bestFit="1" customWidth="1"/>
    <col min="3" max="3" width="10.85546875" bestFit="1" customWidth="1"/>
    <col min="4" max="4" width="10.140625" bestFit="1" customWidth="1"/>
    <col min="7" max="7" width="19.28515625" customWidth="1"/>
    <col min="9" max="9" width="46.5703125" bestFit="1" customWidth="1"/>
    <col min="10" max="10" width="33.28515625" bestFit="1" customWidth="1"/>
    <col min="25" max="25" width="13.85546875" bestFit="1" customWidth="1"/>
    <col min="26" max="26" width="17.28515625" bestFit="1" customWidth="1"/>
    <col min="27" max="27" width="18.42578125" bestFit="1" customWidth="1"/>
  </cols>
  <sheetData>
    <row r="1" spans="1:27" ht="18" x14ac:dyDescent="0.35">
      <c r="A1" s="4" t="s">
        <v>0</v>
      </c>
      <c r="B1" s="4" t="s">
        <v>7</v>
      </c>
      <c r="C1" s="4" t="s">
        <v>1</v>
      </c>
      <c r="D1" s="4" t="s">
        <v>8</v>
      </c>
      <c r="F1" s="3" t="s">
        <v>14</v>
      </c>
      <c r="G1" s="1">
        <v>0.21651077815455291</v>
      </c>
      <c r="J1" s="4" t="s">
        <v>11</v>
      </c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4">
        <v>7</v>
      </c>
      <c r="R1" s="4">
        <v>8</v>
      </c>
      <c r="S1" s="4">
        <v>9</v>
      </c>
      <c r="T1" s="4">
        <v>10</v>
      </c>
      <c r="U1" s="4">
        <v>11</v>
      </c>
      <c r="V1" s="4">
        <v>12</v>
      </c>
      <c r="X1" s="4" t="s">
        <v>0</v>
      </c>
      <c r="Y1" s="4" t="s">
        <v>22</v>
      </c>
      <c r="Z1" s="4" t="s">
        <v>21</v>
      </c>
      <c r="AA1" s="4" t="s">
        <v>10</v>
      </c>
    </row>
    <row r="2" spans="1:27" ht="18" customHeight="1" x14ac:dyDescent="0.35">
      <c r="A2" s="1">
        <v>1</v>
      </c>
      <c r="B2" s="1">
        <v>1</v>
      </c>
      <c r="C2" s="1">
        <v>0</v>
      </c>
      <c r="D2" s="1">
        <v>96.887600000000006</v>
      </c>
      <c r="F2" s="3" t="s">
        <v>2</v>
      </c>
      <c r="G2" s="1">
        <v>-0.20166097407289976</v>
      </c>
      <c r="I2" s="4" t="s">
        <v>9</v>
      </c>
      <c r="J2" s="4" t="s">
        <v>20</v>
      </c>
      <c r="K2" s="4">
        <v>0</v>
      </c>
      <c r="L2" s="4">
        <v>5</v>
      </c>
      <c r="M2" s="4">
        <v>1.5</v>
      </c>
      <c r="N2" s="4">
        <v>2.85</v>
      </c>
      <c r="O2" s="4">
        <v>0</v>
      </c>
      <c r="P2" s="4">
        <v>0</v>
      </c>
      <c r="Q2" s="4">
        <v>5.5</v>
      </c>
      <c r="R2" s="4">
        <v>0</v>
      </c>
      <c r="S2" s="4">
        <v>0</v>
      </c>
      <c r="T2" s="4">
        <v>8.35</v>
      </c>
      <c r="U2" s="4">
        <v>0</v>
      </c>
      <c r="V2" s="4">
        <v>4.25</v>
      </c>
      <c r="X2" s="1">
        <v>1</v>
      </c>
      <c r="Y2" s="1">
        <f>D2</f>
        <v>96.887600000000006</v>
      </c>
      <c r="Z2" s="1" cm="1">
        <f t="array" ref="Z2:Z13">TRANSPOSE(K20:V20)</f>
        <v>97.279637528928092</v>
      </c>
      <c r="AA2" s="1">
        <f>(Y2-Z2)^2</f>
        <v>0.15369342408803949</v>
      </c>
    </row>
    <row r="3" spans="1:27" ht="18" x14ac:dyDescent="0.35">
      <c r="A3" s="1">
        <v>2</v>
      </c>
      <c r="B3" s="1">
        <v>2</v>
      </c>
      <c r="C3" s="1">
        <v>5</v>
      </c>
      <c r="D3" s="1">
        <v>102.3523</v>
      </c>
      <c r="F3" s="3" t="s">
        <v>3</v>
      </c>
      <c r="G3" s="1">
        <v>0.81169410134146003</v>
      </c>
      <c r="I3" s="4">
        <v>1</v>
      </c>
      <c r="J3" s="1">
        <f>$G$1+$G$2*((1-EXP(-I3/$G$5))/(I3/$G$5))+$G$3*(((1-EXP(-I3/$G$5))/(I3/$G$5))-EXP(-(I3/$G$5)))+$G$4*(((1-EXP(-I3/$G$6))/(I3/$G$6))-EXP(-(I3/$G$6)))</f>
        <v>2.7580493836714723E-2</v>
      </c>
      <c r="K3" s="1">
        <f>K$2*EXP(-$I3*$J3)</f>
        <v>0</v>
      </c>
      <c r="L3" s="1">
        <f>L$2*EXP(-$I3*$J3)</f>
        <v>4.8639818764464051</v>
      </c>
      <c r="M3" s="1">
        <f>M$2*EXP(-$I3*$J3)</f>
        <v>1.4591945629339214</v>
      </c>
      <c r="N3" s="1">
        <f t="shared" ref="N3:V12" si="0">N$2*EXP(-$I3*$J3)</f>
        <v>2.7724696695744511</v>
      </c>
      <c r="O3" s="1">
        <f t="shared" si="0"/>
        <v>0</v>
      </c>
      <c r="P3" s="1">
        <f t="shared" si="0"/>
        <v>0</v>
      </c>
      <c r="Q3" s="1">
        <f t="shared" si="0"/>
        <v>5.3503800640910457</v>
      </c>
      <c r="R3" s="1">
        <f t="shared" si="0"/>
        <v>0</v>
      </c>
      <c r="S3" s="1">
        <f t="shared" si="0"/>
        <v>0</v>
      </c>
      <c r="T3" s="1">
        <f t="shared" si="0"/>
        <v>8.122849733665495</v>
      </c>
      <c r="U3" s="1">
        <f t="shared" si="0"/>
        <v>0</v>
      </c>
      <c r="V3" s="1">
        <f t="shared" si="0"/>
        <v>4.1343845949794442</v>
      </c>
      <c r="X3" s="1">
        <v>2</v>
      </c>
      <c r="Y3" s="1">
        <f t="shared" ref="Y3:Y13" si="1">D3</f>
        <v>102.3523</v>
      </c>
      <c r="Z3" s="1">
        <v>102.59629920733425</v>
      </c>
      <c r="AA3" s="1">
        <f t="shared" ref="AA3:AA13" si="2">(Y3-Z3)^2</f>
        <v>5.9535613179744845E-2</v>
      </c>
    </row>
    <row r="4" spans="1:27" ht="18" x14ac:dyDescent="0.35">
      <c r="A4" s="1">
        <v>3</v>
      </c>
      <c r="B4" s="1">
        <v>3</v>
      </c>
      <c r="C4" s="1">
        <v>1.5</v>
      </c>
      <c r="D4" s="1">
        <v>93.155100000000004</v>
      </c>
      <c r="F4" s="3" t="s">
        <v>4</v>
      </c>
      <c r="G4" s="6">
        <v>-1.1007109510518065</v>
      </c>
      <c r="I4" s="4">
        <v>2</v>
      </c>
      <c r="J4" s="1">
        <f t="shared" ref="J4:J17" si="3">$G$1+$G$2*((1-EXP(-I4/$G$5))/(I4/$G$5))+$G$3*(((1-EXP(-I4/$G$5))/(I4/$G$5))-EXP(-(I4/$G$5)))+$G$4*(((1-EXP(-I4/$G$6))/(I4/$G$6))-EXP(-(I4/$G$6)))</f>
        <v>3.5864032263286577E-2</v>
      </c>
      <c r="K4" s="1"/>
      <c r="L4" s="1">
        <f>L$2*EXP(-$I4*$J4)</f>
        <v>4.6539198728994213</v>
      </c>
      <c r="M4" s="1">
        <f>M$2*EXP(-$I4*$J4)</f>
        <v>1.3961759618698264</v>
      </c>
      <c r="N4" s="1">
        <f t="shared" si="0"/>
        <v>2.65273432755267</v>
      </c>
      <c r="O4" s="1">
        <f t="shared" si="0"/>
        <v>0</v>
      </c>
      <c r="P4" s="1">
        <f t="shared" si="0"/>
        <v>0</v>
      </c>
      <c r="Q4" s="1">
        <f t="shared" si="0"/>
        <v>5.119311860189363</v>
      </c>
      <c r="R4" s="1">
        <f t="shared" si="0"/>
        <v>0</v>
      </c>
      <c r="S4" s="1">
        <f t="shared" si="0"/>
        <v>0</v>
      </c>
      <c r="T4" s="1">
        <f t="shared" si="0"/>
        <v>7.772046187742033</v>
      </c>
      <c r="U4" s="1">
        <f t="shared" si="0"/>
        <v>0</v>
      </c>
      <c r="V4" s="1">
        <f t="shared" si="0"/>
        <v>3.9558318919645084</v>
      </c>
      <c r="X4" s="1">
        <v>3</v>
      </c>
      <c r="Y4" s="1">
        <f t="shared" si="1"/>
        <v>93.155100000000004</v>
      </c>
      <c r="Z4" s="1">
        <v>92.618245037697932</v>
      </c>
      <c r="AA4" s="1">
        <f t="shared" si="2"/>
        <v>0.28821325054835983</v>
      </c>
    </row>
    <row r="5" spans="1:27" ht="18" x14ac:dyDescent="0.35">
      <c r="A5" s="1">
        <v>4</v>
      </c>
      <c r="B5" s="1">
        <v>4</v>
      </c>
      <c r="C5" s="1">
        <v>2.85</v>
      </c>
      <c r="D5" s="1">
        <v>94.377899999999997</v>
      </c>
      <c r="F5" s="3" t="s">
        <v>5</v>
      </c>
      <c r="G5" s="1">
        <v>5.3490532368252577</v>
      </c>
      <c r="I5" s="4">
        <v>3</v>
      </c>
      <c r="J5" s="1">
        <f t="shared" si="3"/>
        <v>4.0962444263195924E-2</v>
      </c>
      <c r="K5" s="1"/>
      <c r="L5" s="1"/>
      <c r="M5" s="1">
        <f>M$2*EXP(-$I5*$J5)</f>
        <v>1.3265449435403081</v>
      </c>
      <c r="N5" s="1">
        <f t="shared" si="0"/>
        <v>2.5204353927265855</v>
      </c>
      <c r="O5" s="1">
        <f t="shared" si="0"/>
        <v>0</v>
      </c>
      <c r="P5" s="1">
        <f t="shared" si="0"/>
        <v>0</v>
      </c>
      <c r="Q5" s="1">
        <f t="shared" si="0"/>
        <v>4.8639981263144625</v>
      </c>
      <c r="R5" s="1">
        <f t="shared" si="0"/>
        <v>0</v>
      </c>
      <c r="S5" s="1">
        <f t="shared" si="0"/>
        <v>0</v>
      </c>
      <c r="T5" s="1">
        <f t="shared" si="0"/>
        <v>7.3844335190410479</v>
      </c>
      <c r="U5" s="1">
        <f t="shared" si="0"/>
        <v>0</v>
      </c>
      <c r="V5" s="1">
        <f t="shared" si="0"/>
        <v>3.7585440066975395</v>
      </c>
      <c r="X5" s="1">
        <v>4</v>
      </c>
      <c r="Y5" s="1">
        <f t="shared" si="1"/>
        <v>94.377899999999997</v>
      </c>
      <c r="Z5" s="1">
        <v>94.251749933351846</v>
      </c>
      <c r="AA5" s="1">
        <f t="shared" si="2"/>
        <v>1.5913839315332936E-2</v>
      </c>
    </row>
    <row r="6" spans="1:27" ht="18" x14ac:dyDescent="0.35">
      <c r="A6" s="1">
        <v>5</v>
      </c>
      <c r="B6" s="1">
        <v>5</v>
      </c>
      <c r="C6" s="1">
        <v>0</v>
      </c>
      <c r="D6" s="1">
        <v>80.582700000000003</v>
      </c>
      <c r="F6" s="3" t="s">
        <v>6</v>
      </c>
      <c r="G6" s="1">
        <v>6.9437294509940193</v>
      </c>
      <c r="I6" s="4">
        <v>4</v>
      </c>
      <c r="J6" s="1">
        <f t="shared" si="3"/>
        <v>4.3842803670480324E-2</v>
      </c>
      <c r="K6" s="1"/>
      <c r="L6" s="1"/>
      <c r="M6" s="1"/>
      <c r="N6" s="1">
        <f>N$2*EXP(-$I6*$J6)</f>
        <v>2.3915645605150191</v>
      </c>
      <c r="O6" s="1">
        <f t="shared" si="0"/>
        <v>0</v>
      </c>
      <c r="P6" s="1">
        <f t="shared" si="0"/>
        <v>0</v>
      </c>
      <c r="Q6" s="1">
        <f t="shared" si="0"/>
        <v>4.6153000290640716</v>
      </c>
      <c r="R6" s="1">
        <f t="shared" si="0"/>
        <v>0</v>
      </c>
      <c r="S6" s="1">
        <f t="shared" si="0"/>
        <v>0</v>
      </c>
      <c r="T6" s="1">
        <f t="shared" si="0"/>
        <v>7.0068645895790906</v>
      </c>
      <c r="U6" s="1">
        <f t="shared" si="0"/>
        <v>0</v>
      </c>
      <c r="V6" s="1">
        <f t="shared" si="0"/>
        <v>3.5663682042767828</v>
      </c>
      <c r="X6" s="1">
        <v>5</v>
      </c>
      <c r="Y6" s="1">
        <f t="shared" si="1"/>
        <v>80.582700000000003</v>
      </c>
      <c r="Z6" s="1">
        <v>79.756186332078087</v>
      </c>
      <c r="AA6" s="1">
        <f t="shared" si="2"/>
        <v>0.68312484326173817</v>
      </c>
    </row>
    <row r="7" spans="1:27" ht="18" x14ac:dyDescent="0.35">
      <c r="A7" s="1">
        <v>6</v>
      </c>
      <c r="B7" s="1">
        <v>6</v>
      </c>
      <c r="C7" s="1">
        <v>0</v>
      </c>
      <c r="D7" s="1">
        <v>75.139300000000006</v>
      </c>
      <c r="F7" s="4" t="s">
        <v>15</v>
      </c>
      <c r="G7" s="1">
        <f>G1+G2</f>
        <v>1.4849804081653151E-2</v>
      </c>
      <c r="I7" s="4">
        <v>5</v>
      </c>
      <c r="J7" s="1">
        <f t="shared" si="3"/>
        <v>4.5239175153909572E-2</v>
      </c>
      <c r="K7" s="1"/>
      <c r="L7" s="1"/>
      <c r="M7" s="1"/>
      <c r="N7" s="1"/>
      <c r="O7" s="1">
        <f>O$2*EXP(-$I7*$J7)</f>
        <v>0</v>
      </c>
      <c r="P7" s="1">
        <f t="shared" si="0"/>
        <v>0</v>
      </c>
      <c r="Q7" s="1">
        <f t="shared" si="0"/>
        <v>4.3865902482642944</v>
      </c>
      <c r="R7" s="1">
        <f t="shared" si="0"/>
        <v>0</v>
      </c>
      <c r="S7" s="1">
        <f t="shared" si="0"/>
        <v>0</v>
      </c>
      <c r="T7" s="1">
        <f t="shared" si="0"/>
        <v>6.65964155872852</v>
      </c>
      <c r="U7" s="1">
        <f t="shared" si="0"/>
        <v>0</v>
      </c>
      <c r="V7" s="1">
        <f t="shared" si="0"/>
        <v>3.3896379191133184</v>
      </c>
      <c r="X7" s="1">
        <v>6</v>
      </c>
      <c r="Y7" s="1">
        <f t="shared" si="1"/>
        <v>75.139300000000006</v>
      </c>
      <c r="Z7" s="1">
        <v>76.016932826805018</v>
      </c>
      <c r="AA7" s="1">
        <f t="shared" si="2"/>
        <v>0.77023937868575654</v>
      </c>
    </row>
    <row r="8" spans="1:27" x14ac:dyDescent="0.25">
      <c r="A8" s="1">
        <v>7</v>
      </c>
      <c r="B8" s="1">
        <v>7</v>
      </c>
      <c r="C8" s="1">
        <v>5.5</v>
      </c>
      <c r="D8" s="1">
        <v>103.57559999999999</v>
      </c>
      <c r="I8" s="4">
        <v>6</v>
      </c>
      <c r="J8" s="1">
        <f t="shared" si="3"/>
        <v>4.5702345027562541E-2</v>
      </c>
      <c r="K8" s="1"/>
      <c r="L8" s="1"/>
      <c r="M8" s="1"/>
      <c r="N8" s="1"/>
      <c r="O8" s="1"/>
      <c r="P8" s="1">
        <f>P$2*EXP(-$I8*$J8)</f>
        <v>0</v>
      </c>
      <c r="Q8" s="1">
        <f t="shared" si="0"/>
        <v>4.1809313054742763</v>
      </c>
      <c r="R8" s="1">
        <f t="shared" si="0"/>
        <v>0</v>
      </c>
      <c r="S8" s="1">
        <f t="shared" si="0"/>
        <v>0</v>
      </c>
      <c r="T8" s="1">
        <f t="shared" si="0"/>
        <v>6.3474138910382187</v>
      </c>
      <c r="U8" s="1">
        <f t="shared" si="0"/>
        <v>0</v>
      </c>
      <c r="V8" s="1">
        <f t="shared" si="0"/>
        <v>3.2307196451392133</v>
      </c>
      <c r="X8" s="1">
        <v>7</v>
      </c>
      <c r="Y8" s="1">
        <f t="shared" si="1"/>
        <v>103.57559999999999</v>
      </c>
      <c r="Z8" s="1">
        <v>105.16526799561905</v>
      </c>
      <c r="AA8" s="1">
        <f t="shared" si="2"/>
        <v>2.527044336295496</v>
      </c>
    </row>
    <row r="9" spans="1:27" x14ac:dyDescent="0.25">
      <c r="A9" s="1">
        <v>8</v>
      </c>
      <c r="B9" s="1">
        <v>8</v>
      </c>
      <c r="C9" s="1">
        <v>0</v>
      </c>
      <c r="D9" s="1">
        <v>69.932699999999997</v>
      </c>
      <c r="I9" s="4">
        <v>7</v>
      </c>
      <c r="J9" s="1">
        <f t="shared" si="3"/>
        <v>4.5639653231342947E-2</v>
      </c>
      <c r="K9" s="1"/>
      <c r="L9" s="1"/>
      <c r="M9" s="1"/>
      <c r="N9" s="1"/>
      <c r="O9" s="1"/>
      <c r="P9" s="1"/>
      <c r="Q9" s="1">
        <f>Q$2*EXP(-$I9*$J9)</f>
        <v>3.9959067297840614</v>
      </c>
      <c r="R9" s="1">
        <f t="shared" si="0"/>
        <v>0</v>
      </c>
      <c r="S9" s="1">
        <f t="shared" si="0"/>
        <v>0</v>
      </c>
      <c r="T9" s="1">
        <f t="shared" si="0"/>
        <v>6.0665129443085295</v>
      </c>
      <c r="U9" s="1">
        <f t="shared" si="0"/>
        <v>0</v>
      </c>
      <c r="V9" s="1">
        <f t="shared" si="0"/>
        <v>3.087746109378593</v>
      </c>
      <c r="X9" s="1">
        <v>8</v>
      </c>
      <c r="Y9" s="1">
        <f t="shared" si="1"/>
        <v>69.932699999999997</v>
      </c>
      <c r="Z9" s="1">
        <v>69.574330536031937</v>
      </c>
      <c r="AA9" s="1">
        <f t="shared" si="2"/>
        <v>0.12842867270475475</v>
      </c>
    </row>
    <row r="10" spans="1:27" x14ac:dyDescent="0.25">
      <c r="A10" s="1">
        <v>9</v>
      </c>
      <c r="B10" s="1">
        <v>9</v>
      </c>
      <c r="C10" s="1">
        <v>0</v>
      </c>
      <c r="D10" s="1">
        <v>67.102699999999999</v>
      </c>
      <c r="I10" s="4">
        <v>8</v>
      </c>
      <c r="J10" s="1">
        <f t="shared" si="3"/>
        <v>4.5346812601731346E-2</v>
      </c>
      <c r="K10" s="1"/>
      <c r="L10" s="1"/>
      <c r="M10" s="1"/>
      <c r="N10" s="1"/>
      <c r="O10" s="1"/>
      <c r="P10" s="1"/>
      <c r="Q10" s="1"/>
      <c r="R10" s="1">
        <f>R$2*EXP(-$I10*$J10)</f>
        <v>0</v>
      </c>
      <c r="S10" s="1">
        <f t="shared" si="0"/>
        <v>0</v>
      </c>
      <c r="T10" s="1">
        <f t="shared" si="0"/>
        <v>5.8094565997586667</v>
      </c>
      <c r="U10" s="1">
        <f t="shared" si="0"/>
        <v>0</v>
      </c>
      <c r="V10" s="1">
        <f t="shared" si="0"/>
        <v>2.9569090477813571</v>
      </c>
      <c r="X10" s="1">
        <v>9</v>
      </c>
      <c r="Y10" s="1">
        <f t="shared" si="1"/>
        <v>67.102699999999999</v>
      </c>
      <c r="Z10" s="1">
        <v>66.67772330755021</v>
      </c>
      <c r="AA10" s="1">
        <f t="shared" si="2"/>
        <v>0.18060518912556262</v>
      </c>
    </row>
    <row r="11" spans="1:27" x14ac:dyDescent="0.25">
      <c r="A11" s="1">
        <v>10</v>
      </c>
      <c r="B11" s="1">
        <v>10</v>
      </c>
      <c r="C11" s="1">
        <v>8.35</v>
      </c>
      <c r="D11" s="1">
        <v>130.89439999999999</v>
      </c>
      <c r="I11" s="4">
        <v>9</v>
      </c>
      <c r="J11" s="1">
        <f t="shared" si="3"/>
        <v>4.5033252471826435E-2</v>
      </c>
      <c r="K11" s="1"/>
      <c r="L11" s="1"/>
      <c r="M11" s="1"/>
      <c r="N11" s="1"/>
      <c r="O11" s="1"/>
      <c r="P11" s="1"/>
      <c r="Q11" s="1"/>
      <c r="R11" s="1"/>
      <c r="S11" s="1">
        <f>S$2*EXP(-$I11*$J11)</f>
        <v>0</v>
      </c>
      <c r="T11" s="1">
        <f t="shared" si="0"/>
        <v>5.5675898961804418</v>
      </c>
      <c r="U11" s="1">
        <f t="shared" si="0"/>
        <v>0</v>
      </c>
      <c r="V11" s="1">
        <f t="shared" si="0"/>
        <v>2.8338032405708837</v>
      </c>
      <c r="X11" s="1">
        <v>10</v>
      </c>
      <c r="Y11" s="1">
        <f t="shared" si="1"/>
        <v>130.89439999999999</v>
      </c>
      <c r="Z11" s="1">
        <v>129.93289830513237</v>
      </c>
      <c r="AA11" s="1">
        <f t="shared" si="2"/>
        <v>0.92448550923330852</v>
      </c>
    </row>
    <row r="12" spans="1:27" x14ac:dyDescent="0.25">
      <c r="A12" s="1">
        <v>11</v>
      </c>
      <c r="B12" s="1">
        <v>13</v>
      </c>
      <c r="C12" s="1">
        <v>0</v>
      </c>
      <c r="D12" s="1">
        <v>53.913699999999999</v>
      </c>
      <c r="I12" s="4">
        <v>10</v>
      </c>
      <c r="J12" s="1">
        <f t="shared" si="3"/>
        <v>4.4842237873174651E-2</v>
      </c>
      <c r="K12" s="1"/>
      <c r="L12" s="1"/>
      <c r="M12" s="1"/>
      <c r="N12" s="1"/>
      <c r="O12" s="1"/>
      <c r="P12" s="1"/>
      <c r="Q12" s="1"/>
      <c r="R12" s="1"/>
      <c r="S12" s="1"/>
      <c r="T12" s="1">
        <f>T$2*EXP(-$I12*$J12)</f>
        <v>5.332601258564873</v>
      </c>
      <c r="U12" s="1">
        <f t="shared" si="0"/>
        <v>0</v>
      </c>
      <c r="V12" s="1">
        <f t="shared" si="0"/>
        <v>2.7141982453773306</v>
      </c>
      <c r="X12" s="1">
        <v>11</v>
      </c>
      <c r="Y12" s="1">
        <f t="shared" si="1"/>
        <v>53.913699999999999</v>
      </c>
      <c r="Z12" s="1">
        <v>55.165874492650993</v>
      </c>
      <c r="AA12" s="1">
        <f t="shared" si="2"/>
        <v>1.5679409600457739</v>
      </c>
    </row>
    <row r="13" spans="1:27" x14ac:dyDescent="0.25">
      <c r="A13" s="1">
        <v>12</v>
      </c>
      <c r="B13" s="1">
        <v>15</v>
      </c>
      <c r="C13" s="1">
        <v>4.25</v>
      </c>
      <c r="D13" s="1">
        <v>94.558000000000007</v>
      </c>
      <c r="I13" s="4">
        <v>11</v>
      </c>
      <c r="J13" s="1">
        <f t="shared" si="3"/>
        <v>4.4866781841710779E-2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f t="shared" ref="U13:V15" si="4">U$2*EXP(-$I13*$J13)</f>
        <v>0</v>
      </c>
      <c r="V13" s="1">
        <f t="shared" si="4"/>
        <v>2.5944755154346564</v>
      </c>
      <c r="X13" s="1">
        <v>12</v>
      </c>
      <c r="Y13" s="1">
        <f t="shared" si="1"/>
        <v>94.558000000000007</v>
      </c>
      <c r="Z13" s="1">
        <v>94.107316028990141</v>
      </c>
      <c r="AA13" s="1">
        <f t="shared" si="2"/>
        <v>0.20311604172522174</v>
      </c>
    </row>
    <row r="14" spans="1:27" x14ac:dyDescent="0.25">
      <c r="I14" s="4">
        <v>12</v>
      </c>
      <c r="J14" s="1">
        <f t="shared" si="3"/>
        <v>4.5162177239816359E-2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>
        <f t="shared" si="4"/>
        <v>0</v>
      </c>
      <c r="V14" s="1">
        <f t="shared" si="4"/>
        <v>2.4718648259926761</v>
      </c>
      <c r="X14" s="8" t="s">
        <v>13</v>
      </c>
      <c r="Y14" s="8"/>
      <c r="Z14" s="8"/>
      <c r="AA14" s="1">
        <f>SUM(AA2:AA13)</f>
        <v>7.5023410582090895</v>
      </c>
    </row>
    <row r="15" spans="1:27" x14ac:dyDescent="0.25">
      <c r="I15" s="4">
        <v>13</v>
      </c>
      <c r="J15" s="1">
        <f t="shared" si="3"/>
        <v>4.5755818430155026E-2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f t="shared" si="4"/>
        <v>0</v>
      </c>
      <c r="V15" s="1">
        <f t="shared" si="4"/>
        <v>2.344549665937667</v>
      </c>
    </row>
    <row r="16" spans="1:27" x14ac:dyDescent="0.25">
      <c r="I16" s="4">
        <v>14</v>
      </c>
      <c r="J16" s="1">
        <f t="shared" si="3"/>
        <v>4.6654855769304837E-2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>
        <f>V$2*EXP(-$I16*$J16)</f>
        <v>2.2116768913358769</v>
      </c>
    </row>
    <row r="17" spans="9:25" x14ac:dyDescent="0.25">
      <c r="I17" s="4">
        <v>15</v>
      </c>
      <c r="J17" s="1">
        <f t="shared" si="3"/>
        <v>4.7852122046218637E-2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f>V$2*EXP(-$I17*$J17)</f>
        <v>2.0732909012594121</v>
      </c>
      <c r="Y17" s="7"/>
    </row>
    <row r="18" spans="9:25" x14ac:dyDescent="0.25">
      <c r="I18" s="4" t="s">
        <v>17</v>
      </c>
      <c r="J18" s="2"/>
      <c r="K18" s="1">
        <f>SUM(K3:K17)</f>
        <v>0</v>
      </c>
      <c r="L18" s="1">
        <f t="shared" ref="L18:V18" si="5">SUM(L3:L17)</f>
        <v>9.5179017493458264</v>
      </c>
      <c r="M18" s="1">
        <f t="shared" si="5"/>
        <v>4.181915468344056</v>
      </c>
      <c r="N18" s="1">
        <f t="shared" si="5"/>
        <v>10.337203950368725</v>
      </c>
      <c r="O18" s="1">
        <f t="shared" si="5"/>
        <v>0</v>
      </c>
      <c r="P18" s="1">
        <f t="shared" si="5"/>
        <v>0</v>
      </c>
      <c r="Q18" s="1">
        <f t="shared" si="5"/>
        <v>32.512418363181574</v>
      </c>
      <c r="R18" s="1">
        <f t="shared" si="5"/>
        <v>0</v>
      </c>
      <c r="S18" s="1">
        <f t="shared" si="5"/>
        <v>0</v>
      </c>
      <c r="T18" s="1">
        <f t="shared" si="5"/>
        <v>66.06941017860693</v>
      </c>
      <c r="U18" s="1">
        <f t="shared" si="5"/>
        <v>0</v>
      </c>
      <c r="V18" s="1">
        <f t="shared" si="5"/>
        <v>45.324000705239264</v>
      </c>
    </row>
    <row r="19" spans="9:25" x14ac:dyDescent="0.25">
      <c r="I19" s="5"/>
    </row>
    <row r="20" spans="9:25" x14ac:dyDescent="0.25">
      <c r="I20" s="4" t="s">
        <v>18</v>
      </c>
      <c r="J20" s="2"/>
      <c r="K20" s="2">
        <f>K18+K22</f>
        <v>97.279637528928092</v>
      </c>
      <c r="L20" s="2">
        <f t="shared" ref="L20:V20" si="6">L18+L22</f>
        <v>102.59629920733425</v>
      </c>
      <c r="M20" s="2">
        <f t="shared" si="6"/>
        <v>92.618245037697932</v>
      </c>
      <c r="N20" s="2">
        <f t="shared" si="6"/>
        <v>94.251749933351846</v>
      </c>
      <c r="O20" s="2">
        <f t="shared" si="6"/>
        <v>79.756186332078087</v>
      </c>
      <c r="P20" s="2">
        <f t="shared" si="6"/>
        <v>76.016932826805018</v>
      </c>
      <c r="Q20" s="2">
        <f t="shared" si="6"/>
        <v>105.16526799561905</v>
      </c>
      <c r="R20" s="2">
        <f t="shared" si="6"/>
        <v>69.574330536031937</v>
      </c>
      <c r="S20" s="2">
        <f t="shared" si="6"/>
        <v>66.67772330755021</v>
      </c>
      <c r="T20" s="2">
        <f t="shared" si="6"/>
        <v>129.93289830513237</v>
      </c>
      <c r="U20" s="2">
        <f t="shared" si="6"/>
        <v>55.165874492650993</v>
      </c>
      <c r="V20" s="2">
        <f t="shared" si="6"/>
        <v>94.107316028990141</v>
      </c>
    </row>
    <row r="21" spans="9:25" x14ac:dyDescent="0.25">
      <c r="I21" s="5"/>
    </row>
    <row r="22" spans="9:25" x14ac:dyDescent="0.25">
      <c r="I22" s="4" t="s">
        <v>16</v>
      </c>
      <c r="J22" s="2"/>
      <c r="K22" s="2">
        <f>MAX(K24:K38)</f>
        <v>97.279637528928092</v>
      </c>
      <c r="L22" s="2">
        <f t="shared" ref="L22:V22" si="7">MAX(L24:L38)</f>
        <v>93.07839745798843</v>
      </c>
      <c r="M22" s="2">
        <f t="shared" si="7"/>
        <v>88.436329569353873</v>
      </c>
      <c r="N22" s="2">
        <f t="shared" si="7"/>
        <v>83.914545982983128</v>
      </c>
      <c r="O22" s="2">
        <f t="shared" si="7"/>
        <v>79.756186332078087</v>
      </c>
      <c r="P22" s="2">
        <f t="shared" si="7"/>
        <v>76.016932826805018</v>
      </c>
      <c r="Q22" s="2">
        <f t="shared" si="7"/>
        <v>72.65284963243748</v>
      </c>
      <c r="R22" s="2">
        <f t="shared" si="7"/>
        <v>69.574330536031937</v>
      </c>
      <c r="S22" s="2">
        <f t="shared" si="7"/>
        <v>66.67772330755021</v>
      </c>
      <c r="T22" s="2">
        <f t="shared" si="7"/>
        <v>63.863488126525425</v>
      </c>
      <c r="U22" s="2">
        <f t="shared" si="7"/>
        <v>55.165874492650993</v>
      </c>
      <c r="V22" s="2">
        <f t="shared" si="7"/>
        <v>48.783315323750877</v>
      </c>
    </row>
    <row r="23" spans="9:25" ht="18.75" customHeight="1" x14ac:dyDescent="0.35">
      <c r="I23" s="4" t="s">
        <v>19</v>
      </c>
      <c r="J23" s="4" t="s">
        <v>12</v>
      </c>
      <c r="K23" s="1">
        <v>100</v>
      </c>
      <c r="L23" s="1">
        <v>100</v>
      </c>
      <c r="M23" s="1">
        <v>100</v>
      </c>
      <c r="N23" s="1">
        <v>100</v>
      </c>
      <c r="O23" s="1">
        <v>100</v>
      </c>
      <c r="P23" s="1">
        <v>100</v>
      </c>
      <c r="Q23" s="1">
        <v>100</v>
      </c>
      <c r="R23" s="1">
        <v>100</v>
      </c>
      <c r="S23" s="1">
        <v>100</v>
      </c>
      <c r="T23" s="1">
        <v>100</v>
      </c>
      <c r="U23" s="1">
        <v>100</v>
      </c>
      <c r="V23" s="1">
        <v>100</v>
      </c>
    </row>
    <row r="24" spans="9:25" x14ac:dyDescent="0.25">
      <c r="I24" s="4">
        <v>1</v>
      </c>
      <c r="J24" s="1">
        <f t="shared" ref="J24:J38" si="8">$G$1+$G$2*((1-EXP(-I24/$G$5))/(I24/$G$5))+$G$3*(((1-EXP(-I24/$G$5))/(I24/$G$5))-EXP(-(I24/$G$5)))+$G$4*(((1-EXP(-I24/$G$6))/(I24/$G$6))-EXP(-(I24/$G$6)))</f>
        <v>2.7580493836714723E-2</v>
      </c>
      <c r="K24" s="2">
        <f>K$23*EXP(-$J24*$I24)</f>
        <v>97.279637528928092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9:25" x14ac:dyDescent="0.25">
      <c r="I25" s="4">
        <v>2</v>
      </c>
      <c r="J25" s="1">
        <f t="shared" si="8"/>
        <v>3.5864032263286577E-2</v>
      </c>
      <c r="K25" s="2"/>
      <c r="L25" s="2">
        <f>L$23*EXP(-$J25*$I25)</f>
        <v>93.07839745798843</v>
      </c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9:25" x14ac:dyDescent="0.25">
      <c r="I26" s="4">
        <v>3</v>
      </c>
      <c r="J26" s="1">
        <f t="shared" si="8"/>
        <v>4.0962444263195924E-2</v>
      </c>
      <c r="K26" s="2"/>
      <c r="L26" s="2"/>
      <c r="M26" s="2">
        <f>M$23*EXP(-$J26*$I26)</f>
        <v>88.436329569353873</v>
      </c>
      <c r="N26" s="2"/>
      <c r="O26" s="2"/>
      <c r="P26" s="2"/>
      <c r="Q26" s="2"/>
      <c r="R26" s="2"/>
      <c r="S26" s="2"/>
      <c r="T26" s="2"/>
      <c r="U26" s="2"/>
      <c r="V26" s="2"/>
    </row>
    <row r="27" spans="9:25" x14ac:dyDescent="0.25">
      <c r="I27" s="4">
        <v>4</v>
      </c>
      <c r="J27" s="1">
        <f t="shared" si="8"/>
        <v>4.3842803670480324E-2</v>
      </c>
      <c r="K27" s="2"/>
      <c r="L27" s="2"/>
      <c r="M27" s="2"/>
      <c r="N27" s="2">
        <f>N$23*EXP(-$J27*$I27)</f>
        <v>83.914545982983128</v>
      </c>
      <c r="O27" s="2"/>
      <c r="P27" s="2"/>
      <c r="Q27" s="2"/>
      <c r="R27" s="2"/>
      <c r="S27" s="2"/>
      <c r="T27" s="2"/>
      <c r="U27" s="2"/>
      <c r="V27" s="2"/>
    </row>
    <row r="28" spans="9:25" x14ac:dyDescent="0.25">
      <c r="I28" s="4">
        <v>5</v>
      </c>
      <c r="J28" s="1">
        <f t="shared" si="8"/>
        <v>4.5239175153909572E-2</v>
      </c>
      <c r="K28" s="2"/>
      <c r="L28" s="2"/>
      <c r="M28" s="2"/>
      <c r="N28" s="2"/>
      <c r="O28" s="2">
        <f>O$23*EXP(-$J28*$I28)</f>
        <v>79.756186332078087</v>
      </c>
      <c r="P28" s="2"/>
      <c r="Q28" s="2"/>
      <c r="R28" s="2"/>
      <c r="S28" s="2"/>
      <c r="T28" s="2"/>
      <c r="U28" s="2"/>
      <c r="V28" s="2"/>
    </row>
    <row r="29" spans="9:25" x14ac:dyDescent="0.25">
      <c r="I29" s="4">
        <v>6</v>
      </c>
      <c r="J29" s="1">
        <f t="shared" si="8"/>
        <v>4.5702345027562541E-2</v>
      </c>
      <c r="K29" s="2"/>
      <c r="L29" s="2"/>
      <c r="M29" s="2"/>
      <c r="N29" s="2"/>
      <c r="O29" s="2"/>
      <c r="P29" s="2">
        <f>P$23*EXP(-$J29*$I29)</f>
        <v>76.016932826805018</v>
      </c>
      <c r="Q29" s="2"/>
      <c r="R29" s="2"/>
      <c r="S29" s="2"/>
      <c r="T29" s="2"/>
      <c r="U29" s="2"/>
      <c r="V29" s="2"/>
    </row>
    <row r="30" spans="9:25" x14ac:dyDescent="0.25">
      <c r="I30" s="4">
        <v>7</v>
      </c>
      <c r="J30" s="1">
        <f t="shared" si="8"/>
        <v>4.5639653231342947E-2</v>
      </c>
      <c r="K30" s="2"/>
      <c r="L30" s="2"/>
      <c r="M30" s="2"/>
      <c r="N30" s="2"/>
      <c r="O30" s="2"/>
      <c r="P30" s="2"/>
      <c r="Q30" s="2">
        <f>Q$23*EXP(-$J30*$I30)</f>
        <v>72.65284963243748</v>
      </c>
      <c r="R30" s="2"/>
      <c r="S30" s="2"/>
      <c r="T30" s="2"/>
      <c r="U30" s="2"/>
      <c r="V30" s="2"/>
    </row>
    <row r="31" spans="9:25" x14ac:dyDescent="0.25">
      <c r="I31" s="4">
        <v>8</v>
      </c>
      <c r="J31" s="1">
        <f t="shared" si="8"/>
        <v>4.5346812601731346E-2</v>
      </c>
      <c r="K31" s="2"/>
      <c r="L31" s="2"/>
      <c r="M31" s="2"/>
      <c r="N31" s="2"/>
      <c r="O31" s="2"/>
      <c r="P31" s="2"/>
      <c r="Q31" s="2"/>
      <c r="R31" s="2">
        <f>R$23*EXP(-$J31*$I31)</f>
        <v>69.574330536031937</v>
      </c>
      <c r="S31" s="2"/>
      <c r="T31" s="2"/>
      <c r="U31" s="2"/>
      <c r="V31" s="2"/>
    </row>
    <row r="32" spans="9:25" x14ac:dyDescent="0.25">
      <c r="I32" s="4">
        <v>9</v>
      </c>
      <c r="J32" s="1">
        <f t="shared" si="8"/>
        <v>4.5033252471826435E-2</v>
      </c>
      <c r="K32" s="2"/>
      <c r="L32" s="2"/>
      <c r="M32" s="2"/>
      <c r="N32" s="2"/>
      <c r="O32" s="2"/>
      <c r="P32" s="2"/>
      <c r="Q32" s="2"/>
      <c r="R32" s="2"/>
      <c r="S32" s="2">
        <f>S$23*EXP(-$J32*$I32)</f>
        <v>66.67772330755021</v>
      </c>
      <c r="T32" s="2"/>
      <c r="U32" s="2"/>
      <c r="V32" s="2"/>
    </row>
    <row r="33" spans="9:22" x14ac:dyDescent="0.25">
      <c r="I33" s="4">
        <v>10</v>
      </c>
      <c r="J33" s="1">
        <f t="shared" si="8"/>
        <v>4.4842237873174651E-2</v>
      </c>
      <c r="K33" s="2"/>
      <c r="L33" s="2"/>
      <c r="M33" s="2"/>
      <c r="N33" s="2"/>
      <c r="O33" s="2"/>
      <c r="P33" s="2"/>
      <c r="Q33" s="2"/>
      <c r="R33" s="2"/>
      <c r="S33" s="2"/>
      <c r="T33" s="2">
        <f>T$23*EXP(-$J33*$I33)</f>
        <v>63.863488126525425</v>
      </c>
      <c r="U33" s="2"/>
      <c r="V33" s="2"/>
    </row>
    <row r="34" spans="9:22" x14ac:dyDescent="0.25">
      <c r="I34" s="4">
        <v>11</v>
      </c>
      <c r="J34" s="1">
        <f t="shared" si="8"/>
        <v>4.4866781841710779E-2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9:22" x14ac:dyDescent="0.25">
      <c r="I35" s="4">
        <v>12</v>
      </c>
      <c r="J35" s="1">
        <f t="shared" si="8"/>
        <v>4.5162177239816359E-2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9:22" x14ac:dyDescent="0.25">
      <c r="I36" s="4">
        <v>13</v>
      </c>
      <c r="J36" s="1">
        <f t="shared" si="8"/>
        <v>4.5755818430155026E-2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>
        <f>U$23*EXP(-$J36*$I36)</f>
        <v>55.165874492650993</v>
      </c>
      <c r="V36" s="2"/>
    </row>
    <row r="37" spans="9:22" x14ac:dyDescent="0.25">
      <c r="I37" s="4">
        <v>14</v>
      </c>
      <c r="J37" s="1">
        <f t="shared" si="8"/>
        <v>4.6654855769304837E-2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9:22" x14ac:dyDescent="0.25">
      <c r="I38" s="4">
        <v>15</v>
      </c>
      <c r="J38" s="1">
        <f t="shared" si="8"/>
        <v>4.7852122046218637E-2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>
        <f>V$23*EXP(-$J38*$I38)</f>
        <v>48.783315323750877</v>
      </c>
    </row>
  </sheetData>
  <mergeCells count="1">
    <mergeCell ref="X14:Z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9BF9F5-BA82-4226-A0C2-20DC941A16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Baksa</dc:creator>
  <cp:lastModifiedBy>István Baksa</cp:lastModifiedBy>
  <dcterms:created xsi:type="dcterms:W3CDTF">2023-12-05T15:11:03Z</dcterms:created>
  <dcterms:modified xsi:type="dcterms:W3CDTF">2023-12-09T16:49:40Z</dcterms:modified>
</cp:coreProperties>
</file>